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customProperty3.bin" ContentType="application/vnd.openxmlformats-officedocument.spreadsheetml.customProperty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ustomProperty4.bin" ContentType="application/vnd.openxmlformats-officedocument.spreadsheetml.customProperty"/>
  <Override PartName="/xl/pivotTables/pivotTable5.xml" ContentType="application/vnd.openxmlformats-officedocument.spreadsheetml.pivotTable+xml"/>
  <Override PartName="/xl/customProperty5.bin" ContentType="application/vnd.openxmlformats-officedocument.spreadsheetml.customProperty"/>
  <Override PartName="/xl/tables/table2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ustomProperty6.bin" ContentType="application/vnd.openxmlformats-officedocument.spreadsheetml.customProperty"/>
  <Override PartName="/xl/pivotTables/pivotTable9.xml" ContentType="application/vnd.openxmlformats-officedocument.spreadsheetml.pivot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ustomProperty9.bin" ContentType="application/vnd.openxmlformats-officedocument.spreadsheetml.customProperty"/>
  <Override PartName="/xl/tables/table5.xml" ContentType="application/vnd.openxmlformats-officedocument.spreadsheetml.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WB523713\OneDrive - WBG\1. Dashboard\"/>
    </mc:Choice>
  </mc:AlternateContent>
  <xr:revisionPtr revIDLastSave="908" documentId="102_{FAA39FF9-77B8-45E0-8A16-51F04AA05F81}" xr6:coauthVersionLast="36" xr6:coauthVersionMax="43" xr10:uidLastSave="{FACD0868-2998-462E-8818-90D3CE1F522C}"/>
  <bookViews>
    <workbookView xWindow="0" yWindow="0" windowWidth="15360" windowHeight="5985" tabRatio="683" xr2:uid="{00000000-000D-0000-FFFF-FFFF00000000}"/>
  </bookViews>
  <sheets>
    <sheet name="FY19 Active Portfolio" sheetId="15" r:id="rId1"/>
    <sheet name="FY19 Work Plan Details" sheetId="34" r:id="rId2"/>
    <sheet name="Raw Data" sheetId="12" r:id="rId3"/>
    <sheet name="Name" sheetId="45" state="hidden" r:id="rId4"/>
    <sheet name="Sheet1" sheetId="53" state="hidden" r:id="rId5"/>
    <sheet name="201512 - FY16 Envelope Deta (2" sheetId="43" state="hidden" r:id="rId6"/>
    <sheet name="Pending Activation" sheetId="41" state="hidden" r:id="rId7"/>
    <sheet name="FY16 by region and theme" sheetId="46" state="hidden" r:id="rId8"/>
    <sheet name="FY17-19 Awards" sheetId="35" r:id="rId9"/>
    <sheet name="InsuResilience MDTF" sheetId="56" r:id="rId10"/>
    <sheet name="JIT RCC" sheetId="57" r:id="rId11"/>
    <sheet name="List" sheetId="47" r:id="rId12"/>
    <sheet name="201712 - FY18 Work Plan Det (2)" sheetId="54" state="hidden" r:id="rId13"/>
    <sheet name="Track 3" sheetId="49" state="hidden" r:id="rId14"/>
    <sheet name="Track2 MDTF" sheetId="50" state="hidden" r:id="rId15"/>
  </sheets>
  <externalReferences>
    <externalReference r:id="rId16"/>
    <externalReference r:id="rId17"/>
    <externalReference r:id="rId18"/>
  </externalReferences>
  <definedNames>
    <definedName name="_xlnm._FilterDatabase" localSheetId="8" hidden="1">'FY17-19 Awards'!$A$3:$A$3</definedName>
    <definedName name="_xlnm._FilterDatabase" localSheetId="9" hidden="1">'InsuResilience MDTF'!$A$1:$L$19</definedName>
    <definedName name="_xlnm._FilterDatabase" localSheetId="2" hidden="1">'Raw Data'!$A$3:$AN$403</definedName>
    <definedName name="DATA17" localSheetId="12">'[1]SAP TF report Dump'!#REF!</definedName>
    <definedName name="DATA17">'[1]SAP TF report Dump'!#REF!</definedName>
    <definedName name="DATA18" localSheetId="12">'[1]SAP TF report Dump'!#REF!</definedName>
    <definedName name="DATA18">'[1]SAP TF report Dump'!#REF!</definedName>
    <definedName name="DATA19" localSheetId="12">'[1]SAP TF report Dump'!#REF!</definedName>
    <definedName name="DATA19">'[1]SAP TF report Dump'!#REF!</definedName>
    <definedName name="DATA20" localSheetId="12">'[1]SAP TF report Dump'!#REF!</definedName>
    <definedName name="DATA20">'[1]SAP TF report Dump'!#REF!</definedName>
    <definedName name="DATA21" localSheetId="12">'[1]SAP TF report Dump'!#REF!</definedName>
    <definedName name="DATA21">'[1]SAP TF report Dump'!#REF!</definedName>
    <definedName name="_xlnm.Print_Area" localSheetId="5">'201512 - FY16 Envelope Deta (2'!$B$1:$K$33</definedName>
    <definedName name="_xlnm.Print_Area" localSheetId="12">'201712 - FY18 Work Plan Det (2)'!$B$1:$K$37</definedName>
    <definedName name="_xlnm.Print_Area" localSheetId="0">'FY19 Active Portfolio'!$B$2:$J$21</definedName>
    <definedName name="_xlnm.Print_Area" localSheetId="1">'FY19 Work Plan Details'!$B$1:$K$52</definedName>
    <definedName name="_xlnm.Print_Area" localSheetId="2">'Raw Data'!$C$3:$P$3</definedName>
    <definedName name="_xlnm.Print_Titles" localSheetId="5">'201512 - FY16 Envelope Deta (2'!$2:$3</definedName>
    <definedName name="_xlnm.Print_Titles" localSheetId="12">'201712 - FY18 Work Plan Det (2)'!$2:$3</definedName>
    <definedName name="_xlnm.Print_Titles" localSheetId="8">'FY17-19 Awards'!$4:$4</definedName>
    <definedName name="_xlnm.Print_Titles" localSheetId="1">'FY19 Work Plan Details'!$2:$3</definedName>
    <definedName name="_xlnm.Print_Titles" localSheetId="2">'Raw Data'!$3:$3</definedName>
    <definedName name="SAPBEXrevision" hidden="1">16</definedName>
    <definedName name="SAPBEXsysID" hidden="1">"BWP"</definedName>
    <definedName name="SAPBEXwbID" hidden="1">"4OKODVMKHM8COJBGB0Y307B6I"</definedName>
    <definedName name="TEST0" localSheetId="12">#REF!</definedName>
    <definedName name="TEST0">#REF!</definedName>
  </definedNames>
  <calcPr calcId="191028"/>
  <pivotCaches>
    <pivotCache cacheId="0" r:id="rId19"/>
    <pivotCache cacheId="1" r:id="rId20"/>
    <pivotCache cacheId="2" r:id="rId21"/>
    <pivotCache cacheId="3" r:id="rId22"/>
    <pivotCache cacheId="4" r:id="rId23"/>
    <pivotCache cacheId="5" r:id="rId24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419" i="12" l="1"/>
  <c r="S419" i="12"/>
  <c r="T419" i="12"/>
  <c r="U419" i="12"/>
  <c r="V419" i="12"/>
  <c r="W419" i="12"/>
  <c r="AE419" i="12" s="1"/>
  <c r="X419" i="12"/>
  <c r="Y419" i="12"/>
  <c r="AF419" i="12" s="1"/>
  <c r="AA419" i="12"/>
  <c r="AH419" i="12" s="1"/>
  <c r="AC419" i="12"/>
  <c r="AD419" i="12" s="1"/>
  <c r="AK419" i="12" s="1"/>
  <c r="AN419" i="12"/>
  <c r="R420" i="12"/>
  <c r="S420" i="12"/>
  <c r="T420" i="12"/>
  <c r="V420" i="12"/>
  <c r="W420" i="12"/>
  <c r="AE420" i="12" s="1"/>
  <c r="X420" i="12"/>
  <c r="Y420" i="12"/>
  <c r="AF420" i="12" s="1"/>
  <c r="AA420" i="12"/>
  <c r="AH420" i="12" s="1"/>
  <c r="AN420" i="12"/>
  <c r="R421" i="12"/>
  <c r="S421" i="12"/>
  <c r="T421" i="12"/>
  <c r="V421" i="12"/>
  <c r="W421" i="12"/>
  <c r="X421" i="12"/>
  <c r="Y421" i="12"/>
  <c r="AF421" i="12" s="1"/>
  <c r="AA421" i="12"/>
  <c r="AE421" i="12"/>
  <c r="AH421" i="12"/>
  <c r="AN421" i="12"/>
  <c r="R422" i="12"/>
  <c r="S422" i="12"/>
  <c r="T422" i="12"/>
  <c r="U422" i="12"/>
  <c r="V422" i="12"/>
  <c r="W422" i="12"/>
  <c r="AC422" i="12" s="1"/>
  <c r="X422" i="12"/>
  <c r="Y422" i="12"/>
  <c r="AA422" i="12"/>
  <c r="AH422" i="12"/>
  <c r="AN422" i="12"/>
  <c r="R423" i="12"/>
  <c r="S423" i="12"/>
  <c r="T423" i="12"/>
  <c r="V423" i="12"/>
  <c r="W423" i="12"/>
  <c r="AI423" i="12" s="1"/>
  <c r="X423" i="12"/>
  <c r="Y423" i="12"/>
  <c r="AA423" i="12"/>
  <c r="AH423" i="12" s="1"/>
  <c r="AN423" i="12"/>
  <c r="R424" i="12"/>
  <c r="S424" i="12"/>
  <c r="T424" i="12"/>
  <c r="U424" i="12" s="1"/>
  <c r="V424" i="12"/>
  <c r="W424" i="12"/>
  <c r="AI424" i="12" s="1"/>
  <c r="X424" i="12"/>
  <c r="Y424" i="12"/>
  <c r="AF424" i="12" s="1"/>
  <c r="AA424" i="12"/>
  <c r="AH424" i="12" s="1"/>
  <c r="AN424" i="12"/>
  <c r="R425" i="12"/>
  <c r="S425" i="12"/>
  <c r="T425" i="12"/>
  <c r="V425" i="12"/>
  <c r="W425" i="12"/>
  <c r="AC425" i="12" s="1"/>
  <c r="X425" i="12"/>
  <c r="Y425" i="12"/>
  <c r="AF425" i="12" s="1"/>
  <c r="AA425" i="12"/>
  <c r="AE425" i="12"/>
  <c r="AN425" i="12"/>
  <c r="R426" i="12"/>
  <c r="S426" i="12"/>
  <c r="U426" i="12" s="1"/>
  <c r="T426" i="12"/>
  <c r="V426" i="12"/>
  <c r="W426" i="12"/>
  <c r="AI426" i="12" s="1"/>
  <c r="X426" i="12"/>
  <c r="Y426" i="12"/>
  <c r="AA426" i="12"/>
  <c r="AH426" i="12"/>
  <c r="AN426" i="12"/>
  <c r="R427" i="12"/>
  <c r="S427" i="12"/>
  <c r="T427" i="12"/>
  <c r="U427" i="12" s="1"/>
  <c r="V427" i="12"/>
  <c r="W427" i="12"/>
  <c r="AC427" i="12" s="1"/>
  <c r="AD427" i="12" s="1"/>
  <c r="AK427" i="12" s="1"/>
  <c r="X427" i="12"/>
  <c r="Y427" i="12"/>
  <c r="AF427" i="12" s="1"/>
  <c r="AA427" i="12"/>
  <c r="AH427" i="12"/>
  <c r="AN427" i="12"/>
  <c r="R428" i="12"/>
  <c r="S428" i="12"/>
  <c r="T428" i="12"/>
  <c r="V428" i="12"/>
  <c r="W428" i="12"/>
  <c r="AI428" i="12" s="1"/>
  <c r="X428" i="12"/>
  <c r="Y428" i="12"/>
  <c r="AF428" i="12" s="1"/>
  <c r="AA428" i="12"/>
  <c r="AH428" i="12" s="1"/>
  <c r="AN428" i="12"/>
  <c r="R429" i="12"/>
  <c r="S429" i="12"/>
  <c r="T429" i="12"/>
  <c r="V429" i="12"/>
  <c r="W429" i="12"/>
  <c r="X429" i="12"/>
  <c r="Y429" i="12"/>
  <c r="AF429" i="12" s="1"/>
  <c r="AA429" i="12"/>
  <c r="AN429" i="12"/>
  <c r="R430" i="12"/>
  <c r="S430" i="12"/>
  <c r="U430" i="12" s="1"/>
  <c r="T430" i="12"/>
  <c r="V430" i="12"/>
  <c r="W430" i="12"/>
  <c r="X430" i="12"/>
  <c r="Y430" i="12"/>
  <c r="AA430" i="12"/>
  <c r="AN430" i="12"/>
  <c r="R431" i="12"/>
  <c r="S431" i="12"/>
  <c r="T431" i="12"/>
  <c r="U431" i="12" s="1"/>
  <c r="V431" i="12"/>
  <c r="W431" i="12"/>
  <c r="AE431" i="12" s="1"/>
  <c r="X431" i="12"/>
  <c r="Y431" i="12"/>
  <c r="AA431" i="12"/>
  <c r="AN431" i="12"/>
  <c r="R432" i="12"/>
  <c r="S432" i="12"/>
  <c r="T432" i="12"/>
  <c r="V432" i="12"/>
  <c r="W432" i="12"/>
  <c r="X432" i="12"/>
  <c r="Y432" i="12"/>
  <c r="AF432" i="12" s="1"/>
  <c r="AA432" i="12"/>
  <c r="AH432" i="12" s="1"/>
  <c r="AN432" i="12"/>
  <c r="R433" i="12"/>
  <c r="S433" i="12"/>
  <c r="T433" i="12"/>
  <c r="V433" i="12"/>
  <c r="W433" i="12"/>
  <c r="X433" i="12"/>
  <c r="Y433" i="12"/>
  <c r="AF433" i="12" s="1"/>
  <c r="AA433" i="12"/>
  <c r="AH433" i="12" s="1"/>
  <c r="AN433" i="12"/>
  <c r="R434" i="12"/>
  <c r="S434" i="12"/>
  <c r="T434" i="12"/>
  <c r="U434" i="12"/>
  <c r="V434" i="12"/>
  <c r="W434" i="12"/>
  <c r="AC434" i="12" s="1"/>
  <c r="AD434" i="12" s="1"/>
  <c r="AK434" i="12" s="1"/>
  <c r="X434" i="12"/>
  <c r="Y434" i="12"/>
  <c r="AA434" i="12"/>
  <c r="AH434" i="12"/>
  <c r="AN434" i="12"/>
  <c r="R435" i="12"/>
  <c r="S435" i="12"/>
  <c r="T435" i="12"/>
  <c r="V435" i="12"/>
  <c r="W435" i="12"/>
  <c r="AE435" i="12" s="1"/>
  <c r="X435" i="12"/>
  <c r="Y435" i="12"/>
  <c r="AA435" i="12"/>
  <c r="AH435" i="12"/>
  <c r="AN435" i="12"/>
  <c r="R436" i="12"/>
  <c r="S436" i="12"/>
  <c r="T436" i="12"/>
  <c r="V436" i="12"/>
  <c r="W436" i="12"/>
  <c r="AI436" i="12" s="1"/>
  <c r="X436" i="12"/>
  <c r="Y436" i="12"/>
  <c r="AF436" i="12" s="1"/>
  <c r="AA436" i="12"/>
  <c r="AH436" i="12" s="1"/>
  <c r="AN436" i="12"/>
  <c r="R437" i="12"/>
  <c r="S437" i="12"/>
  <c r="T437" i="12"/>
  <c r="V437" i="12"/>
  <c r="W437" i="12"/>
  <c r="Z437" i="12" s="1"/>
  <c r="X437" i="12"/>
  <c r="Y437" i="12"/>
  <c r="AF437" i="12" s="1"/>
  <c r="AA437" i="12"/>
  <c r="AN437" i="12"/>
  <c r="R438" i="12"/>
  <c r="S438" i="12"/>
  <c r="T438" i="12"/>
  <c r="U438" i="12" s="1"/>
  <c r="V438" i="12"/>
  <c r="W438" i="12"/>
  <c r="X438" i="12"/>
  <c r="Y438" i="12"/>
  <c r="AA438" i="12"/>
  <c r="AH438" i="12" s="1"/>
  <c r="AN438" i="12"/>
  <c r="R439" i="12"/>
  <c r="S439" i="12"/>
  <c r="T439" i="12"/>
  <c r="U439" i="12"/>
  <c r="V439" i="12"/>
  <c r="W439" i="12"/>
  <c r="AI439" i="12" s="1"/>
  <c r="X439" i="12"/>
  <c r="Y439" i="12"/>
  <c r="AA439" i="12"/>
  <c r="AH439" i="12"/>
  <c r="AN439" i="12"/>
  <c r="R440" i="12"/>
  <c r="S440" i="12"/>
  <c r="T440" i="12"/>
  <c r="V440" i="12"/>
  <c r="W440" i="12"/>
  <c r="X440" i="12"/>
  <c r="Y440" i="12"/>
  <c r="AF440" i="12" s="1"/>
  <c r="AA440" i="12"/>
  <c r="AH440" i="12" s="1"/>
  <c r="AN440" i="12"/>
  <c r="R441" i="12"/>
  <c r="S441" i="12"/>
  <c r="T441" i="12"/>
  <c r="V441" i="12"/>
  <c r="W441" i="12"/>
  <c r="AC441" i="12" s="1"/>
  <c r="X441" i="12"/>
  <c r="Y441" i="12"/>
  <c r="AF441" i="12" s="1"/>
  <c r="AA441" i="12"/>
  <c r="AD441" i="12"/>
  <c r="AK441" i="12" s="1"/>
  <c r="AH441" i="12"/>
  <c r="AN441" i="12"/>
  <c r="R442" i="12"/>
  <c r="S442" i="12"/>
  <c r="T442" i="12"/>
  <c r="U442" i="12"/>
  <c r="V442" i="12"/>
  <c r="W442" i="12"/>
  <c r="AE442" i="12" s="1"/>
  <c r="X442" i="12"/>
  <c r="Y442" i="12"/>
  <c r="AA442" i="12"/>
  <c r="AH442" i="12"/>
  <c r="AN442" i="12"/>
  <c r="R443" i="12"/>
  <c r="S443" i="12"/>
  <c r="T443" i="12"/>
  <c r="U443" i="12"/>
  <c r="V443" i="12"/>
  <c r="W443" i="12"/>
  <c r="AI443" i="12" s="1"/>
  <c r="X443" i="12"/>
  <c r="Y443" i="12"/>
  <c r="AJ443" i="12" s="1"/>
  <c r="AA443" i="12"/>
  <c r="AH443" i="12"/>
  <c r="AN443" i="12"/>
  <c r="R444" i="12"/>
  <c r="S444" i="12"/>
  <c r="T444" i="12"/>
  <c r="V444" i="12"/>
  <c r="W444" i="12"/>
  <c r="AE444" i="12" s="1"/>
  <c r="X444" i="12"/>
  <c r="Y444" i="12"/>
  <c r="AF444" i="12" s="1"/>
  <c r="AA444" i="12"/>
  <c r="AN444" i="12"/>
  <c r="R445" i="12"/>
  <c r="S445" i="12"/>
  <c r="T445" i="12"/>
  <c r="V445" i="12"/>
  <c r="W445" i="12"/>
  <c r="Z445" i="12" s="1"/>
  <c r="X445" i="12"/>
  <c r="Y445" i="12"/>
  <c r="AF445" i="12" s="1"/>
  <c r="AA445" i="12"/>
  <c r="AH445" i="12" s="1"/>
  <c r="AN445" i="12"/>
  <c r="R446" i="12"/>
  <c r="S446" i="12"/>
  <c r="T446" i="12"/>
  <c r="U446" i="12"/>
  <c r="V446" i="12"/>
  <c r="W446" i="12"/>
  <c r="AC446" i="12" s="1"/>
  <c r="X446" i="12"/>
  <c r="Y446" i="12"/>
  <c r="AA446" i="12"/>
  <c r="AH446" i="12"/>
  <c r="AN446" i="12"/>
  <c r="R447" i="12"/>
  <c r="S447" i="12"/>
  <c r="T447" i="12"/>
  <c r="V447" i="12"/>
  <c r="W447" i="12"/>
  <c r="AI447" i="12" s="1"/>
  <c r="X447" i="12"/>
  <c r="Y447" i="12"/>
  <c r="AA447" i="12"/>
  <c r="AH447" i="12" s="1"/>
  <c r="AN447" i="12"/>
  <c r="R448" i="12"/>
  <c r="S448" i="12"/>
  <c r="T448" i="12"/>
  <c r="U448" i="12" s="1"/>
  <c r="V448" i="12"/>
  <c r="W448" i="12"/>
  <c r="X448" i="12"/>
  <c r="Y448" i="12"/>
  <c r="AF448" i="12" s="1"/>
  <c r="AA448" i="12"/>
  <c r="AH448" i="12" s="1"/>
  <c r="AN448" i="12"/>
  <c r="R449" i="12"/>
  <c r="S449" i="12"/>
  <c r="T449" i="12"/>
  <c r="V449" i="12"/>
  <c r="W449" i="12"/>
  <c r="AC449" i="12" s="1"/>
  <c r="X449" i="12"/>
  <c r="Y449" i="12"/>
  <c r="AF449" i="12" s="1"/>
  <c r="AA449" i="12"/>
  <c r="AN449" i="12"/>
  <c r="R450" i="12"/>
  <c r="S450" i="12"/>
  <c r="U450" i="12" s="1"/>
  <c r="T450" i="12"/>
  <c r="V450" i="12"/>
  <c r="W450" i="12"/>
  <c r="AI450" i="12" s="1"/>
  <c r="X450" i="12"/>
  <c r="Y450" i="12"/>
  <c r="AA450" i="12"/>
  <c r="AH450" i="12"/>
  <c r="AN450" i="12"/>
  <c r="R451" i="12"/>
  <c r="S451" i="12"/>
  <c r="T451" i="12"/>
  <c r="U451" i="12" s="1"/>
  <c r="V451" i="12"/>
  <c r="W451" i="12"/>
  <c r="AC451" i="12" s="1"/>
  <c r="AD451" i="12" s="1"/>
  <c r="AK451" i="12" s="1"/>
  <c r="X451" i="12"/>
  <c r="Y451" i="12"/>
  <c r="AF451" i="12" s="1"/>
  <c r="AA451" i="12"/>
  <c r="AH451" i="12"/>
  <c r="AN451" i="12"/>
  <c r="R452" i="12"/>
  <c r="S452" i="12"/>
  <c r="T452" i="12"/>
  <c r="U452" i="12" s="1"/>
  <c r="V452" i="12"/>
  <c r="W452" i="12"/>
  <c r="AE452" i="12" s="1"/>
  <c r="X452" i="12"/>
  <c r="Y452" i="12"/>
  <c r="AF452" i="12" s="1"/>
  <c r="AA452" i="12"/>
  <c r="AH452" i="12" s="1"/>
  <c r="AN452" i="12"/>
  <c r="R453" i="12"/>
  <c r="S453" i="12"/>
  <c r="T453" i="12"/>
  <c r="U453" i="12" s="1"/>
  <c r="V453" i="12"/>
  <c r="W453" i="12"/>
  <c r="AC453" i="12" s="1"/>
  <c r="X453" i="12"/>
  <c r="Y453" i="12"/>
  <c r="AJ453" i="12" s="1"/>
  <c r="AA453" i="12"/>
  <c r="AH453" i="12"/>
  <c r="AN453" i="12"/>
  <c r="R454" i="12"/>
  <c r="S454" i="12"/>
  <c r="T454" i="12"/>
  <c r="U454" i="12"/>
  <c r="V454" i="12"/>
  <c r="W454" i="12"/>
  <c r="AE454" i="12" s="1"/>
  <c r="X454" i="12"/>
  <c r="Y454" i="12"/>
  <c r="AA454" i="12"/>
  <c r="AH454" i="12"/>
  <c r="AN454" i="12"/>
  <c r="R455" i="12"/>
  <c r="S455" i="12"/>
  <c r="T455" i="12"/>
  <c r="U455" i="12"/>
  <c r="V455" i="12"/>
  <c r="W455" i="12"/>
  <c r="AE455" i="12" s="1"/>
  <c r="X455" i="12"/>
  <c r="Y455" i="12"/>
  <c r="AA455" i="12"/>
  <c r="AH455" i="12" s="1"/>
  <c r="AN455" i="12"/>
  <c r="R456" i="12"/>
  <c r="S456" i="12"/>
  <c r="T456" i="12"/>
  <c r="V456" i="12"/>
  <c r="W456" i="12"/>
  <c r="AE456" i="12" s="1"/>
  <c r="X456" i="12"/>
  <c r="Y456" i="12"/>
  <c r="AF456" i="12" s="1"/>
  <c r="AA456" i="12"/>
  <c r="AH456" i="12" s="1"/>
  <c r="AN456" i="12"/>
  <c r="R457" i="12"/>
  <c r="S457" i="12"/>
  <c r="T457" i="12"/>
  <c r="V457" i="12"/>
  <c r="W457" i="12"/>
  <c r="X457" i="12"/>
  <c r="Y457" i="12"/>
  <c r="AF457" i="12" s="1"/>
  <c r="AA457" i="12"/>
  <c r="AH457" i="12" s="1"/>
  <c r="AN457" i="12"/>
  <c r="R458" i="12"/>
  <c r="S458" i="12"/>
  <c r="T458" i="12"/>
  <c r="U458" i="12"/>
  <c r="V458" i="12"/>
  <c r="W458" i="12"/>
  <c r="AE458" i="12" s="1"/>
  <c r="X458" i="12"/>
  <c r="Y458" i="12"/>
  <c r="AA458" i="12"/>
  <c r="AH458" i="12"/>
  <c r="AN458" i="12"/>
  <c r="R459" i="12"/>
  <c r="S459" i="12"/>
  <c r="T459" i="12"/>
  <c r="U459" i="12"/>
  <c r="V459" i="12"/>
  <c r="W459" i="12"/>
  <c r="AE459" i="12" s="1"/>
  <c r="X459" i="12"/>
  <c r="Y459" i="12"/>
  <c r="AA459" i="12"/>
  <c r="AN459" i="12"/>
  <c r="R460" i="12"/>
  <c r="S460" i="12"/>
  <c r="T460" i="12"/>
  <c r="V460" i="12"/>
  <c r="W460" i="12"/>
  <c r="AE460" i="12" s="1"/>
  <c r="X460" i="12"/>
  <c r="Y460" i="12"/>
  <c r="AF460" i="12" s="1"/>
  <c r="AA460" i="12"/>
  <c r="AH460" i="12" s="1"/>
  <c r="AN460" i="12"/>
  <c r="R461" i="12"/>
  <c r="S461" i="12"/>
  <c r="T461" i="12"/>
  <c r="U461" i="12" s="1"/>
  <c r="V461" i="12"/>
  <c r="W461" i="12"/>
  <c r="X461" i="12"/>
  <c r="Y461" i="12"/>
  <c r="AF461" i="12" s="1"/>
  <c r="AA461" i="12"/>
  <c r="AH461" i="12"/>
  <c r="AN461" i="12"/>
  <c r="R462" i="12"/>
  <c r="S462" i="12"/>
  <c r="T462" i="12"/>
  <c r="V462" i="12"/>
  <c r="W462" i="12"/>
  <c r="AE462" i="12" s="1"/>
  <c r="X462" i="12"/>
  <c r="Y462" i="12"/>
  <c r="AA462" i="12"/>
  <c r="AH462" i="12" s="1"/>
  <c r="AN462" i="12"/>
  <c r="R463" i="12"/>
  <c r="S463" i="12"/>
  <c r="T463" i="12"/>
  <c r="U463" i="12" s="1"/>
  <c r="V463" i="12"/>
  <c r="W463" i="12"/>
  <c r="AE463" i="12" s="1"/>
  <c r="X463" i="12"/>
  <c r="Y463" i="12"/>
  <c r="AJ463" i="12" s="1"/>
  <c r="AA463" i="12"/>
  <c r="AH463" i="12"/>
  <c r="AN463" i="12"/>
  <c r="R464" i="12"/>
  <c r="S464" i="12"/>
  <c r="T464" i="12"/>
  <c r="U464" i="12" s="1"/>
  <c r="V464" i="12"/>
  <c r="W464" i="12"/>
  <c r="AE464" i="12" s="1"/>
  <c r="X464" i="12"/>
  <c r="Y464" i="12"/>
  <c r="AF464" i="12" s="1"/>
  <c r="AA464" i="12"/>
  <c r="AH464" i="12" s="1"/>
  <c r="AN464" i="12"/>
  <c r="R465" i="12"/>
  <c r="S465" i="12"/>
  <c r="T465" i="12"/>
  <c r="V465" i="12"/>
  <c r="W465" i="12"/>
  <c r="AC465" i="12" s="1"/>
  <c r="X465" i="12"/>
  <c r="Y465" i="12"/>
  <c r="AF465" i="12" s="1"/>
  <c r="AA465" i="12"/>
  <c r="AN465" i="12"/>
  <c r="R466" i="12"/>
  <c r="S466" i="12"/>
  <c r="T466" i="12"/>
  <c r="U466" i="12"/>
  <c r="V466" i="12"/>
  <c r="W466" i="12"/>
  <c r="AE466" i="12" s="1"/>
  <c r="X466" i="12"/>
  <c r="Y466" i="12"/>
  <c r="AA466" i="12"/>
  <c r="AH466" i="12"/>
  <c r="AN466" i="12"/>
  <c r="R467" i="12"/>
  <c r="S467" i="12"/>
  <c r="U467" i="12" s="1"/>
  <c r="T467" i="12"/>
  <c r="V467" i="12"/>
  <c r="W467" i="12"/>
  <c r="X467" i="12"/>
  <c r="Y467" i="12"/>
  <c r="AA467" i="12"/>
  <c r="AH467" i="12"/>
  <c r="AN467" i="12"/>
  <c r="R468" i="12"/>
  <c r="S468" i="12"/>
  <c r="T468" i="12"/>
  <c r="V468" i="12"/>
  <c r="W468" i="12"/>
  <c r="AE468" i="12" s="1"/>
  <c r="X468" i="12"/>
  <c r="Y468" i="12"/>
  <c r="AF468" i="12" s="1"/>
  <c r="AA468" i="12"/>
  <c r="AN468" i="12"/>
  <c r="R469" i="12"/>
  <c r="S469" i="12"/>
  <c r="T469" i="12"/>
  <c r="V469" i="12"/>
  <c r="W469" i="12"/>
  <c r="AC469" i="12" s="1"/>
  <c r="X469" i="12"/>
  <c r="Y469" i="12"/>
  <c r="AF469" i="12" s="1"/>
  <c r="AA469" i="12"/>
  <c r="AH469" i="12" s="1"/>
  <c r="AN469" i="12"/>
  <c r="R470" i="12"/>
  <c r="S470" i="12"/>
  <c r="T470" i="12"/>
  <c r="U470" i="12"/>
  <c r="V470" i="12"/>
  <c r="W470" i="12"/>
  <c r="AC470" i="12" s="1"/>
  <c r="X470" i="12"/>
  <c r="Y470" i="12"/>
  <c r="AA470" i="12"/>
  <c r="AH470" i="12"/>
  <c r="AN470" i="12"/>
  <c r="R471" i="12"/>
  <c r="S471" i="12"/>
  <c r="T471" i="12"/>
  <c r="V471" i="12"/>
  <c r="W471" i="12"/>
  <c r="AC471" i="12" s="1"/>
  <c r="AD471" i="12" s="1"/>
  <c r="AK471" i="12" s="1"/>
  <c r="X471" i="12"/>
  <c r="Y471" i="12"/>
  <c r="AF471" i="12" s="1"/>
  <c r="AA471" i="12"/>
  <c r="AH471" i="12" s="1"/>
  <c r="AN471" i="12"/>
  <c r="R472" i="12"/>
  <c r="S472" i="12"/>
  <c r="T472" i="12"/>
  <c r="U472" i="12" s="1"/>
  <c r="V472" i="12"/>
  <c r="W472" i="12"/>
  <c r="X472" i="12"/>
  <c r="Y472" i="12"/>
  <c r="AF472" i="12" s="1"/>
  <c r="AA472" i="12"/>
  <c r="AH472" i="12" s="1"/>
  <c r="AN472" i="12"/>
  <c r="R473" i="12"/>
  <c r="S473" i="12"/>
  <c r="T473" i="12"/>
  <c r="V473" i="12"/>
  <c r="W473" i="12"/>
  <c r="X473" i="12"/>
  <c r="Y473" i="12"/>
  <c r="AF473" i="12" s="1"/>
  <c r="AA473" i="12"/>
  <c r="AH473" i="12" s="1"/>
  <c r="AN473" i="12"/>
  <c r="R474" i="12"/>
  <c r="S474" i="12"/>
  <c r="T474" i="12"/>
  <c r="U474" i="12"/>
  <c r="V474" i="12"/>
  <c r="W474" i="12"/>
  <c r="AC474" i="12" s="1"/>
  <c r="X474" i="12"/>
  <c r="Y474" i="12"/>
  <c r="AA474" i="12"/>
  <c r="AH474" i="12"/>
  <c r="AN474" i="12"/>
  <c r="R475" i="12"/>
  <c r="S475" i="12"/>
  <c r="T475" i="12"/>
  <c r="U475" i="12"/>
  <c r="V475" i="12"/>
  <c r="W475" i="12"/>
  <c r="AE475" i="12" s="1"/>
  <c r="X475" i="12"/>
  <c r="Y475" i="12"/>
  <c r="AA475" i="12"/>
  <c r="AN475" i="12"/>
  <c r="R476" i="12"/>
  <c r="S476" i="12"/>
  <c r="T476" i="12"/>
  <c r="V476" i="12"/>
  <c r="W476" i="12"/>
  <c r="AE476" i="12" s="1"/>
  <c r="X476" i="12"/>
  <c r="Y476" i="12"/>
  <c r="AF476" i="12" s="1"/>
  <c r="AA476" i="12"/>
  <c r="AN476" i="12"/>
  <c r="R477" i="12"/>
  <c r="S477" i="12"/>
  <c r="T477" i="12"/>
  <c r="V477" i="12"/>
  <c r="W477" i="12"/>
  <c r="AC477" i="12" s="1"/>
  <c r="X477" i="12"/>
  <c r="Y477" i="12"/>
  <c r="AF477" i="12" s="1"/>
  <c r="AA477" i="12"/>
  <c r="AH477" i="12" s="1"/>
  <c r="AN477" i="12"/>
  <c r="R478" i="12"/>
  <c r="S478" i="12"/>
  <c r="T478" i="12"/>
  <c r="U478" i="12"/>
  <c r="V478" i="12"/>
  <c r="W478" i="12"/>
  <c r="AC478" i="12" s="1"/>
  <c r="X478" i="12"/>
  <c r="Y478" i="12"/>
  <c r="AA478" i="12"/>
  <c r="AH478" i="12"/>
  <c r="AN478" i="12"/>
  <c r="R479" i="12"/>
  <c r="S479" i="12"/>
  <c r="T479" i="12"/>
  <c r="V479" i="12"/>
  <c r="W479" i="12"/>
  <c r="AI479" i="12" s="1"/>
  <c r="X479" i="12"/>
  <c r="Y479" i="12"/>
  <c r="AF479" i="12" s="1"/>
  <c r="AA479" i="12"/>
  <c r="AH479" i="12" s="1"/>
  <c r="AN479" i="12"/>
  <c r="R480" i="12"/>
  <c r="S480" i="12"/>
  <c r="T480" i="12"/>
  <c r="U480" i="12" s="1"/>
  <c r="V480" i="12"/>
  <c r="W480" i="12"/>
  <c r="X480" i="12"/>
  <c r="Y480" i="12"/>
  <c r="AF480" i="12" s="1"/>
  <c r="AA480" i="12"/>
  <c r="AH480" i="12" s="1"/>
  <c r="AN480" i="12"/>
  <c r="R481" i="12"/>
  <c r="S481" i="12"/>
  <c r="T481" i="12"/>
  <c r="V481" i="12"/>
  <c r="W481" i="12"/>
  <c r="AC481" i="12" s="1"/>
  <c r="X481" i="12"/>
  <c r="Y481" i="12"/>
  <c r="AF481" i="12" s="1"/>
  <c r="AA481" i="12"/>
  <c r="AN481" i="12"/>
  <c r="R482" i="12"/>
  <c r="S482" i="12"/>
  <c r="T482" i="12"/>
  <c r="U482" i="12" s="1"/>
  <c r="V482" i="12"/>
  <c r="W482" i="12"/>
  <c r="X482" i="12"/>
  <c r="Y482" i="12"/>
  <c r="AF482" i="12" s="1"/>
  <c r="AA482" i="12"/>
  <c r="AN482" i="12"/>
  <c r="R483" i="12"/>
  <c r="S483" i="12"/>
  <c r="T483" i="12"/>
  <c r="U483" i="12" s="1"/>
  <c r="V483" i="12"/>
  <c r="W483" i="12"/>
  <c r="AI483" i="12" s="1"/>
  <c r="X483" i="12"/>
  <c r="Y483" i="12"/>
  <c r="AA483" i="12"/>
  <c r="AH483" i="12" s="1"/>
  <c r="AN483" i="12"/>
  <c r="R484" i="12"/>
  <c r="S484" i="12"/>
  <c r="T484" i="12"/>
  <c r="U484" i="12" s="1"/>
  <c r="V484" i="12"/>
  <c r="W484" i="12"/>
  <c r="AC484" i="12" s="1"/>
  <c r="X484" i="12"/>
  <c r="Y484" i="12"/>
  <c r="AF484" i="12" s="1"/>
  <c r="AA484" i="12"/>
  <c r="AH484" i="12" s="1"/>
  <c r="AN484" i="12"/>
  <c r="R485" i="12"/>
  <c r="S485" i="12"/>
  <c r="T485" i="12"/>
  <c r="U485" i="12" s="1"/>
  <c r="V485" i="12"/>
  <c r="W485" i="12"/>
  <c r="AI485" i="12" s="1"/>
  <c r="X485" i="12"/>
  <c r="Y485" i="12"/>
  <c r="AF485" i="12" s="1"/>
  <c r="AA485" i="12"/>
  <c r="AN485" i="12"/>
  <c r="R486" i="12"/>
  <c r="S486" i="12"/>
  <c r="T486" i="12"/>
  <c r="U486" i="12"/>
  <c r="V486" i="12"/>
  <c r="W486" i="12"/>
  <c r="AE486" i="12" s="1"/>
  <c r="X486" i="12"/>
  <c r="Y486" i="12"/>
  <c r="AF486" i="12" s="1"/>
  <c r="AA486" i="12"/>
  <c r="AH486" i="12"/>
  <c r="AN486" i="12"/>
  <c r="R487" i="12"/>
  <c r="S487" i="12"/>
  <c r="U487" i="12" s="1"/>
  <c r="T487" i="12"/>
  <c r="V487" i="12"/>
  <c r="W487" i="12"/>
  <c r="AC487" i="12" s="1"/>
  <c r="AD487" i="12" s="1"/>
  <c r="AK487" i="12" s="1"/>
  <c r="X487" i="12"/>
  <c r="Y487" i="12"/>
  <c r="AA487" i="12"/>
  <c r="AH487" i="12" s="1"/>
  <c r="AN487" i="12"/>
  <c r="R488" i="12"/>
  <c r="S488" i="12"/>
  <c r="T488" i="12"/>
  <c r="U488" i="12" s="1"/>
  <c r="V488" i="12"/>
  <c r="W488" i="12"/>
  <c r="AC488" i="12" s="1"/>
  <c r="AD488" i="12" s="1"/>
  <c r="AK488" i="12" s="1"/>
  <c r="X488" i="12"/>
  <c r="Y488" i="12"/>
  <c r="AA488" i="12"/>
  <c r="AH488" i="12" s="1"/>
  <c r="AN488" i="12"/>
  <c r="R489" i="12"/>
  <c r="S489" i="12"/>
  <c r="T489" i="12"/>
  <c r="U489" i="12" s="1"/>
  <c r="V489" i="12"/>
  <c r="W489" i="12"/>
  <c r="AE489" i="12" s="1"/>
  <c r="X489" i="12"/>
  <c r="Y489" i="12"/>
  <c r="AF489" i="12" s="1"/>
  <c r="AA489" i="12"/>
  <c r="AN489" i="12"/>
  <c r="R490" i="12"/>
  <c r="S490" i="12"/>
  <c r="T490" i="12"/>
  <c r="U490" i="12"/>
  <c r="V490" i="12"/>
  <c r="W490" i="12"/>
  <c r="Z490" i="12" s="1"/>
  <c r="X490" i="12"/>
  <c r="Y490" i="12"/>
  <c r="AF490" i="12" s="1"/>
  <c r="AA490" i="12"/>
  <c r="AN490" i="12"/>
  <c r="R491" i="12"/>
  <c r="S491" i="12"/>
  <c r="T491" i="12"/>
  <c r="U491" i="12"/>
  <c r="V491" i="12"/>
  <c r="W491" i="12"/>
  <c r="AE491" i="12" s="1"/>
  <c r="X491" i="12"/>
  <c r="Y491" i="12"/>
  <c r="AA491" i="12"/>
  <c r="AH491" i="12" s="1"/>
  <c r="AN491" i="12"/>
  <c r="R492" i="12"/>
  <c r="S492" i="12"/>
  <c r="T492" i="12"/>
  <c r="V492" i="12"/>
  <c r="W492" i="12"/>
  <c r="AC492" i="12" s="1"/>
  <c r="AD492" i="12" s="1"/>
  <c r="AK492" i="12" s="1"/>
  <c r="X492" i="12"/>
  <c r="Y492" i="12"/>
  <c r="AJ492" i="12" s="1"/>
  <c r="AA492" i="12"/>
  <c r="AH492" i="12" s="1"/>
  <c r="AN492" i="12"/>
  <c r="R493" i="12"/>
  <c r="S493" i="12"/>
  <c r="T493" i="12"/>
  <c r="U493" i="12" s="1"/>
  <c r="V493" i="12"/>
  <c r="W493" i="12"/>
  <c r="AE493" i="12" s="1"/>
  <c r="X493" i="12"/>
  <c r="Y493" i="12"/>
  <c r="AF493" i="12" s="1"/>
  <c r="AA493" i="12"/>
  <c r="AN493" i="12"/>
  <c r="R494" i="12"/>
  <c r="S494" i="12"/>
  <c r="T494" i="12"/>
  <c r="U494" i="12" s="1"/>
  <c r="V494" i="12"/>
  <c r="W494" i="12"/>
  <c r="AE494" i="12" s="1"/>
  <c r="X494" i="12"/>
  <c r="Y494" i="12"/>
  <c r="AF494" i="12" s="1"/>
  <c r="AA494" i="12"/>
  <c r="AN494" i="12"/>
  <c r="R495" i="12"/>
  <c r="S495" i="12"/>
  <c r="T495" i="12"/>
  <c r="U495" i="12"/>
  <c r="V495" i="12"/>
  <c r="W495" i="12"/>
  <c r="AI495" i="12" s="1"/>
  <c r="X495" i="12"/>
  <c r="Y495" i="12"/>
  <c r="AA495" i="12"/>
  <c r="AH495" i="12"/>
  <c r="AN495" i="12"/>
  <c r="R496" i="12"/>
  <c r="S496" i="12"/>
  <c r="T496" i="12"/>
  <c r="U496" i="12" s="1"/>
  <c r="V496" i="12"/>
  <c r="W496" i="12"/>
  <c r="AC496" i="12" s="1"/>
  <c r="AD496" i="12" s="1"/>
  <c r="AK496" i="12" s="1"/>
  <c r="X496" i="12"/>
  <c r="Y496" i="12"/>
  <c r="AJ496" i="12" s="1"/>
  <c r="AA496" i="12"/>
  <c r="AH496" i="12" s="1"/>
  <c r="AN496" i="12"/>
  <c r="R497" i="12"/>
  <c r="S497" i="12"/>
  <c r="T497" i="12"/>
  <c r="V497" i="12"/>
  <c r="W497" i="12"/>
  <c r="AI497" i="12" s="1"/>
  <c r="X497" i="12"/>
  <c r="Y497" i="12"/>
  <c r="AF497" i="12" s="1"/>
  <c r="AA497" i="12"/>
  <c r="AN497" i="12"/>
  <c r="R498" i="12"/>
  <c r="S498" i="12"/>
  <c r="U498" i="12" s="1"/>
  <c r="T498" i="12"/>
  <c r="V498" i="12"/>
  <c r="W498" i="12"/>
  <c r="Z498" i="12" s="1"/>
  <c r="X498" i="12"/>
  <c r="Y498" i="12"/>
  <c r="AF498" i="12" s="1"/>
  <c r="AA498" i="12"/>
  <c r="AH498" i="12" s="1"/>
  <c r="AN498" i="12"/>
  <c r="R499" i="12"/>
  <c r="S499" i="12"/>
  <c r="T499" i="12"/>
  <c r="U499" i="12" s="1"/>
  <c r="V499" i="12"/>
  <c r="W499" i="12"/>
  <c r="AI499" i="12" s="1"/>
  <c r="X499" i="12"/>
  <c r="Y499" i="12"/>
  <c r="AA499" i="12"/>
  <c r="AH499" i="12" s="1"/>
  <c r="AN499" i="12"/>
  <c r="R500" i="12"/>
  <c r="S500" i="12"/>
  <c r="T500" i="12"/>
  <c r="U500" i="12" s="1"/>
  <c r="V500" i="12"/>
  <c r="W500" i="12"/>
  <c r="AC500" i="12" s="1"/>
  <c r="X500" i="12"/>
  <c r="Y500" i="12"/>
  <c r="AA500" i="12"/>
  <c r="AH500" i="12" s="1"/>
  <c r="AN500" i="12"/>
  <c r="S16" i="12"/>
  <c r="U16" i="12" s="1"/>
  <c r="T16" i="12"/>
  <c r="V16" i="12"/>
  <c r="W16" i="12"/>
  <c r="AE16" i="12" s="1"/>
  <c r="X16" i="12"/>
  <c r="Y16" i="12"/>
  <c r="AF16" i="12" s="1"/>
  <c r="AA16" i="12"/>
  <c r="AH16" i="12" s="1"/>
  <c r="AN16" i="12"/>
  <c r="S18" i="12"/>
  <c r="T18" i="12"/>
  <c r="U18" i="12" s="1"/>
  <c r="V18" i="12"/>
  <c r="W18" i="12"/>
  <c r="AE18" i="12" s="1"/>
  <c r="X18" i="12"/>
  <c r="Y18" i="12"/>
  <c r="AF18" i="12" s="1"/>
  <c r="AA18" i="12"/>
  <c r="AH18" i="12" s="1"/>
  <c r="AN18" i="12"/>
  <c r="S17" i="12"/>
  <c r="T17" i="12"/>
  <c r="V17" i="12"/>
  <c r="W17" i="12"/>
  <c r="X17" i="12"/>
  <c r="Y17" i="12"/>
  <c r="AF17" i="12" s="1"/>
  <c r="AA17" i="12"/>
  <c r="AH17" i="12"/>
  <c r="AN17" i="12"/>
  <c r="S13" i="12"/>
  <c r="T13" i="12"/>
  <c r="U13" i="12"/>
  <c r="V13" i="12"/>
  <c r="W13" i="12"/>
  <c r="AI13" i="12" s="1"/>
  <c r="X13" i="12"/>
  <c r="Y13" i="12"/>
  <c r="AF13" i="12" s="1"/>
  <c r="AA13" i="12"/>
  <c r="AH13" i="12" s="1"/>
  <c r="AN13" i="12"/>
  <c r="S15" i="12"/>
  <c r="T15" i="12"/>
  <c r="U15" i="12"/>
  <c r="V15" i="12"/>
  <c r="W15" i="12"/>
  <c r="AC15" i="12" s="1"/>
  <c r="X15" i="12"/>
  <c r="Y15" i="12"/>
  <c r="AF15" i="12" s="1"/>
  <c r="AA15" i="12"/>
  <c r="AH15" i="12"/>
  <c r="AN15" i="12"/>
  <c r="S14" i="12"/>
  <c r="U14" i="12" s="1"/>
  <c r="T14" i="12"/>
  <c r="V14" i="12"/>
  <c r="W14" i="12"/>
  <c r="Z14" i="12" s="1"/>
  <c r="X14" i="12"/>
  <c r="Y14" i="12"/>
  <c r="AF14" i="12" s="1"/>
  <c r="AA14" i="12"/>
  <c r="AH14" i="12" s="1"/>
  <c r="AN14" i="12"/>
  <c r="S11" i="12"/>
  <c r="U11" i="12" s="1"/>
  <c r="T11" i="12"/>
  <c r="V11" i="12"/>
  <c r="W11" i="12"/>
  <c r="X11" i="12"/>
  <c r="Y11" i="12"/>
  <c r="AF11" i="12" s="1"/>
  <c r="AA11" i="12"/>
  <c r="AH11" i="12"/>
  <c r="AN11" i="12"/>
  <c r="S6" i="12"/>
  <c r="T6" i="12"/>
  <c r="U6" i="12"/>
  <c r="V6" i="12"/>
  <c r="W6" i="12"/>
  <c r="AI6" i="12" s="1"/>
  <c r="X6" i="12"/>
  <c r="Y6" i="12"/>
  <c r="AF6" i="12" s="1"/>
  <c r="AA6" i="12"/>
  <c r="AH6" i="12"/>
  <c r="AN6" i="12"/>
  <c r="S8" i="12"/>
  <c r="T8" i="12"/>
  <c r="U8" i="12" s="1"/>
  <c r="V8" i="12"/>
  <c r="W8" i="12"/>
  <c r="Z8" i="12" s="1"/>
  <c r="X8" i="12"/>
  <c r="Y8" i="12"/>
  <c r="AF8" i="12" s="1"/>
  <c r="AA8" i="12"/>
  <c r="AH8" i="12"/>
  <c r="AN8" i="12"/>
  <c r="S12" i="12"/>
  <c r="T12" i="12"/>
  <c r="U12" i="12"/>
  <c r="V12" i="12"/>
  <c r="W12" i="12"/>
  <c r="AC12" i="12" s="1"/>
  <c r="X12" i="12"/>
  <c r="Y12" i="12"/>
  <c r="AF12" i="12" s="1"/>
  <c r="AA12" i="12"/>
  <c r="AH12" i="12"/>
  <c r="AN12" i="12"/>
  <c r="S10" i="12"/>
  <c r="T10" i="12"/>
  <c r="U10" i="12"/>
  <c r="V10" i="12"/>
  <c r="W10" i="12"/>
  <c r="X10" i="12"/>
  <c r="Y10" i="12"/>
  <c r="AF10" i="12" s="1"/>
  <c r="AA10" i="12"/>
  <c r="AH10" i="12" s="1"/>
  <c r="AN10" i="12"/>
  <c r="S4" i="12"/>
  <c r="T4" i="12"/>
  <c r="U4" i="12" s="1"/>
  <c r="V4" i="12"/>
  <c r="W4" i="12"/>
  <c r="AC4" i="12" s="1"/>
  <c r="AD4" i="12" s="1"/>
  <c r="AK4" i="12" s="1"/>
  <c r="X4" i="12"/>
  <c r="Y4" i="12"/>
  <c r="AF4" i="12" s="1"/>
  <c r="AA4" i="12"/>
  <c r="AH4" i="12"/>
  <c r="AN4" i="12"/>
  <c r="S9" i="12"/>
  <c r="T9" i="12"/>
  <c r="V9" i="12"/>
  <c r="W9" i="12"/>
  <c r="AC9" i="12" s="1"/>
  <c r="X9" i="12"/>
  <c r="Y9" i="12"/>
  <c r="AF9" i="12" s="1"/>
  <c r="AA9" i="12"/>
  <c r="AH9" i="12"/>
  <c r="AN9" i="12"/>
  <c r="S417" i="12"/>
  <c r="T417" i="12"/>
  <c r="U417" i="12" s="1"/>
  <c r="V417" i="12"/>
  <c r="W417" i="12"/>
  <c r="AC417" i="12" s="1"/>
  <c r="AD417" i="12" s="1"/>
  <c r="AK417" i="12" s="1"/>
  <c r="X417" i="12"/>
  <c r="Y417" i="12"/>
  <c r="AF417" i="12" s="1"/>
  <c r="AA417" i="12"/>
  <c r="AH417" i="12"/>
  <c r="AN417" i="12"/>
  <c r="S7" i="12"/>
  <c r="T7" i="12"/>
  <c r="U7" i="12"/>
  <c r="V7" i="12"/>
  <c r="W7" i="12"/>
  <c r="X7" i="12"/>
  <c r="Y7" i="12"/>
  <c r="AF7" i="12" s="1"/>
  <c r="AA7" i="12"/>
  <c r="AH7" i="12"/>
  <c r="AN7" i="12"/>
  <c r="S5" i="12"/>
  <c r="U5" i="12" s="1"/>
  <c r="T5" i="12"/>
  <c r="V5" i="12"/>
  <c r="W5" i="12"/>
  <c r="AC5" i="12" s="1"/>
  <c r="AD5" i="12" s="1"/>
  <c r="AK5" i="12" s="1"/>
  <c r="X5" i="12"/>
  <c r="Y5" i="12"/>
  <c r="AF5" i="12" s="1"/>
  <c r="AA5" i="12"/>
  <c r="AH5" i="12" s="1"/>
  <c r="AN5" i="12"/>
  <c r="S418" i="12"/>
  <c r="U418" i="12" s="1"/>
  <c r="T418" i="12"/>
  <c r="V418" i="12"/>
  <c r="W418" i="12"/>
  <c r="X418" i="12"/>
  <c r="Y418" i="12"/>
  <c r="AF418" i="12" s="1"/>
  <c r="AA418" i="12"/>
  <c r="AH418" i="12" s="1"/>
  <c r="AN418" i="12"/>
  <c r="R16" i="12"/>
  <c r="R18" i="12"/>
  <c r="R17" i="12"/>
  <c r="R13" i="12"/>
  <c r="R15" i="12"/>
  <c r="R14" i="12"/>
  <c r="R11" i="12"/>
  <c r="R6" i="12"/>
  <c r="R8" i="12"/>
  <c r="R12" i="12"/>
  <c r="R10" i="12"/>
  <c r="R4" i="12"/>
  <c r="R9" i="12"/>
  <c r="R417" i="12"/>
  <c r="R7" i="12"/>
  <c r="R5" i="12"/>
  <c r="R418" i="12"/>
  <c r="AE446" i="12" l="1"/>
  <c r="AC455" i="12"/>
  <c r="AD455" i="12" s="1"/>
  <c r="AK455" i="12" s="1"/>
  <c r="AC494" i="12"/>
  <c r="AC459" i="12"/>
  <c r="AD459" i="12" s="1"/>
  <c r="AK459" i="12" s="1"/>
  <c r="AC499" i="12"/>
  <c r="AD499" i="12" s="1"/>
  <c r="AK499" i="12" s="1"/>
  <c r="AC486" i="12"/>
  <c r="AC490" i="12"/>
  <c r="AE439" i="12"/>
  <c r="AC454" i="12"/>
  <c r="AD454" i="12" s="1"/>
  <c r="AK454" i="12" s="1"/>
  <c r="AE471" i="12"/>
  <c r="AE483" i="12"/>
  <c r="AI498" i="12"/>
  <c r="AC431" i="12"/>
  <c r="AD431" i="12" s="1"/>
  <c r="AK431" i="12" s="1"/>
  <c r="AE477" i="12"/>
  <c r="AI493" i="12"/>
  <c r="AC463" i="12"/>
  <c r="AD463" i="12" s="1"/>
  <c r="AK463" i="12" s="1"/>
  <c r="AC443" i="12"/>
  <c r="AD443" i="12" s="1"/>
  <c r="AK443" i="12" s="1"/>
  <c r="AE490" i="12"/>
  <c r="AI458" i="12"/>
  <c r="Z458" i="12"/>
  <c r="AB458" i="12" s="1"/>
  <c r="AG458" i="12" s="1"/>
  <c r="AE428" i="12"/>
  <c r="AC458" i="12"/>
  <c r="AC462" i="12"/>
  <c r="AD462" i="12" s="1"/>
  <c r="AK462" i="12" s="1"/>
  <c r="AC450" i="12"/>
  <c r="AD450" i="12" s="1"/>
  <c r="AK450" i="12" s="1"/>
  <c r="AE443" i="12"/>
  <c r="Z443" i="12"/>
  <c r="AF492" i="12"/>
  <c r="AC435" i="12"/>
  <c r="AD435" i="12" s="1"/>
  <c r="AK435" i="12" s="1"/>
  <c r="AE423" i="12"/>
  <c r="AE434" i="12"/>
  <c r="Z479" i="12"/>
  <c r="AB479" i="12" s="1"/>
  <c r="AG479" i="12" s="1"/>
  <c r="AI471" i="12"/>
  <c r="Z471" i="12"/>
  <c r="AB471" i="12" s="1"/>
  <c r="AG471" i="12" s="1"/>
  <c r="AD453" i="12"/>
  <c r="AK453" i="12" s="1"/>
  <c r="AI419" i="12"/>
  <c r="AI464" i="12"/>
  <c r="AJ451" i="12"/>
  <c r="AI453" i="12"/>
  <c r="AE453" i="12"/>
  <c r="AC13" i="12"/>
  <c r="AD13" i="12" s="1"/>
  <c r="AK13" i="12" s="1"/>
  <c r="AI474" i="12"/>
  <c r="Z474" i="12"/>
  <c r="AB474" i="12" s="1"/>
  <c r="AG474" i="12" s="1"/>
  <c r="AI8" i="12"/>
  <c r="AE474" i="12"/>
  <c r="AJ460" i="12"/>
  <c r="Z453" i="12"/>
  <c r="AB453" i="12" s="1"/>
  <c r="AG453" i="12" s="1"/>
  <c r="AE436" i="12"/>
  <c r="AE12" i="12"/>
  <c r="Z483" i="12"/>
  <c r="AB483" i="12" s="1"/>
  <c r="AG483" i="12" s="1"/>
  <c r="AI478" i="12"/>
  <c r="Z478" i="12"/>
  <c r="AB478" i="12" s="1"/>
  <c r="AG478" i="12" s="1"/>
  <c r="AD465" i="12"/>
  <c r="AK465" i="12" s="1"/>
  <c r="Z463" i="12"/>
  <c r="AB463" i="12" s="1"/>
  <c r="AG463" i="12" s="1"/>
  <c r="AI449" i="12"/>
  <c r="AD449" i="12"/>
  <c r="AK449" i="12" s="1"/>
  <c r="AE441" i="12"/>
  <c r="Z439" i="12"/>
  <c r="AB439" i="12" s="1"/>
  <c r="AG439" i="12" s="1"/>
  <c r="Z431" i="12"/>
  <c r="AB431" i="12" s="1"/>
  <c r="AG431" i="12" s="1"/>
  <c r="AJ427" i="12"/>
  <c r="Z423" i="12"/>
  <c r="AB423" i="12" s="1"/>
  <c r="AG423" i="12" s="1"/>
  <c r="AI454" i="12"/>
  <c r="AC442" i="12"/>
  <c r="AD442" i="12" s="1"/>
  <c r="AK442" i="12" s="1"/>
  <c r="AE417" i="12"/>
  <c r="AC8" i="12"/>
  <c r="AD8" i="12" s="1"/>
  <c r="AK8" i="12" s="1"/>
  <c r="AC16" i="12"/>
  <c r="AD16" i="12" s="1"/>
  <c r="AK16" i="12" s="1"/>
  <c r="AI442" i="12"/>
  <c r="AI435" i="12"/>
  <c r="AE449" i="12"/>
  <c r="AF496" i="12"/>
  <c r="Z12" i="12"/>
  <c r="AB12" i="12" s="1"/>
  <c r="AG12" i="12" s="1"/>
  <c r="AI15" i="12"/>
  <c r="AE478" i="12"/>
  <c r="AI463" i="12"/>
  <c r="AI459" i="12"/>
  <c r="Z454" i="12"/>
  <c r="AB454" i="12" s="1"/>
  <c r="AG454" i="12" s="1"/>
  <c r="AI441" i="12"/>
  <c r="Z435" i="12"/>
  <c r="AB435" i="12" s="1"/>
  <c r="AG435" i="12" s="1"/>
  <c r="AE495" i="12"/>
  <c r="AI470" i="12"/>
  <c r="AF463" i="12"/>
  <c r="AC447" i="12"/>
  <c r="AD447" i="12" s="1"/>
  <c r="AK447" i="12" s="1"/>
  <c r="AE422" i="12"/>
  <c r="Z15" i="12"/>
  <c r="AB15" i="12" s="1"/>
  <c r="AG15" i="12" s="1"/>
  <c r="AI489" i="12"/>
  <c r="AI486" i="12"/>
  <c r="AD470" i="12"/>
  <c r="AK470" i="12" s="1"/>
  <c r="AJ452" i="12"/>
  <c r="AJ440" i="12"/>
  <c r="AE15" i="12"/>
  <c r="Z486" i="12"/>
  <c r="AB486" i="12" s="1"/>
  <c r="AG486" i="12" s="1"/>
  <c r="AD486" i="12"/>
  <c r="AK486" i="12" s="1"/>
  <c r="AE470" i="12"/>
  <c r="Z459" i="12"/>
  <c r="AB459" i="12" s="1"/>
  <c r="AG459" i="12" s="1"/>
  <c r="Z442" i="12"/>
  <c r="AB442" i="12" s="1"/>
  <c r="AG442" i="12" s="1"/>
  <c r="AI425" i="12"/>
  <c r="AD425" i="12"/>
  <c r="AK425" i="12" s="1"/>
  <c r="AC491" i="12"/>
  <c r="AD491" i="12" s="1"/>
  <c r="AK491" i="12" s="1"/>
  <c r="AD478" i="12"/>
  <c r="AK478" i="12" s="1"/>
  <c r="AC475" i="12"/>
  <c r="AE469" i="12"/>
  <c r="AF443" i="12"/>
  <c r="AD15" i="12"/>
  <c r="AK15" i="12" s="1"/>
  <c r="AE479" i="12"/>
  <c r="Z470" i="12"/>
  <c r="AB470" i="12" s="1"/>
  <c r="AG470" i="12" s="1"/>
  <c r="Z495" i="12"/>
  <c r="AB495" i="12" s="1"/>
  <c r="AG495" i="12" s="1"/>
  <c r="AI494" i="12"/>
  <c r="Z491" i="12"/>
  <c r="AI490" i="12"/>
  <c r="Z475" i="12"/>
  <c r="AB475" i="12" s="1"/>
  <c r="AG475" i="12" s="1"/>
  <c r="AD458" i="12"/>
  <c r="AK458" i="12" s="1"/>
  <c r="Z451" i="12"/>
  <c r="AB451" i="12" s="1"/>
  <c r="AG451" i="12" s="1"/>
  <c r="AE447" i="12"/>
  <c r="Z447" i="12"/>
  <c r="AB447" i="12" s="1"/>
  <c r="AG447" i="12" s="1"/>
  <c r="AB443" i="12"/>
  <c r="AG443" i="12" s="1"/>
  <c r="Z427" i="12"/>
  <c r="AB427" i="12" s="1"/>
  <c r="AG427" i="12" s="1"/>
  <c r="AC473" i="12"/>
  <c r="AD473" i="12" s="1"/>
  <c r="AK473" i="12" s="1"/>
  <c r="AI473" i="12"/>
  <c r="AC426" i="12"/>
  <c r="AD426" i="12" s="1"/>
  <c r="AK426" i="12" s="1"/>
  <c r="Z9" i="12"/>
  <c r="AB9" i="12" s="1"/>
  <c r="AG9" i="12" s="1"/>
  <c r="AE9" i="12"/>
  <c r="AF500" i="12"/>
  <c r="AJ500" i="12"/>
  <c r="AI491" i="12"/>
  <c r="AC482" i="12"/>
  <c r="AD482" i="12" s="1"/>
  <c r="AK482" i="12" s="1"/>
  <c r="AE482" i="12"/>
  <c r="Z482" i="12"/>
  <c r="AB482" i="12" s="1"/>
  <c r="AG482" i="12" s="1"/>
  <c r="AI475" i="12"/>
  <c r="AJ459" i="12"/>
  <c r="AF453" i="12"/>
  <c r="AH449" i="12"/>
  <c r="AJ420" i="12"/>
  <c r="AD9" i="12"/>
  <c r="AK9" i="12" s="1"/>
  <c r="AC14" i="12"/>
  <c r="AD14" i="12" s="1"/>
  <c r="AK14" i="12" s="1"/>
  <c r="AE14" i="12"/>
  <c r="AC18" i="12"/>
  <c r="AD18" i="12" s="1"/>
  <c r="AK18" i="12" s="1"/>
  <c r="Z18" i="12"/>
  <c r="AB18" i="12" s="1"/>
  <c r="AG18" i="12" s="1"/>
  <c r="AE499" i="12"/>
  <c r="Z499" i="12"/>
  <c r="AB499" i="12" s="1"/>
  <c r="AG499" i="12" s="1"/>
  <c r="AF488" i="12"/>
  <c r="AJ488" i="12"/>
  <c r="AH482" i="12"/>
  <c r="AH475" i="12"/>
  <c r="AJ475" i="12"/>
  <c r="AI465" i="12"/>
  <c r="AH465" i="12"/>
  <c r="AH431" i="12"/>
  <c r="AI431" i="12"/>
  <c r="AC430" i="12"/>
  <c r="AD430" i="12" s="1"/>
  <c r="AK430" i="12" s="1"/>
  <c r="AE430" i="12"/>
  <c r="Z430" i="12"/>
  <c r="AB430" i="12" s="1"/>
  <c r="AG430" i="12" s="1"/>
  <c r="AI430" i="12"/>
  <c r="AH425" i="12"/>
  <c r="AC418" i="12"/>
  <c r="AD418" i="12" s="1"/>
  <c r="AK418" i="12" s="1"/>
  <c r="AI418" i="12"/>
  <c r="AE485" i="12"/>
  <c r="AJ481" i="12"/>
  <c r="AH481" i="12"/>
  <c r="AC467" i="12"/>
  <c r="AD467" i="12" s="1"/>
  <c r="AK467" i="12" s="1"/>
  <c r="AI467" i="12"/>
  <c r="AE467" i="12"/>
  <c r="Z426" i="12"/>
  <c r="AB426" i="12" s="1"/>
  <c r="AG426" i="12" s="1"/>
  <c r="AE426" i="12"/>
  <c r="Z418" i="12"/>
  <c r="AB418" i="12" s="1"/>
  <c r="AG418" i="12" s="1"/>
  <c r="Z5" i="12"/>
  <c r="AB5" i="12" s="1"/>
  <c r="AG5" i="12" s="1"/>
  <c r="AI5" i="12"/>
  <c r="AI482" i="12"/>
  <c r="AH459" i="12"/>
  <c r="AC433" i="12"/>
  <c r="AD433" i="12" s="1"/>
  <c r="AK433" i="12" s="1"/>
  <c r="AI433" i="12"/>
  <c r="AE433" i="12"/>
  <c r="Z433" i="12"/>
  <c r="AB433" i="12" s="1"/>
  <c r="AG433" i="12" s="1"/>
  <c r="AE418" i="12"/>
  <c r="AI9" i="12"/>
  <c r="U9" i="12"/>
  <c r="Z4" i="12"/>
  <c r="AB4" i="12" s="1"/>
  <c r="AG4" i="12" s="1"/>
  <c r="AI4" i="12"/>
  <c r="U17" i="12"/>
  <c r="AB498" i="12"/>
  <c r="AG498" i="12" s="1"/>
  <c r="AC498" i="12"/>
  <c r="AD498" i="12" s="1"/>
  <c r="AK498" i="12" s="1"/>
  <c r="AE498" i="12"/>
  <c r="AE487" i="12"/>
  <c r="AI487" i="12"/>
  <c r="AC457" i="12"/>
  <c r="AD457" i="12" s="1"/>
  <c r="AK457" i="12" s="1"/>
  <c r="AI457" i="12"/>
  <c r="AF455" i="12"/>
  <c r="AJ455" i="12"/>
  <c r="Z450" i="12"/>
  <c r="AB450" i="12" s="1"/>
  <c r="AG450" i="12" s="1"/>
  <c r="AE450" i="12"/>
  <c r="AE438" i="12"/>
  <c r="AC438" i="12"/>
  <c r="AI438" i="12"/>
  <c r="Z438" i="12"/>
  <c r="AB438" i="12" s="1"/>
  <c r="AG438" i="12" s="1"/>
  <c r="AH430" i="12"/>
  <c r="AC483" i="12"/>
  <c r="AD483" i="12" s="1"/>
  <c r="AK483" i="12" s="1"/>
  <c r="AC479" i="12"/>
  <c r="AD479" i="12" s="1"/>
  <c r="AK479" i="12" s="1"/>
  <c r="AH476" i="12"/>
  <c r="AJ476" i="12"/>
  <c r="AD438" i="12"/>
  <c r="AK438" i="12" s="1"/>
  <c r="AC423" i="12"/>
  <c r="AD423" i="12" s="1"/>
  <c r="AK423" i="12" s="1"/>
  <c r="U421" i="12"/>
  <c r="Z6" i="12"/>
  <c r="AB6" i="12" s="1"/>
  <c r="AG6" i="12" s="1"/>
  <c r="AC495" i="12"/>
  <c r="AD495" i="12" s="1"/>
  <c r="AK495" i="12" s="1"/>
  <c r="AD494" i="12"/>
  <c r="AK494" i="12" s="1"/>
  <c r="AB490" i="12"/>
  <c r="AG490" i="12" s="1"/>
  <c r="AD474" i="12"/>
  <c r="AK474" i="12" s="1"/>
  <c r="AE472" i="12"/>
  <c r="AI472" i="12"/>
  <c r="AH468" i="12"/>
  <c r="AJ468" i="12"/>
  <c r="AF467" i="12"/>
  <c r="AJ467" i="12"/>
  <c r="Z466" i="12"/>
  <c r="AB466" i="12" s="1"/>
  <c r="AG466" i="12" s="1"/>
  <c r="AC461" i="12"/>
  <c r="AD461" i="12" s="1"/>
  <c r="AK461" i="12" s="1"/>
  <c r="AE461" i="12"/>
  <c r="Z455" i="12"/>
  <c r="AB455" i="12" s="1"/>
  <c r="AG455" i="12" s="1"/>
  <c r="AE451" i="12"/>
  <c r="AI451" i="12"/>
  <c r="AC439" i="12"/>
  <c r="AD439" i="12" s="1"/>
  <c r="AK439" i="12" s="1"/>
  <c r="AE497" i="12"/>
  <c r="AE480" i="12"/>
  <c r="AI480" i="12"/>
  <c r="AF475" i="12"/>
  <c r="AF459" i="12"/>
  <c r="AC6" i="12"/>
  <c r="AD6" i="12" s="1"/>
  <c r="AK6" i="12" s="1"/>
  <c r="AH494" i="12"/>
  <c r="Z494" i="12"/>
  <c r="AB494" i="12" s="1"/>
  <c r="AG494" i="12" s="1"/>
  <c r="AB491" i="12"/>
  <c r="AG491" i="12" s="1"/>
  <c r="AJ484" i="12"/>
  <c r="Z477" i="12"/>
  <c r="AB477" i="12" s="1"/>
  <c r="AG477" i="12" s="1"/>
  <c r="AD477" i="12"/>
  <c r="AK477" i="12" s="1"/>
  <c r="AC466" i="12"/>
  <c r="AD466" i="12" s="1"/>
  <c r="AK466" i="12" s="1"/>
  <c r="AI462" i="12"/>
  <c r="Z462" i="12"/>
  <c r="AB462" i="12" s="1"/>
  <c r="AG462" i="12" s="1"/>
  <c r="AI455" i="12"/>
  <c r="AH444" i="12"/>
  <c r="AJ444" i="12"/>
  <c r="AJ432" i="12"/>
  <c r="AE427" i="12"/>
  <c r="AI427" i="12"/>
  <c r="AC421" i="12"/>
  <c r="AD421" i="12" s="1"/>
  <c r="AK421" i="12" s="1"/>
  <c r="Z421" i="12"/>
  <c r="AB421" i="12" s="1"/>
  <c r="AG421" i="12" s="1"/>
  <c r="AI421" i="12"/>
  <c r="Z417" i="12"/>
  <c r="AB417" i="12" s="1"/>
  <c r="AG417" i="12" s="1"/>
  <c r="AD12" i="12"/>
  <c r="AK12" i="12" s="1"/>
  <c r="AE8" i="12"/>
  <c r="Z13" i="12"/>
  <c r="AD500" i="12"/>
  <c r="AK500" i="12" s="1"/>
  <c r="U497" i="12"/>
  <c r="U492" i="12"/>
  <c r="AH490" i="12"/>
  <c r="AD490" i="12"/>
  <c r="AK490" i="12" s="1"/>
  <c r="Z487" i="12"/>
  <c r="AB487" i="12" s="1"/>
  <c r="AG487" i="12" s="1"/>
  <c r="AD484" i="12"/>
  <c r="AK484" i="12" s="1"/>
  <c r="AD481" i="12"/>
  <c r="AK481" i="12" s="1"/>
  <c r="AD475" i="12"/>
  <c r="AK475" i="12" s="1"/>
  <c r="Z469" i="12"/>
  <c r="AB469" i="12" s="1"/>
  <c r="AG469" i="12" s="1"/>
  <c r="AD469" i="12"/>
  <c r="AK469" i="12" s="1"/>
  <c r="Z467" i="12"/>
  <c r="AB467" i="12" s="1"/>
  <c r="AG467" i="12" s="1"/>
  <c r="AI466" i="12"/>
  <c r="U462" i="12"/>
  <c r="AI461" i="12"/>
  <c r="Z461" i="12"/>
  <c r="AB461" i="12" s="1"/>
  <c r="AG461" i="12" s="1"/>
  <c r="AI456" i="12"/>
  <c r="AJ448" i="12"/>
  <c r="U447" i="12"/>
  <c r="AI446" i="12"/>
  <c r="Z446" i="12"/>
  <c r="AB446" i="12" s="1"/>
  <c r="AG446" i="12" s="1"/>
  <c r="AD446" i="12"/>
  <c r="AK446" i="12" s="1"/>
  <c r="AF435" i="12"/>
  <c r="AJ435" i="12"/>
  <c r="U435" i="12"/>
  <c r="AI434" i="12"/>
  <c r="Z434" i="12"/>
  <c r="AB434" i="12" s="1"/>
  <c r="AG434" i="12" s="1"/>
  <c r="AI432" i="12"/>
  <c r="AJ424" i="12"/>
  <c r="AI422" i="12"/>
  <c r="Z422" i="12"/>
  <c r="AB422" i="12" s="1"/>
  <c r="AG422" i="12" s="1"/>
  <c r="AD422" i="12"/>
  <c r="AK422" i="12" s="1"/>
  <c r="U479" i="12"/>
  <c r="U477" i="12"/>
  <c r="U471" i="12"/>
  <c r="U469" i="12"/>
  <c r="U456" i="12"/>
  <c r="U449" i="12"/>
  <c r="U445" i="12"/>
  <c r="U444" i="12"/>
  <c r="U440" i="12"/>
  <c r="Z429" i="12"/>
  <c r="AB429" i="12" s="1"/>
  <c r="AG429" i="12" s="1"/>
  <c r="U425" i="12"/>
  <c r="U423" i="12"/>
  <c r="AC10" i="12"/>
  <c r="AD10" i="12" s="1"/>
  <c r="AK10" i="12" s="1"/>
  <c r="AI10" i="12"/>
  <c r="Z10" i="12"/>
  <c r="AB10" i="12" s="1"/>
  <c r="AG10" i="12" s="1"/>
  <c r="AE10" i="12"/>
  <c r="AC11" i="12"/>
  <c r="AD11" i="12" s="1"/>
  <c r="AK11" i="12" s="1"/>
  <c r="AI11" i="12"/>
  <c r="Z11" i="12"/>
  <c r="AB11" i="12" s="1"/>
  <c r="AG11" i="12" s="1"/>
  <c r="AE11" i="12"/>
  <c r="AC497" i="12"/>
  <c r="AD497" i="12" s="1"/>
  <c r="AK497" i="12" s="1"/>
  <c r="Z497" i="12"/>
  <c r="AB497" i="12" s="1"/>
  <c r="AG497" i="12" s="1"/>
  <c r="AC493" i="12"/>
  <c r="AD493" i="12" s="1"/>
  <c r="AK493" i="12" s="1"/>
  <c r="Z493" i="12"/>
  <c r="AB493" i="12" s="1"/>
  <c r="AG493" i="12" s="1"/>
  <c r="AC489" i="12"/>
  <c r="AD489" i="12" s="1"/>
  <c r="AK489" i="12" s="1"/>
  <c r="Z489" i="12"/>
  <c r="AB489" i="12" s="1"/>
  <c r="AG489" i="12" s="1"/>
  <c r="AC485" i="12"/>
  <c r="AD485" i="12" s="1"/>
  <c r="AK485" i="12" s="1"/>
  <c r="Z485" i="12"/>
  <c r="AB485" i="12" s="1"/>
  <c r="AG485" i="12" s="1"/>
  <c r="AC7" i="12"/>
  <c r="AD7" i="12" s="1"/>
  <c r="AK7" i="12" s="1"/>
  <c r="AI7" i="12"/>
  <c r="Z7" i="12"/>
  <c r="AB7" i="12" s="1"/>
  <c r="AG7" i="12" s="1"/>
  <c r="AE7" i="12"/>
  <c r="AC17" i="12"/>
  <c r="AD17" i="12" s="1"/>
  <c r="AK17" i="12" s="1"/>
  <c r="AI17" i="12"/>
  <c r="Z17" i="12"/>
  <c r="AB17" i="12" s="1"/>
  <c r="AG17" i="12" s="1"/>
  <c r="AE17" i="12"/>
  <c r="AF499" i="12"/>
  <c r="AJ499" i="12"/>
  <c r="AJ497" i="12"/>
  <c r="AH497" i="12"/>
  <c r="AF495" i="12"/>
  <c r="AJ495" i="12"/>
  <c r="AJ493" i="12"/>
  <c r="AH493" i="12"/>
  <c r="AF491" i="12"/>
  <c r="AJ491" i="12"/>
  <c r="AJ489" i="12"/>
  <c r="AH489" i="12"/>
  <c r="AF487" i="12"/>
  <c r="AJ487" i="12"/>
  <c r="AJ485" i="12"/>
  <c r="AH485" i="12"/>
  <c r="AJ483" i="12"/>
  <c r="AF483" i="12"/>
  <c r="AB437" i="12"/>
  <c r="AG437" i="12" s="1"/>
  <c r="AJ437" i="12"/>
  <c r="AI16" i="12"/>
  <c r="AI484" i="12"/>
  <c r="AE484" i="12"/>
  <c r="AC476" i="12"/>
  <c r="AD476" i="12" s="1"/>
  <c r="AK476" i="12" s="1"/>
  <c r="Z476" i="12"/>
  <c r="AB476" i="12" s="1"/>
  <c r="AG476" i="12" s="1"/>
  <c r="AC468" i="12"/>
  <c r="AD468" i="12" s="1"/>
  <c r="AK468" i="12" s="1"/>
  <c r="Z468" i="12"/>
  <c r="AB468" i="12" s="1"/>
  <c r="AG468" i="12" s="1"/>
  <c r="AC460" i="12"/>
  <c r="AD460" i="12" s="1"/>
  <c r="AK460" i="12" s="1"/>
  <c r="Z460" i="12"/>
  <c r="AB460" i="12" s="1"/>
  <c r="AG460" i="12" s="1"/>
  <c r="AC440" i="12"/>
  <c r="AD440" i="12" s="1"/>
  <c r="AK440" i="12" s="1"/>
  <c r="Z440" i="12"/>
  <c r="AB440" i="12" s="1"/>
  <c r="AG440" i="12" s="1"/>
  <c r="AE440" i="12"/>
  <c r="AJ429" i="12"/>
  <c r="AC420" i="12"/>
  <c r="AD420" i="12" s="1"/>
  <c r="AK420" i="12" s="1"/>
  <c r="Z420" i="12"/>
  <c r="AB420" i="12" s="1"/>
  <c r="AG420" i="12" s="1"/>
  <c r="AI420" i="12"/>
  <c r="AE5" i="12"/>
  <c r="AI417" i="12"/>
  <c r="AE4" i="12"/>
  <c r="AI12" i="12"/>
  <c r="AB8" i="12"/>
  <c r="AG8" i="12" s="1"/>
  <c r="AE6" i="12"/>
  <c r="AI14" i="12"/>
  <c r="AE13" i="12"/>
  <c r="AI18" i="12"/>
  <c r="Z16" i="12"/>
  <c r="AB16" i="12" s="1"/>
  <c r="AG16" i="12" s="1"/>
  <c r="Z500" i="12"/>
  <c r="AB500" i="12" s="1"/>
  <c r="AG500" i="12" s="1"/>
  <c r="AJ498" i="12"/>
  <c r="Z496" i="12"/>
  <c r="AB496" i="12" s="1"/>
  <c r="AG496" i="12" s="1"/>
  <c r="AJ494" i="12"/>
  <c r="Z492" i="12"/>
  <c r="AB492" i="12" s="1"/>
  <c r="AG492" i="12" s="1"/>
  <c r="AJ490" i="12"/>
  <c r="Z488" i="12"/>
  <c r="AB488" i="12" s="1"/>
  <c r="AG488" i="12" s="1"/>
  <c r="AJ486" i="12"/>
  <c r="Z484" i="12"/>
  <c r="AB484" i="12" s="1"/>
  <c r="AG484" i="12" s="1"/>
  <c r="AJ482" i="12"/>
  <c r="AE481" i="12"/>
  <c r="Z481" i="12"/>
  <c r="AB481" i="12" s="1"/>
  <c r="AG481" i="12" s="1"/>
  <c r="AJ479" i="12"/>
  <c r="AI477" i="12"/>
  <c r="AI476" i="12"/>
  <c r="Z473" i="12"/>
  <c r="AB473" i="12" s="1"/>
  <c r="AG473" i="12" s="1"/>
  <c r="AJ471" i="12"/>
  <c r="AI469" i="12"/>
  <c r="AI468" i="12"/>
  <c r="Z465" i="12"/>
  <c r="AB465" i="12" s="1"/>
  <c r="AG465" i="12" s="1"/>
  <c r="AI460" i="12"/>
  <c r="Z457" i="12"/>
  <c r="AB457" i="12" s="1"/>
  <c r="AG457" i="12" s="1"/>
  <c r="AF447" i="12"/>
  <c r="AJ447" i="12"/>
  <c r="AB445" i="12"/>
  <c r="AG445" i="12" s="1"/>
  <c r="AJ445" i="12"/>
  <c r="AC445" i="12"/>
  <c r="AD445" i="12" s="1"/>
  <c r="AK445" i="12" s="1"/>
  <c r="AI445" i="12"/>
  <c r="AE445" i="12"/>
  <c r="U441" i="12"/>
  <c r="AH437" i="12"/>
  <c r="U436" i="12"/>
  <c r="AC432" i="12"/>
  <c r="AD432" i="12" s="1"/>
  <c r="AK432" i="12" s="1"/>
  <c r="Z432" i="12"/>
  <c r="AB432" i="12" s="1"/>
  <c r="AG432" i="12" s="1"/>
  <c r="AE432" i="12"/>
  <c r="AF426" i="12"/>
  <c r="AJ426" i="12"/>
  <c r="AF454" i="12"/>
  <c r="AJ454" i="12"/>
  <c r="AF439" i="12"/>
  <c r="AJ439" i="12"/>
  <c r="AC437" i="12"/>
  <c r="AD437" i="12" s="1"/>
  <c r="AK437" i="12" s="1"/>
  <c r="AI437" i="12"/>
  <c r="AE437" i="12"/>
  <c r="AC424" i="12"/>
  <c r="AD424" i="12" s="1"/>
  <c r="AK424" i="12" s="1"/>
  <c r="Z424" i="12"/>
  <c r="AB424" i="12" s="1"/>
  <c r="AG424" i="12" s="1"/>
  <c r="AE424" i="12"/>
  <c r="AB13" i="12"/>
  <c r="AG13" i="12" s="1"/>
  <c r="AI500" i="12"/>
  <c r="AE500" i="12"/>
  <c r="AI496" i="12"/>
  <c r="AE496" i="12"/>
  <c r="AI492" i="12"/>
  <c r="AE492" i="12"/>
  <c r="AI488" i="12"/>
  <c r="AE488" i="12"/>
  <c r="AF478" i="12"/>
  <c r="AJ478" i="12"/>
  <c r="AJ473" i="12"/>
  <c r="AF470" i="12"/>
  <c r="AJ470" i="12"/>
  <c r="AJ465" i="12"/>
  <c r="AF462" i="12"/>
  <c r="AJ462" i="12"/>
  <c r="AJ457" i="12"/>
  <c r="AF450" i="12"/>
  <c r="AJ450" i="12"/>
  <c r="AI448" i="12"/>
  <c r="AF431" i="12"/>
  <c r="AJ431" i="12"/>
  <c r="AC429" i="12"/>
  <c r="AD429" i="12" s="1"/>
  <c r="AK429" i="12" s="1"/>
  <c r="AI429" i="12"/>
  <c r="AE429" i="12"/>
  <c r="AB14" i="12"/>
  <c r="AG14" i="12" s="1"/>
  <c r="AI481" i="12"/>
  <c r="U481" i="12"/>
  <c r="AJ480" i="12"/>
  <c r="AC480" i="12"/>
  <c r="AD480" i="12" s="1"/>
  <c r="AK480" i="12" s="1"/>
  <c r="Z480" i="12"/>
  <c r="AB480" i="12" s="1"/>
  <c r="AG480" i="12" s="1"/>
  <c r="AJ477" i="12"/>
  <c r="U476" i="12"/>
  <c r="AF474" i="12"/>
  <c r="AJ474" i="12"/>
  <c r="AE473" i="12"/>
  <c r="U473" i="12"/>
  <c r="AJ472" i="12"/>
  <c r="AC472" i="12"/>
  <c r="AD472" i="12" s="1"/>
  <c r="AK472" i="12" s="1"/>
  <c r="Z472" i="12"/>
  <c r="AB472" i="12" s="1"/>
  <c r="AG472" i="12" s="1"/>
  <c r="AJ469" i="12"/>
  <c r="U468" i="12"/>
  <c r="AF466" i="12"/>
  <c r="AJ466" i="12"/>
  <c r="AE465" i="12"/>
  <c r="U465" i="12"/>
  <c r="AJ464" i="12"/>
  <c r="AC464" i="12"/>
  <c r="AD464" i="12" s="1"/>
  <c r="AK464" i="12" s="1"/>
  <c r="Z464" i="12"/>
  <c r="AB464" i="12" s="1"/>
  <c r="AG464" i="12" s="1"/>
  <c r="AJ461" i="12"/>
  <c r="U460" i="12"/>
  <c r="AF458" i="12"/>
  <c r="AJ458" i="12"/>
  <c r="AE457" i="12"/>
  <c r="U457" i="12"/>
  <c r="AJ456" i="12"/>
  <c r="AC456" i="12"/>
  <c r="AD456" i="12" s="1"/>
  <c r="AK456" i="12" s="1"/>
  <c r="Z456" i="12"/>
  <c r="AB456" i="12" s="1"/>
  <c r="AG456" i="12" s="1"/>
  <c r="AC448" i="12"/>
  <c r="AD448" i="12" s="1"/>
  <c r="AK448" i="12" s="1"/>
  <c r="Z448" i="12"/>
  <c r="AB448" i="12" s="1"/>
  <c r="AG448" i="12" s="1"/>
  <c r="AE448" i="12"/>
  <c r="AF442" i="12"/>
  <c r="AJ442" i="12"/>
  <c r="AI440" i="12"/>
  <c r="AF434" i="12"/>
  <c r="AJ434" i="12"/>
  <c r="U433" i="12"/>
  <c r="AH429" i="12"/>
  <c r="U428" i="12"/>
  <c r="AF423" i="12"/>
  <c r="AJ423" i="12"/>
  <c r="AJ419" i="12"/>
  <c r="AC452" i="12"/>
  <c r="AD452" i="12" s="1"/>
  <c r="AK452" i="12" s="1"/>
  <c r="Z452" i="12"/>
  <c r="AB452" i="12" s="1"/>
  <c r="AG452" i="12" s="1"/>
  <c r="AJ449" i="12"/>
  <c r="AF446" i="12"/>
  <c r="AJ446" i="12"/>
  <c r="AC444" i="12"/>
  <c r="AD444" i="12" s="1"/>
  <c r="AK444" i="12" s="1"/>
  <c r="Z444" i="12"/>
  <c r="AB444" i="12" s="1"/>
  <c r="AG444" i="12" s="1"/>
  <c r="AJ441" i="12"/>
  <c r="AF438" i="12"/>
  <c r="AJ438" i="12"/>
  <c r="U437" i="12"/>
  <c r="AJ436" i="12"/>
  <c r="AC436" i="12"/>
  <c r="AD436" i="12" s="1"/>
  <c r="AK436" i="12" s="1"/>
  <c r="Z436" i="12"/>
  <c r="AB436" i="12" s="1"/>
  <c r="AG436" i="12" s="1"/>
  <c r="AJ433" i="12"/>
  <c r="U432" i="12"/>
  <c r="AF430" i="12"/>
  <c r="AJ430" i="12"/>
  <c r="U429" i="12"/>
  <c r="AJ428" i="12"/>
  <c r="AC428" i="12"/>
  <c r="AD428" i="12" s="1"/>
  <c r="AK428" i="12" s="1"/>
  <c r="Z428" i="12"/>
  <c r="AB428" i="12" s="1"/>
  <c r="AG428" i="12" s="1"/>
  <c r="AJ425" i="12"/>
  <c r="AF422" i="12"/>
  <c r="AJ422" i="12"/>
  <c r="Z419" i="12"/>
  <c r="AB419" i="12" s="1"/>
  <c r="AG419" i="12" s="1"/>
  <c r="AI452" i="12"/>
  <c r="Z449" i="12"/>
  <c r="AB449" i="12" s="1"/>
  <c r="AG449" i="12" s="1"/>
  <c r="AI444" i="12"/>
  <c r="Z441" i="12"/>
  <c r="AB441" i="12" s="1"/>
  <c r="AG441" i="12" s="1"/>
  <c r="Z425" i="12"/>
  <c r="AB425" i="12" s="1"/>
  <c r="AG425" i="12" s="1"/>
  <c r="AJ421" i="12"/>
  <c r="U420" i="12"/>
  <c r="AJ418" i="12"/>
  <c r="AJ5" i="12"/>
  <c r="AJ7" i="12"/>
  <c r="AJ417" i="12"/>
  <c r="AJ9" i="12"/>
  <c r="AJ4" i="12"/>
  <c r="AJ10" i="12"/>
  <c r="AJ12" i="12"/>
  <c r="AJ8" i="12"/>
  <c r="AJ6" i="12"/>
  <c r="AJ11" i="12"/>
  <c r="AJ14" i="12"/>
  <c r="AJ15" i="12"/>
  <c r="AJ13" i="12"/>
  <c r="AJ17" i="12"/>
  <c r="AJ18" i="12"/>
  <c r="AJ16" i="12"/>
  <c r="R406" i="12"/>
  <c r="S406" i="12"/>
  <c r="T406" i="12"/>
  <c r="V406" i="12"/>
  <c r="W406" i="12"/>
  <c r="X406" i="12"/>
  <c r="Y406" i="12"/>
  <c r="AF406" i="12" s="1"/>
  <c r="AA406" i="12"/>
  <c r="AH406" i="12" s="1"/>
  <c r="AN406" i="12"/>
  <c r="U406" i="12" l="1"/>
  <c r="Z406" i="12"/>
  <c r="AE406" i="12"/>
  <c r="AI406" i="12"/>
  <c r="AC406" i="12"/>
  <c r="AD406" i="12" s="1"/>
  <c r="AK406" i="12" s="1"/>
  <c r="AB406" i="12"/>
  <c r="AG406" i="12" s="1"/>
  <c r="AJ406" i="12"/>
  <c r="C6" i="15"/>
  <c r="R371" i="12"/>
  <c r="S371" i="12"/>
  <c r="T371" i="12"/>
  <c r="V371" i="12"/>
  <c r="W371" i="12"/>
  <c r="AE371" i="12" s="1"/>
  <c r="X371" i="12"/>
  <c r="Y371" i="12"/>
  <c r="AA371" i="12"/>
  <c r="AH371" i="12" s="1"/>
  <c r="AN371" i="12"/>
  <c r="R31" i="12"/>
  <c r="S31" i="12"/>
  <c r="T31" i="12"/>
  <c r="V31" i="12"/>
  <c r="W31" i="12"/>
  <c r="AC31" i="12" s="1"/>
  <c r="X31" i="12"/>
  <c r="Y31" i="12"/>
  <c r="AF31" i="12" s="1"/>
  <c r="AA31" i="12"/>
  <c r="AH31" i="12" s="1"/>
  <c r="AN31" i="12"/>
  <c r="R373" i="12"/>
  <c r="S373" i="12"/>
  <c r="T373" i="12"/>
  <c r="V373" i="12"/>
  <c r="W373" i="12"/>
  <c r="AE373" i="12" s="1"/>
  <c r="X373" i="12"/>
  <c r="Y373" i="12"/>
  <c r="AF373" i="12" s="1"/>
  <c r="AA373" i="12"/>
  <c r="AH373" i="12" s="1"/>
  <c r="AN373" i="12"/>
  <c r="R409" i="12"/>
  <c r="S409" i="12"/>
  <c r="T409" i="12"/>
  <c r="V409" i="12"/>
  <c r="W409" i="12"/>
  <c r="AA409" i="12"/>
  <c r="AH409" i="12" s="1"/>
  <c r="X409" i="12"/>
  <c r="Y409" i="12"/>
  <c r="AN409" i="12"/>
  <c r="R403" i="12"/>
  <c r="S403" i="12"/>
  <c r="T403" i="12"/>
  <c r="V403" i="12"/>
  <c r="W403" i="12"/>
  <c r="X403" i="12"/>
  <c r="Y403" i="12"/>
  <c r="AF403" i="12" s="1"/>
  <c r="AA403" i="12"/>
  <c r="AH403" i="12" s="1"/>
  <c r="AN403" i="12"/>
  <c r="R375" i="12"/>
  <c r="S375" i="12"/>
  <c r="T375" i="12"/>
  <c r="V375" i="12"/>
  <c r="W375" i="12"/>
  <c r="AC375" i="12" s="1"/>
  <c r="X375" i="12"/>
  <c r="Y375" i="12"/>
  <c r="AF375" i="12" s="1"/>
  <c r="AA375" i="12"/>
  <c r="AH375" i="12" s="1"/>
  <c r="AN375" i="12"/>
  <c r="R40" i="12"/>
  <c r="S40" i="12"/>
  <c r="T40" i="12"/>
  <c r="V40" i="12"/>
  <c r="W40" i="12"/>
  <c r="X40" i="12"/>
  <c r="Y40" i="12"/>
  <c r="AA40" i="12"/>
  <c r="AH40" i="12" s="1"/>
  <c r="AN40" i="12"/>
  <c r="R408" i="12"/>
  <c r="S408" i="12"/>
  <c r="T408" i="12"/>
  <c r="V408" i="12"/>
  <c r="W408" i="12"/>
  <c r="X408" i="12"/>
  <c r="Y408" i="12"/>
  <c r="AF408" i="12" s="1"/>
  <c r="AA408" i="12"/>
  <c r="AN408" i="12"/>
  <c r="R412" i="12"/>
  <c r="S412" i="12"/>
  <c r="T412" i="12"/>
  <c r="V412" i="12"/>
  <c r="W412" i="12"/>
  <c r="AE412" i="12" s="1"/>
  <c r="AA412" i="12"/>
  <c r="X412" i="12"/>
  <c r="Y412" i="12"/>
  <c r="AN412" i="12"/>
  <c r="R370" i="12"/>
  <c r="S370" i="12"/>
  <c r="T370" i="12"/>
  <c r="V370" i="12"/>
  <c r="W370" i="12"/>
  <c r="AA370" i="12"/>
  <c r="AH370" i="12" s="1"/>
  <c r="X370" i="12"/>
  <c r="Y370" i="12"/>
  <c r="AN370" i="12"/>
  <c r="R51" i="12"/>
  <c r="S51" i="12"/>
  <c r="T51" i="12"/>
  <c r="V51" i="12"/>
  <c r="W51" i="12"/>
  <c r="X51" i="12"/>
  <c r="Y51" i="12"/>
  <c r="AJ51" i="12" s="1"/>
  <c r="AA51" i="12"/>
  <c r="AH51" i="12" s="1"/>
  <c r="AN51" i="12"/>
  <c r="R378" i="12"/>
  <c r="S378" i="12"/>
  <c r="T378" i="12"/>
  <c r="V378" i="12"/>
  <c r="W378" i="12"/>
  <c r="AE378" i="12" s="1"/>
  <c r="X378" i="12"/>
  <c r="Y378" i="12"/>
  <c r="AA378" i="12"/>
  <c r="AH378" i="12" s="1"/>
  <c r="AN378" i="12"/>
  <c r="R416" i="12"/>
  <c r="S416" i="12"/>
  <c r="T416" i="12"/>
  <c r="V416" i="12"/>
  <c r="W416" i="12"/>
  <c r="X416" i="12"/>
  <c r="AA416" i="12"/>
  <c r="AH416" i="12" s="1"/>
  <c r="Y416" i="12"/>
  <c r="AF416" i="12" s="1"/>
  <c r="AN416" i="12"/>
  <c r="R60" i="12"/>
  <c r="S60" i="12"/>
  <c r="T60" i="12"/>
  <c r="V60" i="12"/>
  <c r="W60" i="12"/>
  <c r="AE60" i="12" s="1"/>
  <c r="X60" i="12"/>
  <c r="Y60" i="12"/>
  <c r="AF60" i="12" s="1"/>
  <c r="AA60" i="12"/>
  <c r="AH60" i="12" s="1"/>
  <c r="AN60" i="12"/>
  <c r="R35" i="12"/>
  <c r="S35" i="12"/>
  <c r="T35" i="12"/>
  <c r="V35" i="12"/>
  <c r="W35" i="12"/>
  <c r="AE35" i="12" s="1"/>
  <c r="X35" i="12"/>
  <c r="Y35" i="12"/>
  <c r="AF35" i="12" s="1"/>
  <c r="AA35" i="12"/>
  <c r="AH35" i="12" s="1"/>
  <c r="AN35" i="12"/>
  <c r="R331" i="12"/>
  <c r="S331" i="12"/>
  <c r="T331" i="12"/>
  <c r="V331" i="12"/>
  <c r="W331" i="12"/>
  <c r="AI331" i="12" s="1"/>
  <c r="X331" i="12"/>
  <c r="AA331" i="12"/>
  <c r="AH331" i="12" s="1"/>
  <c r="Y331" i="12"/>
  <c r="AF331" i="12" s="1"/>
  <c r="AN331" i="12"/>
  <c r="R25" i="12"/>
  <c r="S25" i="12"/>
  <c r="T25" i="12"/>
  <c r="V25" i="12"/>
  <c r="W25" i="12"/>
  <c r="AC25" i="12" s="1"/>
  <c r="AA25" i="12"/>
  <c r="AH25" i="12" s="1"/>
  <c r="X25" i="12"/>
  <c r="Y25" i="12"/>
  <c r="AN25" i="12"/>
  <c r="R389" i="12"/>
  <c r="S389" i="12"/>
  <c r="T389" i="12"/>
  <c r="V389" i="12"/>
  <c r="W389" i="12"/>
  <c r="X389" i="12"/>
  <c r="AA389" i="12"/>
  <c r="AH389" i="12" s="1"/>
  <c r="Y389" i="12"/>
  <c r="AF389" i="12" s="1"/>
  <c r="AN389" i="12"/>
  <c r="R394" i="12"/>
  <c r="S394" i="12"/>
  <c r="T394" i="12"/>
  <c r="V394" i="12"/>
  <c r="W394" i="12"/>
  <c r="AC394" i="12" s="1"/>
  <c r="X394" i="12"/>
  <c r="Y394" i="12"/>
  <c r="AA394" i="12"/>
  <c r="AH394" i="12" s="1"/>
  <c r="AN394" i="12"/>
  <c r="R407" i="12"/>
  <c r="S407" i="12"/>
  <c r="T407" i="12"/>
  <c r="V407" i="12"/>
  <c r="W407" i="12"/>
  <c r="Z407" i="12" s="1"/>
  <c r="AA407" i="12"/>
  <c r="AH407" i="12" s="1"/>
  <c r="X407" i="12"/>
  <c r="Y407" i="12"/>
  <c r="AF407" i="12" s="1"/>
  <c r="AN407" i="12"/>
  <c r="R405" i="12"/>
  <c r="S405" i="12"/>
  <c r="T405" i="12"/>
  <c r="V405" i="12"/>
  <c r="W405" i="12"/>
  <c r="AA405" i="12"/>
  <c r="AH405" i="12" s="1"/>
  <c r="X405" i="12"/>
  <c r="Y405" i="12"/>
  <c r="AN405" i="12"/>
  <c r="R34" i="12"/>
  <c r="S34" i="12"/>
  <c r="T34" i="12"/>
  <c r="V34" i="12"/>
  <c r="W34" i="12"/>
  <c r="X34" i="12"/>
  <c r="Y34" i="12"/>
  <c r="AF34" i="12" s="1"/>
  <c r="AA34" i="12"/>
  <c r="AN34" i="12"/>
  <c r="R56" i="12"/>
  <c r="S56" i="12"/>
  <c r="T56" i="12"/>
  <c r="V56" i="12"/>
  <c r="W56" i="12"/>
  <c r="AC56" i="12" s="1"/>
  <c r="X56" i="12"/>
  <c r="AA56" i="12"/>
  <c r="AH56" i="12" s="1"/>
  <c r="Y56" i="12"/>
  <c r="AN56" i="12"/>
  <c r="R46" i="12"/>
  <c r="S46" i="12"/>
  <c r="T46" i="12"/>
  <c r="V46" i="12"/>
  <c r="W46" i="12"/>
  <c r="X46" i="12"/>
  <c r="Y46" i="12"/>
  <c r="AF46" i="12" s="1"/>
  <c r="AA46" i="12"/>
  <c r="AH46" i="12" s="1"/>
  <c r="AN46" i="12"/>
  <c r="R45" i="12"/>
  <c r="S45" i="12"/>
  <c r="T45" i="12"/>
  <c r="V45" i="12"/>
  <c r="W45" i="12"/>
  <c r="X45" i="12"/>
  <c r="AA45" i="12"/>
  <c r="AH45" i="12" s="1"/>
  <c r="Y45" i="12"/>
  <c r="AF45" i="12" s="1"/>
  <c r="AN45" i="12"/>
  <c r="R43" i="12"/>
  <c r="S43" i="12"/>
  <c r="T43" i="12"/>
  <c r="V43" i="12"/>
  <c r="W43" i="12"/>
  <c r="X43" i="12"/>
  <c r="AA43" i="12"/>
  <c r="AH43" i="12" s="1"/>
  <c r="Y43" i="12"/>
  <c r="AN43" i="12"/>
  <c r="R28" i="12"/>
  <c r="S28" i="12"/>
  <c r="T28" i="12"/>
  <c r="V28" i="12"/>
  <c r="W28" i="12"/>
  <c r="X28" i="12"/>
  <c r="AA28" i="12"/>
  <c r="AH28" i="12" s="1"/>
  <c r="Y28" i="12"/>
  <c r="AF28" i="12" s="1"/>
  <c r="AN28" i="12"/>
  <c r="R401" i="12"/>
  <c r="S401" i="12"/>
  <c r="T401" i="12"/>
  <c r="V401" i="12"/>
  <c r="W401" i="12"/>
  <c r="AC401" i="12" s="1"/>
  <c r="X401" i="12"/>
  <c r="Y401" i="12"/>
  <c r="AF401" i="12" s="1"/>
  <c r="AA401" i="12"/>
  <c r="AH401" i="12" s="1"/>
  <c r="AN401" i="12"/>
  <c r="R404" i="12"/>
  <c r="S404" i="12"/>
  <c r="T404" i="12"/>
  <c r="V404" i="12"/>
  <c r="W404" i="12"/>
  <c r="AE404" i="12" s="1"/>
  <c r="X404" i="12"/>
  <c r="AA404" i="12"/>
  <c r="AH404" i="12" s="1"/>
  <c r="Y404" i="12"/>
  <c r="AN404" i="12"/>
  <c r="R32" i="12"/>
  <c r="S32" i="12"/>
  <c r="T32" i="12"/>
  <c r="V32" i="12"/>
  <c r="W32" i="12"/>
  <c r="X32" i="12"/>
  <c r="AA32" i="12"/>
  <c r="AH32" i="12" s="1"/>
  <c r="Y32" i="12"/>
  <c r="AF32" i="12" s="1"/>
  <c r="AN32" i="12"/>
  <c r="R381" i="12"/>
  <c r="S381" i="12"/>
  <c r="T381" i="12"/>
  <c r="V381" i="12"/>
  <c r="W381" i="12"/>
  <c r="AA381" i="12"/>
  <c r="AH381" i="12" s="1"/>
  <c r="X381" i="12"/>
  <c r="Y381" i="12"/>
  <c r="AN381" i="12"/>
  <c r="R24" i="12"/>
  <c r="S24" i="12"/>
  <c r="T24" i="12"/>
  <c r="V24" i="12"/>
  <c r="W24" i="12"/>
  <c r="AE24" i="12" s="1"/>
  <c r="X24" i="12"/>
  <c r="AA24" i="12"/>
  <c r="AH24" i="12" s="1"/>
  <c r="Y24" i="12"/>
  <c r="AF24" i="12" s="1"/>
  <c r="AN24" i="12"/>
  <c r="R23" i="12"/>
  <c r="S23" i="12"/>
  <c r="T23" i="12"/>
  <c r="V23" i="12"/>
  <c r="W23" i="12"/>
  <c r="AC23" i="12" s="1"/>
  <c r="AA23" i="12"/>
  <c r="AH23" i="12" s="1"/>
  <c r="X23" i="12"/>
  <c r="Y23" i="12"/>
  <c r="AF23" i="12" s="1"/>
  <c r="AN23" i="12"/>
  <c r="R21" i="12"/>
  <c r="S21" i="12"/>
  <c r="T21" i="12"/>
  <c r="V21" i="12"/>
  <c r="W21" i="12"/>
  <c r="AC21" i="12" s="1"/>
  <c r="AA21" i="12"/>
  <c r="AH21" i="12" s="1"/>
  <c r="X21" i="12"/>
  <c r="Y21" i="12"/>
  <c r="AN21" i="12"/>
  <c r="R19" i="12"/>
  <c r="S19" i="12"/>
  <c r="T19" i="12"/>
  <c r="V19" i="12"/>
  <c r="W19" i="12"/>
  <c r="AA19" i="12"/>
  <c r="AH19" i="12" s="1"/>
  <c r="X19" i="12"/>
  <c r="Y19" i="12"/>
  <c r="AF19" i="12" s="1"/>
  <c r="AN19" i="12"/>
  <c r="I47" i="34"/>
  <c r="J47" i="34" s="1"/>
  <c r="I49" i="34"/>
  <c r="J49" i="34" s="1"/>
  <c r="I36" i="34"/>
  <c r="J36" i="34" s="1"/>
  <c r="I30" i="34"/>
  <c r="J30" i="34" s="1"/>
  <c r="I41" i="34"/>
  <c r="J41" i="34" s="1"/>
  <c r="R166" i="12"/>
  <c r="S166" i="12"/>
  <c r="T166" i="12"/>
  <c r="V166" i="12"/>
  <c r="W166" i="12"/>
  <c r="AC166" i="12" s="1"/>
  <c r="X166" i="12"/>
  <c r="AA166" i="12"/>
  <c r="AH166" i="12" s="1"/>
  <c r="Y166" i="12"/>
  <c r="AF166" i="12" s="1"/>
  <c r="AN166" i="12"/>
  <c r="R128" i="12"/>
  <c r="S128" i="12"/>
  <c r="T128" i="12"/>
  <c r="V128" i="12"/>
  <c r="W128" i="12"/>
  <c r="AE128" i="12" s="1"/>
  <c r="X128" i="12"/>
  <c r="AA128" i="12"/>
  <c r="AH128" i="12" s="1"/>
  <c r="Y128" i="12"/>
  <c r="AN128" i="12"/>
  <c r="R138" i="12"/>
  <c r="S138" i="12"/>
  <c r="T138" i="12"/>
  <c r="V138" i="12"/>
  <c r="W138" i="12"/>
  <c r="AC138" i="12" s="1"/>
  <c r="X138" i="12"/>
  <c r="Y138" i="12"/>
  <c r="AF138" i="12" s="1"/>
  <c r="AA138" i="12"/>
  <c r="AH138" i="12" s="1"/>
  <c r="AN138" i="12"/>
  <c r="R171" i="12"/>
  <c r="S171" i="12"/>
  <c r="T171" i="12"/>
  <c r="V171" i="12"/>
  <c r="W171" i="12"/>
  <c r="X171" i="12"/>
  <c r="AA171" i="12"/>
  <c r="AH171" i="12" s="1"/>
  <c r="Y171" i="12"/>
  <c r="AF171" i="12" s="1"/>
  <c r="AN171" i="12"/>
  <c r="R89" i="12"/>
  <c r="S89" i="12"/>
  <c r="T89" i="12"/>
  <c r="V89" i="12"/>
  <c r="W89" i="12"/>
  <c r="AC89" i="12" s="1"/>
  <c r="X89" i="12"/>
  <c r="AA89" i="12"/>
  <c r="AH89" i="12" s="1"/>
  <c r="Y89" i="12"/>
  <c r="AN89" i="12"/>
  <c r="R411" i="12"/>
  <c r="S411" i="12"/>
  <c r="T411" i="12"/>
  <c r="V411" i="12"/>
  <c r="W411" i="12"/>
  <c r="AC411" i="12" s="1"/>
  <c r="X411" i="12"/>
  <c r="AA411" i="12"/>
  <c r="AH411" i="12" s="1"/>
  <c r="Y411" i="12"/>
  <c r="AF411" i="12" s="1"/>
  <c r="AN411" i="12"/>
  <c r="R316" i="12"/>
  <c r="S316" i="12"/>
  <c r="T316" i="12"/>
  <c r="V316" i="12"/>
  <c r="W316" i="12"/>
  <c r="AA316" i="12"/>
  <c r="AH316" i="12" s="1"/>
  <c r="X316" i="12"/>
  <c r="Y316" i="12"/>
  <c r="AN316" i="12"/>
  <c r="R155" i="12"/>
  <c r="S155" i="12"/>
  <c r="T155" i="12"/>
  <c r="V155" i="12"/>
  <c r="W155" i="12"/>
  <c r="AE155" i="12" s="1"/>
  <c r="X155" i="12"/>
  <c r="Y155" i="12"/>
  <c r="AF155" i="12" s="1"/>
  <c r="AA155" i="12"/>
  <c r="AH155" i="12" s="1"/>
  <c r="AN155" i="12"/>
  <c r="R54" i="12"/>
  <c r="S54" i="12"/>
  <c r="T54" i="12"/>
  <c r="V54" i="12"/>
  <c r="W54" i="12"/>
  <c r="AC54" i="12" s="1"/>
  <c r="X54" i="12"/>
  <c r="Y54" i="12"/>
  <c r="AA54" i="12"/>
  <c r="AH54" i="12" s="1"/>
  <c r="AN54" i="12"/>
  <c r="R160" i="12"/>
  <c r="S160" i="12"/>
  <c r="T160" i="12"/>
  <c r="V160" i="12"/>
  <c r="W160" i="12"/>
  <c r="AE160" i="12" s="1"/>
  <c r="X160" i="12"/>
  <c r="Y160" i="12"/>
  <c r="AF160" i="12" s="1"/>
  <c r="AA160" i="12"/>
  <c r="AH160" i="12" s="1"/>
  <c r="AN160" i="12"/>
  <c r="R169" i="12"/>
  <c r="S169" i="12"/>
  <c r="T169" i="12"/>
  <c r="V169" i="12"/>
  <c r="W169" i="12"/>
  <c r="AE169" i="12" s="1"/>
  <c r="X169" i="12"/>
  <c r="AA169" i="12"/>
  <c r="AH169" i="12" s="1"/>
  <c r="Y169" i="12"/>
  <c r="AF169" i="12" s="1"/>
  <c r="AN169" i="12"/>
  <c r="R181" i="12"/>
  <c r="S181" i="12"/>
  <c r="T181" i="12"/>
  <c r="V181" i="12"/>
  <c r="W181" i="12"/>
  <c r="AE181" i="12" s="1"/>
  <c r="X181" i="12"/>
  <c r="Y181" i="12"/>
  <c r="AF181" i="12" s="1"/>
  <c r="AA181" i="12"/>
  <c r="AH181" i="12" s="1"/>
  <c r="AN181" i="12"/>
  <c r="R142" i="12"/>
  <c r="S142" i="12"/>
  <c r="T142" i="12"/>
  <c r="V142" i="12"/>
  <c r="W142" i="12"/>
  <c r="X142" i="12"/>
  <c r="AA142" i="12"/>
  <c r="AH142" i="12" s="1"/>
  <c r="Y142" i="12"/>
  <c r="AF142" i="12" s="1"/>
  <c r="AN142" i="12"/>
  <c r="R82" i="12"/>
  <c r="S82" i="12"/>
  <c r="T82" i="12"/>
  <c r="V82" i="12"/>
  <c r="W82" i="12"/>
  <c r="AE82" i="12" s="1"/>
  <c r="X82" i="12"/>
  <c r="AA82" i="12"/>
  <c r="AH82" i="12" s="1"/>
  <c r="Y82" i="12"/>
  <c r="AF82" i="12" s="1"/>
  <c r="AN82" i="12"/>
  <c r="R150" i="12"/>
  <c r="S150" i="12"/>
  <c r="T150" i="12"/>
  <c r="V150" i="12"/>
  <c r="W150" i="12"/>
  <c r="X150" i="12"/>
  <c r="AA150" i="12"/>
  <c r="AH150" i="12" s="1"/>
  <c r="Y150" i="12"/>
  <c r="AN150" i="12"/>
  <c r="R153" i="12"/>
  <c r="S153" i="12"/>
  <c r="T153" i="12"/>
  <c r="V153" i="12"/>
  <c r="W153" i="12"/>
  <c r="X153" i="12"/>
  <c r="AA153" i="12"/>
  <c r="AH153" i="12" s="1"/>
  <c r="Y153" i="12"/>
  <c r="AF153" i="12" s="1"/>
  <c r="AN153" i="12"/>
  <c r="R154" i="12"/>
  <c r="S154" i="12"/>
  <c r="T154" i="12"/>
  <c r="V154" i="12"/>
  <c r="W154" i="12"/>
  <c r="X154" i="12"/>
  <c r="Y154" i="12"/>
  <c r="AA154" i="12"/>
  <c r="AH154" i="12" s="1"/>
  <c r="AN154" i="12"/>
  <c r="R49" i="12"/>
  <c r="S49" i="12"/>
  <c r="T49" i="12"/>
  <c r="V49" i="12"/>
  <c r="W49" i="12"/>
  <c r="X49" i="12"/>
  <c r="Y49" i="12"/>
  <c r="AA49" i="12"/>
  <c r="AH49" i="12" s="1"/>
  <c r="AN49" i="12"/>
  <c r="R413" i="12"/>
  <c r="S413" i="12"/>
  <c r="T413" i="12"/>
  <c r="V413" i="12"/>
  <c r="W413" i="12"/>
  <c r="AE413" i="12" s="1"/>
  <c r="X413" i="12"/>
  <c r="AA413" i="12"/>
  <c r="AH413" i="12" s="1"/>
  <c r="Y413" i="12"/>
  <c r="AN413" i="12"/>
  <c r="R263" i="12"/>
  <c r="S263" i="12"/>
  <c r="T263" i="12"/>
  <c r="V263" i="12"/>
  <c r="W263" i="12"/>
  <c r="X263" i="12"/>
  <c r="AA263" i="12"/>
  <c r="AH263" i="12" s="1"/>
  <c r="Y263" i="12"/>
  <c r="AF263" i="12" s="1"/>
  <c r="AN263" i="12"/>
  <c r="R102" i="12"/>
  <c r="S102" i="12"/>
  <c r="T102" i="12"/>
  <c r="V102" i="12"/>
  <c r="W102" i="12"/>
  <c r="X102" i="12"/>
  <c r="AA102" i="12"/>
  <c r="AH102" i="12" s="1"/>
  <c r="Y102" i="12"/>
  <c r="AF102" i="12" s="1"/>
  <c r="AN102" i="12"/>
  <c r="R140" i="12"/>
  <c r="S140" i="12"/>
  <c r="T140" i="12"/>
  <c r="V140" i="12"/>
  <c r="W140" i="12"/>
  <c r="X140" i="12"/>
  <c r="AA140" i="12"/>
  <c r="Y140" i="12"/>
  <c r="AF140" i="12" s="1"/>
  <c r="AN140" i="12"/>
  <c r="R145" i="12"/>
  <c r="S145" i="12"/>
  <c r="T145" i="12"/>
  <c r="V145" i="12"/>
  <c r="W145" i="12"/>
  <c r="AE145" i="12" s="1"/>
  <c r="X145" i="12"/>
  <c r="Y145" i="12"/>
  <c r="AF145" i="12" s="1"/>
  <c r="AA145" i="12"/>
  <c r="AH145" i="12" s="1"/>
  <c r="AN145" i="12"/>
  <c r="R152" i="12"/>
  <c r="S152" i="12"/>
  <c r="T152" i="12"/>
  <c r="V152" i="12"/>
  <c r="W152" i="12"/>
  <c r="AA152" i="12"/>
  <c r="AH152" i="12" s="1"/>
  <c r="X152" i="12"/>
  <c r="Y152" i="12"/>
  <c r="AN152" i="12"/>
  <c r="R83" i="12"/>
  <c r="S83" i="12"/>
  <c r="T83" i="12"/>
  <c r="V83" i="12"/>
  <c r="W83" i="12"/>
  <c r="X83" i="12"/>
  <c r="AA83" i="12"/>
  <c r="AH83" i="12" s="1"/>
  <c r="Y83" i="12"/>
  <c r="AF83" i="12" s="1"/>
  <c r="AN83" i="12"/>
  <c r="R20" i="12"/>
  <c r="S20" i="12"/>
  <c r="T20" i="12"/>
  <c r="V20" i="12"/>
  <c r="W20" i="12"/>
  <c r="AA20" i="12"/>
  <c r="AH20" i="12" s="1"/>
  <c r="X20" i="12"/>
  <c r="Y20" i="12"/>
  <c r="AN20" i="12"/>
  <c r="R66" i="12"/>
  <c r="S66" i="12"/>
  <c r="T66" i="12"/>
  <c r="V66" i="12"/>
  <c r="W66" i="12"/>
  <c r="X66" i="12"/>
  <c r="Y66" i="12"/>
  <c r="AA66" i="12"/>
  <c r="AH66" i="12" s="1"/>
  <c r="AN66" i="12"/>
  <c r="R39" i="12"/>
  <c r="S39" i="12"/>
  <c r="T39" i="12"/>
  <c r="V39" i="12"/>
  <c r="W39" i="12"/>
  <c r="X39" i="12"/>
  <c r="Y39" i="12"/>
  <c r="AA39" i="12"/>
  <c r="AH39" i="12" s="1"/>
  <c r="AN39" i="12"/>
  <c r="R143" i="12"/>
  <c r="S143" i="12"/>
  <c r="T143" i="12"/>
  <c r="V143" i="12"/>
  <c r="W143" i="12"/>
  <c r="X143" i="12"/>
  <c r="AA143" i="12"/>
  <c r="AH143" i="12" s="1"/>
  <c r="Y143" i="12"/>
  <c r="AF143" i="12" s="1"/>
  <c r="AN143" i="12"/>
  <c r="R136" i="12"/>
  <c r="S136" i="12"/>
  <c r="T136" i="12"/>
  <c r="V136" i="12"/>
  <c r="W136" i="12"/>
  <c r="AC136" i="12" s="1"/>
  <c r="X136" i="12"/>
  <c r="AA136" i="12"/>
  <c r="AH136" i="12" s="1"/>
  <c r="Y136" i="12"/>
  <c r="AF136" i="12" s="1"/>
  <c r="AN136" i="12"/>
  <c r="R130" i="12"/>
  <c r="S130" i="12"/>
  <c r="T130" i="12"/>
  <c r="V130" i="12"/>
  <c r="W130" i="12"/>
  <c r="X130" i="12"/>
  <c r="AA130" i="12"/>
  <c r="AH130" i="12" s="1"/>
  <c r="Y130" i="12"/>
  <c r="AF130" i="12" s="1"/>
  <c r="AN130" i="12"/>
  <c r="R149" i="12"/>
  <c r="S149" i="12"/>
  <c r="T149" i="12"/>
  <c r="V149" i="12"/>
  <c r="W149" i="12"/>
  <c r="AC149" i="12" s="1"/>
  <c r="X149" i="12"/>
  <c r="AA149" i="12"/>
  <c r="AH149" i="12" s="1"/>
  <c r="Y149" i="12"/>
  <c r="AF149" i="12" s="1"/>
  <c r="AN149" i="12"/>
  <c r="R33" i="12"/>
  <c r="S33" i="12"/>
  <c r="T33" i="12"/>
  <c r="V33" i="12"/>
  <c r="W33" i="12"/>
  <c r="AA33" i="12"/>
  <c r="AH33" i="12" s="1"/>
  <c r="X33" i="12"/>
  <c r="Y33" i="12"/>
  <c r="AN33" i="12"/>
  <c r="R131" i="12"/>
  <c r="S131" i="12"/>
  <c r="T131" i="12"/>
  <c r="V131" i="12"/>
  <c r="W131" i="12"/>
  <c r="X131" i="12"/>
  <c r="Y131" i="12"/>
  <c r="AA131" i="12"/>
  <c r="AH131" i="12" s="1"/>
  <c r="AN131" i="12"/>
  <c r="R111" i="12"/>
  <c r="S111" i="12"/>
  <c r="T111" i="12"/>
  <c r="V111" i="12"/>
  <c r="W111" i="12"/>
  <c r="X111" i="12"/>
  <c r="AA111" i="12"/>
  <c r="AH111" i="12" s="1"/>
  <c r="Y111" i="12"/>
  <c r="AJ111" i="12" s="1"/>
  <c r="AN111" i="12"/>
  <c r="R75" i="12"/>
  <c r="S75" i="12"/>
  <c r="T75" i="12"/>
  <c r="V75" i="12"/>
  <c r="W75" i="12"/>
  <c r="AC75" i="12" s="1"/>
  <c r="X75" i="12"/>
  <c r="Y75" i="12"/>
  <c r="AA75" i="12"/>
  <c r="AH75" i="12" s="1"/>
  <c r="AN75" i="12"/>
  <c r="R71" i="12"/>
  <c r="S71" i="12"/>
  <c r="T71" i="12"/>
  <c r="V71" i="12"/>
  <c r="W71" i="12"/>
  <c r="X71" i="12"/>
  <c r="AA71" i="12"/>
  <c r="AH71" i="12" s="1"/>
  <c r="Y71" i="12"/>
  <c r="AN71" i="12"/>
  <c r="R122" i="12"/>
  <c r="S122" i="12"/>
  <c r="T122" i="12"/>
  <c r="V122" i="12"/>
  <c r="W122" i="12"/>
  <c r="X122" i="12"/>
  <c r="AA122" i="12"/>
  <c r="AH122" i="12" s="1"/>
  <c r="Y122" i="12"/>
  <c r="AN122" i="12"/>
  <c r="R129" i="12"/>
  <c r="S129" i="12"/>
  <c r="T129" i="12"/>
  <c r="V129" i="12"/>
  <c r="W129" i="12"/>
  <c r="X129" i="12"/>
  <c r="AA129" i="12"/>
  <c r="AH129" i="12" s="1"/>
  <c r="Y129" i="12"/>
  <c r="AF129" i="12" s="1"/>
  <c r="AN129" i="12"/>
  <c r="R115" i="12"/>
  <c r="S115" i="12"/>
  <c r="T115" i="12"/>
  <c r="V115" i="12"/>
  <c r="W115" i="12"/>
  <c r="X115" i="12"/>
  <c r="Y115" i="12"/>
  <c r="AF115" i="12" s="1"/>
  <c r="AA115" i="12"/>
  <c r="AH115" i="12" s="1"/>
  <c r="AN115" i="12"/>
  <c r="R332" i="12"/>
  <c r="S332" i="12"/>
  <c r="T332" i="12"/>
  <c r="V332" i="12"/>
  <c r="W332" i="12"/>
  <c r="AE332" i="12" s="1"/>
  <c r="X332" i="12"/>
  <c r="AA332" i="12"/>
  <c r="AH332" i="12" s="1"/>
  <c r="Y332" i="12"/>
  <c r="AF332" i="12" s="1"/>
  <c r="AN332" i="12"/>
  <c r="R139" i="12"/>
  <c r="S139" i="12"/>
  <c r="T139" i="12"/>
  <c r="V139" i="12"/>
  <c r="W139" i="12"/>
  <c r="X139" i="12"/>
  <c r="AA139" i="12"/>
  <c r="AH139" i="12" s="1"/>
  <c r="Y139" i="12"/>
  <c r="AN139" i="12"/>
  <c r="R137" i="12"/>
  <c r="S137" i="12"/>
  <c r="U137" i="12" s="1"/>
  <c r="T137" i="12"/>
  <c r="V137" i="12"/>
  <c r="W137" i="12"/>
  <c r="X137" i="12"/>
  <c r="AA137" i="12"/>
  <c r="AH137" i="12" s="1"/>
  <c r="Y137" i="12"/>
  <c r="AN137" i="12"/>
  <c r="R86" i="12"/>
  <c r="S86" i="12"/>
  <c r="T86" i="12"/>
  <c r="V86" i="12"/>
  <c r="W86" i="12"/>
  <c r="AC86" i="12" s="1"/>
  <c r="X86" i="12"/>
  <c r="Y86" i="12"/>
  <c r="AF86" i="12" s="1"/>
  <c r="AA86" i="12"/>
  <c r="AH86" i="12" s="1"/>
  <c r="AN86" i="12"/>
  <c r="R123" i="12"/>
  <c r="S123" i="12"/>
  <c r="T123" i="12"/>
  <c r="V123" i="12"/>
  <c r="W123" i="12"/>
  <c r="X123" i="12"/>
  <c r="AA123" i="12"/>
  <c r="AH123" i="12" s="1"/>
  <c r="Y123" i="12"/>
  <c r="AN123" i="12"/>
  <c r="R121" i="12"/>
  <c r="S121" i="12"/>
  <c r="T121" i="12"/>
  <c r="V121" i="12"/>
  <c r="W121" i="12"/>
  <c r="X121" i="12"/>
  <c r="Y121" i="12"/>
  <c r="AA121" i="12"/>
  <c r="AH121" i="12" s="1"/>
  <c r="AN121" i="12"/>
  <c r="R124" i="12"/>
  <c r="S124" i="12"/>
  <c r="U124" i="12" s="1"/>
  <c r="T124" i="12"/>
  <c r="V124" i="12"/>
  <c r="W124" i="12"/>
  <c r="X124" i="12"/>
  <c r="Y124" i="12"/>
  <c r="AA124" i="12"/>
  <c r="AH124" i="12" s="1"/>
  <c r="AN124" i="12"/>
  <c r="R120" i="12"/>
  <c r="S120" i="12"/>
  <c r="T120" i="12"/>
  <c r="V120" i="12"/>
  <c r="W120" i="12"/>
  <c r="AE120" i="12" s="1"/>
  <c r="X120" i="12"/>
  <c r="Y120" i="12"/>
  <c r="AA120" i="12"/>
  <c r="AH120" i="12" s="1"/>
  <c r="AN120" i="12"/>
  <c r="R114" i="12"/>
  <c r="S114" i="12"/>
  <c r="T114" i="12"/>
  <c r="V114" i="12"/>
  <c r="W114" i="12"/>
  <c r="AC114" i="12" s="1"/>
  <c r="X114" i="12"/>
  <c r="Y114" i="12"/>
  <c r="AA114" i="12"/>
  <c r="AH114" i="12" s="1"/>
  <c r="AN114" i="12"/>
  <c r="R141" i="12"/>
  <c r="S141" i="12"/>
  <c r="T141" i="12"/>
  <c r="V141" i="12"/>
  <c r="W141" i="12"/>
  <c r="AA141" i="12"/>
  <c r="AH141" i="12" s="1"/>
  <c r="X141" i="12"/>
  <c r="Y141" i="12"/>
  <c r="AN141" i="12"/>
  <c r="R151" i="12"/>
  <c r="S151" i="12"/>
  <c r="U151" i="12" s="1"/>
  <c r="T151" i="12"/>
  <c r="V151" i="12"/>
  <c r="W151" i="12"/>
  <c r="X151" i="12"/>
  <c r="Y151" i="12"/>
  <c r="AF151" i="12" s="1"/>
  <c r="AA151" i="12"/>
  <c r="AH151" i="12" s="1"/>
  <c r="AN151" i="12"/>
  <c r="R399" i="12"/>
  <c r="S399" i="12"/>
  <c r="T399" i="12"/>
  <c r="V399" i="12"/>
  <c r="W399" i="12"/>
  <c r="AA399" i="12"/>
  <c r="AH399" i="12" s="1"/>
  <c r="X399" i="12"/>
  <c r="Y399" i="12"/>
  <c r="AN399" i="12"/>
  <c r="R110" i="12"/>
  <c r="S110" i="12"/>
  <c r="T110" i="12"/>
  <c r="V110" i="12"/>
  <c r="W110" i="12"/>
  <c r="X110" i="12"/>
  <c r="AA110" i="12"/>
  <c r="AH110" i="12" s="1"/>
  <c r="Y110" i="12"/>
  <c r="AN110" i="12"/>
  <c r="R252" i="12"/>
  <c r="S252" i="12"/>
  <c r="T252" i="12"/>
  <c r="V252" i="12"/>
  <c r="W252" i="12"/>
  <c r="AC252" i="12" s="1"/>
  <c r="X252" i="12"/>
  <c r="AA252" i="12"/>
  <c r="AH252" i="12" s="1"/>
  <c r="Y252" i="12"/>
  <c r="AN252" i="12"/>
  <c r="R125" i="12"/>
  <c r="S125" i="12"/>
  <c r="U125" i="12" s="1"/>
  <c r="T125" i="12"/>
  <c r="V125" i="12"/>
  <c r="W125" i="12"/>
  <c r="X125" i="12"/>
  <c r="AA125" i="12"/>
  <c r="AH125" i="12" s="1"/>
  <c r="Y125" i="12"/>
  <c r="AF125" i="12" s="1"/>
  <c r="AN125" i="12"/>
  <c r="R116" i="12"/>
  <c r="S116" i="12"/>
  <c r="T116" i="12"/>
  <c r="V116" i="12"/>
  <c r="W116" i="12"/>
  <c r="AC116" i="12" s="1"/>
  <c r="X116" i="12"/>
  <c r="AA116" i="12"/>
  <c r="AH116" i="12" s="1"/>
  <c r="Y116" i="12"/>
  <c r="AN116" i="12"/>
  <c r="R402" i="12"/>
  <c r="S402" i="12"/>
  <c r="T402" i="12"/>
  <c r="V402" i="12"/>
  <c r="W402" i="12"/>
  <c r="X402" i="12"/>
  <c r="AA402" i="12"/>
  <c r="AH402" i="12" s="1"/>
  <c r="Y402" i="12"/>
  <c r="AN402" i="12"/>
  <c r="R103" i="12"/>
  <c r="S103" i="12"/>
  <c r="T103" i="12"/>
  <c r="V103" i="12"/>
  <c r="W103" i="12"/>
  <c r="X103" i="12"/>
  <c r="Y103" i="12"/>
  <c r="AA103" i="12"/>
  <c r="AH103" i="12" s="1"/>
  <c r="AN103" i="12"/>
  <c r="R390" i="12"/>
  <c r="S390" i="12"/>
  <c r="U390" i="12" s="1"/>
  <c r="T390" i="12"/>
  <c r="V390" i="12"/>
  <c r="W390" i="12"/>
  <c r="AA390" i="12"/>
  <c r="AH390" i="12" s="1"/>
  <c r="X390" i="12"/>
  <c r="Y390" i="12"/>
  <c r="AN390" i="12"/>
  <c r="R90" i="12"/>
  <c r="S90" i="12"/>
  <c r="T90" i="12"/>
  <c r="V90" i="12"/>
  <c r="W90" i="12"/>
  <c r="AC90" i="12" s="1"/>
  <c r="X90" i="12"/>
  <c r="AA90" i="12"/>
  <c r="AH90" i="12" s="1"/>
  <c r="Y90" i="12"/>
  <c r="AN90" i="12"/>
  <c r="R133" i="12"/>
  <c r="S133" i="12"/>
  <c r="T133" i="12"/>
  <c r="V133" i="12"/>
  <c r="W133" i="12"/>
  <c r="AE133" i="12" s="1"/>
  <c r="X133" i="12"/>
  <c r="AA133" i="12"/>
  <c r="AH133" i="12" s="1"/>
  <c r="Y133" i="12"/>
  <c r="AF133" i="12" s="1"/>
  <c r="AN133" i="12"/>
  <c r="R98" i="12"/>
  <c r="S98" i="12"/>
  <c r="T98" i="12"/>
  <c r="V98" i="12"/>
  <c r="W98" i="12"/>
  <c r="X98" i="12"/>
  <c r="AA98" i="12"/>
  <c r="AH98" i="12" s="1"/>
  <c r="Y98" i="12"/>
  <c r="AN98" i="12"/>
  <c r="R117" i="12"/>
  <c r="S117" i="12"/>
  <c r="U117" i="12" s="1"/>
  <c r="T117" i="12"/>
  <c r="V117" i="12"/>
  <c r="W117" i="12"/>
  <c r="AE117" i="12" s="1"/>
  <c r="AA117" i="12"/>
  <c r="AH117" i="12" s="1"/>
  <c r="X117" i="12"/>
  <c r="Y117" i="12"/>
  <c r="AF117" i="12" s="1"/>
  <c r="AN117" i="12"/>
  <c r="R184" i="12"/>
  <c r="S184" i="12"/>
  <c r="T184" i="12"/>
  <c r="V184" i="12"/>
  <c r="W184" i="12"/>
  <c r="AC184" i="12" s="1"/>
  <c r="X184" i="12"/>
  <c r="AA184" i="12"/>
  <c r="AH184" i="12" s="1"/>
  <c r="Y184" i="12"/>
  <c r="AF184" i="12" s="1"/>
  <c r="AN184" i="12"/>
  <c r="R135" i="12"/>
  <c r="S135" i="12"/>
  <c r="T135" i="12"/>
  <c r="V135" i="12"/>
  <c r="W135" i="12"/>
  <c r="AC135" i="12" s="1"/>
  <c r="X135" i="12"/>
  <c r="Y135" i="12"/>
  <c r="AA135" i="12"/>
  <c r="AH135" i="12" s="1"/>
  <c r="AN135" i="12"/>
  <c r="R126" i="12"/>
  <c r="S126" i="12"/>
  <c r="T126" i="12"/>
  <c r="V126" i="12"/>
  <c r="W126" i="12"/>
  <c r="X126" i="12"/>
  <c r="AA126" i="12"/>
  <c r="AH126" i="12" s="1"/>
  <c r="Y126" i="12"/>
  <c r="AF126" i="12" s="1"/>
  <c r="AN126" i="12"/>
  <c r="R29" i="12"/>
  <c r="S29" i="12"/>
  <c r="U29" i="12" s="1"/>
  <c r="T29" i="12"/>
  <c r="V29" i="12"/>
  <c r="W29" i="12"/>
  <c r="X29" i="12"/>
  <c r="AA29" i="12"/>
  <c r="AH29" i="12" s="1"/>
  <c r="Y29" i="12"/>
  <c r="AN29" i="12"/>
  <c r="R106" i="12"/>
  <c r="S106" i="12"/>
  <c r="T106" i="12"/>
  <c r="V106" i="12"/>
  <c r="W106" i="12"/>
  <c r="AC106" i="12" s="1"/>
  <c r="X106" i="12"/>
  <c r="Y106" i="12"/>
  <c r="AA106" i="12"/>
  <c r="AH106" i="12" s="1"/>
  <c r="AN106" i="12"/>
  <c r="R100" i="12"/>
  <c r="S100" i="12"/>
  <c r="T100" i="12"/>
  <c r="V100" i="12"/>
  <c r="W100" i="12"/>
  <c r="AE100" i="12" s="1"/>
  <c r="X100" i="12"/>
  <c r="Y100" i="12"/>
  <c r="AF100" i="12" s="1"/>
  <c r="AA100" i="12"/>
  <c r="AH100" i="12" s="1"/>
  <c r="AN100" i="12"/>
  <c r="R81" i="12"/>
  <c r="S81" i="12"/>
  <c r="T81" i="12"/>
  <c r="V81" i="12"/>
  <c r="W81" i="12"/>
  <c r="AE81" i="12" s="1"/>
  <c r="X81" i="12"/>
  <c r="Y81" i="12"/>
  <c r="AF81" i="12" s="1"/>
  <c r="AA81" i="12"/>
  <c r="AH81" i="12" s="1"/>
  <c r="AN81" i="12"/>
  <c r="R385" i="12"/>
  <c r="S385" i="12"/>
  <c r="U385" i="12" s="1"/>
  <c r="T385" i="12"/>
  <c r="V385" i="12"/>
  <c r="W385" i="12"/>
  <c r="AC385" i="12" s="1"/>
  <c r="X385" i="12"/>
  <c r="Y385" i="12"/>
  <c r="AF385" i="12" s="1"/>
  <c r="AA385" i="12"/>
  <c r="AH385" i="12" s="1"/>
  <c r="AN385" i="12"/>
  <c r="R97" i="12"/>
  <c r="S97" i="12"/>
  <c r="T97" i="12"/>
  <c r="V97" i="12"/>
  <c r="W97" i="12"/>
  <c r="X97" i="12"/>
  <c r="Y97" i="12"/>
  <c r="AA97" i="12"/>
  <c r="AH97" i="12" s="1"/>
  <c r="AN97" i="12"/>
  <c r="R105" i="12"/>
  <c r="S105" i="12"/>
  <c r="T105" i="12"/>
  <c r="V105" i="12"/>
  <c r="W105" i="12"/>
  <c r="X105" i="12"/>
  <c r="AA105" i="12"/>
  <c r="AH105" i="12" s="1"/>
  <c r="Y105" i="12"/>
  <c r="AN105" i="12"/>
  <c r="R55" i="12"/>
  <c r="S55" i="12"/>
  <c r="T55" i="12"/>
  <c r="V55" i="12"/>
  <c r="W55" i="12"/>
  <c r="AC55" i="12" s="1"/>
  <c r="X55" i="12"/>
  <c r="AA55" i="12"/>
  <c r="AH55" i="12" s="1"/>
  <c r="Y55" i="12"/>
  <c r="AF55" i="12" s="1"/>
  <c r="AN55" i="12"/>
  <c r="R94" i="12"/>
  <c r="S94" i="12"/>
  <c r="U94" i="12" s="1"/>
  <c r="T94" i="12"/>
  <c r="V94" i="12"/>
  <c r="W94" i="12"/>
  <c r="AE94" i="12" s="1"/>
  <c r="X94" i="12"/>
  <c r="Y94" i="12"/>
  <c r="AF94" i="12" s="1"/>
  <c r="AA94" i="12"/>
  <c r="AH94" i="12" s="1"/>
  <c r="AN94" i="12"/>
  <c r="R104" i="12"/>
  <c r="S104" i="12"/>
  <c r="T104" i="12"/>
  <c r="V104" i="12"/>
  <c r="W104" i="12"/>
  <c r="AC104" i="12" s="1"/>
  <c r="X104" i="12"/>
  <c r="Y104" i="12"/>
  <c r="AF104" i="12" s="1"/>
  <c r="AA104" i="12"/>
  <c r="AH104" i="12" s="1"/>
  <c r="AN104" i="12"/>
  <c r="R87" i="12"/>
  <c r="S87" i="12"/>
  <c r="T87" i="12"/>
  <c r="V87" i="12"/>
  <c r="W87" i="12"/>
  <c r="AE87" i="12" s="1"/>
  <c r="X87" i="12"/>
  <c r="AA87" i="12"/>
  <c r="AH87" i="12" s="1"/>
  <c r="Y87" i="12"/>
  <c r="AN87" i="12"/>
  <c r="R101" i="12"/>
  <c r="S101" i="12"/>
  <c r="T101" i="12"/>
  <c r="V101" i="12"/>
  <c r="W101" i="12"/>
  <c r="X101" i="12"/>
  <c r="AA101" i="12"/>
  <c r="AH101" i="12" s="1"/>
  <c r="Y101" i="12"/>
  <c r="AF101" i="12" s="1"/>
  <c r="AN101" i="12"/>
  <c r="R107" i="12"/>
  <c r="S107" i="12"/>
  <c r="U107" i="12" s="1"/>
  <c r="T107" i="12"/>
  <c r="V107" i="12"/>
  <c r="W107" i="12"/>
  <c r="X107" i="12"/>
  <c r="AA107" i="12"/>
  <c r="AH107" i="12" s="1"/>
  <c r="Y107" i="12"/>
  <c r="AF107" i="12" s="1"/>
  <c r="AN107" i="12"/>
  <c r="R400" i="12"/>
  <c r="S400" i="12"/>
  <c r="T400" i="12"/>
  <c r="V400" i="12"/>
  <c r="W400" i="12"/>
  <c r="AE400" i="12" s="1"/>
  <c r="X400" i="12"/>
  <c r="Y400" i="12"/>
  <c r="AA400" i="12"/>
  <c r="AH400" i="12" s="1"/>
  <c r="AN400" i="12"/>
  <c r="R146" i="12"/>
  <c r="S146" i="12"/>
  <c r="T146" i="12"/>
  <c r="V146" i="12"/>
  <c r="W146" i="12"/>
  <c r="AE146" i="12" s="1"/>
  <c r="X146" i="12"/>
  <c r="AA146" i="12"/>
  <c r="AH146" i="12" s="1"/>
  <c r="Y146" i="12"/>
  <c r="AN146" i="12"/>
  <c r="R99" i="12"/>
  <c r="S99" i="12"/>
  <c r="T99" i="12"/>
  <c r="V99" i="12"/>
  <c r="W99" i="12"/>
  <c r="AE99" i="12" s="1"/>
  <c r="X99" i="12"/>
  <c r="AA99" i="12"/>
  <c r="AH99" i="12" s="1"/>
  <c r="Y99" i="12"/>
  <c r="AF99" i="12" s="1"/>
  <c r="AN99" i="12"/>
  <c r="R159" i="12"/>
  <c r="S159" i="12"/>
  <c r="U159" i="12" s="1"/>
  <c r="T159" i="12"/>
  <c r="V159" i="12"/>
  <c r="W159" i="12"/>
  <c r="X159" i="12"/>
  <c r="Y159" i="12"/>
  <c r="AF159" i="12" s="1"/>
  <c r="AA159" i="12"/>
  <c r="AH159" i="12" s="1"/>
  <c r="AN159" i="12"/>
  <c r="R95" i="12"/>
  <c r="S95" i="12"/>
  <c r="T95" i="12"/>
  <c r="V95" i="12"/>
  <c r="W95" i="12"/>
  <c r="X95" i="12"/>
  <c r="AA95" i="12"/>
  <c r="AH95" i="12" s="1"/>
  <c r="Y95" i="12"/>
  <c r="AF95" i="12" s="1"/>
  <c r="AN95" i="12"/>
  <c r="R92" i="12"/>
  <c r="S92" i="12"/>
  <c r="T92" i="12"/>
  <c r="V92" i="12"/>
  <c r="W92" i="12"/>
  <c r="X92" i="12"/>
  <c r="Y92" i="12"/>
  <c r="AA92" i="12"/>
  <c r="AH92" i="12" s="1"/>
  <c r="AN92" i="12"/>
  <c r="R93" i="12"/>
  <c r="S93" i="12"/>
  <c r="T93" i="12"/>
  <c r="V93" i="12"/>
  <c r="W93" i="12"/>
  <c r="AC93" i="12" s="1"/>
  <c r="X93" i="12"/>
  <c r="Y93" i="12"/>
  <c r="AF93" i="12" s="1"/>
  <c r="AA93" i="12"/>
  <c r="AH93" i="12" s="1"/>
  <c r="AN93" i="12"/>
  <c r="R88" i="12"/>
  <c r="S88" i="12"/>
  <c r="U88" i="12" s="1"/>
  <c r="T88" i="12"/>
  <c r="V88" i="12"/>
  <c r="W88" i="12"/>
  <c r="AC88" i="12" s="1"/>
  <c r="X88" i="12"/>
  <c r="Y88" i="12"/>
  <c r="AA88" i="12"/>
  <c r="AH88" i="12" s="1"/>
  <c r="AN88" i="12"/>
  <c r="R77" i="12"/>
  <c r="S77" i="12"/>
  <c r="T77" i="12"/>
  <c r="V77" i="12"/>
  <c r="W77" i="12"/>
  <c r="AE77" i="12" s="1"/>
  <c r="X77" i="12"/>
  <c r="Y77" i="12"/>
  <c r="AF77" i="12" s="1"/>
  <c r="AA77" i="12"/>
  <c r="AH77" i="12" s="1"/>
  <c r="AN77" i="12"/>
  <c r="R108" i="12"/>
  <c r="S108" i="12"/>
  <c r="T108" i="12"/>
  <c r="V108" i="12"/>
  <c r="W108" i="12"/>
  <c r="X108" i="12"/>
  <c r="AA108" i="12"/>
  <c r="AH108" i="12" s="1"/>
  <c r="Y108" i="12"/>
  <c r="AN108" i="12"/>
  <c r="R112" i="12"/>
  <c r="S112" i="12"/>
  <c r="T112" i="12"/>
  <c r="V112" i="12"/>
  <c r="W112" i="12"/>
  <c r="AC112" i="12" s="1"/>
  <c r="X112" i="12"/>
  <c r="Y112" i="12"/>
  <c r="AA112" i="12"/>
  <c r="AH112" i="12" s="1"/>
  <c r="AN112" i="12"/>
  <c r="R79" i="12"/>
  <c r="S79" i="12"/>
  <c r="U79" i="12" s="1"/>
  <c r="T79" i="12"/>
  <c r="V79" i="12"/>
  <c r="W79" i="12"/>
  <c r="X79" i="12"/>
  <c r="Y79" i="12"/>
  <c r="AF79" i="12" s="1"/>
  <c r="AA79" i="12"/>
  <c r="AH79" i="12" s="1"/>
  <c r="AN79" i="12"/>
  <c r="R386" i="12"/>
  <c r="S386" i="12"/>
  <c r="T386" i="12"/>
  <c r="V386" i="12"/>
  <c r="W386" i="12"/>
  <c r="AC386" i="12" s="1"/>
  <c r="X386" i="12"/>
  <c r="AA386" i="12"/>
  <c r="AH386" i="12" s="1"/>
  <c r="Y386" i="12"/>
  <c r="AN386" i="12"/>
  <c r="R119" i="12"/>
  <c r="S119" i="12"/>
  <c r="T119" i="12"/>
  <c r="V119" i="12"/>
  <c r="W119" i="12"/>
  <c r="AE119" i="12" s="1"/>
  <c r="X119" i="12"/>
  <c r="Y119" i="12"/>
  <c r="AA119" i="12"/>
  <c r="AH119" i="12" s="1"/>
  <c r="AN119" i="12"/>
  <c r="R78" i="12"/>
  <c r="S78" i="12"/>
  <c r="T78" i="12"/>
  <c r="V78" i="12"/>
  <c r="W78" i="12"/>
  <c r="AC78" i="12" s="1"/>
  <c r="X78" i="12"/>
  <c r="Y78" i="12"/>
  <c r="AF78" i="12" s="1"/>
  <c r="AA78" i="12"/>
  <c r="AH78" i="12" s="1"/>
  <c r="AN78" i="12"/>
  <c r="R161" i="12"/>
  <c r="S161" i="12"/>
  <c r="U161" i="12" s="1"/>
  <c r="T161" i="12"/>
  <c r="V161" i="12"/>
  <c r="W161" i="12"/>
  <c r="AC161" i="12" s="1"/>
  <c r="X161" i="12"/>
  <c r="Y161" i="12"/>
  <c r="AF161" i="12" s="1"/>
  <c r="AA161" i="12"/>
  <c r="AH161" i="12" s="1"/>
  <c r="AN161" i="12"/>
  <c r="R72" i="12"/>
  <c r="S72" i="12"/>
  <c r="T72" i="12"/>
  <c r="V72" i="12"/>
  <c r="W72" i="12"/>
  <c r="AE72" i="12" s="1"/>
  <c r="X72" i="12"/>
  <c r="AA72" i="12"/>
  <c r="AH72" i="12" s="1"/>
  <c r="Y72" i="12"/>
  <c r="AF72" i="12" s="1"/>
  <c r="AN72" i="12"/>
  <c r="R48" i="12"/>
  <c r="S48" i="12"/>
  <c r="T48" i="12"/>
  <c r="V48" i="12"/>
  <c r="W48" i="12"/>
  <c r="AC48" i="12" s="1"/>
  <c r="X48" i="12"/>
  <c r="AA48" i="12"/>
  <c r="AH48" i="12" s="1"/>
  <c r="Y48" i="12"/>
  <c r="AF48" i="12" s="1"/>
  <c r="AN48" i="12"/>
  <c r="R62" i="12"/>
  <c r="S62" i="12"/>
  <c r="T62" i="12"/>
  <c r="V62" i="12"/>
  <c r="W62" i="12"/>
  <c r="AC62" i="12" s="1"/>
  <c r="X62" i="12"/>
  <c r="AA62" i="12"/>
  <c r="AH62" i="12" s="1"/>
  <c r="Y62" i="12"/>
  <c r="AF62" i="12" s="1"/>
  <c r="AN62" i="12"/>
  <c r="R38" i="12"/>
  <c r="S38" i="12"/>
  <c r="T38" i="12"/>
  <c r="V38" i="12"/>
  <c r="W38" i="12"/>
  <c r="AE38" i="12" s="1"/>
  <c r="X38" i="12"/>
  <c r="Y38" i="12"/>
  <c r="AF38" i="12" s="1"/>
  <c r="AA38" i="12"/>
  <c r="AH38" i="12" s="1"/>
  <c r="AN38" i="12"/>
  <c r="R109" i="12"/>
  <c r="S109" i="12"/>
  <c r="T109" i="12"/>
  <c r="V109" i="12"/>
  <c r="W109" i="12"/>
  <c r="AE109" i="12" s="1"/>
  <c r="X109" i="12"/>
  <c r="AA109" i="12"/>
  <c r="AH109" i="12" s="1"/>
  <c r="Y109" i="12"/>
  <c r="AF109" i="12" s="1"/>
  <c r="AN109" i="12"/>
  <c r="R44" i="12"/>
  <c r="S44" i="12"/>
  <c r="T44" i="12"/>
  <c r="V44" i="12"/>
  <c r="W44" i="12"/>
  <c r="AC44" i="12" s="1"/>
  <c r="X44" i="12"/>
  <c r="AA44" i="12"/>
  <c r="AH44" i="12" s="1"/>
  <c r="Y44" i="12"/>
  <c r="AN44" i="12"/>
  <c r="R85" i="12"/>
  <c r="S85" i="12"/>
  <c r="T85" i="12"/>
  <c r="V85" i="12"/>
  <c r="W85" i="12"/>
  <c r="AC85" i="12" s="1"/>
  <c r="X85" i="12"/>
  <c r="Y85" i="12"/>
  <c r="AA85" i="12"/>
  <c r="AH85" i="12" s="1"/>
  <c r="AN85" i="12"/>
  <c r="R53" i="12"/>
  <c r="S53" i="12"/>
  <c r="U53" i="12" s="1"/>
  <c r="T53" i="12"/>
  <c r="V53" i="12"/>
  <c r="W53" i="12"/>
  <c r="AC53" i="12" s="1"/>
  <c r="AA53" i="12"/>
  <c r="AH53" i="12" s="1"/>
  <c r="X53" i="12"/>
  <c r="Y53" i="12"/>
  <c r="AN53" i="12"/>
  <c r="R414" i="12"/>
  <c r="S414" i="12"/>
  <c r="T414" i="12"/>
  <c r="V414" i="12"/>
  <c r="W414" i="12"/>
  <c r="X414" i="12"/>
  <c r="AA414" i="12"/>
  <c r="AH414" i="12" s="1"/>
  <c r="Y414" i="12"/>
  <c r="AF414" i="12" s="1"/>
  <c r="AN414" i="12"/>
  <c r="R65" i="12"/>
  <c r="S65" i="12"/>
  <c r="T65" i="12"/>
  <c r="V65" i="12"/>
  <c r="W65" i="12"/>
  <c r="X65" i="12"/>
  <c r="Y65" i="12"/>
  <c r="AF65" i="12" s="1"/>
  <c r="AA65" i="12"/>
  <c r="AH65" i="12" s="1"/>
  <c r="AN65" i="12"/>
  <c r="R59" i="12"/>
  <c r="S59" i="12"/>
  <c r="T59" i="12"/>
  <c r="V59" i="12"/>
  <c r="W59" i="12"/>
  <c r="X59" i="12"/>
  <c r="AA59" i="12"/>
  <c r="AH59" i="12" s="1"/>
  <c r="Y59" i="12"/>
  <c r="AN59" i="12"/>
  <c r="R61" i="12"/>
  <c r="S61" i="12"/>
  <c r="U61" i="12" s="1"/>
  <c r="T61" i="12"/>
  <c r="V61" i="12"/>
  <c r="W61" i="12"/>
  <c r="X61" i="12"/>
  <c r="AA61" i="12"/>
  <c r="AH61" i="12" s="1"/>
  <c r="Y61" i="12"/>
  <c r="AN61" i="12"/>
  <c r="R63" i="12"/>
  <c r="S63" i="12"/>
  <c r="T63" i="12"/>
  <c r="V63" i="12"/>
  <c r="W63" i="12"/>
  <c r="AE63" i="12" s="1"/>
  <c r="X63" i="12"/>
  <c r="AA63" i="12"/>
  <c r="AH63" i="12" s="1"/>
  <c r="Y63" i="12"/>
  <c r="AF63" i="12" s="1"/>
  <c r="AN63" i="12"/>
  <c r="R42" i="12"/>
  <c r="S42" i="12"/>
  <c r="T42" i="12"/>
  <c r="V42" i="12"/>
  <c r="W42" i="12"/>
  <c r="X42" i="12"/>
  <c r="Y42" i="12"/>
  <c r="AA42" i="12"/>
  <c r="AH42" i="12" s="1"/>
  <c r="AN42" i="12"/>
  <c r="R57" i="12"/>
  <c r="S57" i="12"/>
  <c r="T57" i="12"/>
  <c r="V57" i="12"/>
  <c r="W57" i="12"/>
  <c r="AC57" i="12" s="1"/>
  <c r="X57" i="12"/>
  <c r="AA57" i="12"/>
  <c r="AH57" i="12" s="1"/>
  <c r="Y57" i="12"/>
  <c r="AF57" i="12" s="1"/>
  <c r="AN57" i="12"/>
  <c r="R68" i="12"/>
  <c r="S68" i="12"/>
  <c r="U68" i="12" s="1"/>
  <c r="T68" i="12"/>
  <c r="V68" i="12"/>
  <c r="W68" i="12"/>
  <c r="AA68" i="12"/>
  <c r="AH68" i="12" s="1"/>
  <c r="X68" i="12"/>
  <c r="Y68" i="12"/>
  <c r="AF68" i="12" s="1"/>
  <c r="AN68" i="12"/>
  <c r="R127" i="12"/>
  <c r="S127" i="12"/>
  <c r="T127" i="12"/>
  <c r="V127" i="12"/>
  <c r="W127" i="12"/>
  <c r="AE127" i="12" s="1"/>
  <c r="X127" i="12"/>
  <c r="Y127" i="12"/>
  <c r="AF127" i="12" s="1"/>
  <c r="AA127" i="12"/>
  <c r="AH127" i="12" s="1"/>
  <c r="AN127" i="12"/>
  <c r="R383" i="12"/>
  <c r="S383" i="12"/>
  <c r="T383" i="12"/>
  <c r="V383" i="12"/>
  <c r="W383" i="12"/>
  <c r="AC383" i="12" s="1"/>
  <c r="AA383" i="12"/>
  <c r="AH383" i="12" s="1"/>
  <c r="X383" i="12"/>
  <c r="Y383" i="12"/>
  <c r="AF383" i="12" s="1"/>
  <c r="AN383" i="12"/>
  <c r="R80" i="12"/>
  <c r="S80" i="12"/>
  <c r="T80" i="12"/>
  <c r="V80" i="12"/>
  <c r="W80" i="12"/>
  <c r="AC80" i="12" s="1"/>
  <c r="X80" i="12"/>
  <c r="Y80" i="12"/>
  <c r="AA80" i="12"/>
  <c r="AH80" i="12" s="1"/>
  <c r="AN80" i="12"/>
  <c r="R64" i="12"/>
  <c r="S64" i="12"/>
  <c r="U64" i="12" s="1"/>
  <c r="T64" i="12"/>
  <c r="V64" i="12"/>
  <c r="W64" i="12"/>
  <c r="AC64" i="12" s="1"/>
  <c r="X64" i="12"/>
  <c r="AA64" i="12"/>
  <c r="AH64" i="12" s="1"/>
  <c r="Y64" i="12"/>
  <c r="AN64" i="12"/>
  <c r="R132" i="12"/>
  <c r="S132" i="12"/>
  <c r="T132" i="12"/>
  <c r="V132" i="12"/>
  <c r="W132" i="12"/>
  <c r="X132" i="12"/>
  <c r="AA132" i="12"/>
  <c r="AH132" i="12" s="1"/>
  <c r="Y132" i="12"/>
  <c r="AF132" i="12" s="1"/>
  <c r="AN132" i="12"/>
  <c r="R73" i="12"/>
  <c r="S73" i="12"/>
  <c r="T73" i="12"/>
  <c r="V73" i="12"/>
  <c r="W73" i="12"/>
  <c r="AC73" i="12" s="1"/>
  <c r="AA73" i="12"/>
  <c r="AH73" i="12" s="1"/>
  <c r="X73" i="12"/>
  <c r="Y73" i="12"/>
  <c r="AF73" i="12" s="1"/>
  <c r="AN73" i="12"/>
  <c r="AN313" i="12"/>
  <c r="AN317" i="12"/>
  <c r="AN22" i="12"/>
  <c r="AN341" i="12"/>
  <c r="AN319" i="12"/>
  <c r="AN322" i="12"/>
  <c r="AN321" i="12"/>
  <c r="AN47" i="12"/>
  <c r="AN396" i="12"/>
  <c r="AN280" i="12"/>
  <c r="AN173" i="12"/>
  <c r="AN302" i="12"/>
  <c r="AN301" i="12"/>
  <c r="AN228" i="12"/>
  <c r="AN393" i="12"/>
  <c r="AN391" i="12"/>
  <c r="AN27" i="12"/>
  <c r="AN26" i="12"/>
  <c r="AN377" i="12"/>
  <c r="AN303" i="12"/>
  <c r="AN354" i="12"/>
  <c r="AN279" i="12"/>
  <c r="AN298" i="12"/>
  <c r="AN278" i="12"/>
  <c r="AN299" i="12"/>
  <c r="AN309" i="12"/>
  <c r="AN360" i="12"/>
  <c r="AN398" i="12"/>
  <c r="AN290" i="12"/>
  <c r="AN264" i="12"/>
  <c r="AN187" i="12"/>
  <c r="AN286" i="12"/>
  <c r="AN304" i="12"/>
  <c r="AN283" i="12"/>
  <c r="AN52" i="12"/>
  <c r="AN284" i="12"/>
  <c r="AN172" i="12"/>
  <c r="AN300" i="12"/>
  <c r="AN295" i="12"/>
  <c r="AN275" i="12"/>
  <c r="AN345" i="12"/>
  <c r="AN285" i="12"/>
  <c r="AN307" i="12"/>
  <c r="AN261" i="12"/>
  <c r="AN265" i="12"/>
  <c r="AN330" i="12"/>
  <c r="AN276" i="12"/>
  <c r="AN289" i="12"/>
  <c r="AN274" i="12"/>
  <c r="AN268" i="12"/>
  <c r="AN293" i="12"/>
  <c r="AN308" i="12"/>
  <c r="AN260" i="12"/>
  <c r="AN281" i="12"/>
  <c r="AN273" i="12"/>
  <c r="AN325" i="12"/>
  <c r="AN272" i="12"/>
  <c r="AN271" i="12"/>
  <c r="AN269" i="12"/>
  <c r="AN253" i="12"/>
  <c r="AN296" i="12"/>
  <c r="AN270" i="12"/>
  <c r="AN118" i="12"/>
  <c r="AN254" i="12"/>
  <c r="AN256" i="12"/>
  <c r="AN147" i="12"/>
  <c r="AN297" i="12"/>
  <c r="AN379" i="12"/>
  <c r="AN266" i="12"/>
  <c r="AN235" i="12"/>
  <c r="AN244" i="12"/>
  <c r="AN158" i="12"/>
  <c r="AN247" i="12"/>
  <c r="AN249" i="12"/>
  <c r="AN259" i="12"/>
  <c r="AN233" i="12"/>
  <c r="AN217" i="12"/>
  <c r="AN96" i="12"/>
  <c r="AN251" i="12"/>
  <c r="AN243" i="12"/>
  <c r="AN248" i="12"/>
  <c r="AN262" i="12"/>
  <c r="AN245" i="12"/>
  <c r="AN134" i="12"/>
  <c r="AN246" i="12"/>
  <c r="AN352" i="12"/>
  <c r="AN236" i="12"/>
  <c r="AN239" i="12"/>
  <c r="AN258" i="12"/>
  <c r="AN76" i="12"/>
  <c r="AN232" i="12"/>
  <c r="AN250" i="12"/>
  <c r="AN241" i="12"/>
  <c r="AN255" i="12"/>
  <c r="AN240" i="12"/>
  <c r="AN221" i="12"/>
  <c r="AN238" i="12"/>
  <c r="AN229" i="12"/>
  <c r="AN227" i="12"/>
  <c r="AN144" i="12"/>
  <c r="AN216" i="12"/>
  <c r="AN231" i="12"/>
  <c r="AN222" i="12"/>
  <c r="AN230" i="12"/>
  <c r="AN234" i="12"/>
  <c r="AN84" i="12"/>
  <c r="AN219" i="12"/>
  <c r="AN209" i="12"/>
  <c r="AN362" i="12"/>
  <c r="AN384" i="12"/>
  <c r="AN291" i="12"/>
  <c r="AN242" i="12"/>
  <c r="AN224" i="12"/>
  <c r="AN223" i="12"/>
  <c r="AN220" i="12"/>
  <c r="AN207" i="12"/>
  <c r="AN91" i="12"/>
  <c r="AN225" i="12"/>
  <c r="AN213" i="12"/>
  <c r="AN203" i="12"/>
  <c r="AN191" i="12"/>
  <c r="AN208" i="12"/>
  <c r="AN70" i="12"/>
  <c r="AN67" i="12"/>
  <c r="AN186" i="12"/>
  <c r="AN218" i="12"/>
  <c r="AN215" i="12"/>
  <c r="AN359" i="12"/>
  <c r="AN214" i="12"/>
  <c r="AN211" i="12"/>
  <c r="AN210" i="12"/>
  <c r="AN204" i="12"/>
  <c r="AN201" i="12"/>
  <c r="AN292" i="12"/>
  <c r="AN190" i="12"/>
  <c r="AN202" i="12"/>
  <c r="AN193" i="12"/>
  <c r="AN197" i="12"/>
  <c r="AN206" i="12"/>
  <c r="AN168" i="12"/>
  <c r="AN205" i="12"/>
  <c r="AN165" i="12"/>
  <c r="AN198" i="12"/>
  <c r="AN179" i="12"/>
  <c r="AN175" i="12"/>
  <c r="AN310" i="12"/>
  <c r="AN226" i="12"/>
  <c r="AN178" i="12"/>
  <c r="AN415" i="12"/>
  <c r="AN196" i="12"/>
  <c r="AN189" i="12"/>
  <c r="AN237" i="12"/>
  <c r="AN170" i="12"/>
  <c r="AN162" i="12"/>
  <c r="AN188" i="12"/>
  <c r="AN194" i="12"/>
  <c r="AN183" i="12"/>
  <c r="AN195" i="12"/>
  <c r="AN185" i="12"/>
  <c r="AN257" i="12"/>
  <c r="AN192" i="12"/>
  <c r="AN156" i="12"/>
  <c r="AN167" i="12"/>
  <c r="AN410" i="12"/>
  <c r="AN148" i="12"/>
  <c r="AN180" i="12"/>
  <c r="AN182" i="12"/>
  <c r="AN163" i="12"/>
  <c r="AN37" i="12"/>
  <c r="AN164" i="12"/>
  <c r="AN113" i="12"/>
  <c r="AN177" i="12"/>
  <c r="AN176" i="12"/>
  <c r="AN288" i="12"/>
  <c r="AN157" i="12"/>
  <c r="AN174" i="12"/>
  <c r="AN200" i="12"/>
  <c r="AN212" i="12"/>
  <c r="R313" i="12"/>
  <c r="S313" i="12"/>
  <c r="T313" i="12"/>
  <c r="V313" i="12"/>
  <c r="W313" i="12"/>
  <c r="AC313" i="12" s="1"/>
  <c r="X313" i="12"/>
  <c r="Y313" i="12"/>
  <c r="AF313" i="12" s="1"/>
  <c r="AA313" i="12"/>
  <c r="AH313" i="12" s="1"/>
  <c r="R317" i="12"/>
  <c r="S317" i="12"/>
  <c r="T317" i="12"/>
  <c r="V317" i="12"/>
  <c r="W317" i="12"/>
  <c r="X317" i="12"/>
  <c r="AA317" i="12"/>
  <c r="AH317" i="12" s="1"/>
  <c r="Y317" i="12"/>
  <c r="AF317" i="12" s="1"/>
  <c r="R22" i="12"/>
  <c r="S22" i="12"/>
  <c r="T22" i="12"/>
  <c r="V22" i="12"/>
  <c r="W22" i="12"/>
  <c r="AC22" i="12" s="1"/>
  <c r="AA22" i="12"/>
  <c r="AH22" i="12" s="1"/>
  <c r="X22" i="12"/>
  <c r="Y22" i="12"/>
  <c r="R341" i="12"/>
  <c r="S341" i="12"/>
  <c r="T341" i="12"/>
  <c r="V341" i="12"/>
  <c r="W341" i="12"/>
  <c r="AE341" i="12" s="1"/>
  <c r="X341" i="12"/>
  <c r="AA341" i="12"/>
  <c r="AH341" i="12" s="1"/>
  <c r="Y341" i="12"/>
  <c r="AF341" i="12" s="1"/>
  <c r="R319" i="12"/>
  <c r="S319" i="12"/>
  <c r="T319" i="12"/>
  <c r="V319" i="12"/>
  <c r="W319" i="12"/>
  <c r="AE319" i="12" s="1"/>
  <c r="X319" i="12"/>
  <c r="Y319" i="12"/>
  <c r="AA319" i="12"/>
  <c r="AH319" i="12" s="1"/>
  <c r="R322" i="12"/>
  <c r="S322" i="12"/>
  <c r="T322" i="12"/>
  <c r="V322" i="12"/>
  <c r="W322" i="12"/>
  <c r="AC322" i="12" s="1"/>
  <c r="X322" i="12"/>
  <c r="AA322" i="12"/>
  <c r="AH322" i="12" s="1"/>
  <c r="Y322" i="12"/>
  <c r="R321" i="12"/>
  <c r="S321" i="12"/>
  <c r="T321" i="12"/>
  <c r="V321" i="12"/>
  <c r="W321" i="12"/>
  <c r="X321" i="12"/>
  <c r="AA321" i="12"/>
  <c r="AH321" i="12" s="1"/>
  <c r="Y321" i="12"/>
  <c r="AF321" i="12" s="1"/>
  <c r="R47" i="12"/>
  <c r="S47" i="12"/>
  <c r="T47" i="12"/>
  <c r="V47" i="12"/>
  <c r="W47" i="12"/>
  <c r="X47" i="12"/>
  <c r="Y47" i="12"/>
  <c r="AF47" i="12" s="1"/>
  <c r="AA47" i="12"/>
  <c r="AH47" i="12" s="1"/>
  <c r="R396" i="12"/>
  <c r="S396" i="12"/>
  <c r="T396" i="12"/>
  <c r="V396" i="12"/>
  <c r="W396" i="12"/>
  <c r="AE396" i="12" s="1"/>
  <c r="AA396" i="12"/>
  <c r="AH396" i="12" s="1"/>
  <c r="X396" i="12"/>
  <c r="Y396" i="12"/>
  <c r="R280" i="12"/>
  <c r="S280" i="12"/>
  <c r="T280" i="12"/>
  <c r="V280" i="12"/>
  <c r="W280" i="12"/>
  <c r="AA280" i="12"/>
  <c r="AH280" i="12" s="1"/>
  <c r="X280" i="12"/>
  <c r="Y280" i="12"/>
  <c r="R173" i="12"/>
  <c r="S173" i="12"/>
  <c r="T173" i="12"/>
  <c r="V173" i="12"/>
  <c r="W173" i="12"/>
  <c r="AI173" i="12" s="1"/>
  <c r="X173" i="12"/>
  <c r="AA173" i="12"/>
  <c r="AH173" i="12" s="1"/>
  <c r="Y173" i="12"/>
  <c r="R302" i="12"/>
  <c r="S302" i="12"/>
  <c r="T302" i="12"/>
  <c r="V302" i="12"/>
  <c r="W302" i="12"/>
  <c r="AA302" i="12"/>
  <c r="AH302" i="12" s="1"/>
  <c r="X302" i="12"/>
  <c r="Y302" i="12"/>
  <c r="AF302" i="12" s="1"/>
  <c r="R301" i="12"/>
  <c r="S301" i="12"/>
  <c r="T301" i="12"/>
  <c r="V301" i="12"/>
  <c r="W301" i="12"/>
  <c r="AE301" i="12" s="1"/>
  <c r="AA301" i="12"/>
  <c r="AH301" i="12" s="1"/>
  <c r="X301" i="12"/>
  <c r="Y301" i="12"/>
  <c r="AF301" i="12" s="1"/>
  <c r="R228" i="12"/>
  <c r="S228" i="12"/>
  <c r="T228" i="12"/>
  <c r="V228" i="12"/>
  <c r="W228" i="12"/>
  <c r="X228" i="12"/>
  <c r="AA228" i="12"/>
  <c r="AH228" i="12" s="1"/>
  <c r="Y228" i="12"/>
  <c r="R393" i="12"/>
  <c r="S393" i="12"/>
  <c r="T393" i="12"/>
  <c r="V393" i="12"/>
  <c r="W393" i="12"/>
  <c r="AC393" i="12" s="1"/>
  <c r="AA393" i="12"/>
  <c r="AH393" i="12" s="1"/>
  <c r="X393" i="12"/>
  <c r="Y393" i="12"/>
  <c r="R391" i="12"/>
  <c r="S391" i="12"/>
  <c r="T391" i="12"/>
  <c r="V391" i="12"/>
  <c r="W391" i="12"/>
  <c r="AC391" i="12" s="1"/>
  <c r="X391" i="12"/>
  <c r="Y391" i="12"/>
  <c r="AF391" i="12" s="1"/>
  <c r="AA391" i="12"/>
  <c r="AH391" i="12" s="1"/>
  <c r="R27" i="12"/>
  <c r="S27" i="12"/>
  <c r="T27" i="12"/>
  <c r="V27" i="12"/>
  <c r="W27" i="12"/>
  <c r="AE27" i="12" s="1"/>
  <c r="X27" i="12"/>
  <c r="Y27" i="12"/>
  <c r="AF27" i="12" s="1"/>
  <c r="AA27" i="12"/>
  <c r="AH27" i="12" s="1"/>
  <c r="R26" i="12"/>
  <c r="S26" i="12"/>
  <c r="T26" i="12"/>
  <c r="V26" i="12"/>
  <c r="W26" i="12"/>
  <c r="AE26" i="12" s="1"/>
  <c r="X26" i="12"/>
  <c r="AA26" i="12"/>
  <c r="AH26" i="12" s="1"/>
  <c r="Y26" i="12"/>
  <c r="AF26" i="12" s="1"/>
  <c r="R377" i="12"/>
  <c r="S377" i="12"/>
  <c r="T377" i="12"/>
  <c r="V377" i="12"/>
  <c r="W377" i="12"/>
  <c r="AE377" i="12" s="1"/>
  <c r="AA377" i="12"/>
  <c r="AH377" i="12" s="1"/>
  <c r="X377" i="12"/>
  <c r="Y377" i="12"/>
  <c r="AF377" i="12" s="1"/>
  <c r="R303" i="12"/>
  <c r="S303" i="12"/>
  <c r="T303" i="12"/>
  <c r="V303" i="12"/>
  <c r="W303" i="12"/>
  <c r="AC303" i="12" s="1"/>
  <c r="AA303" i="12"/>
  <c r="AH303" i="12" s="1"/>
  <c r="X303" i="12"/>
  <c r="Y303" i="12"/>
  <c r="R354" i="12"/>
  <c r="S354" i="12"/>
  <c r="T354" i="12"/>
  <c r="V354" i="12"/>
  <c r="W354" i="12"/>
  <c r="AC354" i="12" s="1"/>
  <c r="AA354" i="12"/>
  <c r="AH354" i="12" s="1"/>
  <c r="X354" i="12"/>
  <c r="Y354" i="12"/>
  <c r="R279" i="12"/>
  <c r="S279" i="12"/>
  <c r="T279" i="12"/>
  <c r="V279" i="12"/>
  <c r="W279" i="12"/>
  <c r="AI279" i="12" s="1"/>
  <c r="X279" i="12"/>
  <c r="Y279" i="12"/>
  <c r="AF279" i="12" s="1"/>
  <c r="AA279" i="12"/>
  <c r="AH279" i="12" s="1"/>
  <c r="R298" i="12"/>
  <c r="S298" i="12"/>
  <c r="T298" i="12"/>
  <c r="V298" i="12"/>
  <c r="W298" i="12"/>
  <c r="AE298" i="12" s="1"/>
  <c r="AA298" i="12"/>
  <c r="AH298" i="12" s="1"/>
  <c r="X298" i="12"/>
  <c r="Y298" i="12"/>
  <c r="AF298" i="12" s="1"/>
  <c r="R278" i="12"/>
  <c r="S278" i="12"/>
  <c r="T278" i="12"/>
  <c r="V278" i="12"/>
  <c r="W278" i="12"/>
  <c r="AA278" i="12"/>
  <c r="AH278" i="12" s="1"/>
  <c r="X278" i="12"/>
  <c r="Y278" i="12"/>
  <c r="AF278" i="12" s="1"/>
  <c r="R299" i="12"/>
  <c r="S299" i="12"/>
  <c r="T299" i="12"/>
  <c r="V299" i="12"/>
  <c r="W299" i="12"/>
  <c r="AA299" i="12"/>
  <c r="AH299" i="12" s="1"/>
  <c r="X299" i="12"/>
  <c r="Y299" i="12"/>
  <c r="AF299" i="12" s="1"/>
  <c r="R309" i="12"/>
  <c r="S309" i="12"/>
  <c r="T309" i="12"/>
  <c r="V309" i="12"/>
  <c r="W309" i="12"/>
  <c r="AE309" i="12" s="1"/>
  <c r="X309" i="12"/>
  <c r="AA309" i="12"/>
  <c r="AH309" i="12" s="1"/>
  <c r="Y309" i="12"/>
  <c r="R360" i="12"/>
  <c r="S360" i="12"/>
  <c r="T360" i="12"/>
  <c r="V360" i="12"/>
  <c r="W360" i="12"/>
  <c r="AC360" i="12" s="1"/>
  <c r="AA360" i="12"/>
  <c r="AH360" i="12" s="1"/>
  <c r="X360" i="12"/>
  <c r="Y360" i="12"/>
  <c r="AF360" i="12" s="1"/>
  <c r="R398" i="12"/>
  <c r="S398" i="12"/>
  <c r="T398" i="12"/>
  <c r="V398" i="12"/>
  <c r="W398" i="12"/>
  <c r="AE398" i="12" s="1"/>
  <c r="X398" i="12"/>
  <c r="Y398" i="12"/>
  <c r="AA398" i="12"/>
  <c r="AH398" i="12" s="1"/>
  <c r="R290" i="12"/>
  <c r="S290" i="12"/>
  <c r="T290" i="12"/>
  <c r="V290" i="12"/>
  <c r="W290" i="12"/>
  <c r="AA290" i="12"/>
  <c r="AH290" i="12" s="1"/>
  <c r="X290" i="12"/>
  <c r="Y290" i="12"/>
  <c r="AF290" i="12" s="1"/>
  <c r="R264" i="12"/>
  <c r="S264" i="12"/>
  <c r="T264" i="12"/>
  <c r="V264" i="12"/>
  <c r="W264" i="12"/>
  <c r="AE264" i="12" s="1"/>
  <c r="X264" i="12"/>
  <c r="AA264" i="12"/>
  <c r="AH264" i="12" s="1"/>
  <c r="Y264" i="12"/>
  <c r="R187" i="12"/>
  <c r="S187" i="12"/>
  <c r="T187" i="12"/>
  <c r="V187" i="12"/>
  <c r="W187" i="12"/>
  <c r="X187" i="12"/>
  <c r="AA187" i="12"/>
  <c r="AH187" i="12" s="1"/>
  <c r="Y187" i="12"/>
  <c r="AF187" i="12" s="1"/>
  <c r="R286" i="12"/>
  <c r="S286" i="12"/>
  <c r="T286" i="12"/>
  <c r="V286" i="12"/>
  <c r="W286" i="12"/>
  <c r="X286" i="12"/>
  <c r="AA286" i="12"/>
  <c r="AH286" i="12" s="1"/>
  <c r="Y286" i="12"/>
  <c r="AF286" i="12" s="1"/>
  <c r="R304" i="12"/>
  <c r="S304" i="12"/>
  <c r="T304" i="12"/>
  <c r="V304" i="12"/>
  <c r="W304" i="12"/>
  <c r="AC304" i="12" s="1"/>
  <c r="X304" i="12"/>
  <c r="AA304" i="12"/>
  <c r="AH304" i="12" s="1"/>
  <c r="Y304" i="12"/>
  <c r="AF304" i="12" s="1"/>
  <c r="R283" i="12"/>
  <c r="S283" i="12"/>
  <c r="T283" i="12"/>
  <c r="V283" i="12"/>
  <c r="W283" i="12"/>
  <c r="X283" i="12"/>
  <c r="AA283" i="12"/>
  <c r="AH283" i="12" s="1"/>
  <c r="Y283" i="12"/>
  <c r="R52" i="12"/>
  <c r="S52" i="12"/>
  <c r="T52" i="12"/>
  <c r="V52" i="12"/>
  <c r="W52" i="12"/>
  <c r="AC52" i="12" s="1"/>
  <c r="X52" i="12"/>
  <c r="AA52" i="12"/>
  <c r="AH52" i="12" s="1"/>
  <c r="Y52" i="12"/>
  <c r="AF52" i="12" s="1"/>
  <c r="R284" i="12"/>
  <c r="S284" i="12"/>
  <c r="T284" i="12"/>
  <c r="V284" i="12"/>
  <c r="W284" i="12"/>
  <c r="AE284" i="12" s="1"/>
  <c r="AA284" i="12"/>
  <c r="AH284" i="12" s="1"/>
  <c r="X284" i="12"/>
  <c r="Y284" i="12"/>
  <c r="AF284" i="12" s="1"/>
  <c r="R172" i="12"/>
  <c r="S172" i="12"/>
  <c r="T172" i="12"/>
  <c r="V172" i="12"/>
  <c r="W172" i="12"/>
  <c r="AE172" i="12" s="1"/>
  <c r="X172" i="12"/>
  <c r="Y172" i="12"/>
  <c r="AF172" i="12" s="1"/>
  <c r="AA172" i="12"/>
  <c r="AH172" i="12" s="1"/>
  <c r="R300" i="12"/>
  <c r="S300" i="12"/>
  <c r="T300" i="12"/>
  <c r="V300" i="12"/>
  <c r="W300" i="12"/>
  <c r="AI300" i="12" s="1"/>
  <c r="X300" i="12"/>
  <c r="Y300" i="12"/>
  <c r="AF300" i="12" s="1"/>
  <c r="AA300" i="12"/>
  <c r="AH300" i="12" s="1"/>
  <c r="R295" i="12"/>
  <c r="S295" i="12"/>
  <c r="T295" i="12"/>
  <c r="V295" i="12"/>
  <c r="W295" i="12"/>
  <c r="AE295" i="12" s="1"/>
  <c r="X295" i="12"/>
  <c r="AA295" i="12"/>
  <c r="AH295" i="12" s="1"/>
  <c r="Y295" i="12"/>
  <c r="AF295" i="12" s="1"/>
  <c r="R275" i="12"/>
  <c r="S275" i="12"/>
  <c r="T275" i="12"/>
  <c r="V275" i="12"/>
  <c r="W275" i="12"/>
  <c r="X275" i="12"/>
  <c r="AA275" i="12"/>
  <c r="AH275" i="12" s="1"/>
  <c r="Y275" i="12"/>
  <c r="R345" i="12"/>
  <c r="S345" i="12"/>
  <c r="T345" i="12"/>
  <c r="V345" i="12"/>
  <c r="W345" i="12"/>
  <c r="AC345" i="12" s="1"/>
  <c r="AA345" i="12"/>
  <c r="AH345" i="12" s="1"/>
  <c r="X345" i="12"/>
  <c r="Y345" i="12"/>
  <c r="AF345" i="12" s="1"/>
  <c r="R285" i="12"/>
  <c r="S285" i="12"/>
  <c r="T285" i="12"/>
  <c r="V285" i="12"/>
  <c r="W285" i="12"/>
  <c r="X285" i="12"/>
  <c r="AA285" i="12"/>
  <c r="AH285" i="12" s="1"/>
  <c r="Y285" i="12"/>
  <c r="R307" i="12"/>
  <c r="S307" i="12"/>
  <c r="T307" i="12"/>
  <c r="V307" i="12"/>
  <c r="W307" i="12"/>
  <c r="X307" i="12"/>
  <c r="AA307" i="12"/>
  <c r="AH307" i="12" s="1"/>
  <c r="Y307" i="12"/>
  <c r="R261" i="12"/>
  <c r="S261" i="12"/>
  <c r="T261" i="12"/>
  <c r="V261" i="12"/>
  <c r="W261" i="12"/>
  <c r="AI261" i="12" s="1"/>
  <c r="X261" i="12"/>
  <c r="Y261" i="12"/>
  <c r="AA261" i="12"/>
  <c r="AH261" i="12" s="1"/>
  <c r="R265" i="12"/>
  <c r="S265" i="12"/>
  <c r="T265" i="12"/>
  <c r="V265" i="12"/>
  <c r="W265" i="12"/>
  <c r="AC265" i="12" s="1"/>
  <c r="X265" i="12"/>
  <c r="AA265" i="12"/>
  <c r="AH265" i="12" s="1"/>
  <c r="Y265" i="12"/>
  <c r="AF265" i="12" s="1"/>
  <c r="R330" i="12"/>
  <c r="S330" i="12"/>
  <c r="T330" i="12"/>
  <c r="V330" i="12"/>
  <c r="W330" i="12"/>
  <c r="AE330" i="12" s="1"/>
  <c r="X330" i="12"/>
  <c r="Y330" i="12"/>
  <c r="AF330" i="12" s="1"/>
  <c r="AA330" i="12"/>
  <c r="AH330" i="12" s="1"/>
  <c r="R276" i="12"/>
  <c r="S276" i="12"/>
  <c r="T276" i="12"/>
  <c r="V276" i="12"/>
  <c r="W276" i="12"/>
  <c r="AE276" i="12" s="1"/>
  <c r="X276" i="12"/>
  <c r="AA276" i="12"/>
  <c r="AH276" i="12" s="1"/>
  <c r="Y276" i="12"/>
  <c r="AF276" i="12" s="1"/>
  <c r="R289" i="12"/>
  <c r="S289" i="12"/>
  <c r="T289" i="12"/>
  <c r="V289" i="12"/>
  <c r="W289" i="12"/>
  <c r="AC289" i="12" s="1"/>
  <c r="AA289" i="12"/>
  <c r="AH289" i="12" s="1"/>
  <c r="X289" i="12"/>
  <c r="Y289" i="12"/>
  <c r="AF289" i="12" s="1"/>
  <c r="R274" i="12"/>
  <c r="S274" i="12"/>
  <c r="T274" i="12"/>
  <c r="V274" i="12"/>
  <c r="W274" i="12"/>
  <c r="AC274" i="12" s="1"/>
  <c r="X274" i="12"/>
  <c r="AA274" i="12"/>
  <c r="AH274" i="12" s="1"/>
  <c r="Y274" i="12"/>
  <c r="AF274" i="12" s="1"/>
  <c r="R268" i="12"/>
  <c r="S268" i="12"/>
  <c r="T268" i="12"/>
  <c r="V268" i="12"/>
  <c r="W268" i="12"/>
  <c r="AE268" i="12" s="1"/>
  <c r="X268" i="12"/>
  <c r="AA268" i="12"/>
  <c r="AH268" i="12" s="1"/>
  <c r="Y268" i="12"/>
  <c r="AF268" i="12" s="1"/>
  <c r="R293" i="12"/>
  <c r="S293" i="12"/>
  <c r="T293" i="12"/>
  <c r="V293" i="12"/>
  <c r="W293" i="12"/>
  <c r="X293" i="12"/>
  <c r="Y293" i="12"/>
  <c r="AA293" i="12"/>
  <c r="AH293" i="12" s="1"/>
  <c r="R308" i="12"/>
  <c r="S308" i="12"/>
  <c r="T308" i="12"/>
  <c r="V308" i="12"/>
  <c r="W308" i="12"/>
  <c r="X308" i="12"/>
  <c r="AA308" i="12"/>
  <c r="AH308" i="12" s="1"/>
  <c r="Y308" i="12"/>
  <c r="AF308" i="12" s="1"/>
  <c r="R260" i="12"/>
  <c r="S260" i="12"/>
  <c r="T260" i="12"/>
  <c r="V260" i="12"/>
  <c r="W260" i="12"/>
  <c r="X260" i="12"/>
  <c r="Y260" i="12"/>
  <c r="AA260" i="12"/>
  <c r="AH260" i="12" s="1"/>
  <c r="R281" i="12"/>
  <c r="S281" i="12"/>
  <c r="T281" i="12"/>
  <c r="V281" i="12"/>
  <c r="W281" i="12"/>
  <c r="AE281" i="12" s="1"/>
  <c r="X281" i="12"/>
  <c r="Y281" i="12"/>
  <c r="AF281" i="12" s="1"/>
  <c r="AA281" i="12"/>
  <c r="AH281" i="12" s="1"/>
  <c r="R273" i="12"/>
  <c r="S273" i="12"/>
  <c r="T273" i="12"/>
  <c r="V273" i="12"/>
  <c r="W273" i="12"/>
  <c r="AE273" i="12" s="1"/>
  <c r="X273" i="12"/>
  <c r="AA273" i="12"/>
  <c r="AH273" i="12" s="1"/>
  <c r="Y273" i="12"/>
  <c r="R325" i="12"/>
  <c r="S325" i="12"/>
  <c r="T325" i="12"/>
  <c r="V325" i="12"/>
  <c r="W325" i="12"/>
  <c r="AC325" i="12" s="1"/>
  <c r="AA325" i="12"/>
  <c r="AH325" i="12" s="1"/>
  <c r="X325" i="12"/>
  <c r="Y325" i="12"/>
  <c r="R272" i="12"/>
  <c r="S272" i="12"/>
  <c r="T272" i="12"/>
  <c r="V272" i="12"/>
  <c r="W272" i="12"/>
  <c r="X272" i="12"/>
  <c r="Y272" i="12"/>
  <c r="AA272" i="12"/>
  <c r="AH272" i="12" s="1"/>
  <c r="R271" i="12"/>
  <c r="S271" i="12"/>
  <c r="T271" i="12"/>
  <c r="V271" i="12"/>
  <c r="W271" i="12"/>
  <c r="X271" i="12"/>
  <c r="AA271" i="12"/>
  <c r="AH271" i="12" s="1"/>
  <c r="Y271" i="12"/>
  <c r="AF271" i="12" s="1"/>
  <c r="R269" i="12"/>
  <c r="S269" i="12"/>
  <c r="T269" i="12"/>
  <c r="V269" i="12"/>
  <c r="W269" i="12"/>
  <c r="AI269" i="12" s="1"/>
  <c r="X269" i="12"/>
  <c r="AA269" i="12"/>
  <c r="AH269" i="12" s="1"/>
  <c r="Y269" i="12"/>
  <c r="AF269" i="12" s="1"/>
  <c r="R253" i="12"/>
  <c r="S253" i="12"/>
  <c r="T253" i="12"/>
  <c r="V253" i="12"/>
  <c r="W253" i="12"/>
  <c r="AI253" i="12" s="1"/>
  <c r="X253" i="12"/>
  <c r="Y253" i="12"/>
  <c r="AF253" i="12" s="1"/>
  <c r="AA253" i="12"/>
  <c r="AH253" i="12" s="1"/>
  <c r="R296" i="12"/>
  <c r="S296" i="12"/>
  <c r="T296" i="12"/>
  <c r="V296" i="12"/>
  <c r="W296" i="12"/>
  <c r="AE296" i="12" s="1"/>
  <c r="X296" i="12"/>
  <c r="AA296" i="12"/>
  <c r="AH296" i="12" s="1"/>
  <c r="Y296" i="12"/>
  <c r="AF296" i="12" s="1"/>
  <c r="R270" i="12"/>
  <c r="S270" i="12"/>
  <c r="T270" i="12"/>
  <c r="V270" i="12"/>
  <c r="W270" i="12"/>
  <c r="AE270" i="12" s="1"/>
  <c r="X270" i="12"/>
  <c r="Y270" i="12"/>
  <c r="AF270" i="12" s="1"/>
  <c r="AA270" i="12"/>
  <c r="AH270" i="12" s="1"/>
  <c r="R118" i="12"/>
  <c r="S118" i="12"/>
  <c r="T118" i="12"/>
  <c r="V118" i="12"/>
  <c r="W118" i="12"/>
  <c r="AC118" i="12" s="1"/>
  <c r="X118" i="12"/>
  <c r="AA118" i="12"/>
  <c r="AH118" i="12" s="1"/>
  <c r="Y118" i="12"/>
  <c r="AF118" i="12" s="1"/>
  <c r="R254" i="12"/>
  <c r="S254" i="12"/>
  <c r="T254" i="12"/>
  <c r="V254" i="12"/>
  <c r="W254" i="12"/>
  <c r="AI254" i="12" s="1"/>
  <c r="X254" i="12"/>
  <c r="Y254" i="12"/>
  <c r="AA254" i="12"/>
  <c r="AH254" i="12" s="1"/>
  <c r="R256" i="12"/>
  <c r="S256" i="12"/>
  <c r="T256" i="12"/>
  <c r="V256" i="12"/>
  <c r="W256" i="12"/>
  <c r="X256" i="12"/>
  <c r="Y256" i="12"/>
  <c r="AF256" i="12" s="1"/>
  <c r="AA256" i="12"/>
  <c r="AH256" i="12" s="1"/>
  <c r="R147" i="12"/>
  <c r="S147" i="12"/>
  <c r="T147" i="12"/>
  <c r="V147" i="12"/>
  <c r="W147" i="12"/>
  <c r="X147" i="12"/>
  <c r="Y147" i="12"/>
  <c r="AF147" i="12" s="1"/>
  <c r="AA147" i="12"/>
  <c r="AH147" i="12" s="1"/>
  <c r="R297" i="12"/>
  <c r="S297" i="12"/>
  <c r="T297" i="12"/>
  <c r="V297" i="12"/>
  <c r="W297" i="12"/>
  <c r="AC297" i="12" s="1"/>
  <c r="X297" i="12"/>
  <c r="AA297" i="12"/>
  <c r="AH297" i="12" s="1"/>
  <c r="Y297" i="12"/>
  <c r="R379" i="12"/>
  <c r="S379" i="12"/>
  <c r="T379" i="12"/>
  <c r="V379" i="12"/>
  <c r="W379" i="12"/>
  <c r="AC379" i="12" s="1"/>
  <c r="X379" i="12"/>
  <c r="AA379" i="12"/>
  <c r="AH379" i="12" s="1"/>
  <c r="Y379" i="12"/>
  <c r="R266" i="12"/>
  <c r="S266" i="12"/>
  <c r="T266" i="12"/>
  <c r="V266" i="12"/>
  <c r="W266" i="12"/>
  <c r="X266" i="12"/>
  <c r="Y266" i="12"/>
  <c r="AF266" i="12" s="1"/>
  <c r="AA266" i="12"/>
  <c r="AH266" i="12" s="1"/>
  <c r="R235" i="12"/>
  <c r="S235" i="12"/>
  <c r="T235" i="12"/>
  <c r="V235" i="12"/>
  <c r="W235" i="12"/>
  <c r="X235" i="12"/>
  <c r="AA235" i="12"/>
  <c r="AH235" i="12" s="1"/>
  <c r="Y235" i="12"/>
  <c r="R244" i="12"/>
  <c r="S244" i="12"/>
  <c r="T244" i="12"/>
  <c r="V244" i="12"/>
  <c r="W244" i="12"/>
  <c r="X244" i="12"/>
  <c r="Y244" i="12"/>
  <c r="AA244" i="12"/>
  <c r="AH244" i="12" s="1"/>
  <c r="R158" i="12"/>
  <c r="S158" i="12"/>
  <c r="T158" i="12"/>
  <c r="V158" i="12"/>
  <c r="W158" i="12"/>
  <c r="AC158" i="12" s="1"/>
  <c r="X158" i="12"/>
  <c r="Y158" i="12"/>
  <c r="AA158" i="12"/>
  <c r="AH158" i="12" s="1"/>
  <c r="R247" i="12"/>
  <c r="S247" i="12"/>
  <c r="T247" i="12"/>
  <c r="V247" i="12"/>
  <c r="W247" i="12"/>
  <c r="X247" i="12"/>
  <c r="AA247" i="12"/>
  <c r="AH247" i="12" s="1"/>
  <c r="Y247" i="12"/>
  <c r="AF247" i="12" s="1"/>
  <c r="R249" i="12"/>
  <c r="S249" i="12"/>
  <c r="T249" i="12"/>
  <c r="V249" i="12"/>
  <c r="W249" i="12"/>
  <c r="AI249" i="12" s="1"/>
  <c r="X249" i="12"/>
  <c r="Y249" i="12"/>
  <c r="AA249" i="12"/>
  <c r="AH249" i="12" s="1"/>
  <c r="R259" i="12"/>
  <c r="S259" i="12"/>
  <c r="T259" i="12"/>
  <c r="V259" i="12"/>
  <c r="W259" i="12"/>
  <c r="AC259" i="12" s="1"/>
  <c r="X259" i="12"/>
  <c r="AA259" i="12"/>
  <c r="AH259" i="12" s="1"/>
  <c r="Y259" i="12"/>
  <c r="R233" i="12"/>
  <c r="S233" i="12"/>
  <c r="T233" i="12"/>
  <c r="V233" i="12"/>
  <c r="W233" i="12"/>
  <c r="X233" i="12"/>
  <c r="Y233" i="12"/>
  <c r="AF233" i="12" s="1"/>
  <c r="AA233" i="12"/>
  <c r="AH233" i="12" s="1"/>
  <c r="R217" i="12"/>
  <c r="S217" i="12"/>
  <c r="T217" i="12"/>
  <c r="V217" i="12"/>
  <c r="W217" i="12"/>
  <c r="AE217" i="12" s="1"/>
  <c r="X217" i="12"/>
  <c r="AA217" i="12"/>
  <c r="AH217" i="12" s="1"/>
  <c r="Y217" i="12"/>
  <c r="AF217" i="12" s="1"/>
  <c r="R96" i="12"/>
  <c r="S96" i="12"/>
  <c r="T96" i="12"/>
  <c r="V96" i="12"/>
  <c r="W96" i="12"/>
  <c r="AE96" i="12" s="1"/>
  <c r="X96" i="12"/>
  <c r="AA96" i="12"/>
  <c r="AH96" i="12" s="1"/>
  <c r="Y96" i="12"/>
  <c r="AF96" i="12" s="1"/>
  <c r="R251" i="12"/>
  <c r="S251" i="12"/>
  <c r="T251" i="12"/>
  <c r="V251" i="12"/>
  <c r="W251" i="12"/>
  <c r="X251" i="12"/>
  <c r="Y251" i="12"/>
  <c r="AF251" i="12" s="1"/>
  <c r="AA251" i="12"/>
  <c r="AH251" i="12" s="1"/>
  <c r="R243" i="12"/>
  <c r="S243" i="12"/>
  <c r="T243" i="12"/>
  <c r="V243" i="12"/>
  <c r="W243" i="12"/>
  <c r="X243" i="12"/>
  <c r="AA243" i="12"/>
  <c r="AH243" i="12" s="1"/>
  <c r="Y243" i="12"/>
  <c r="R248" i="12"/>
  <c r="S248" i="12"/>
  <c r="T248" i="12"/>
  <c r="V248" i="12"/>
  <c r="W248" i="12"/>
  <c r="AE248" i="12" s="1"/>
  <c r="X248" i="12"/>
  <c r="Y248" i="12"/>
  <c r="AA248" i="12"/>
  <c r="AH248" i="12" s="1"/>
  <c r="R262" i="12"/>
  <c r="S262" i="12"/>
  <c r="T262" i="12"/>
  <c r="V262" i="12"/>
  <c r="W262" i="12"/>
  <c r="AC262" i="12" s="1"/>
  <c r="X262" i="12"/>
  <c r="Y262" i="12"/>
  <c r="AA262" i="12"/>
  <c r="R245" i="12"/>
  <c r="S245" i="12"/>
  <c r="T245" i="12"/>
  <c r="V245" i="12"/>
  <c r="W245" i="12"/>
  <c r="AE245" i="12" s="1"/>
  <c r="X245" i="12"/>
  <c r="Y245" i="12"/>
  <c r="AF245" i="12" s="1"/>
  <c r="AA245" i="12"/>
  <c r="AH245" i="12" s="1"/>
  <c r="R134" i="12"/>
  <c r="S134" i="12"/>
  <c r="T134" i="12"/>
  <c r="V134" i="12"/>
  <c r="W134" i="12"/>
  <c r="X134" i="12"/>
  <c r="AA134" i="12"/>
  <c r="AH134" i="12" s="1"/>
  <c r="Y134" i="12"/>
  <c r="AF134" i="12" s="1"/>
  <c r="R246" i="12"/>
  <c r="S246" i="12"/>
  <c r="T246" i="12"/>
  <c r="V246" i="12"/>
  <c r="W246" i="12"/>
  <c r="AE246" i="12" s="1"/>
  <c r="X246" i="12"/>
  <c r="Y246" i="12"/>
  <c r="AF246" i="12" s="1"/>
  <c r="AA246" i="12"/>
  <c r="AH246" i="12" s="1"/>
  <c r="R352" i="12"/>
  <c r="S352" i="12"/>
  <c r="T352" i="12"/>
  <c r="V352" i="12"/>
  <c r="W352" i="12"/>
  <c r="AI352" i="12" s="1"/>
  <c r="X352" i="12"/>
  <c r="AA352" i="12"/>
  <c r="AH352" i="12" s="1"/>
  <c r="Y352" i="12"/>
  <c r="AF352" i="12" s="1"/>
  <c r="R236" i="12"/>
  <c r="S236" i="12"/>
  <c r="T236" i="12"/>
  <c r="V236" i="12"/>
  <c r="W236" i="12"/>
  <c r="AI236" i="12" s="1"/>
  <c r="X236" i="12"/>
  <c r="Y236" i="12"/>
  <c r="AF236" i="12" s="1"/>
  <c r="AA236" i="12"/>
  <c r="AH236" i="12" s="1"/>
  <c r="R239" i="12"/>
  <c r="S239" i="12"/>
  <c r="T239" i="12"/>
  <c r="V239" i="12"/>
  <c r="W239" i="12"/>
  <c r="AI239" i="12" s="1"/>
  <c r="X239" i="12"/>
  <c r="AA239" i="12"/>
  <c r="AH239" i="12" s="1"/>
  <c r="Y239" i="12"/>
  <c r="AF239" i="12" s="1"/>
  <c r="R258" i="12"/>
  <c r="S258" i="12"/>
  <c r="T258" i="12"/>
  <c r="V258" i="12"/>
  <c r="W258" i="12"/>
  <c r="AI258" i="12" s="1"/>
  <c r="X258" i="12"/>
  <c r="AA258" i="12"/>
  <c r="AH258" i="12" s="1"/>
  <c r="Y258" i="12"/>
  <c r="AF258" i="12" s="1"/>
  <c r="R76" i="12"/>
  <c r="S76" i="12"/>
  <c r="T76" i="12"/>
  <c r="V76" i="12"/>
  <c r="W76" i="12"/>
  <c r="AC76" i="12" s="1"/>
  <c r="X76" i="12"/>
  <c r="Y76" i="12"/>
  <c r="AF76" i="12" s="1"/>
  <c r="AA76" i="12"/>
  <c r="AH76" i="12" s="1"/>
  <c r="R232" i="12"/>
  <c r="S232" i="12"/>
  <c r="T232" i="12"/>
  <c r="V232" i="12"/>
  <c r="W232" i="12"/>
  <c r="AC232" i="12" s="1"/>
  <c r="X232" i="12"/>
  <c r="Y232" i="12"/>
  <c r="AF232" i="12" s="1"/>
  <c r="AA232" i="12"/>
  <c r="AH232" i="12" s="1"/>
  <c r="R250" i="12"/>
  <c r="S250" i="12"/>
  <c r="T250" i="12"/>
  <c r="V250" i="12"/>
  <c r="W250" i="12"/>
  <c r="AE250" i="12" s="1"/>
  <c r="X250" i="12"/>
  <c r="AA250" i="12"/>
  <c r="AH250" i="12" s="1"/>
  <c r="Y250" i="12"/>
  <c r="AF250" i="12" s="1"/>
  <c r="R241" i="12"/>
  <c r="S241" i="12"/>
  <c r="T241" i="12"/>
  <c r="V241" i="12"/>
  <c r="W241" i="12"/>
  <c r="AC241" i="12" s="1"/>
  <c r="X241" i="12"/>
  <c r="AA241" i="12"/>
  <c r="AH241" i="12" s="1"/>
  <c r="Y241" i="12"/>
  <c r="AJ241" i="12" s="1"/>
  <c r="R255" i="12"/>
  <c r="S255" i="12"/>
  <c r="T255" i="12"/>
  <c r="V255" i="12"/>
  <c r="W255" i="12"/>
  <c r="AE255" i="12" s="1"/>
  <c r="X255" i="12"/>
  <c r="AA255" i="12"/>
  <c r="AH255" i="12" s="1"/>
  <c r="Y255" i="12"/>
  <c r="AF255" i="12" s="1"/>
  <c r="R240" i="12"/>
  <c r="S240" i="12"/>
  <c r="T240" i="12"/>
  <c r="V240" i="12"/>
  <c r="W240" i="12"/>
  <c r="AC240" i="12" s="1"/>
  <c r="X240" i="12"/>
  <c r="Y240" i="12"/>
  <c r="AF240" i="12" s="1"/>
  <c r="AA240" i="12"/>
  <c r="AH240" i="12" s="1"/>
  <c r="R221" i="12"/>
  <c r="S221" i="12"/>
  <c r="T221" i="12"/>
  <c r="V221" i="12"/>
  <c r="W221" i="12"/>
  <c r="AI221" i="12" s="1"/>
  <c r="X221" i="12"/>
  <c r="AA221" i="12"/>
  <c r="AH221" i="12" s="1"/>
  <c r="Y221" i="12"/>
  <c r="AF221" i="12" s="1"/>
  <c r="R238" i="12"/>
  <c r="S238" i="12"/>
  <c r="T238" i="12"/>
  <c r="V238" i="12"/>
  <c r="W238" i="12"/>
  <c r="AC238" i="12" s="1"/>
  <c r="X238" i="12"/>
  <c r="AA238" i="12"/>
  <c r="AH238" i="12" s="1"/>
  <c r="Y238" i="12"/>
  <c r="AF238" i="12" s="1"/>
  <c r="R229" i="12"/>
  <c r="S229" i="12"/>
  <c r="T229" i="12"/>
  <c r="V229" i="12"/>
  <c r="W229" i="12"/>
  <c r="AE229" i="12" s="1"/>
  <c r="X229" i="12"/>
  <c r="AA229" i="12"/>
  <c r="AH229" i="12" s="1"/>
  <c r="Y229" i="12"/>
  <c r="AF229" i="12" s="1"/>
  <c r="R227" i="12"/>
  <c r="S227" i="12"/>
  <c r="T227" i="12"/>
  <c r="V227" i="12"/>
  <c r="W227" i="12"/>
  <c r="AC227" i="12" s="1"/>
  <c r="X227" i="12"/>
  <c r="AA227" i="12"/>
  <c r="AH227" i="12" s="1"/>
  <c r="Y227" i="12"/>
  <c r="AF227" i="12" s="1"/>
  <c r="R144" i="12"/>
  <c r="S144" i="12"/>
  <c r="T144" i="12"/>
  <c r="V144" i="12"/>
  <c r="W144" i="12"/>
  <c r="X144" i="12"/>
  <c r="Y144" i="12"/>
  <c r="AF144" i="12" s="1"/>
  <c r="AA144" i="12"/>
  <c r="AH144" i="12" s="1"/>
  <c r="R216" i="12"/>
  <c r="S216" i="12"/>
  <c r="T216" i="12"/>
  <c r="V216" i="12"/>
  <c r="W216" i="12"/>
  <c r="AE216" i="12" s="1"/>
  <c r="X216" i="12"/>
  <c r="AA216" i="12"/>
  <c r="AH216" i="12" s="1"/>
  <c r="Y216" i="12"/>
  <c r="R231" i="12"/>
  <c r="S231" i="12"/>
  <c r="T231" i="12"/>
  <c r="V231" i="12"/>
  <c r="W231" i="12"/>
  <c r="AI231" i="12" s="1"/>
  <c r="X231" i="12"/>
  <c r="Y231" i="12"/>
  <c r="AF231" i="12" s="1"/>
  <c r="AA231" i="12"/>
  <c r="AH231" i="12" s="1"/>
  <c r="R222" i="12"/>
  <c r="S222" i="12"/>
  <c r="T222" i="12"/>
  <c r="V222" i="12"/>
  <c r="W222" i="12"/>
  <c r="AE222" i="12" s="1"/>
  <c r="X222" i="12"/>
  <c r="Y222" i="12"/>
  <c r="AA222" i="12"/>
  <c r="AH222" i="12" s="1"/>
  <c r="R230" i="12"/>
  <c r="S230" i="12"/>
  <c r="T230" i="12"/>
  <c r="V230" i="12"/>
  <c r="W230" i="12"/>
  <c r="X230" i="12"/>
  <c r="AA230" i="12"/>
  <c r="AH230" i="12" s="1"/>
  <c r="Y230" i="12"/>
  <c r="R234" i="12"/>
  <c r="S234" i="12"/>
  <c r="T234" i="12"/>
  <c r="V234" i="12"/>
  <c r="W234" i="12"/>
  <c r="AI234" i="12" s="1"/>
  <c r="X234" i="12"/>
  <c r="Y234" i="12"/>
  <c r="AF234" i="12" s="1"/>
  <c r="AA234" i="12"/>
  <c r="AH234" i="12" s="1"/>
  <c r="R84" i="12"/>
  <c r="S84" i="12"/>
  <c r="T84" i="12"/>
  <c r="V84" i="12"/>
  <c r="W84" i="12"/>
  <c r="X84" i="12"/>
  <c r="AA84" i="12"/>
  <c r="AH84" i="12" s="1"/>
  <c r="Y84" i="12"/>
  <c r="AF84" i="12" s="1"/>
  <c r="R219" i="12"/>
  <c r="S219" i="12"/>
  <c r="T219" i="12"/>
  <c r="V219" i="12"/>
  <c r="W219" i="12"/>
  <c r="AC219" i="12" s="1"/>
  <c r="X219" i="12"/>
  <c r="Y219" i="12"/>
  <c r="AA219" i="12"/>
  <c r="AH219" i="12" s="1"/>
  <c r="R209" i="12"/>
  <c r="S209" i="12"/>
  <c r="T209" i="12"/>
  <c r="V209" i="12"/>
  <c r="W209" i="12"/>
  <c r="AI209" i="12" s="1"/>
  <c r="X209" i="12"/>
  <c r="Y209" i="12"/>
  <c r="AF209" i="12" s="1"/>
  <c r="AA209" i="12"/>
  <c r="AH209" i="12" s="1"/>
  <c r="R362" i="12"/>
  <c r="S362" i="12"/>
  <c r="T362" i="12"/>
  <c r="V362" i="12"/>
  <c r="W362" i="12"/>
  <c r="AI362" i="12" s="1"/>
  <c r="X362" i="12"/>
  <c r="AA362" i="12"/>
  <c r="AH362" i="12" s="1"/>
  <c r="Y362" i="12"/>
  <c r="R384" i="12"/>
  <c r="S384" i="12"/>
  <c r="T384" i="12"/>
  <c r="V384" i="12"/>
  <c r="W384" i="12"/>
  <c r="AC384" i="12" s="1"/>
  <c r="X384" i="12"/>
  <c r="AA384" i="12"/>
  <c r="AH384" i="12" s="1"/>
  <c r="Y384" i="12"/>
  <c r="AF384" i="12" s="1"/>
  <c r="R291" i="12"/>
  <c r="S291" i="12"/>
  <c r="T291" i="12"/>
  <c r="V291" i="12"/>
  <c r="W291" i="12"/>
  <c r="AC291" i="12" s="1"/>
  <c r="X291" i="12"/>
  <c r="Y291" i="12"/>
  <c r="AA291" i="12"/>
  <c r="AH291" i="12" s="1"/>
  <c r="R242" i="12"/>
  <c r="S242" i="12"/>
  <c r="T242" i="12"/>
  <c r="V242" i="12"/>
  <c r="W242" i="12"/>
  <c r="AC242" i="12" s="1"/>
  <c r="X242" i="12"/>
  <c r="Y242" i="12"/>
  <c r="AF242" i="12" s="1"/>
  <c r="AA242" i="12"/>
  <c r="AH242" i="12" s="1"/>
  <c r="R224" i="12"/>
  <c r="S224" i="12"/>
  <c r="T224" i="12"/>
  <c r="V224" i="12"/>
  <c r="W224" i="12"/>
  <c r="X224" i="12"/>
  <c r="Y224" i="12"/>
  <c r="AA224" i="12"/>
  <c r="AH224" i="12" s="1"/>
  <c r="R223" i="12"/>
  <c r="S223" i="12"/>
  <c r="T223" i="12"/>
  <c r="V223" i="12"/>
  <c r="W223" i="12"/>
  <c r="AC223" i="12" s="1"/>
  <c r="X223" i="12"/>
  <c r="Y223" i="12"/>
  <c r="AA223" i="12"/>
  <c r="AH223" i="12" s="1"/>
  <c r="R220" i="12"/>
  <c r="S220" i="12"/>
  <c r="T220" i="12"/>
  <c r="V220" i="12"/>
  <c r="W220" i="12"/>
  <c r="X220" i="12"/>
  <c r="AA220" i="12"/>
  <c r="AH220" i="12" s="1"/>
  <c r="Y220" i="12"/>
  <c r="AF220" i="12" s="1"/>
  <c r="R207" i="12"/>
  <c r="S207" i="12"/>
  <c r="T207" i="12"/>
  <c r="V207" i="12"/>
  <c r="W207" i="12"/>
  <c r="AE207" i="12" s="1"/>
  <c r="X207" i="12"/>
  <c r="Y207" i="12"/>
  <c r="AF207" i="12" s="1"/>
  <c r="AA207" i="12"/>
  <c r="AH207" i="12" s="1"/>
  <c r="R91" i="12"/>
  <c r="S91" i="12"/>
  <c r="T91" i="12"/>
  <c r="V91" i="12"/>
  <c r="W91" i="12"/>
  <c r="X91" i="12"/>
  <c r="AA91" i="12"/>
  <c r="AH91" i="12" s="1"/>
  <c r="Y91" i="12"/>
  <c r="AF91" i="12" s="1"/>
  <c r="R225" i="12"/>
  <c r="S225" i="12"/>
  <c r="T225" i="12"/>
  <c r="V225" i="12"/>
  <c r="W225" i="12"/>
  <c r="AE225" i="12" s="1"/>
  <c r="X225" i="12"/>
  <c r="Y225" i="12"/>
  <c r="AF225" i="12" s="1"/>
  <c r="AA225" i="12"/>
  <c r="AH225" i="12" s="1"/>
  <c r="R213" i="12"/>
  <c r="S213" i="12"/>
  <c r="T213" i="12"/>
  <c r="V213" i="12"/>
  <c r="W213" i="12"/>
  <c r="X213" i="12"/>
  <c r="AA213" i="12"/>
  <c r="AH213" i="12" s="1"/>
  <c r="Y213" i="12"/>
  <c r="AF213" i="12" s="1"/>
  <c r="R203" i="12"/>
  <c r="S203" i="12"/>
  <c r="T203" i="12"/>
  <c r="V203" i="12"/>
  <c r="W203" i="12"/>
  <c r="X203" i="12"/>
  <c r="Y203" i="12"/>
  <c r="AA203" i="12"/>
  <c r="AH203" i="12" s="1"/>
  <c r="R191" i="12"/>
  <c r="S191" i="12"/>
  <c r="T191" i="12"/>
  <c r="V191" i="12"/>
  <c r="W191" i="12"/>
  <c r="X191" i="12"/>
  <c r="AA191" i="12"/>
  <c r="AH191" i="12" s="1"/>
  <c r="Y191" i="12"/>
  <c r="R208" i="12"/>
  <c r="S208" i="12"/>
  <c r="T208" i="12"/>
  <c r="V208" i="12"/>
  <c r="W208" i="12"/>
  <c r="X208" i="12"/>
  <c r="AA208" i="12"/>
  <c r="AH208" i="12" s="1"/>
  <c r="Y208" i="12"/>
  <c r="AF208" i="12" s="1"/>
  <c r="R70" i="12"/>
  <c r="S70" i="12"/>
  <c r="T70" i="12"/>
  <c r="V70" i="12"/>
  <c r="W70" i="12"/>
  <c r="X70" i="12"/>
  <c r="AA70" i="12"/>
  <c r="AH70" i="12" s="1"/>
  <c r="Y70" i="12"/>
  <c r="R67" i="12"/>
  <c r="S67" i="12"/>
  <c r="T67" i="12"/>
  <c r="V67" i="12"/>
  <c r="W67" i="12"/>
  <c r="AE67" i="12" s="1"/>
  <c r="X67" i="12"/>
  <c r="Y67" i="12"/>
  <c r="AA67" i="12"/>
  <c r="AH67" i="12" s="1"/>
  <c r="R186" i="12"/>
  <c r="S186" i="12"/>
  <c r="T186" i="12"/>
  <c r="V186" i="12"/>
  <c r="W186" i="12"/>
  <c r="AE186" i="12" s="1"/>
  <c r="X186" i="12"/>
  <c r="AA186" i="12"/>
  <c r="AH186" i="12" s="1"/>
  <c r="Y186" i="12"/>
  <c r="R218" i="12"/>
  <c r="S218" i="12"/>
  <c r="T218" i="12"/>
  <c r="V218" i="12"/>
  <c r="W218" i="12"/>
  <c r="AE218" i="12" s="1"/>
  <c r="X218" i="12"/>
  <c r="AA218" i="12"/>
  <c r="AH218" i="12" s="1"/>
  <c r="Y218" i="12"/>
  <c r="R215" i="12"/>
  <c r="S215" i="12"/>
  <c r="T215" i="12"/>
  <c r="V215" i="12"/>
  <c r="W215" i="12"/>
  <c r="X215" i="12"/>
  <c r="AA215" i="12"/>
  <c r="AH215" i="12" s="1"/>
  <c r="Y215" i="12"/>
  <c r="R359" i="12"/>
  <c r="S359" i="12"/>
  <c r="T359" i="12"/>
  <c r="V359" i="12"/>
  <c r="W359" i="12"/>
  <c r="AA359" i="12"/>
  <c r="AH359" i="12" s="1"/>
  <c r="X359" i="12"/>
  <c r="Y359" i="12"/>
  <c r="R214" i="12"/>
  <c r="S214" i="12"/>
  <c r="T214" i="12"/>
  <c r="V214" i="12"/>
  <c r="W214" i="12"/>
  <c r="AC214" i="12" s="1"/>
  <c r="X214" i="12"/>
  <c r="AA214" i="12"/>
  <c r="AH214" i="12" s="1"/>
  <c r="Y214" i="12"/>
  <c r="AF214" i="12" s="1"/>
  <c r="R211" i="12"/>
  <c r="S211" i="12"/>
  <c r="T211" i="12"/>
  <c r="V211" i="12"/>
  <c r="W211" i="12"/>
  <c r="X211" i="12"/>
  <c r="AA211" i="12"/>
  <c r="Y211" i="12"/>
  <c r="R210" i="12"/>
  <c r="S210" i="12"/>
  <c r="T210" i="12"/>
  <c r="V210" i="12"/>
  <c r="W210" i="12"/>
  <c r="X210" i="12"/>
  <c r="Y210" i="12"/>
  <c r="AA210" i="12"/>
  <c r="AH210" i="12" s="1"/>
  <c r="R204" i="12"/>
  <c r="S204" i="12"/>
  <c r="T204" i="12"/>
  <c r="V204" i="12"/>
  <c r="W204" i="12"/>
  <c r="X204" i="12"/>
  <c r="Y204" i="12"/>
  <c r="AA204" i="12"/>
  <c r="AH204" i="12" s="1"/>
  <c r="R201" i="12"/>
  <c r="S201" i="12"/>
  <c r="T201" i="12"/>
  <c r="V201" i="12"/>
  <c r="W201" i="12"/>
  <c r="X201" i="12"/>
  <c r="Y201" i="12"/>
  <c r="AF201" i="12" s="1"/>
  <c r="AA201" i="12"/>
  <c r="AH201" i="12" s="1"/>
  <c r="R292" i="12"/>
  <c r="S292" i="12"/>
  <c r="T292" i="12"/>
  <c r="V292" i="12"/>
  <c r="W292" i="12"/>
  <c r="X292" i="12"/>
  <c r="Y292" i="12"/>
  <c r="AA292" i="12"/>
  <c r="AH292" i="12" s="1"/>
  <c r="R190" i="12"/>
  <c r="S190" i="12"/>
  <c r="T190" i="12"/>
  <c r="V190" i="12"/>
  <c r="W190" i="12"/>
  <c r="X190" i="12"/>
  <c r="AA190" i="12"/>
  <c r="AH190" i="12" s="1"/>
  <c r="Y190" i="12"/>
  <c r="R202" i="12"/>
  <c r="S202" i="12"/>
  <c r="T202" i="12"/>
  <c r="V202" i="12"/>
  <c r="W202" i="12"/>
  <c r="AI202" i="12" s="1"/>
  <c r="X202" i="12"/>
  <c r="Y202" i="12"/>
  <c r="AA202" i="12"/>
  <c r="AH202" i="12" s="1"/>
  <c r="R193" i="12"/>
  <c r="S193" i="12"/>
  <c r="T193" i="12"/>
  <c r="V193" i="12"/>
  <c r="W193" i="12"/>
  <c r="X193" i="12"/>
  <c r="AA193" i="12"/>
  <c r="AH193" i="12" s="1"/>
  <c r="Y193" i="12"/>
  <c r="R197" i="12"/>
  <c r="S197" i="12"/>
  <c r="T197" i="12"/>
  <c r="V197" i="12"/>
  <c r="W197" i="12"/>
  <c r="X197" i="12"/>
  <c r="Y197" i="12"/>
  <c r="AF197" i="12" s="1"/>
  <c r="AA197" i="12"/>
  <c r="AH197" i="12" s="1"/>
  <c r="R206" i="12"/>
  <c r="S206" i="12"/>
  <c r="T206" i="12"/>
  <c r="V206" i="12"/>
  <c r="W206" i="12"/>
  <c r="AC206" i="12" s="1"/>
  <c r="X206" i="12"/>
  <c r="Y206" i="12"/>
  <c r="AF206" i="12" s="1"/>
  <c r="AA206" i="12"/>
  <c r="AH206" i="12" s="1"/>
  <c r="R168" i="12"/>
  <c r="S168" i="12"/>
  <c r="T168" i="12"/>
  <c r="V168" i="12"/>
  <c r="W168" i="12"/>
  <c r="X168" i="12"/>
  <c r="AA168" i="12"/>
  <c r="AH168" i="12" s="1"/>
  <c r="Y168" i="12"/>
  <c r="AF168" i="12" s="1"/>
  <c r="R205" i="12"/>
  <c r="S205" i="12"/>
  <c r="T205" i="12"/>
  <c r="V205" i="12"/>
  <c r="W205" i="12"/>
  <c r="AE205" i="12" s="1"/>
  <c r="X205" i="12"/>
  <c r="AA205" i="12"/>
  <c r="AH205" i="12" s="1"/>
  <c r="Y205" i="12"/>
  <c r="AF205" i="12" s="1"/>
  <c r="R165" i="12"/>
  <c r="S165" i="12"/>
  <c r="T165" i="12"/>
  <c r="V165" i="12"/>
  <c r="W165" i="12"/>
  <c r="X165" i="12"/>
  <c r="AA165" i="12"/>
  <c r="AH165" i="12" s="1"/>
  <c r="Y165" i="12"/>
  <c r="AF165" i="12" s="1"/>
  <c r="R198" i="12"/>
  <c r="S198" i="12"/>
  <c r="T198" i="12"/>
  <c r="V198" i="12"/>
  <c r="W198" i="12"/>
  <c r="AI198" i="12" s="1"/>
  <c r="X198" i="12"/>
  <c r="AA198" i="12"/>
  <c r="AH198" i="12" s="1"/>
  <c r="Y198" i="12"/>
  <c r="R179" i="12"/>
  <c r="S179" i="12"/>
  <c r="T179" i="12"/>
  <c r="V179" i="12"/>
  <c r="W179" i="12"/>
  <c r="AC179" i="12" s="1"/>
  <c r="X179" i="12"/>
  <c r="AA179" i="12"/>
  <c r="AH179" i="12" s="1"/>
  <c r="Y179" i="12"/>
  <c r="R175" i="12"/>
  <c r="S175" i="12"/>
  <c r="T175" i="12"/>
  <c r="V175" i="12"/>
  <c r="W175" i="12"/>
  <c r="AE175" i="12" s="1"/>
  <c r="X175" i="12"/>
  <c r="AA175" i="12"/>
  <c r="AH175" i="12" s="1"/>
  <c r="Y175" i="12"/>
  <c r="AF175" i="12" s="1"/>
  <c r="R310" i="12"/>
  <c r="S310" i="12"/>
  <c r="T310" i="12"/>
  <c r="V310" i="12"/>
  <c r="W310" i="12"/>
  <c r="X310" i="12"/>
  <c r="AA310" i="12"/>
  <c r="AH310" i="12" s="1"/>
  <c r="Y310" i="12"/>
  <c r="R226" i="12"/>
  <c r="S226" i="12"/>
  <c r="T226" i="12"/>
  <c r="V226" i="12"/>
  <c r="W226" i="12"/>
  <c r="AI226" i="12" s="1"/>
  <c r="X226" i="12"/>
  <c r="AA226" i="12"/>
  <c r="AH226" i="12" s="1"/>
  <c r="Y226" i="12"/>
  <c r="AF226" i="12" s="1"/>
  <c r="R178" i="12"/>
  <c r="S178" i="12"/>
  <c r="T178" i="12"/>
  <c r="V178" i="12"/>
  <c r="W178" i="12"/>
  <c r="AI178" i="12" s="1"/>
  <c r="X178" i="12"/>
  <c r="Y178" i="12"/>
  <c r="AF178" i="12" s="1"/>
  <c r="AA178" i="12"/>
  <c r="AH178" i="12" s="1"/>
  <c r="R415" i="12"/>
  <c r="S415" i="12"/>
  <c r="T415" i="12"/>
  <c r="V415" i="12"/>
  <c r="W415" i="12"/>
  <c r="X415" i="12"/>
  <c r="AA415" i="12"/>
  <c r="AH415" i="12" s="1"/>
  <c r="Y415" i="12"/>
  <c r="AF415" i="12" s="1"/>
  <c r="R196" i="12"/>
  <c r="S196" i="12"/>
  <c r="T196" i="12"/>
  <c r="V196" i="12"/>
  <c r="W196" i="12"/>
  <c r="X196" i="12"/>
  <c r="AA196" i="12"/>
  <c r="AH196" i="12" s="1"/>
  <c r="Y196" i="12"/>
  <c r="AF196" i="12" s="1"/>
  <c r="R189" i="12"/>
  <c r="S189" i="12"/>
  <c r="T189" i="12"/>
  <c r="V189" i="12"/>
  <c r="W189" i="12"/>
  <c r="AE189" i="12" s="1"/>
  <c r="X189" i="12"/>
  <c r="AA189" i="12"/>
  <c r="AH189" i="12" s="1"/>
  <c r="Y189" i="12"/>
  <c r="R237" i="12"/>
  <c r="S237" i="12"/>
  <c r="T237" i="12"/>
  <c r="V237" i="12"/>
  <c r="W237" i="12"/>
  <c r="AC237" i="12" s="1"/>
  <c r="X237" i="12"/>
  <c r="Y237" i="12"/>
  <c r="AA237" i="12"/>
  <c r="AH237" i="12" s="1"/>
  <c r="R170" i="12"/>
  <c r="S170" i="12"/>
  <c r="T170" i="12"/>
  <c r="V170" i="12"/>
  <c r="W170" i="12"/>
  <c r="X170" i="12"/>
  <c r="AA170" i="12"/>
  <c r="AH170" i="12" s="1"/>
  <c r="Y170" i="12"/>
  <c r="AF170" i="12" s="1"/>
  <c r="R162" i="12"/>
  <c r="S162" i="12"/>
  <c r="T162" i="12"/>
  <c r="V162" i="12"/>
  <c r="W162" i="12"/>
  <c r="X162" i="12"/>
  <c r="AA162" i="12"/>
  <c r="AH162" i="12" s="1"/>
  <c r="Y162" i="12"/>
  <c r="R188" i="12"/>
  <c r="S188" i="12"/>
  <c r="T188" i="12"/>
  <c r="V188" i="12"/>
  <c r="W188" i="12"/>
  <c r="AC188" i="12" s="1"/>
  <c r="X188" i="12"/>
  <c r="Y188" i="12"/>
  <c r="AF188" i="12" s="1"/>
  <c r="AA188" i="12"/>
  <c r="AH188" i="12" s="1"/>
  <c r="R194" i="12"/>
  <c r="S194" i="12"/>
  <c r="T194" i="12"/>
  <c r="V194" i="12"/>
  <c r="W194" i="12"/>
  <c r="AE194" i="12" s="1"/>
  <c r="X194" i="12"/>
  <c r="Y194" i="12"/>
  <c r="AA194" i="12"/>
  <c r="AH194" i="12" s="1"/>
  <c r="R183" i="12"/>
  <c r="S183" i="12"/>
  <c r="T183" i="12"/>
  <c r="V183" i="12"/>
  <c r="W183" i="12"/>
  <c r="X183" i="12"/>
  <c r="AA183" i="12"/>
  <c r="Y183" i="12"/>
  <c r="R195" i="12"/>
  <c r="S195" i="12"/>
  <c r="T195" i="12"/>
  <c r="V195" i="12"/>
  <c r="W195" i="12"/>
  <c r="AI195" i="12" s="1"/>
  <c r="X195" i="12"/>
  <c r="Y195" i="12"/>
  <c r="AA195" i="12"/>
  <c r="AH195" i="12" s="1"/>
  <c r="R185" i="12"/>
  <c r="S185" i="12"/>
  <c r="T185" i="12"/>
  <c r="V185" i="12"/>
  <c r="W185" i="12"/>
  <c r="X185" i="12"/>
  <c r="Y185" i="12"/>
  <c r="AF185" i="12" s="1"/>
  <c r="AA185" i="12"/>
  <c r="AH185" i="12" s="1"/>
  <c r="R257" i="12"/>
  <c r="S257" i="12"/>
  <c r="T257" i="12"/>
  <c r="V257" i="12"/>
  <c r="W257" i="12"/>
  <c r="X257" i="12"/>
  <c r="Y257" i="12"/>
  <c r="AF257" i="12" s="1"/>
  <c r="AA257" i="12"/>
  <c r="AH257" i="12" s="1"/>
  <c r="R192" i="12"/>
  <c r="S192" i="12"/>
  <c r="T192" i="12"/>
  <c r="V192" i="12"/>
  <c r="W192" i="12"/>
  <c r="X192" i="12"/>
  <c r="AA192" i="12"/>
  <c r="AH192" i="12" s="1"/>
  <c r="Y192" i="12"/>
  <c r="R156" i="12"/>
  <c r="S156" i="12"/>
  <c r="T156" i="12"/>
  <c r="V156" i="12"/>
  <c r="W156" i="12"/>
  <c r="AI156" i="12" s="1"/>
  <c r="X156" i="12"/>
  <c r="AA156" i="12"/>
  <c r="Y156" i="12"/>
  <c r="R167" i="12"/>
  <c r="S167" i="12"/>
  <c r="T167" i="12"/>
  <c r="V167" i="12"/>
  <c r="W167" i="12"/>
  <c r="X167" i="12"/>
  <c r="Y167" i="12"/>
  <c r="AF167" i="12" s="1"/>
  <c r="AA167" i="12"/>
  <c r="AH167" i="12" s="1"/>
  <c r="R410" i="12"/>
  <c r="S410" i="12"/>
  <c r="T410" i="12"/>
  <c r="V410" i="12"/>
  <c r="W410" i="12"/>
  <c r="AA410" i="12"/>
  <c r="AH410" i="12" s="1"/>
  <c r="X410" i="12"/>
  <c r="Y410" i="12"/>
  <c r="R148" i="12"/>
  <c r="S148" i="12"/>
  <c r="T148" i="12"/>
  <c r="V148" i="12"/>
  <c r="W148" i="12"/>
  <c r="AC148" i="12" s="1"/>
  <c r="X148" i="12"/>
  <c r="AA148" i="12"/>
  <c r="AH148" i="12" s="1"/>
  <c r="Y148" i="12"/>
  <c r="R180" i="12"/>
  <c r="S180" i="12"/>
  <c r="T180" i="12"/>
  <c r="V180" i="12"/>
  <c r="W180" i="12"/>
  <c r="X180" i="12"/>
  <c r="Y180" i="12"/>
  <c r="AA180" i="12"/>
  <c r="AH180" i="12" s="1"/>
  <c r="R182" i="12"/>
  <c r="S182" i="12"/>
  <c r="T182" i="12"/>
  <c r="V182" i="12"/>
  <c r="W182" i="12"/>
  <c r="X182" i="12"/>
  <c r="AA182" i="12"/>
  <c r="AH182" i="12" s="1"/>
  <c r="Y182" i="12"/>
  <c r="AF182" i="12" s="1"/>
  <c r="R163" i="12"/>
  <c r="S163" i="12"/>
  <c r="T163" i="12"/>
  <c r="V163" i="12"/>
  <c r="W163" i="12"/>
  <c r="AC163" i="12" s="1"/>
  <c r="X163" i="12"/>
  <c r="AA163" i="12"/>
  <c r="AH163" i="12" s="1"/>
  <c r="Y163" i="12"/>
  <c r="R37" i="12"/>
  <c r="S37" i="12"/>
  <c r="T37" i="12"/>
  <c r="V37" i="12"/>
  <c r="W37" i="12"/>
  <c r="AC37" i="12" s="1"/>
  <c r="X37" i="12"/>
  <c r="Y37" i="12"/>
  <c r="AF37" i="12" s="1"/>
  <c r="AA37" i="12"/>
  <c r="AH37" i="12" s="1"/>
  <c r="R164" i="12"/>
  <c r="S164" i="12"/>
  <c r="T164" i="12"/>
  <c r="V164" i="12"/>
  <c r="W164" i="12"/>
  <c r="AC164" i="12" s="1"/>
  <c r="X164" i="12"/>
  <c r="AA164" i="12"/>
  <c r="AH164" i="12" s="1"/>
  <c r="Y164" i="12"/>
  <c r="R113" i="12"/>
  <c r="S113" i="12"/>
  <c r="T113" i="12"/>
  <c r="V113" i="12"/>
  <c r="W113" i="12"/>
  <c r="AE113" i="12" s="1"/>
  <c r="X113" i="12"/>
  <c r="Y113" i="12"/>
  <c r="AF113" i="12" s="1"/>
  <c r="AA113" i="12"/>
  <c r="AH113" i="12" s="1"/>
  <c r="R177" i="12"/>
  <c r="S177" i="12"/>
  <c r="T177" i="12"/>
  <c r="V177" i="12"/>
  <c r="W177" i="12"/>
  <c r="AE177" i="12" s="1"/>
  <c r="X177" i="12"/>
  <c r="Y177" i="12"/>
  <c r="AA177" i="12"/>
  <c r="AH177" i="12" s="1"/>
  <c r="R176" i="12"/>
  <c r="S176" i="12"/>
  <c r="T176" i="12"/>
  <c r="V176" i="12"/>
  <c r="W176" i="12"/>
  <c r="X176" i="12"/>
  <c r="AA176" i="12"/>
  <c r="AH176" i="12" s="1"/>
  <c r="Y176" i="12"/>
  <c r="R288" i="12"/>
  <c r="S288" i="12"/>
  <c r="T288" i="12"/>
  <c r="V288" i="12"/>
  <c r="W288" i="12"/>
  <c r="X288" i="12"/>
  <c r="Y288" i="12"/>
  <c r="AA288" i="12"/>
  <c r="AH288" i="12" s="1"/>
  <c r="R157" i="12"/>
  <c r="S157" i="12"/>
  <c r="T157" i="12"/>
  <c r="V157" i="12"/>
  <c r="W157" i="12"/>
  <c r="AE157" i="12" s="1"/>
  <c r="X157" i="12"/>
  <c r="Y157" i="12"/>
  <c r="AF157" i="12" s="1"/>
  <c r="AA157" i="12"/>
  <c r="AH157" i="12" s="1"/>
  <c r="R174" i="12"/>
  <c r="S174" i="12"/>
  <c r="T174" i="12"/>
  <c r="V174" i="12"/>
  <c r="W174" i="12"/>
  <c r="AC174" i="12" s="1"/>
  <c r="X174" i="12"/>
  <c r="AA174" i="12"/>
  <c r="AH174" i="12" s="1"/>
  <c r="Y174" i="12"/>
  <c r="AF174" i="12" s="1"/>
  <c r="R200" i="12"/>
  <c r="S200" i="12"/>
  <c r="T200" i="12"/>
  <c r="V200" i="12"/>
  <c r="W200" i="12"/>
  <c r="AC200" i="12" s="1"/>
  <c r="X200" i="12"/>
  <c r="AA200" i="12"/>
  <c r="AH200" i="12" s="1"/>
  <c r="Y200" i="12"/>
  <c r="R212" i="12"/>
  <c r="S212" i="12"/>
  <c r="T212" i="12"/>
  <c r="V212" i="12"/>
  <c r="W212" i="12"/>
  <c r="X212" i="12"/>
  <c r="AA212" i="12"/>
  <c r="AH212" i="12" s="1"/>
  <c r="Y212" i="12"/>
  <c r="I17" i="34"/>
  <c r="J17" i="34" s="1"/>
  <c r="I27" i="34"/>
  <c r="J27" i="34" s="1"/>
  <c r="R36" i="12"/>
  <c r="S36" i="12"/>
  <c r="T36" i="12"/>
  <c r="V36" i="12"/>
  <c r="W36" i="12"/>
  <c r="AC36" i="12" s="1"/>
  <c r="X36" i="12"/>
  <c r="AA36" i="12"/>
  <c r="AH36" i="12" s="1"/>
  <c r="Y36" i="12"/>
  <c r="AN36" i="12"/>
  <c r="R387" i="12"/>
  <c r="S387" i="12"/>
  <c r="T387" i="12"/>
  <c r="V387" i="12"/>
  <c r="W387" i="12"/>
  <c r="AE387" i="12" s="1"/>
  <c r="X387" i="12"/>
  <c r="Y387" i="12"/>
  <c r="AF387" i="12" s="1"/>
  <c r="AA387" i="12"/>
  <c r="AH387" i="12" s="1"/>
  <c r="AN387" i="12"/>
  <c r="R347" i="12"/>
  <c r="S347" i="12"/>
  <c r="T347" i="12"/>
  <c r="V347" i="12"/>
  <c r="W347" i="12"/>
  <c r="X347" i="12"/>
  <c r="Y347" i="12"/>
  <c r="AF347" i="12" s="1"/>
  <c r="AA347" i="12"/>
  <c r="AH347" i="12" s="1"/>
  <c r="AN347" i="12"/>
  <c r="R372" i="12"/>
  <c r="S372" i="12"/>
  <c r="T372" i="12"/>
  <c r="V372" i="12"/>
  <c r="W372" i="12"/>
  <c r="AC372" i="12" s="1"/>
  <c r="AA372" i="12"/>
  <c r="AH372" i="12" s="1"/>
  <c r="X372" i="12"/>
  <c r="Y372" i="12"/>
  <c r="AN372" i="12"/>
  <c r="R353" i="12"/>
  <c r="S353" i="12"/>
  <c r="T353" i="12"/>
  <c r="V353" i="12"/>
  <c r="W353" i="12"/>
  <c r="AC353" i="12" s="1"/>
  <c r="X353" i="12"/>
  <c r="Y353" i="12"/>
  <c r="AF353" i="12" s="1"/>
  <c r="AA353" i="12"/>
  <c r="AH353" i="12" s="1"/>
  <c r="AN353" i="12"/>
  <c r="R366" i="12"/>
  <c r="S366" i="12"/>
  <c r="T366" i="12"/>
  <c r="V366" i="12"/>
  <c r="W366" i="12"/>
  <c r="AC366" i="12" s="1"/>
  <c r="X366" i="12"/>
  <c r="Y366" i="12"/>
  <c r="AF366" i="12" s="1"/>
  <c r="AA366" i="12"/>
  <c r="AH366" i="12" s="1"/>
  <c r="AN366" i="12"/>
  <c r="R69" i="12"/>
  <c r="S69" i="12"/>
  <c r="T69" i="12"/>
  <c r="V69" i="12"/>
  <c r="W69" i="12"/>
  <c r="AA69" i="12"/>
  <c r="AH69" i="12" s="1"/>
  <c r="X69" i="12"/>
  <c r="Y69" i="12"/>
  <c r="AN69" i="12"/>
  <c r="R356" i="12"/>
  <c r="S356" i="12"/>
  <c r="T356" i="12"/>
  <c r="V356" i="12"/>
  <c r="W356" i="12"/>
  <c r="AE356" i="12" s="1"/>
  <c r="X356" i="12"/>
  <c r="Y356" i="12"/>
  <c r="AA356" i="12"/>
  <c r="AH356" i="12" s="1"/>
  <c r="AN356" i="12"/>
  <c r="R318" i="12"/>
  <c r="S318" i="12"/>
  <c r="T318" i="12"/>
  <c r="V318" i="12"/>
  <c r="W318" i="12"/>
  <c r="AA318" i="12"/>
  <c r="AH318" i="12" s="1"/>
  <c r="X318" i="12"/>
  <c r="Y318" i="12"/>
  <c r="AN318" i="12"/>
  <c r="R388" i="12"/>
  <c r="S388" i="12"/>
  <c r="T388" i="12"/>
  <c r="V388" i="12"/>
  <c r="W388" i="12"/>
  <c r="X388" i="12"/>
  <c r="Y388" i="12"/>
  <c r="AA388" i="12"/>
  <c r="AH388" i="12" s="1"/>
  <c r="AN388" i="12"/>
  <c r="R355" i="12"/>
  <c r="S355" i="12"/>
  <c r="T355" i="12"/>
  <c r="V355" i="12"/>
  <c r="W355" i="12"/>
  <c r="X355" i="12"/>
  <c r="Y355" i="12"/>
  <c r="AA355" i="12"/>
  <c r="AH355" i="12" s="1"/>
  <c r="AN355" i="12"/>
  <c r="R392" i="12"/>
  <c r="S392" i="12"/>
  <c r="T392" i="12"/>
  <c r="V392" i="12"/>
  <c r="W392" i="12"/>
  <c r="AC392" i="12" s="1"/>
  <c r="X392" i="12"/>
  <c r="Y392" i="12"/>
  <c r="AF392" i="12" s="1"/>
  <c r="AA392" i="12"/>
  <c r="AH392" i="12" s="1"/>
  <c r="AN392" i="12"/>
  <c r="R365" i="12"/>
  <c r="S365" i="12"/>
  <c r="T365" i="12"/>
  <c r="V365" i="12"/>
  <c r="W365" i="12"/>
  <c r="AE365" i="12" s="1"/>
  <c r="AA365" i="12"/>
  <c r="AH365" i="12" s="1"/>
  <c r="X365" i="12"/>
  <c r="Y365" i="12"/>
  <c r="AN365" i="12"/>
  <c r="R363" i="12"/>
  <c r="S363" i="12"/>
  <c r="T363" i="12"/>
  <c r="V363" i="12"/>
  <c r="W363" i="12"/>
  <c r="AE363" i="12" s="1"/>
  <c r="X363" i="12"/>
  <c r="Y363" i="12"/>
  <c r="AF363" i="12" s="1"/>
  <c r="AA363" i="12"/>
  <c r="AH363" i="12" s="1"/>
  <c r="AN363" i="12"/>
  <c r="R376" i="12"/>
  <c r="S376" i="12"/>
  <c r="T376" i="12"/>
  <c r="V376" i="12"/>
  <c r="W376" i="12"/>
  <c r="X376" i="12"/>
  <c r="AA376" i="12"/>
  <c r="AH376" i="12" s="1"/>
  <c r="Y376" i="12"/>
  <c r="AF376" i="12" s="1"/>
  <c r="AN376" i="12"/>
  <c r="R369" i="12"/>
  <c r="S369" i="12"/>
  <c r="T369" i="12"/>
  <c r="V369" i="12"/>
  <c r="W369" i="12"/>
  <c r="X369" i="12"/>
  <c r="AA369" i="12"/>
  <c r="AH369" i="12" s="1"/>
  <c r="Y369" i="12"/>
  <c r="AN369" i="12"/>
  <c r="R348" i="12"/>
  <c r="S348" i="12"/>
  <c r="T348" i="12"/>
  <c r="V348" i="12"/>
  <c r="W348" i="12"/>
  <c r="AC348" i="12" s="1"/>
  <c r="AA348" i="12"/>
  <c r="AH348" i="12" s="1"/>
  <c r="X348" i="12"/>
  <c r="Y348" i="12"/>
  <c r="AN348" i="12"/>
  <c r="R361" i="12"/>
  <c r="S361" i="12"/>
  <c r="T361" i="12"/>
  <c r="V361" i="12"/>
  <c r="W361" i="12"/>
  <c r="AE361" i="12" s="1"/>
  <c r="X361" i="12"/>
  <c r="AA361" i="12"/>
  <c r="AH361" i="12" s="1"/>
  <c r="Y361" i="12"/>
  <c r="AF361" i="12" s="1"/>
  <c r="AN361" i="12"/>
  <c r="R74" i="12"/>
  <c r="S74" i="12"/>
  <c r="T74" i="12"/>
  <c r="V74" i="12"/>
  <c r="W74" i="12"/>
  <c r="AC74" i="12" s="1"/>
  <c r="X74" i="12"/>
  <c r="Y74" i="12"/>
  <c r="AF74" i="12" s="1"/>
  <c r="AA74" i="12"/>
  <c r="AH74" i="12" s="1"/>
  <c r="AN74" i="12"/>
  <c r="R323" i="12"/>
  <c r="S323" i="12"/>
  <c r="T323" i="12"/>
  <c r="V323" i="12"/>
  <c r="W323" i="12"/>
  <c r="AA323" i="12"/>
  <c r="AH323" i="12" s="1"/>
  <c r="X323" i="12"/>
  <c r="Y323" i="12"/>
  <c r="AN323" i="12"/>
  <c r="R357" i="12"/>
  <c r="S357" i="12"/>
  <c r="T357" i="12"/>
  <c r="V357" i="12"/>
  <c r="W357" i="12"/>
  <c r="X357" i="12"/>
  <c r="AA357" i="12"/>
  <c r="AH357" i="12" s="1"/>
  <c r="Y357" i="12"/>
  <c r="AN357" i="12"/>
  <c r="R346" i="12"/>
  <c r="S346" i="12"/>
  <c r="T346" i="12"/>
  <c r="V346" i="12"/>
  <c r="W346" i="12"/>
  <c r="AC346" i="12" s="1"/>
  <c r="AA346" i="12"/>
  <c r="AH346" i="12" s="1"/>
  <c r="X346" i="12"/>
  <c r="Y346" i="12"/>
  <c r="AF346" i="12" s="1"/>
  <c r="AN346" i="12"/>
  <c r="R358" i="12"/>
  <c r="S358" i="12"/>
  <c r="T358" i="12"/>
  <c r="V358" i="12"/>
  <c r="W358" i="12"/>
  <c r="X358" i="12"/>
  <c r="Y358" i="12"/>
  <c r="AF358" i="12" s="1"/>
  <c r="AA358" i="12"/>
  <c r="AH358" i="12" s="1"/>
  <c r="AN358" i="12"/>
  <c r="R367" i="12"/>
  <c r="S367" i="12"/>
  <c r="T367" i="12"/>
  <c r="V367" i="12"/>
  <c r="W367" i="12"/>
  <c r="AE367" i="12" s="1"/>
  <c r="X367" i="12"/>
  <c r="Y367" i="12"/>
  <c r="AF367" i="12" s="1"/>
  <c r="AA367" i="12"/>
  <c r="AH367" i="12" s="1"/>
  <c r="AN367" i="12"/>
  <c r="R382" i="12"/>
  <c r="S382" i="12"/>
  <c r="T382" i="12"/>
  <c r="V382" i="12"/>
  <c r="W382" i="12"/>
  <c r="AA382" i="12"/>
  <c r="AH382" i="12" s="1"/>
  <c r="X382" i="12"/>
  <c r="Y382" i="12"/>
  <c r="AF382" i="12" s="1"/>
  <c r="AN382" i="12"/>
  <c r="R368" i="12"/>
  <c r="S368" i="12"/>
  <c r="T368" i="12"/>
  <c r="V368" i="12"/>
  <c r="W368" i="12"/>
  <c r="AE368" i="12" s="1"/>
  <c r="X368" i="12"/>
  <c r="AA368" i="12"/>
  <c r="AH368" i="12" s="1"/>
  <c r="Y368" i="12"/>
  <c r="AN368" i="12"/>
  <c r="R320" i="12"/>
  <c r="S320" i="12"/>
  <c r="T320" i="12"/>
  <c r="V320" i="12"/>
  <c r="W320" i="12"/>
  <c r="X320" i="12"/>
  <c r="Y320" i="12"/>
  <c r="AF320" i="12" s="1"/>
  <c r="AA320" i="12"/>
  <c r="AH320" i="12" s="1"/>
  <c r="AN320" i="12"/>
  <c r="R349" i="12"/>
  <c r="S349" i="12"/>
  <c r="T349" i="12"/>
  <c r="V349" i="12"/>
  <c r="W349" i="12"/>
  <c r="AA349" i="12"/>
  <c r="AH349" i="12" s="1"/>
  <c r="X349" i="12"/>
  <c r="Y349" i="12"/>
  <c r="AF349" i="12" s="1"/>
  <c r="AN349" i="12"/>
  <c r="R344" i="12"/>
  <c r="S344" i="12"/>
  <c r="T344" i="12"/>
  <c r="V344" i="12"/>
  <c r="W344" i="12"/>
  <c r="X344" i="12"/>
  <c r="AA344" i="12"/>
  <c r="AH344" i="12" s="1"/>
  <c r="Y344" i="12"/>
  <c r="AN344" i="12"/>
  <c r="R267" i="12"/>
  <c r="S267" i="12"/>
  <c r="T267" i="12"/>
  <c r="V267" i="12"/>
  <c r="W267" i="12"/>
  <c r="AE267" i="12" s="1"/>
  <c r="X267" i="12"/>
  <c r="Y267" i="12"/>
  <c r="AF267" i="12" s="1"/>
  <c r="AA267" i="12"/>
  <c r="AH267" i="12" s="1"/>
  <c r="AN267" i="12"/>
  <c r="R342" i="12"/>
  <c r="S342" i="12"/>
  <c r="T342" i="12"/>
  <c r="V342" i="12"/>
  <c r="W342" i="12"/>
  <c r="X342" i="12"/>
  <c r="Y342" i="12"/>
  <c r="AA342" i="12"/>
  <c r="AH342" i="12" s="1"/>
  <c r="AN342" i="12"/>
  <c r="R374" i="12"/>
  <c r="S374" i="12"/>
  <c r="T374" i="12"/>
  <c r="V374" i="12"/>
  <c r="W374" i="12"/>
  <c r="AC374" i="12" s="1"/>
  <c r="AA374" i="12"/>
  <c r="AH374" i="12" s="1"/>
  <c r="X374" i="12"/>
  <c r="Y374" i="12"/>
  <c r="AF374" i="12" s="1"/>
  <c r="AN374" i="12"/>
  <c r="R350" i="12"/>
  <c r="S350" i="12"/>
  <c r="T350" i="12"/>
  <c r="V350" i="12"/>
  <c r="W350" i="12"/>
  <c r="AA350" i="12"/>
  <c r="AH350" i="12" s="1"/>
  <c r="X350" i="12"/>
  <c r="Y350" i="12"/>
  <c r="AF350" i="12" s="1"/>
  <c r="AN350" i="12"/>
  <c r="R343" i="12"/>
  <c r="S343" i="12"/>
  <c r="T343" i="12"/>
  <c r="V343" i="12"/>
  <c r="W343" i="12"/>
  <c r="AE343" i="12" s="1"/>
  <c r="X343" i="12"/>
  <c r="Y343" i="12"/>
  <c r="AA343" i="12"/>
  <c r="AH343" i="12" s="1"/>
  <c r="AN343" i="12"/>
  <c r="R337" i="12"/>
  <c r="S337" i="12"/>
  <c r="T337" i="12"/>
  <c r="V337" i="12"/>
  <c r="W337" i="12"/>
  <c r="X337" i="12"/>
  <c r="AA337" i="12"/>
  <c r="AH337" i="12" s="1"/>
  <c r="Y337" i="12"/>
  <c r="AF337" i="12" s="1"/>
  <c r="AN337" i="12"/>
  <c r="R58" i="12"/>
  <c r="S58" i="12"/>
  <c r="T58" i="12"/>
  <c r="V58" i="12"/>
  <c r="W58" i="12"/>
  <c r="AC58" i="12" s="1"/>
  <c r="X58" i="12"/>
  <c r="AA58" i="12"/>
  <c r="AH58" i="12" s="1"/>
  <c r="Y58" i="12"/>
  <c r="AF58" i="12" s="1"/>
  <c r="AN58" i="12"/>
  <c r="R314" i="12"/>
  <c r="S314" i="12"/>
  <c r="T314" i="12"/>
  <c r="V314" i="12"/>
  <c r="W314" i="12"/>
  <c r="AA314" i="12"/>
  <c r="AH314" i="12" s="1"/>
  <c r="X314" i="12"/>
  <c r="Y314" i="12"/>
  <c r="AN314" i="12"/>
  <c r="R395" i="12"/>
  <c r="S395" i="12"/>
  <c r="T395" i="12"/>
  <c r="V395" i="12"/>
  <c r="W395" i="12"/>
  <c r="AA395" i="12"/>
  <c r="AH395" i="12" s="1"/>
  <c r="X395" i="12"/>
  <c r="Y395" i="12"/>
  <c r="AN395" i="12"/>
  <c r="R340" i="12"/>
  <c r="S340" i="12"/>
  <c r="T340" i="12"/>
  <c r="V340" i="12"/>
  <c r="W340" i="12"/>
  <c r="AA340" i="12"/>
  <c r="AH340" i="12" s="1"/>
  <c r="X340" i="12"/>
  <c r="Y340" i="12"/>
  <c r="AF340" i="12" s="1"/>
  <c r="AN340" i="12"/>
  <c r="R334" i="12"/>
  <c r="S334" i="12"/>
  <c r="T334" i="12"/>
  <c r="V334" i="12"/>
  <c r="W334" i="12"/>
  <c r="X334" i="12"/>
  <c r="AA334" i="12"/>
  <c r="AH334" i="12" s="1"/>
  <c r="Y334" i="12"/>
  <c r="AN334" i="12"/>
  <c r="R333" i="12"/>
  <c r="S333" i="12"/>
  <c r="T333" i="12"/>
  <c r="V333" i="12"/>
  <c r="W333" i="12"/>
  <c r="AA333" i="12"/>
  <c r="AH333" i="12" s="1"/>
  <c r="X333" i="12"/>
  <c r="Y333" i="12"/>
  <c r="AN333" i="12"/>
  <c r="R329" i="12"/>
  <c r="S329" i="12"/>
  <c r="T329" i="12"/>
  <c r="V329" i="12"/>
  <c r="W329" i="12"/>
  <c r="X329" i="12"/>
  <c r="AA329" i="12"/>
  <c r="AH329" i="12" s="1"/>
  <c r="Y329" i="12"/>
  <c r="AN329" i="12"/>
  <c r="R50" i="12"/>
  <c r="S50" i="12"/>
  <c r="T50" i="12"/>
  <c r="V50" i="12"/>
  <c r="W50" i="12"/>
  <c r="AA50" i="12"/>
  <c r="AH50" i="12" s="1"/>
  <c r="X50" i="12"/>
  <c r="Y50" i="12"/>
  <c r="AN50" i="12"/>
  <c r="R339" i="12"/>
  <c r="S339" i="12"/>
  <c r="T339" i="12"/>
  <c r="V339" i="12"/>
  <c r="W339" i="12"/>
  <c r="X339" i="12"/>
  <c r="Y339" i="12"/>
  <c r="AA339" i="12"/>
  <c r="AH339" i="12" s="1"/>
  <c r="AN339" i="12"/>
  <c r="R335" i="12"/>
  <c r="S335" i="12"/>
  <c r="T335" i="12"/>
  <c r="V335" i="12"/>
  <c r="W335" i="12"/>
  <c r="AE335" i="12" s="1"/>
  <c r="AA335" i="12"/>
  <c r="AH335" i="12" s="1"/>
  <c r="X335" i="12"/>
  <c r="Y335" i="12"/>
  <c r="AN335" i="12"/>
  <c r="R311" i="12"/>
  <c r="S311" i="12"/>
  <c r="T311" i="12"/>
  <c r="V311" i="12"/>
  <c r="W311" i="12"/>
  <c r="AA311" i="12"/>
  <c r="AH311" i="12" s="1"/>
  <c r="X311" i="12"/>
  <c r="Y311" i="12"/>
  <c r="AN311" i="12"/>
  <c r="R294" i="12"/>
  <c r="S294" i="12"/>
  <c r="T294" i="12"/>
  <c r="V294" i="12"/>
  <c r="W294" i="12"/>
  <c r="AA294" i="12"/>
  <c r="AH294" i="12" s="1"/>
  <c r="X294" i="12"/>
  <c r="Y294" i="12"/>
  <c r="AN294" i="12"/>
  <c r="R326" i="12"/>
  <c r="S326" i="12"/>
  <c r="T326" i="12"/>
  <c r="V326" i="12"/>
  <c r="W326" i="12"/>
  <c r="AE326" i="12" s="1"/>
  <c r="X326" i="12"/>
  <c r="AA326" i="12"/>
  <c r="AH326" i="12" s="1"/>
  <c r="Y326" i="12"/>
  <c r="AF326" i="12" s="1"/>
  <c r="AN326" i="12"/>
  <c r="R277" i="12"/>
  <c r="S277" i="12"/>
  <c r="T277" i="12"/>
  <c r="V277" i="12"/>
  <c r="W277" i="12"/>
  <c r="AC277" i="12" s="1"/>
  <c r="AA277" i="12"/>
  <c r="AH277" i="12" s="1"/>
  <c r="X277" i="12"/>
  <c r="Y277" i="12"/>
  <c r="AF277" i="12" s="1"/>
  <c r="AN277" i="12"/>
  <c r="R312" i="12"/>
  <c r="S312" i="12"/>
  <c r="T312" i="12"/>
  <c r="V312" i="12"/>
  <c r="W312" i="12"/>
  <c r="X312" i="12"/>
  <c r="AA312" i="12"/>
  <c r="AH312" i="12" s="1"/>
  <c r="Y312" i="12"/>
  <c r="AN312" i="12"/>
  <c r="R41" i="12"/>
  <c r="S41" i="12"/>
  <c r="T41" i="12"/>
  <c r="V41" i="12"/>
  <c r="W41" i="12"/>
  <c r="AC41" i="12" s="1"/>
  <c r="X41" i="12"/>
  <c r="Y41" i="12"/>
  <c r="AA41" i="12"/>
  <c r="AH41" i="12" s="1"/>
  <c r="AN41" i="12"/>
  <c r="R327" i="12"/>
  <c r="S327" i="12"/>
  <c r="T327" i="12"/>
  <c r="V327" i="12"/>
  <c r="W327" i="12"/>
  <c r="AC327" i="12" s="1"/>
  <c r="X327" i="12"/>
  <c r="Y327" i="12"/>
  <c r="AF327" i="12" s="1"/>
  <c r="AA327" i="12"/>
  <c r="AH327" i="12" s="1"/>
  <c r="AN327" i="12"/>
  <c r="R199" i="12"/>
  <c r="S199" i="12"/>
  <c r="T199" i="12"/>
  <c r="V199" i="12"/>
  <c r="W199" i="12"/>
  <c r="AE199" i="12" s="1"/>
  <c r="X199" i="12"/>
  <c r="Y199" i="12"/>
  <c r="AA199" i="12"/>
  <c r="AH199" i="12" s="1"/>
  <c r="AN199" i="12"/>
  <c r="R328" i="12"/>
  <c r="S328" i="12"/>
  <c r="T328" i="12"/>
  <c r="V328" i="12"/>
  <c r="W328" i="12"/>
  <c r="AC328" i="12" s="1"/>
  <c r="X328" i="12"/>
  <c r="AA328" i="12"/>
  <c r="AH328" i="12" s="1"/>
  <c r="Y328" i="12"/>
  <c r="AF328" i="12" s="1"/>
  <c r="AN328" i="12"/>
  <c r="R351" i="12"/>
  <c r="S351" i="12"/>
  <c r="T351" i="12"/>
  <c r="V351" i="12"/>
  <c r="W351" i="12"/>
  <c r="AA351" i="12"/>
  <c r="AH351" i="12" s="1"/>
  <c r="X351" i="12"/>
  <c r="Y351" i="12"/>
  <c r="AF351" i="12" s="1"/>
  <c r="AN351" i="12"/>
  <c r="R282" i="12"/>
  <c r="S282" i="12"/>
  <c r="T282" i="12"/>
  <c r="V282" i="12"/>
  <c r="W282" i="12"/>
  <c r="X282" i="12"/>
  <c r="Y282" i="12"/>
  <c r="AA282" i="12"/>
  <c r="AH282" i="12" s="1"/>
  <c r="AN282" i="12"/>
  <c r="R315" i="12"/>
  <c r="S315" i="12"/>
  <c r="T315" i="12"/>
  <c r="V315" i="12"/>
  <c r="W315" i="12"/>
  <c r="AE315" i="12" s="1"/>
  <c r="AA315" i="12"/>
  <c r="AH315" i="12" s="1"/>
  <c r="X315" i="12"/>
  <c r="Y315" i="12"/>
  <c r="AF315" i="12" s="1"/>
  <c r="AN315" i="12"/>
  <c r="R324" i="12"/>
  <c r="S324" i="12"/>
  <c r="T324" i="12"/>
  <c r="V324" i="12"/>
  <c r="W324" i="12"/>
  <c r="AA324" i="12"/>
  <c r="AH324" i="12" s="1"/>
  <c r="X324" i="12"/>
  <c r="Y324" i="12"/>
  <c r="AF324" i="12" s="1"/>
  <c r="AN324" i="12"/>
  <c r="R336" i="12"/>
  <c r="S336" i="12"/>
  <c r="T336" i="12"/>
  <c r="V336" i="12"/>
  <c r="W336" i="12"/>
  <c r="AA336" i="12"/>
  <c r="AH336" i="12" s="1"/>
  <c r="X336" i="12"/>
  <c r="Y336" i="12"/>
  <c r="AN336" i="12"/>
  <c r="R287" i="12"/>
  <c r="S287" i="12"/>
  <c r="T287" i="12"/>
  <c r="V287" i="12"/>
  <c r="W287" i="12"/>
  <c r="AC287" i="12" s="1"/>
  <c r="AA287" i="12"/>
  <c r="AH287" i="12" s="1"/>
  <c r="X287" i="12"/>
  <c r="Y287" i="12"/>
  <c r="AF287" i="12" s="1"/>
  <c r="AN287" i="12"/>
  <c r="R305" i="12"/>
  <c r="S305" i="12"/>
  <c r="T305" i="12"/>
  <c r="V305" i="12"/>
  <c r="W305" i="12"/>
  <c r="X305" i="12"/>
  <c r="AA305" i="12"/>
  <c r="AH305" i="12" s="1"/>
  <c r="Y305" i="12"/>
  <c r="AF305" i="12" s="1"/>
  <c r="AN305" i="12"/>
  <c r="R306" i="12"/>
  <c r="S306" i="12"/>
  <c r="T306" i="12"/>
  <c r="V306" i="12"/>
  <c r="W306" i="12"/>
  <c r="AA306" i="12"/>
  <c r="AH306" i="12" s="1"/>
  <c r="X306" i="12"/>
  <c r="Y306" i="12"/>
  <c r="AN306" i="12"/>
  <c r="R364" i="12"/>
  <c r="S364" i="12"/>
  <c r="T364" i="12"/>
  <c r="V364" i="12"/>
  <c r="W364" i="12"/>
  <c r="X364" i="12"/>
  <c r="AA364" i="12"/>
  <c r="AH364" i="12" s="1"/>
  <c r="Y364" i="12"/>
  <c r="AF364" i="12" s="1"/>
  <c r="AN364" i="12"/>
  <c r="R30" i="12"/>
  <c r="S30" i="12"/>
  <c r="T30" i="12"/>
  <c r="V30" i="12"/>
  <c r="W30" i="12"/>
  <c r="X30" i="12"/>
  <c r="Y30" i="12"/>
  <c r="AA30" i="12"/>
  <c r="AH30" i="12" s="1"/>
  <c r="AN30" i="12"/>
  <c r="R380" i="12"/>
  <c r="S380" i="12"/>
  <c r="T380" i="12"/>
  <c r="V380" i="12"/>
  <c r="W380" i="12"/>
  <c r="AE380" i="12" s="1"/>
  <c r="X380" i="12"/>
  <c r="AA380" i="12"/>
  <c r="AH380" i="12" s="1"/>
  <c r="Y380" i="12"/>
  <c r="AF380" i="12" s="1"/>
  <c r="AN380" i="12"/>
  <c r="R397" i="12"/>
  <c r="S397" i="12"/>
  <c r="T397" i="12"/>
  <c r="V397" i="12"/>
  <c r="W397" i="12"/>
  <c r="AA397" i="12"/>
  <c r="AH397" i="12" s="1"/>
  <c r="X397" i="12"/>
  <c r="Y397" i="12"/>
  <c r="AF397" i="12" s="1"/>
  <c r="AN397" i="12"/>
  <c r="R338" i="12"/>
  <c r="S338" i="12"/>
  <c r="T338" i="12"/>
  <c r="V338" i="12"/>
  <c r="W338" i="12"/>
  <c r="AE338" i="12" s="1"/>
  <c r="X338" i="12"/>
  <c r="AA338" i="12"/>
  <c r="AH338" i="12" s="1"/>
  <c r="Y338" i="12"/>
  <c r="AN338" i="12"/>
  <c r="I18" i="34"/>
  <c r="J18" i="34" s="1"/>
  <c r="M351" i="35"/>
  <c r="L351" i="35"/>
  <c r="M319" i="35"/>
  <c r="L319" i="35"/>
  <c r="M318" i="35"/>
  <c r="L318" i="35"/>
  <c r="M317" i="35"/>
  <c r="L317" i="35"/>
  <c r="M315" i="35"/>
  <c r="L315" i="35"/>
  <c r="M316" i="35"/>
  <c r="L316" i="35"/>
  <c r="M306" i="35"/>
  <c r="L306" i="35"/>
  <c r="M308" i="35"/>
  <c r="L308" i="35"/>
  <c r="M262" i="35"/>
  <c r="L262" i="35"/>
  <c r="M265" i="35"/>
  <c r="L265" i="35"/>
  <c r="M264" i="35"/>
  <c r="L264" i="35"/>
  <c r="M224" i="35"/>
  <c r="L224" i="35"/>
  <c r="M289" i="35"/>
  <c r="L289" i="35"/>
  <c r="M263" i="35"/>
  <c r="L263" i="35"/>
  <c r="M266" i="35"/>
  <c r="L266" i="35"/>
  <c r="M270" i="35"/>
  <c r="L270" i="35"/>
  <c r="I16" i="34"/>
  <c r="J16" i="34" s="1"/>
  <c r="M274" i="35"/>
  <c r="L274" i="35"/>
  <c r="M276" i="35"/>
  <c r="L276" i="35"/>
  <c r="M277" i="35"/>
  <c r="L277" i="35"/>
  <c r="M278" i="35"/>
  <c r="L278" i="35"/>
  <c r="M283" i="35"/>
  <c r="L283" i="35"/>
  <c r="M279" i="35"/>
  <c r="L279" i="35"/>
  <c r="M280" i="35"/>
  <c r="L280" i="35"/>
  <c r="M281" i="35"/>
  <c r="L281" i="35"/>
  <c r="M282" i="35"/>
  <c r="L282" i="35"/>
  <c r="M284" i="35"/>
  <c r="L284" i="35"/>
  <c r="M285" i="35"/>
  <c r="L285" i="35"/>
  <c r="M286" i="35"/>
  <c r="L286" i="35"/>
  <c r="M287" i="35"/>
  <c r="L287" i="35"/>
  <c r="M288" i="35"/>
  <c r="L288" i="35"/>
  <c r="M290" i="35"/>
  <c r="L290" i="35"/>
  <c r="I46" i="34"/>
  <c r="J46" i="34" s="1"/>
  <c r="I45" i="34"/>
  <c r="J45" i="34" s="1"/>
  <c r="I43" i="34"/>
  <c r="J43" i="34" s="1"/>
  <c r="I34" i="34"/>
  <c r="J34" i="34" s="1"/>
  <c r="I13" i="34"/>
  <c r="J13" i="34" s="1"/>
  <c r="I31" i="34"/>
  <c r="J31" i="34" s="1"/>
  <c r="I40" i="34"/>
  <c r="J40" i="34" s="1"/>
  <c r="I37" i="34"/>
  <c r="J37" i="34" s="1"/>
  <c r="I32" i="34"/>
  <c r="J32" i="34" s="1"/>
  <c r="I24" i="34"/>
  <c r="J24" i="34" s="1"/>
  <c r="I25" i="34"/>
  <c r="J25" i="34" s="1"/>
  <c r="I23" i="34"/>
  <c r="J23" i="34" s="1"/>
  <c r="I20" i="34"/>
  <c r="J20" i="34" s="1"/>
  <c r="I11" i="34"/>
  <c r="J11" i="34" s="1"/>
  <c r="I9" i="34"/>
  <c r="J9" i="34" s="1"/>
  <c r="I6" i="34"/>
  <c r="J6" i="34" s="1"/>
  <c r="M291" i="35"/>
  <c r="L291" i="35"/>
  <c r="H37" i="54"/>
  <c r="I35" i="54"/>
  <c r="J35" i="54" s="1"/>
  <c r="I34" i="54"/>
  <c r="J34" i="54" s="1"/>
  <c r="I33" i="54"/>
  <c r="J33" i="54" s="1"/>
  <c r="I32" i="54"/>
  <c r="J32" i="54" s="1"/>
  <c r="I31" i="54"/>
  <c r="J31" i="54" s="1"/>
  <c r="I30" i="54"/>
  <c r="J30" i="54" s="1"/>
  <c r="I29" i="54"/>
  <c r="J29" i="54" s="1"/>
  <c r="I28" i="54"/>
  <c r="J28" i="54" s="1"/>
  <c r="I27" i="54"/>
  <c r="J27" i="54" s="1"/>
  <c r="I26" i="54"/>
  <c r="J26" i="54" s="1"/>
  <c r="I25" i="54"/>
  <c r="J25" i="54" s="1"/>
  <c r="I24" i="54"/>
  <c r="J24" i="54" s="1"/>
  <c r="I23" i="54"/>
  <c r="J23" i="54" s="1"/>
  <c r="I22" i="54"/>
  <c r="J22" i="54" s="1"/>
  <c r="I21" i="54"/>
  <c r="J21" i="54" s="1"/>
  <c r="I20" i="54"/>
  <c r="J20" i="54" s="1"/>
  <c r="I19" i="54"/>
  <c r="J19" i="54" s="1"/>
  <c r="I18" i="54"/>
  <c r="J18" i="54" s="1"/>
  <c r="I17" i="54"/>
  <c r="J17" i="54" s="1"/>
  <c r="I16" i="54"/>
  <c r="J16" i="54" s="1"/>
  <c r="I15" i="54"/>
  <c r="J15" i="54" s="1"/>
  <c r="I14" i="54"/>
  <c r="J14" i="54" s="1"/>
  <c r="I13" i="54"/>
  <c r="J13" i="54" s="1"/>
  <c r="I12" i="54"/>
  <c r="J12" i="54" s="1"/>
  <c r="I11" i="54"/>
  <c r="J11" i="54" s="1"/>
  <c r="I10" i="54"/>
  <c r="J10" i="54" s="1"/>
  <c r="I9" i="54"/>
  <c r="J9" i="54" s="1"/>
  <c r="I8" i="54"/>
  <c r="J8" i="54" s="1"/>
  <c r="I7" i="54"/>
  <c r="J7" i="54" s="1"/>
  <c r="I6" i="54"/>
  <c r="J6" i="54" s="1"/>
  <c r="I5" i="54"/>
  <c r="J5" i="54" s="1"/>
  <c r="I4" i="54"/>
  <c r="J4" i="54" s="1"/>
  <c r="H52" i="34"/>
  <c r="M292" i="35"/>
  <c r="L292" i="35"/>
  <c r="M293" i="35"/>
  <c r="L293" i="35"/>
  <c r="M298" i="35"/>
  <c r="L298" i="35"/>
  <c r="L393" i="35"/>
  <c r="M393" i="35"/>
  <c r="M299" i="35"/>
  <c r="L299" i="35"/>
  <c r="M740" i="35"/>
  <c r="L740" i="35"/>
  <c r="M294" i="35"/>
  <c r="L294" i="35"/>
  <c r="M295" i="35"/>
  <c r="L295" i="35"/>
  <c r="M296" i="35"/>
  <c r="L296" i="35"/>
  <c r="M311" i="35"/>
  <c r="L311" i="35"/>
  <c r="M326" i="35"/>
  <c r="L326" i="35"/>
  <c r="M325" i="35"/>
  <c r="L325" i="35"/>
  <c r="M324" i="35"/>
  <c r="L324" i="35"/>
  <c r="M323" i="35"/>
  <c r="L323" i="35"/>
  <c r="M322" i="35"/>
  <c r="L322" i="35"/>
  <c r="M321" i="35"/>
  <c r="L321" i="35"/>
  <c r="M320" i="35"/>
  <c r="L320" i="35"/>
  <c r="M314" i="35"/>
  <c r="L314" i="35"/>
  <c r="M313" i="35"/>
  <c r="L313" i="35"/>
  <c r="M312" i="35"/>
  <c r="L312" i="35"/>
  <c r="M310" i="35"/>
  <c r="L310" i="35"/>
  <c r="M307" i="35"/>
  <c r="L307" i="35"/>
  <c r="M309" i="35"/>
  <c r="L309" i="35"/>
  <c r="M305" i="35"/>
  <c r="L305" i="35"/>
  <c r="M304" i="35"/>
  <c r="L304" i="35"/>
  <c r="M303" i="35"/>
  <c r="L303" i="35"/>
  <c r="M302" i="35"/>
  <c r="L302" i="35"/>
  <c r="I33" i="34"/>
  <c r="J33" i="34" s="1"/>
  <c r="M301" i="35"/>
  <c r="L301" i="35"/>
  <c r="M297" i="35"/>
  <c r="L297" i="35"/>
  <c r="M300" i="35"/>
  <c r="L300" i="35"/>
  <c r="M342" i="35"/>
  <c r="L342" i="35"/>
  <c r="M341" i="35"/>
  <c r="L341" i="35"/>
  <c r="M344" i="35"/>
  <c r="L344" i="35"/>
  <c r="M343" i="35"/>
  <c r="L343" i="35"/>
  <c r="F379" i="35"/>
  <c r="M380" i="35"/>
  <c r="L380" i="35"/>
  <c r="M328" i="35"/>
  <c r="L328" i="35"/>
  <c r="M329" i="35"/>
  <c r="L329" i="35"/>
  <c r="M330" i="35"/>
  <c r="L330" i="35"/>
  <c r="M331" i="35"/>
  <c r="L331" i="35"/>
  <c r="M332" i="35"/>
  <c r="L332" i="35"/>
  <c r="M333" i="35"/>
  <c r="L333" i="35"/>
  <c r="M334" i="35"/>
  <c r="L334" i="35"/>
  <c r="M335" i="35"/>
  <c r="L335" i="35"/>
  <c r="M336" i="35"/>
  <c r="L336" i="35"/>
  <c r="I21" i="34"/>
  <c r="J21" i="34" s="1"/>
  <c r="M337" i="35"/>
  <c r="L337" i="35"/>
  <c r="M338" i="35"/>
  <c r="L338" i="35"/>
  <c r="M339" i="35"/>
  <c r="L339" i="35"/>
  <c r="L340" i="35"/>
  <c r="M340" i="35"/>
  <c r="M345" i="35"/>
  <c r="L345" i="35"/>
  <c r="M346" i="35"/>
  <c r="L346" i="35"/>
  <c r="M347" i="35"/>
  <c r="L347" i="35"/>
  <c r="M348" i="35"/>
  <c r="L348" i="35"/>
  <c r="M349" i="35"/>
  <c r="L349" i="35"/>
  <c r="M350" i="35"/>
  <c r="L350" i="35"/>
  <c r="M354" i="35"/>
  <c r="L354" i="35"/>
  <c r="L352" i="35"/>
  <c r="M352" i="35"/>
  <c r="M355" i="35"/>
  <c r="L355" i="35"/>
  <c r="M353" i="35"/>
  <c r="L353" i="35"/>
  <c r="M356" i="35"/>
  <c r="L356" i="35"/>
  <c r="M362" i="35"/>
  <c r="L362" i="35"/>
  <c r="M357" i="35"/>
  <c r="L357" i="35"/>
  <c r="M358" i="35"/>
  <c r="L358" i="35"/>
  <c r="M359" i="35"/>
  <c r="L359" i="35"/>
  <c r="M360" i="35"/>
  <c r="L360" i="35"/>
  <c r="M361" i="35"/>
  <c r="L361" i="35"/>
  <c r="M365" i="35"/>
  <c r="L365" i="35"/>
  <c r="I8" i="34"/>
  <c r="J8" i="34" s="1"/>
  <c r="I26" i="34"/>
  <c r="J26" i="34" s="1"/>
  <c r="I35" i="34"/>
  <c r="J35" i="34" s="1"/>
  <c r="I14" i="34"/>
  <c r="J14" i="34" s="1"/>
  <c r="G20" i="15"/>
  <c r="M664" i="35"/>
  <c r="L664" i="35"/>
  <c r="M587" i="35"/>
  <c r="L587" i="35"/>
  <c r="M392" i="35"/>
  <c r="L392" i="35"/>
  <c r="M382" i="35"/>
  <c r="L382" i="35"/>
  <c r="M425" i="35"/>
  <c r="L425" i="35"/>
  <c r="M391" i="35"/>
  <c r="L391" i="35"/>
  <c r="M383" i="35"/>
  <c r="L383" i="35"/>
  <c r="F363" i="35"/>
  <c r="M363" i="35"/>
  <c r="K363" i="35" s="1"/>
  <c r="M388" i="35"/>
  <c r="K388" i="35" s="1"/>
  <c r="M407" i="35"/>
  <c r="L407" i="35"/>
  <c r="M432" i="35"/>
  <c r="L432" i="35"/>
  <c r="M379" i="35"/>
  <c r="L379" i="35"/>
  <c r="I5" i="34"/>
  <c r="J5" i="34" s="1"/>
  <c r="M364" i="35"/>
  <c r="L364" i="35"/>
  <c r="M366" i="35"/>
  <c r="L366" i="35"/>
  <c r="M367" i="35"/>
  <c r="L367" i="35"/>
  <c r="M368" i="35"/>
  <c r="L368" i="35"/>
  <c r="M369" i="35"/>
  <c r="L369" i="35"/>
  <c r="M370" i="35"/>
  <c r="L370" i="35"/>
  <c r="M371" i="35"/>
  <c r="L371" i="35"/>
  <c r="M372" i="35"/>
  <c r="L372" i="35"/>
  <c r="M373" i="35"/>
  <c r="L373" i="35"/>
  <c r="M374" i="35"/>
  <c r="L374" i="35"/>
  <c r="I28" i="34"/>
  <c r="J28" i="34" s="1"/>
  <c r="M375" i="35"/>
  <c r="L375" i="35"/>
  <c r="M377" i="35"/>
  <c r="L377" i="35"/>
  <c r="M378" i="35"/>
  <c r="L378" i="35"/>
  <c r="M381" i="35"/>
  <c r="L381" i="35"/>
  <c r="M384" i="35"/>
  <c r="L384" i="35"/>
  <c r="M386" i="35"/>
  <c r="L386" i="35"/>
  <c r="M387" i="35"/>
  <c r="L387" i="35"/>
  <c r="M376" i="35"/>
  <c r="L376" i="35"/>
  <c r="M385" i="35"/>
  <c r="L385" i="35"/>
  <c r="M398" i="35"/>
  <c r="L398" i="35"/>
  <c r="M709" i="35"/>
  <c r="L709" i="35"/>
  <c r="M708" i="35"/>
  <c r="L708" i="35"/>
  <c r="M399" i="35"/>
  <c r="L399" i="35"/>
  <c r="M405" i="35"/>
  <c r="L405" i="35"/>
  <c r="M404" i="35"/>
  <c r="L404" i="35"/>
  <c r="M395" i="35"/>
  <c r="L395" i="35"/>
  <c r="M394" i="35"/>
  <c r="L394" i="35"/>
  <c r="M396" i="35"/>
  <c r="L396" i="35"/>
  <c r="M397" i="35"/>
  <c r="L397" i="35"/>
  <c r="M402" i="35"/>
  <c r="L402" i="35"/>
  <c r="M403" i="35"/>
  <c r="L403" i="35"/>
  <c r="L411" i="35"/>
  <c r="M411" i="35"/>
  <c r="M410" i="35"/>
  <c r="L410" i="35"/>
  <c r="M436" i="35"/>
  <c r="L436" i="35"/>
  <c r="M427" i="35"/>
  <c r="L427" i="35"/>
  <c r="M426" i="35"/>
  <c r="L426" i="35"/>
  <c r="M418" i="35"/>
  <c r="L418" i="35"/>
  <c r="M417" i="35"/>
  <c r="L417" i="35"/>
  <c r="M420" i="35"/>
  <c r="L420" i="35"/>
  <c r="M416" i="35"/>
  <c r="L416" i="35"/>
  <c r="M415" i="35"/>
  <c r="L415" i="35"/>
  <c r="M414" i="35"/>
  <c r="L414" i="35"/>
  <c r="M413" i="35"/>
  <c r="L413" i="35"/>
  <c r="M412" i="35"/>
  <c r="L412" i="35"/>
  <c r="M409" i="35"/>
  <c r="L409" i="35"/>
  <c r="M408" i="35"/>
  <c r="L408" i="35"/>
  <c r="M390" i="35"/>
  <c r="L390" i="35"/>
  <c r="M424" i="35"/>
  <c r="L424" i="35"/>
  <c r="M423" i="35"/>
  <c r="L423" i="35"/>
  <c r="M422" i="35"/>
  <c r="L422" i="35"/>
  <c r="M421" i="35"/>
  <c r="L421" i="35"/>
  <c r="M419" i="35"/>
  <c r="L419" i="35"/>
  <c r="M406" i="35"/>
  <c r="L406" i="35"/>
  <c r="M389" i="35"/>
  <c r="L389" i="35"/>
  <c r="M108" i="50"/>
  <c r="K33" i="49"/>
  <c r="L33" i="49"/>
  <c r="K32" i="49"/>
  <c r="L32" i="49"/>
  <c r="K31" i="49"/>
  <c r="L31" i="49"/>
  <c r="K30" i="49"/>
  <c r="L30" i="49"/>
  <c r="K29" i="49"/>
  <c r="L29" i="49"/>
  <c r="K28" i="49"/>
  <c r="L28" i="49"/>
  <c r="K27" i="49"/>
  <c r="L27" i="49"/>
  <c r="K26" i="49"/>
  <c r="L26" i="49"/>
  <c r="K25" i="49"/>
  <c r="L25" i="49"/>
  <c r="K24" i="49"/>
  <c r="L24" i="49"/>
  <c r="K23" i="49"/>
  <c r="L23" i="49"/>
  <c r="K22" i="49"/>
  <c r="L22" i="49"/>
  <c r="K21" i="49"/>
  <c r="L21" i="49"/>
  <c r="K20" i="49"/>
  <c r="L20" i="49"/>
  <c r="K5" i="49"/>
  <c r="L5" i="49"/>
  <c r="K6" i="49"/>
  <c r="L6" i="49"/>
  <c r="K7" i="49"/>
  <c r="L7" i="49"/>
  <c r="K8" i="49"/>
  <c r="L8" i="49"/>
  <c r="K9" i="49"/>
  <c r="L9" i="49"/>
  <c r="K10" i="49"/>
  <c r="L10" i="49"/>
  <c r="K11" i="49"/>
  <c r="L11" i="49"/>
  <c r="K12" i="49"/>
  <c r="L12" i="49"/>
  <c r="K13" i="49"/>
  <c r="L13" i="49"/>
  <c r="K14" i="49"/>
  <c r="L14" i="49"/>
  <c r="K15" i="49"/>
  <c r="L15" i="49"/>
  <c r="K34" i="49"/>
  <c r="L34" i="49"/>
  <c r="K35" i="49"/>
  <c r="L35" i="49"/>
  <c r="K4" i="49"/>
  <c r="L4" i="49"/>
  <c r="P527" i="35"/>
  <c r="M508" i="35"/>
  <c r="L508" i="35"/>
  <c r="M438" i="35"/>
  <c r="L438" i="35"/>
  <c r="M441" i="35"/>
  <c r="L441" i="35"/>
  <c r="M444" i="35"/>
  <c r="L444" i="35"/>
  <c r="M440" i="35"/>
  <c r="L440" i="35"/>
  <c r="M439" i="35"/>
  <c r="L439" i="35"/>
  <c r="M442" i="35"/>
  <c r="L442" i="35"/>
  <c r="F457" i="35"/>
  <c r="M456" i="35"/>
  <c r="L456" i="35"/>
  <c r="F519" i="35"/>
  <c r="M518" i="35"/>
  <c r="L518" i="35"/>
  <c r="M437" i="35"/>
  <c r="L437" i="35"/>
  <c r="M454" i="35"/>
  <c r="L454" i="35"/>
  <c r="M435" i="35"/>
  <c r="L435" i="35"/>
  <c r="M434" i="35"/>
  <c r="L434" i="35"/>
  <c r="M433" i="35"/>
  <c r="L433" i="35"/>
  <c r="M431" i="35"/>
  <c r="L431" i="35"/>
  <c r="M448" i="35"/>
  <c r="L448" i="35"/>
  <c r="M447" i="35"/>
  <c r="L447" i="35"/>
  <c r="M446" i="35"/>
  <c r="L446" i="35"/>
  <c r="M445" i="35"/>
  <c r="L445" i="35"/>
  <c r="M430" i="35"/>
  <c r="L430" i="35"/>
  <c r="M429" i="35"/>
  <c r="L429" i="35"/>
  <c r="M428" i="35"/>
  <c r="L428" i="35"/>
  <c r="I22" i="34"/>
  <c r="J22" i="34" s="1"/>
  <c r="M476" i="35"/>
  <c r="L476" i="35"/>
  <c r="M466" i="35"/>
  <c r="L466" i="35"/>
  <c r="M465" i="35"/>
  <c r="L465" i="35"/>
  <c r="M477" i="35"/>
  <c r="L477" i="35"/>
  <c r="M572" i="35"/>
  <c r="L572" i="35"/>
  <c r="M547" i="35"/>
  <c r="L547" i="35"/>
  <c r="M546" i="35"/>
  <c r="L546" i="35"/>
  <c r="M449" i="35"/>
  <c r="L449" i="35"/>
  <c r="M451" i="35"/>
  <c r="L451" i="35"/>
  <c r="M452" i="35"/>
  <c r="L452" i="35"/>
  <c r="M459" i="35"/>
  <c r="L459" i="35"/>
  <c r="M460" i="35"/>
  <c r="L460" i="35"/>
  <c r="M462" i="35"/>
  <c r="L462" i="35"/>
  <c r="M464" i="35"/>
  <c r="L464" i="35"/>
  <c r="M467" i="35"/>
  <c r="L467" i="35"/>
  <c r="M469" i="35"/>
  <c r="L469" i="35"/>
  <c r="M473" i="35"/>
  <c r="L473" i="35"/>
  <c r="M474" i="35"/>
  <c r="L474" i="35"/>
  <c r="M475" i="35"/>
  <c r="L475" i="35"/>
  <c r="M478" i="35"/>
  <c r="L478" i="35"/>
  <c r="M450" i="35"/>
  <c r="L450" i="35"/>
  <c r="M453" i="35"/>
  <c r="L453" i="35"/>
  <c r="M455" i="35"/>
  <c r="L455" i="35"/>
  <c r="M457" i="35"/>
  <c r="L457" i="35"/>
  <c r="M458" i="35"/>
  <c r="L458" i="35"/>
  <c r="M461" i="35"/>
  <c r="L461" i="35"/>
  <c r="M463" i="35"/>
  <c r="L463" i="35"/>
  <c r="M468" i="35"/>
  <c r="L468" i="35"/>
  <c r="M470" i="35"/>
  <c r="L470" i="35"/>
  <c r="M471" i="35"/>
  <c r="L471" i="35"/>
  <c r="M472" i="35"/>
  <c r="L472" i="35"/>
  <c r="M480" i="35"/>
  <c r="L480" i="35"/>
  <c r="M479" i="35"/>
  <c r="L479" i="35"/>
  <c r="M506" i="35"/>
  <c r="L506" i="35"/>
  <c r="M487" i="35"/>
  <c r="L487" i="35"/>
  <c r="M493" i="35"/>
  <c r="L493" i="35"/>
  <c r="M490" i="35"/>
  <c r="L490" i="35"/>
  <c r="M489" i="35"/>
  <c r="L489" i="35"/>
  <c r="M492" i="35"/>
  <c r="L492" i="35"/>
  <c r="M491" i="35"/>
  <c r="L491" i="35"/>
  <c r="M488" i="35"/>
  <c r="L488" i="35"/>
  <c r="M545" i="35"/>
  <c r="L545" i="35"/>
  <c r="M542" i="35"/>
  <c r="L542" i="35"/>
  <c r="M543" i="35"/>
  <c r="L543" i="35"/>
  <c r="M496" i="35"/>
  <c r="L496" i="35"/>
  <c r="M494" i="35"/>
  <c r="L494" i="35"/>
  <c r="M495" i="35"/>
  <c r="L495" i="35"/>
  <c r="M486" i="35"/>
  <c r="L486" i="35"/>
  <c r="M485" i="35"/>
  <c r="L485" i="35"/>
  <c r="M484" i="35"/>
  <c r="L484" i="35"/>
  <c r="M483" i="35"/>
  <c r="L483" i="35"/>
  <c r="M482" i="35"/>
  <c r="L482" i="35"/>
  <c r="M481" i="35"/>
  <c r="L481" i="35"/>
  <c r="M507" i="35"/>
  <c r="L507" i="35"/>
  <c r="M503" i="35"/>
  <c r="L503" i="35"/>
  <c r="M504" i="35"/>
  <c r="L504" i="35"/>
  <c r="M505" i="35"/>
  <c r="L505" i="35"/>
  <c r="M327" i="35"/>
  <c r="L327" i="35"/>
  <c r="M497" i="35"/>
  <c r="L497" i="35"/>
  <c r="M498" i="35"/>
  <c r="L498" i="35"/>
  <c r="M500" i="35"/>
  <c r="L500" i="35"/>
  <c r="M510" i="35"/>
  <c r="L510" i="35"/>
  <c r="M509" i="35"/>
  <c r="L509" i="35"/>
  <c r="M511" i="35"/>
  <c r="L511" i="35"/>
  <c r="M512" i="35"/>
  <c r="L512" i="35"/>
  <c r="M513" i="35"/>
  <c r="L513" i="35"/>
  <c r="M514" i="35"/>
  <c r="L514" i="35"/>
  <c r="M515" i="35"/>
  <c r="L515" i="35"/>
  <c r="M516" i="35"/>
  <c r="L516" i="35"/>
  <c r="M519" i="35"/>
  <c r="L519" i="35"/>
  <c r="M517" i="35"/>
  <c r="L517" i="35"/>
  <c r="M501" i="35"/>
  <c r="L501" i="35"/>
  <c r="M520" i="35"/>
  <c r="L520" i="35"/>
  <c r="M521" i="35"/>
  <c r="L521" i="35"/>
  <c r="M526" i="35"/>
  <c r="L526" i="35"/>
  <c r="M522" i="35"/>
  <c r="L522" i="35"/>
  <c r="M523" i="35"/>
  <c r="L523" i="35"/>
  <c r="M524" i="35"/>
  <c r="L524" i="35"/>
  <c r="M525" i="35"/>
  <c r="L525" i="35"/>
  <c r="M502" i="35"/>
  <c r="L502" i="35"/>
  <c r="M647" i="35"/>
  <c r="L647" i="35"/>
  <c r="M528" i="35"/>
  <c r="L528" i="35"/>
  <c r="M527" i="35"/>
  <c r="L527" i="35"/>
  <c r="M530" i="35"/>
  <c r="L530" i="35"/>
  <c r="M561" i="35"/>
  <c r="L561" i="35"/>
  <c r="M544" i="35"/>
  <c r="L544" i="35"/>
  <c r="M529" i="35"/>
  <c r="L529" i="35"/>
  <c r="M531" i="35"/>
  <c r="L531" i="35"/>
  <c r="M532" i="35"/>
  <c r="L532" i="35"/>
  <c r="M534" i="35"/>
  <c r="L534" i="35"/>
  <c r="M538" i="35"/>
  <c r="L538" i="35"/>
  <c r="M537" i="35"/>
  <c r="L537" i="35"/>
  <c r="M540" i="35"/>
  <c r="L540" i="35"/>
  <c r="M539" i="35"/>
  <c r="L539" i="35"/>
  <c r="M499" i="35"/>
  <c r="L499" i="35"/>
  <c r="M541" i="35"/>
  <c r="L541" i="35"/>
  <c r="M533" i="35"/>
  <c r="L533" i="35"/>
  <c r="M536" i="35"/>
  <c r="L536" i="35"/>
  <c r="M553" i="35"/>
  <c r="L553" i="35"/>
  <c r="M552" i="35"/>
  <c r="L552" i="35"/>
  <c r="M566" i="35"/>
  <c r="L566" i="35"/>
  <c r="M567" i="35"/>
  <c r="L567" i="35"/>
  <c r="M568" i="35"/>
  <c r="L568" i="35"/>
  <c r="M554" i="35"/>
  <c r="L554" i="35"/>
  <c r="M551" i="35"/>
  <c r="L551" i="35"/>
  <c r="M550" i="35"/>
  <c r="L550" i="35"/>
  <c r="M549" i="35"/>
  <c r="L549" i="35"/>
  <c r="M548" i="35"/>
  <c r="L548" i="35"/>
  <c r="M556" i="35"/>
  <c r="L556" i="35"/>
  <c r="M555" i="35"/>
  <c r="L555" i="35"/>
  <c r="M557" i="35"/>
  <c r="L557" i="35"/>
  <c r="M571" i="35"/>
  <c r="L571" i="35"/>
  <c r="M570" i="35"/>
  <c r="L570" i="35"/>
  <c r="M565" i="35"/>
  <c r="L565" i="35"/>
  <c r="M564" i="35"/>
  <c r="L564" i="35"/>
  <c r="M563" i="35"/>
  <c r="L563" i="35"/>
  <c r="M562" i="35"/>
  <c r="L562" i="35"/>
  <c r="M558" i="35"/>
  <c r="L558" i="35"/>
  <c r="F670" i="35"/>
  <c r="I34" i="43" s="1"/>
  <c r="J34" i="43" s="1"/>
  <c r="M669" i="35"/>
  <c r="L669" i="35"/>
  <c r="M602" i="35"/>
  <c r="L602" i="35"/>
  <c r="M560" i="35"/>
  <c r="L560" i="35"/>
  <c r="M569" i="35"/>
  <c r="L569" i="35"/>
  <c r="M607" i="35"/>
  <c r="L607" i="35"/>
  <c r="M609" i="35"/>
  <c r="L609" i="35"/>
  <c r="M783" i="35"/>
  <c r="L783" i="35"/>
  <c r="M782" i="35"/>
  <c r="L782" i="35"/>
  <c r="M781" i="35"/>
  <c r="L781" i="35"/>
  <c r="M535" i="35"/>
  <c r="L535" i="35"/>
  <c r="M699" i="35"/>
  <c r="L699" i="35"/>
  <c r="M643" i="35"/>
  <c r="L643" i="35"/>
  <c r="M792" i="35"/>
  <c r="L792" i="35"/>
  <c r="M784" i="35"/>
  <c r="L784" i="35"/>
  <c r="M636" i="35"/>
  <c r="L636" i="35"/>
  <c r="M746" i="35"/>
  <c r="L746" i="35"/>
  <c r="M648" i="35"/>
  <c r="L648" i="35"/>
  <c r="M780" i="35"/>
  <c r="L780" i="35"/>
  <c r="M720" i="35"/>
  <c r="L720" i="35"/>
  <c r="M666" i="35"/>
  <c r="L666" i="35"/>
  <c r="F666" i="35"/>
  <c r="M665" i="35"/>
  <c r="L665" i="35"/>
  <c r="M657" i="35"/>
  <c r="L657" i="35"/>
  <c r="M656" i="35"/>
  <c r="L656" i="35"/>
  <c r="M591" i="35"/>
  <c r="L591" i="35"/>
  <c r="M800" i="35"/>
  <c r="L800" i="35"/>
  <c r="M794" i="35"/>
  <c r="L794" i="35"/>
  <c r="M696" i="35"/>
  <c r="L696" i="35"/>
  <c r="M737" i="35"/>
  <c r="L737" i="35"/>
  <c r="M743" i="35"/>
  <c r="L743" i="35"/>
  <c r="M779" i="35"/>
  <c r="L779" i="35"/>
  <c r="M608" i="35"/>
  <c r="L608" i="35"/>
  <c r="M612" i="35"/>
  <c r="L612" i="35"/>
  <c r="M721" i="35"/>
  <c r="L721" i="35"/>
  <c r="M790" i="35"/>
  <c r="L790" i="35"/>
  <c r="M730" i="35"/>
  <c r="L730" i="35"/>
  <c r="M724" i="35"/>
  <c r="L724" i="35"/>
  <c r="M744" i="35"/>
  <c r="L744" i="35"/>
  <c r="M795" i="35"/>
  <c r="L795" i="35"/>
  <c r="M778" i="35"/>
  <c r="L778" i="35"/>
  <c r="M646" i="35"/>
  <c r="L646" i="35"/>
  <c r="M785" i="35"/>
  <c r="L785" i="35"/>
  <c r="M645" i="35"/>
  <c r="L645" i="35"/>
  <c r="M443" i="35"/>
  <c r="L443" i="35"/>
  <c r="M719" i="35"/>
  <c r="L719" i="35"/>
  <c r="M641" i="35"/>
  <c r="L641" i="35"/>
  <c r="M681" i="35"/>
  <c r="L681" i="35"/>
  <c r="M639" i="35"/>
  <c r="L639" i="35"/>
  <c r="M401" i="35"/>
  <c r="L401" i="35"/>
  <c r="M400" i="35"/>
  <c r="L400" i="35"/>
  <c r="M707" i="35"/>
  <c r="L707" i="35"/>
  <c r="M706" i="35"/>
  <c r="L706" i="35"/>
  <c r="M722" i="35"/>
  <c r="L722" i="35"/>
  <c r="M796" i="35"/>
  <c r="L796" i="35"/>
  <c r="M739" i="35"/>
  <c r="L739" i="35"/>
  <c r="M745" i="35"/>
  <c r="L745" i="35"/>
  <c r="M787" i="35"/>
  <c r="L787" i="35"/>
  <c r="M786" i="35"/>
  <c r="L786" i="35"/>
  <c r="M650" i="35"/>
  <c r="L650" i="35"/>
  <c r="M673" i="35"/>
  <c r="L673" i="35"/>
  <c r="M672" i="35"/>
  <c r="L672" i="35"/>
  <c r="M801" i="35"/>
  <c r="L801" i="35"/>
  <c r="M802" i="35"/>
  <c r="L802" i="35"/>
  <c r="M625" i="35"/>
  <c r="L625" i="35"/>
  <c r="M624" i="35"/>
  <c r="L624" i="35"/>
  <c r="M623" i="35"/>
  <c r="L623" i="35"/>
  <c r="M622" i="35"/>
  <c r="L622" i="35"/>
  <c r="M799" i="35"/>
  <c r="L799" i="35"/>
  <c r="M686" i="35"/>
  <c r="L686" i="35"/>
  <c r="M675" i="35"/>
  <c r="L675" i="35"/>
  <c r="M618" i="35"/>
  <c r="L618" i="35"/>
  <c r="M614" i="35"/>
  <c r="L614" i="35"/>
  <c r="M741" i="35"/>
  <c r="L741" i="35"/>
  <c r="M694" i="35"/>
  <c r="L694" i="35"/>
  <c r="M692" i="35"/>
  <c r="L692" i="35"/>
  <c r="M691" i="35"/>
  <c r="L691" i="35"/>
  <c r="M693" i="35"/>
  <c r="L693" i="35"/>
  <c r="M689" i="35"/>
  <c r="L689" i="35"/>
  <c r="M690" i="35"/>
  <c r="L690" i="35"/>
  <c r="M727" i="35"/>
  <c r="L727" i="35"/>
  <c r="M735" i="35"/>
  <c r="L735" i="35"/>
  <c r="M761" i="35"/>
  <c r="L761" i="35"/>
  <c r="M598" i="35"/>
  <c r="L598" i="35"/>
  <c r="M789" i="35"/>
  <c r="L789" i="35"/>
  <c r="M725" i="35"/>
  <c r="L725" i="35"/>
  <c r="M742" i="35"/>
  <c r="L742" i="35"/>
  <c r="M749" i="35"/>
  <c r="L749" i="35"/>
  <c r="M605" i="35"/>
  <c r="L605" i="35"/>
  <c r="M603" i="35"/>
  <c r="L603" i="35"/>
  <c r="M687" i="35"/>
  <c r="L687" i="35"/>
  <c r="M688" i="35"/>
  <c r="L688" i="35"/>
  <c r="M685" i="35"/>
  <c r="L685" i="35"/>
  <c r="M682" i="35"/>
  <c r="L682" i="35"/>
  <c r="M683" i="35"/>
  <c r="L683" i="35"/>
  <c r="M695" i="35"/>
  <c r="L695" i="35"/>
  <c r="M678" i="35"/>
  <c r="L678" i="35"/>
  <c r="M773" i="35"/>
  <c r="L773" i="35"/>
  <c r="M642" i="35"/>
  <c r="L642" i="35"/>
  <c r="M760" i="35"/>
  <c r="L760" i="35"/>
  <c r="M772" i="35"/>
  <c r="L772" i="35"/>
  <c r="M620" i="35"/>
  <c r="L620" i="35"/>
  <c r="M638" i="35"/>
  <c r="L638" i="35"/>
  <c r="M677" i="35"/>
  <c r="L677" i="35"/>
  <c r="M763" i="35"/>
  <c r="L763" i="35"/>
  <c r="M631" i="35"/>
  <c r="L631" i="35"/>
  <c r="M630" i="35"/>
  <c r="L630" i="35"/>
  <c r="M629" i="35"/>
  <c r="L629" i="35"/>
  <c r="M637" i="35"/>
  <c r="L637" i="35"/>
  <c r="M676" i="35"/>
  <c r="L676" i="35"/>
  <c r="M628" i="35"/>
  <c r="L628" i="35"/>
  <c r="M771" i="35"/>
  <c r="L771" i="35"/>
  <c r="M770" i="35"/>
  <c r="L770" i="35"/>
  <c r="M627" i="35"/>
  <c r="L627" i="35"/>
  <c r="M759" i="35"/>
  <c r="L759" i="35"/>
  <c r="M580" i="35"/>
  <c r="L580" i="35"/>
  <c r="M726" i="35"/>
  <c r="L726" i="35"/>
  <c r="M626" i="35"/>
  <c r="L626" i="35"/>
  <c r="M748" i="35"/>
  <c r="L748" i="35"/>
  <c r="M613" i="35"/>
  <c r="L613" i="35"/>
  <c r="M774" i="35"/>
  <c r="L774" i="35"/>
  <c r="M788" i="35"/>
  <c r="L788" i="35"/>
  <c r="M652" i="35"/>
  <c r="L652" i="35"/>
  <c r="M651" i="35"/>
  <c r="L651" i="35"/>
  <c r="M734" i="35"/>
  <c r="L734" i="35"/>
  <c r="M756" i="35"/>
  <c r="L756" i="35"/>
  <c r="M764" i="35"/>
  <c r="L764" i="35"/>
  <c r="M755" i="35"/>
  <c r="L755" i="35"/>
  <c r="M634" i="35"/>
  <c r="L634" i="35"/>
  <c r="M736" i="35"/>
  <c r="L736" i="35"/>
  <c r="M757" i="35"/>
  <c r="L757" i="35"/>
  <c r="M793" i="35"/>
  <c r="L793" i="35"/>
  <c r="M702" i="35"/>
  <c r="L702" i="35"/>
  <c r="M621" i="35"/>
  <c r="L621" i="35"/>
  <c r="M750" i="35"/>
  <c r="L750" i="35"/>
  <c r="M661" i="35"/>
  <c r="L661" i="35"/>
  <c r="M798" i="35"/>
  <c r="L798" i="35"/>
  <c r="M797" i="35"/>
  <c r="L797" i="35"/>
  <c r="M654" i="35"/>
  <c r="L654" i="35"/>
  <c r="M660" i="35"/>
  <c r="L660" i="35"/>
  <c r="M718" i="35"/>
  <c r="L718" i="35"/>
  <c r="M777" i="35"/>
  <c r="L777" i="35"/>
  <c r="M655" i="35"/>
  <c r="L655" i="35"/>
  <c r="M601" i="35"/>
  <c r="L601" i="35"/>
  <c r="M600" i="35"/>
  <c r="L600" i="35"/>
  <c r="M615" i="35"/>
  <c r="L615" i="35"/>
  <c r="M700" i="35"/>
  <c r="L700" i="35"/>
  <c r="M684" i="35"/>
  <c r="L684" i="35"/>
  <c r="M659" i="35"/>
  <c r="L659" i="35"/>
  <c r="M738" i="35"/>
  <c r="L738" i="35"/>
  <c r="M640" i="35"/>
  <c r="L640" i="35"/>
  <c r="M663" i="35"/>
  <c r="L663" i="35"/>
  <c r="M662" i="35"/>
  <c r="L662" i="35"/>
  <c r="M768" i="35"/>
  <c r="L768" i="35"/>
  <c r="M767" i="35"/>
  <c r="L767" i="35"/>
  <c r="M766" i="35"/>
  <c r="L766" i="35"/>
  <c r="M765" i="35"/>
  <c r="L765" i="35"/>
  <c r="M653" i="35"/>
  <c r="L653" i="35"/>
  <c r="M791" i="35"/>
  <c r="L791" i="35"/>
  <c r="M670" i="35"/>
  <c r="L670" i="35"/>
  <c r="M668" i="35"/>
  <c r="L668" i="35"/>
  <c r="M729" i="35"/>
  <c r="L729" i="35"/>
  <c r="M705" i="35"/>
  <c r="L705" i="35"/>
  <c r="M604" i="35"/>
  <c r="L604" i="35"/>
  <c r="M733" i="35"/>
  <c r="L733" i="35"/>
  <c r="M775" i="35"/>
  <c r="L775" i="35"/>
  <c r="M704" i="35"/>
  <c r="L704" i="35"/>
  <c r="M703" i="35"/>
  <c r="L703" i="35"/>
  <c r="M590" i="35"/>
  <c r="L590" i="35"/>
  <c r="M758" i="35"/>
  <c r="L758" i="35"/>
  <c r="M667" i="35"/>
  <c r="L667" i="35"/>
  <c r="M754" i="35"/>
  <c r="L754" i="35"/>
  <c r="M680" i="35"/>
  <c r="L680" i="35"/>
  <c r="M753" i="35"/>
  <c r="L753" i="35"/>
  <c r="M751" i="35"/>
  <c r="L751" i="35"/>
  <c r="M762" i="35"/>
  <c r="L762" i="35"/>
  <c r="M752" i="35"/>
  <c r="L752" i="35"/>
  <c r="M776" i="35"/>
  <c r="L776" i="35"/>
  <c r="M617" i="35"/>
  <c r="L617" i="35"/>
  <c r="M616" i="35"/>
  <c r="L616" i="35"/>
  <c r="M610" i="35"/>
  <c r="L610" i="35"/>
  <c r="M716" i="35"/>
  <c r="L716" i="35"/>
  <c r="M715" i="35"/>
  <c r="L715" i="35"/>
  <c r="M714" i="35"/>
  <c r="L714" i="35"/>
  <c r="M713" i="35"/>
  <c r="L713" i="35"/>
  <c r="M712" i="35"/>
  <c r="L712" i="35"/>
  <c r="M711" i="35"/>
  <c r="L711" i="35"/>
  <c r="M717" i="35"/>
  <c r="L717" i="35"/>
  <c r="M710" i="35"/>
  <c r="L710" i="35"/>
  <c r="M644" i="35"/>
  <c r="L644" i="35"/>
  <c r="M658" i="35"/>
  <c r="L658" i="35"/>
  <c r="M671" i="35"/>
  <c r="L671" i="35"/>
  <c r="M674" i="35"/>
  <c r="L674" i="35"/>
  <c r="M633" i="35"/>
  <c r="L633" i="35"/>
  <c r="M611" i="35"/>
  <c r="L611" i="35"/>
  <c r="M635" i="35"/>
  <c r="L635" i="35"/>
  <c r="M679" i="35"/>
  <c r="L679" i="35"/>
  <c r="M723" i="35"/>
  <c r="L723" i="35"/>
  <c r="M728" i="35"/>
  <c r="L728" i="35"/>
  <c r="M632" i="35"/>
  <c r="L632" i="35"/>
  <c r="M698" i="35"/>
  <c r="L698" i="35"/>
  <c r="M697" i="35"/>
  <c r="L697" i="35"/>
  <c r="M732" i="35"/>
  <c r="L732" i="35"/>
  <c r="M747" i="35"/>
  <c r="L747" i="35"/>
  <c r="M701" i="35"/>
  <c r="L701" i="35"/>
  <c r="M769" i="35"/>
  <c r="L769" i="35"/>
  <c r="M619" i="35"/>
  <c r="L619" i="35"/>
  <c r="M595" i="35"/>
  <c r="L595" i="35"/>
  <c r="M594" i="35"/>
  <c r="L594" i="35"/>
  <c r="M586" i="35"/>
  <c r="L586" i="35"/>
  <c r="M581" i="35"/>
  <c r="L581" i="35"/>
  <c r="M559" i="35"/>
  <c r="L559" i="35"/>
  <c r="M577" i="35"/>
  <c r="L577" i="35"/>
  <c r="M576" i="35"/>
  <c r="L576" i="35"/>
  <c r="M575" i="35"/>
  <c r="L575" i="35"/>
  <c r="M597" i="35"/>
  <c r="L597" i="35"/>
  <c r="M596" i="35"/>
  <c r="L596" i="35"/>
  <c r="M593" i="35"/>
  <c r="L593" i="35"/>
  <c r="M592" i="35"/>
  <c r="L592" i="35"/>
  <c r="M589" i="35"/>
  <c r="L589" i="35"/>
  <c r="M588" i="35"/>
  <c r="L588" i="35"/>
  <c r="M584" i="35"/>
  <c r="L584" i="35"/>
  <c r="M583" i="35"/>
  <c r="L583" i="35"/>
  <c r="M582" i="35"/>
  <c r="L582" i="35"/>
  <c r="M585" i="35"/>
  <c r="L585" i="35"/>
  <c r="M579" i="35"/>
  <c r="L579" i="35"/>
  <c r="M578" i="35"/>
  <c r="L578" i="35"/>
  <c r="M574" i="35"/>
  <c r="L574" i="35"/>
  <c r="M573" i="35"/>
  <c r="L573" i="35"/>
  <c r="M731" i="35"/>
  <c r="L731" i="35"/>
  <c r="I39" i="43"/>
  <c r="J39" i="43" s="1"/>
  <c r="I38" i="43"/>
  <c r="J38" i="43" s="1"/>
  <c r="I37" i="43"/>
  <c r="J37" i="43" s="1"/>
  <c r="I36" i="43"/>
  <c r="J36" i="43" s="1"/>
  <c r="I35" i="43"/>
  <c r="J35" i="43" s="1"/>
  <c r="I33" i="43"/>
  <c r="J33" i="43" s="1"/>
  <c r="I32" i="43"/>
  <c r="J32" i="43" s="1"/>
  <c r="I31" i="43"/>
  <c r="J31" i="43" s="1"/>
  <c r="I30" i="43"/>
  <c r="J30" i="43" s="1"/>
  <c r="I29" i="43"/>
  <c r="J29" i="43" s="1"/>
  <c r="I28" i="43"/>
  <c r="J28" i="43" s="1"/>
  <c r="I27" i="43"/>
  <c r="J27" i="43" s="1"/>
  <c r="I26" i="43"/>
  <c r="J26" i="43" s="1"/>
  <c r="I25" i="43"/>
  <c r="J25" i="43" s="1"/>
  <c r="I24" i="43"/>
  <c r="J24" i="43" s="1"/>
  <c r="I23" i="43"/>
  <c r="J23" i="43" s="1"/>
  <c r="I22" i="43"/>
  <c r="J22" i="43" s="1"/>
  <c r="I21" i="43"/>
  <c r="J21" i="43" s="1"/>
  <c r="I20" i="43"/>
  <c r="J20" i="43" s="1"/>
  <c r="I19" i="43"/>
  <c r="J19" i="43" s="1"/>
  <c r="I18" i="43"/>
  <c r="J18" i="43" s="1"/>
  <c r="I17" i="43"/>
  <c r="J17" i="43" s="1"/>
  <c r="I16" i="43"/>
  <c r="J16" i="43" s="1"/>
  <c r="I15" i="43"/>
  <c r="J15" i="43" s="1"/>
  <c r="I14" i="43"/>
  <c r="J14" i="43" s="1"/>
  <c r="I13" i="43"/>
  <c r="J13" i="43" s="1"/>
  <c r="H13" i="43"/>
  <c r="I12" i="43"/>
  <c r="J12" i="43" s="1"/>
  <c r="I11" i="43"/>
  <c r="J11" i="43" s="1"/>
  <c r="I10" i="43"/>
  <c r="J10" i="43" s="1"/>
  <c r="I9" i="43"/>
  <c r="J9" i="43" s="1"/>
  <c r="I8" i="43"/>
  <c r="J8" i="43" s="1"/>
  <c r="I7" i="43"/>
  <c r="J7" i="43" s="1"/>
  <c r="I6" i="43"/>
  <c r="J6" i="43" s="1"/>
  <c r="I5" i="43"/>
  <c r="J5" i="43" s="1"/>
  <c r="I4" i="43"/>
  <c r="J4" i="43" s="1"/>
  <c r="K1" i="43"/>
  <c r="I29" i="34"/>
  <c r="J29" i="34" s="1"/>
  <c r="I15" i="34"/>
  <c r="J15" i="34" s="1"/>
  <c r="I39" i="34"/>
  <c r="J39" i="34" s="1"/>
  <c r="I38" i="34"/>
  <c r="J38" i="34" s="1"/>
  <c r="I19" i="34"/>
  <c r="J19" i="34" s="1"/>
  <c r="I48" i="34"/>
  <c r="J48" i="34" s="1"/>
  <c r="I50" i="34"/>
  <c r="J50" i="34" s="1"/>
  <c r="I44" i="34"/>
  <c r="J44" i="34" s="1"/>
  <c r="I42" i="34"/>
  <c r="J42" i="34" s="1"/>
  <c r="I12" i="34"/>
  <c r="J12" i="34" s="1"/>
  <c r="I10" i="34"/>
  <c r="J10" i="34" s="1"/>
  <c r="I7" i="34"/>
  <c r="J7" i="34" s="1"/>
  <c r="I4" i="34"/>
  <c r="J4" i="34" s="1"/>
  <c r="H20" i="15"/>
  <c r="D20" i="15"/>
  <c r="I9" i="15"/>
  <c r="H9" i="15"/>
  <c r="G9" i="15"/>
  <c r="F9" i="15"/>
  <c r="F7" i="15"/>
  <c r="F8" i="15" s="1"/>
  <c r="E9" i="15"/>
  <c r="D9" i="15"/>
  <c r="D7" i="15"/>
  <c r="D8" i="15" s="1"/>
  <c r="C9" i="15"/>
  <c r="I7" i="15"/>
  <c r="I8" i="15" s="1"/>
  <c r="H7" i="15"/>
  <c r="H8" i="15" s="1"/>
  <c r="G7" i="15"/>
  <c r="G8" i="15" s="1"/>
  <c r="E7" i="15"/>
  <c r="E8" i="15" s="1"/>
  <c r="C7" i="15"/>
  <c r="I6" i="15"/>
  <c r="H6" i="15"/>
  <c r="G6" i="15"/>
  <c r="F6" i="15"/>
  <c r="E6" i="15"/>
  <c r="D6" i="15"/>
  <c r="E20" i="15"/>
  <c r="I20" i="15"/>
  <c r="F20" i="15"/>
  <c r="J20" i="15"/>
  <c r="C20" i="15"/>
  <c r="U171" i="12"/>
  <c r="U263" i="12"/>
  <c r="U149" i="12"/>
  <c r="U409" i="12"/>
  <c r="U154" i="12"/>
  <c r="U189" i="12"/>
  <c r="U45" i="12"/>
  <c r="U37" i="12"/>
  <c r="U155" i="12"/>
  <c r="U115" i="12"/>
  <c r="U257" i="12"/>
  <c r="U39" i="12"/>
  <c r="U163" i="12"/>
  <c r="U403" i="12"/>
  <c r="AH408" i="12"/>
  <c r="AH412" i="12"/>
  <c r="AH183" i="12"/>
  <c r="AH156" i="12"/>
  <c r="AH211" i="12"/>
  <c r="AJ379" i="12" l="1"/>
  <c r="U371" i="12"/>
  <c r="U77" i="12"/>
  <c r="AI390" i="12"/>
  <c r="AI316" i="12"/>
  <c r="AI350" i="12"/>
  <c r="AI357" i="12"/>
  <c r="AJ319" i="12"/>
  <c r="U132" i="12"/>
  <c r="AJ64" i="12"/>
  <c r="AJ400" i="12"/>
  <c r="AI370" i="12"/>
  <c r="AJ370" i="12"/>
  <c r="AI403" i="12"/>
  <c r="U143" i="12"/>
  <c r="U83" i="12"/>
  <c r="U102" i="12"/>
  <c r="U89" i="12"/>
  <c r="U166" i="12"/>
  <c r="U23" i="12"/>
  <c r="AD57" i="12"/>
  <c r="AK57" i="12" s="1"/>
  <c r="U168" i="12"/>
  <c r="U91" i="12"/>
  <c r="U97" i="12"/>
  <c r="U106" i="12"/>
  <c r="AJ29" i="12"/>
  <c r="U90" i="12"/>
  <c r="U116" i="12"/>
  <c r="U399" i="12"/>
  <c r="U120" i="12"/>
  <c r="U86" i="12"/>
  <c r="U57" i="12"/>
  <c r="U85" i="12"/>
  <c r="U99" i="12"/>
  <c r="U81" i="12"/>
  <c r="U337" i="12"/>
  <c r="U182" i="12"/>
  <c r="U148" i="12"/>
  <c r="U185" i="12"/>
  <c r="U195" i="12"/>
  <c r="U183" i="12"/>
  <c r="U162" i="12"/>
  <c r="U170" i="12"/>
  <c r="U237" i="12"/>
  <c r="U196" i="12"/>
  <c r="U415" i="12"/>
  <c r="U178" i="12"/>
  <c r="U175" i="12"/>
  <c r="AJ390" i="12"/>
  <c r="U328" i="12"/>
  <c r="U312" i="12"/>
  <c r="U311" i="12"/>
  <c r="U329" i="12"/>
  <c r="U395" i="12"/>
  <c r="U203" i="12"/>
  <c r="U225" i="12"/>
  <c r="U219" i="12"/>
  <c r="U231" i="12"/>
  <c r="U229" i="12"/>
  <c r="U239" i="12"/>
  <c r="U352" i="12"/>
  <c r="U246" i="12"/>
  <c r="U158" i="12"/>
  <c r="U296" i="12"/>
  <c r="U253" i="12"/>
  <c r="U308" i="12"/>
  <c r="U276" i="12"/>
  <c r="U330" i="12"/>
  <c r="U172" i="12"/>
  <c r="U309" i="12"/>
  <c r="U27" i="12"/>
  <c r="U319" i="12"/>
  <c r="U22" i="12"/>
  <c r="U42" i="12"/>
  <c r="U44" i="12"/>
  <c r="U402" i="12"/>
  <c r="U49" i="12"/>
  <c r="U305" i="12"/>
  <c r="U333" i="12"/>
  <c r="U344" i="12"/>
  <c r="U318" i="12"/>
  <c r="U353" i="12"/>
  <c r="U36" i="12"/>
  <c r="U336" i="12"/>
  <c r="U50" i="12"/>
  <c r="U340" i="12"/>
  <c r="U342" i="12"/>
  <c r="U320" i="12"/>
  <c r="U74" i="12"/>
  <c r="U355" i="12"/>
  <c r="AD36" i="12"/>
  <c r="AK36" i="12" s="1"/>
  <c r="U212" i="12"/>
  <c r="U200" i="12"/>
  <c r="U174" i="12"/>
  <c r="U157" i="12"/>
  <c r="U177" i="12"/>
  <c r="AD384" i="12"/>
  <c r="AK384" i="12" s="1"/>
  <c r="AD219" i="12"/>
  <c r="AK219" i="12" s="1"/>
  <c r="U24" i="12"/>
  <c r="U401" i="12"/>
  <c r="U46" i="12"/>
  <c r="U331" i="12"/>
  <c r="U378" i="12"/>
  <c r="U198" i="12"/>
  <c r="U206" i="12"/>
  <c r="U193" i="12"/>
  <c r="U202" i="12"/>
  <c r="U190" i="12"/>
  <c r="U292" i="12"/>
  <c r="U204" i="12"/>
  <c r="U214" i="12"/>
  <c r="U213" i="12"/>
  <c r="U220" i="12"/>
  <c r="U223" i="12"/>
  <c r="U129" i="12"/>
  <c r="C10" i="15"/>
  <c r="U387" i="12"/>
  <c r="U80" i="12"/>
  <c r="U59" i="12"/>
  <c r="U62" i="12"/>
  <c r="U93" i="12"/>
  <c r="U101" i="12"/>
  <c r="U55" i="12"/>
  <c r="U126" i="12"/>
  <c r="U103" i="12"/>
  <c r="U252" i="12"/>
  <c r="U141" i="12"/>
  <c r="U121" i="12"/>
  <c r="U139" i="12"/>
  <c r="C8" i="15"/>
  <c r="U30" i="12"/>
  <c r="U374" i="12"/>
  <c r="AD164" i="12"/>
  <c r="AK164" i="12" s="1"/>
  <c r="AD163" i="12"/>
  <c r="AK163" i="12" s="1"/>
  <c r="U291" i="12"/>
  <c r="U84" i="12"/>
  <c r="U234" i="12"/>
  <c r="U222" i="12"/>
  <c r="U144" i="12"/>
  <c r="U238" i="12"/>
  <c r="U221" i="12"/>
  <c r="U241" i="12"/>
  <c r="U250" i="12"/>
  <c r="U76" i="12"/>
  <c r="U258" i="12"/>
  <c r="U134" i="12"/>
  <c r="U245" i="12"/>
  <c r="U262" i="12"/>
  <c r="U248" i="12"/>
  <c r="U243" i="12"/>
  <c r="U251" i="12"/>
  <c r="U96" i="12"/>
  <c r="U233" i="12"/>
  <c r="U249" i="12"/>
  <c r="U247" i="12"/>
  <c r="U244" i="12"/>
  <c r="U235" i="12"/>
  <c r="U254" i="12"/>
  <c r="U271" i="12"/>
  <c r="U272" i="12"/>
  <c r="U325" i="12"/>
  <c r="U273" i="12"/>
  <c r="U281" i="12"/>
  <c r="U260" i="12"/>
  <c r="U293" i="12"/>
  <c r="U268" i="12"/>
  <c r="U274" i="12"/>
  <c r="U265" i="12"/>
  <c r="U307" i="12"/>
  <c r="U275" i="12"/>
  <c r="U300" i="12"/>
  <c r="U284" i="12"/>
  <c r="U283" i="12"/>
  <c r="U304" i="12"/>
  <c r="U298" i="12"/>
  <c r="U377" i="12"/>
  <c r="U280" i="12"/>
  <c r="U110" i="12"/>
  <c r="U21" i="12"/>
  <c r="U381" i="12"/>
  <c r="U56" i="12"/>
  <c r="U394" i="12"/>
  <c r="U35" i="12"/>
  <c r="U51" i="12"/>
  <c r="U40" i="12"/>
  <c r="AI47" i="12"/>
  <c r="AD322" i="12"/>
  <c r="AK322" i="12" s="1"/>
  <c r="U367" i="12"/>
  <c r="U323" i="12"/>
  <c r="U369" i="12"/>
  <c r="U392" i="12"/>
  <c r="U372" i="12"/>
  <c r="U224" i="12"/>
  <c r="U384" i="12"/>
  <c r="U216" i="12"/>
  <c r="U286" i="12"/>
  <c r="U187" i="12"/>
  <c r="U264" i="12"/>
  <c r="U290" i="12"/>
  <c r="U278" i="12"/>
  <c r="U279" i="12"/>
  <c r="U354" i="12"/>
  <c r="U303" i="12"/>
  <c r="U391" i="12"/>
  <c r="U393" i="12"/>
  <c r="U228" i="12"/>
  <c r="U301" i="12"/>
  <c r="U302" i="12"/>
  <c r="U173" i="12"/>
  <c r="U396" i="12"/>
  <c r="U47" i="12"/>
  <c r="U321" i="12"/>
  <c r="U322" i="12"/>
  <c r="U341" i="12"/>
  <c r="U317" i="12"/>
  <c r="U313" i="12"/>
  <c r="U73" i="12"/>
  <c r="U383" i="12"/>
  <c r="U65" i="12"/>
  <c r="U92" i="12"/>
  <c r="U146" i="12"/>
  <c r="U87" i="12"/>
  <c r="U105" i="12"/>
  <c r="U114" i="12"/>
  <c r="U128" i="12"/>
  <c r="Z302" i="12"/>
  <c r="AB302" i="12" s="1"/>
  <c r="AG302" i="12" s="1"/>
  <c r="U164" i="12"/>
  <c r="U180" i="12"/>
  <c r="U397" i="12"/>
  <c r="U351" i="12"/>
  <c r="AI290" i="12"/>
  <c r="AI299" i="12"/>
  <c r="AI278" i="12"/>
  <c r="AI280" i="12"/>
  <c r="J9" i="15"/>
  <c r="G10" i="15"/>
  <c r="AJ199" i="12"/>
  <c r="AJ369" i="12"/>
  <c r="AI376" i="12"/>
  <c r="AI355" i="12"/>
  <c r="AJ180" i="12"/>
  <c r="U207" i="12"/>
  <c r="AJ249" i="12"/>
  <c r="AJ158" i="12"/>
  <c r="AJ322" i="12"/>
  <c r="AJ80" i="12"/>
  <c r="AJ146" i="12"/>
  <c r="AJ105" i="12"/>
  <c r="AD90" i="12"/>
  <c r="AK90" i="12" s="1"/>
  <c r="AD116" i="12"/>
  <c r="AK116" i="12" s="1"/>
  <c r="AI399" i="12"/>
  <c r="AI154" i="12"/>
  <c r="AJ128" i="12"/>
  <c r="AD23" i="12"/>
  <c r="AK23" i="12" s="1"/>
  <c r="AI381" i="12"/>
  <c r="U404" i="12"/>
  <c r="U405" i="12"/>
  <c r="AI40" i="12"/>
  <c r="AI312" i="12"/>
  <c r="AJ69" i="12"/>
  <c r="AJ212" i="12"/>
  <c r="AI292" i="12"/>
  <c r="AI210" i="12"/>
  <c r="AI215" i="12"/>
  <c r="AI213" i="12"/>
  <c r="AD53" i="12"/>
  <c r="AK53" i="12" s="1"/>
  <c r="AD385" i="12"/>
  <c r="AK385" i="12" s="1"/>
  <c r="U332" i="12"/>
  <c r="U122" i="12"/>
  <c r="U136" i="12"/>
  <c r="U20" i="12"/>
  <c r="U140" i="12"/>
  <c r="AI153" i="12"/>
  <c r="U82" i="12"/>
  <c r="U160" i="12"/>
  <c r="U411" i="12"/>
  <c r="AJ89" i="12"/>
  <c r="AJ381" i="12"/>
  <c r="AI389" i="12"/>
  <c r="AE409" i="12"/>
  <c r="AE407" i="12"/>
  <c r="AJ169" i="12"/>
  <c r="AJ226" i="12"/>
  <c r="AC160" i="12"/>
  <c r="AD160" i="12" s="1"/>
  <c r="AK160" i="12" s="1"/>
  <c r="K290" i="35"/>
  <c r="K287" i="35"/>
  <c r="K285" i="35"/>
  <c r="K283" i="35"/>
  <c r="Z160" i="12"/>
  <c r="AB160" i="12" s="1"/>
  <c r="AG160" i="12" s="1"/>
  <c r="K685" i="35"/>
  <c r="AJ45" i="12"/>
  <c r="AI24" i="12"/>
  <c r="AJ375" i="12"/>
  <c r="AI160" i="12"/>
  <c r="AJ31" i="12"/>
  <c r="AF64" i="12"/>
  <c r="AC371" i="12"/>
  <c r="AD371" i="12" s="1"/>
  <c r="AK371" i="12" s="1"/>
  <c r="K485" i="35"/>
  <c r="K467" i="35"/>
  <c r="AC38" i="12"/>
  <c r="AD38" i="12" s="1"/>
  <c r="AK38" i="12" s="1"/>
  <c r="AI53" i="12"/>
  <c r="AI38" i="12"/>
  <c r="AJ414" i="12"/>
  <c r="AJ65" i="12"/>
  <c r="AJ100" i="12"/>
  <c r="K581" i="35"/>
  <c r="K732" i="35"/>
  <c r="K674" i="35"/>
  <c r="K757" i="35"/>
  <c r="K748" i="35"/>
  <c r="K727" i="35"/>
  <c r="K675" i="35"/>
  <c r="K799" i="35"/>
  <c r="K786" i="35"/>
  <c r="K443" i="35"/>
  <c r="K785" i="35"/>
  <c r="K266" i="35"/>
  <c r="K262" i="35"/>
  <c r="K351" i="35"/>
  <c r="Z106" i="12"/>
  <c r="AB106" i="12" s="1"/>
  <c r="AG106" i="12" s="1"/>
  <c r="AJ48" i="12"/>
  <c r="Z120" i="12"/>
  <c r="AB120" i="12" s="1"/>
  <c r="AG120" i="12" s="1"/>
  <c r="K768" i="35"/>
  <c r="AE57" i="12"/>
  <c r="AJ35" i="12"/>
  <c r="Z371" i="12"/>
  <c r="AB371" i="12" s="1"/>
  <c r="AG371" i="12" s="1"/>
  <c r="AE325" i="12"/>
  <c r="AI57" i="12"/>
  <c r="AI371" i="12"/>
  <c r="U347" i="12"/>
  <c r="U194" i="12"/>
  <c r="U188" i="12"/>
  <c r="U28" i="12"/>
  <c r="H10" i="15"/>
  <c r="U199" i="12"/>
  <c r="U277" i="12"/>
  <c r="U326" i="12"/>
  <c r="U335" i="12"/>
  <c r="U339" i="12"/>
  <c r="U334" i="12"/>
  <c r="U314" i="12"/>
  <c r="U343" i="12"/>
  <c r="U350" i="12"/>
  <c r="U368" i="12"/>
  <c r="U382" i="12"/>
  <c r="U346" i="12"/>
  <c r="U357" i="12"/>
  <c r="AD74" i="12"/>
  <c r="AK74" i="12" s="1"/>
  <c r="U348" i="12"/>
  <c r="U363" i="12"/>
  <c r="U365" i="12"/>
  <c r="U388" i="12"/>
  <c r="U366" i="12"/>
  <c r="AD188" i="12"/>
  <c r="AK188" i="12" s="1"/>
  <c r="U179" i="12"/>
  <c r="U165" i="12"/>
  <c r="U227" i="12"/>
  <c r="U379" i="12"/>
  <c r="U297" i="12"/>
  <c r="U147" i="12"/>
  <c r="U118" i="12"/>
  <c r="U270" i="12"/>
  <c r="Z159" i="12"/>
  <c r="AB159" i="12" s="1"/>
  <c r="AG159" i="12" s="1"/>
  <c r="U111" i="12"/>
  <c r="U66" i="12"/>
  <c r="U145" i="12"/>
  <c r="U413" i="12"/>
  <c r="U150" i="12"/>
  <c r="U169" i="12"/>
  <c r="U316" i="12"/>
  <c r="Z171" i="12"/>
  <c r="AB171" i="12" s="1"/>
  <c r="AG171" i="12" s="1"/>
  <c r="U19" i="12"/>
  <c r="U32" i="12"/>
  <c r="AI28" i="12"/>
  <c r="U43" i="12"/>
  <c r="U34" i="12"/>
  <c r="U389" i="12"/>
  <c r="U370" i="12"/>
  <c r="U412" i="12"/>
  <c r="U375" i="12"/>
  <c r="U31" i="12"/>
  <c r="AD287" i="12"/>
  <c r="AK287" i="12" s="1"/>
  <c r="U324" i="12"/>
  <c r="U410" i="12"/>
  <c r="U167" i="12"/>
  <c r="U156" i="12"/>
  <c r="U192" i="12"/>
  <c r="AD179" i="12"/>
  <c r="AK179" i="12" s="1"/>
  <c r="U218" i="12"/>
  <c r="U186" i="12"/>
  <c r="U67" i="12"/>
  <c r="U70" i="12"/>
  <c r="U191" i="12"/>
  <c r="AD223" i="12"/>
  <c r="AK223" i="12" s="1"/>
  <c r="AD379" i="12"/>
  <c r="AK379" i="12" s="1"/>
  <c r="AD297" i="12"/>
  <c r="AK297" i="12" s="1"/>
  <c r="U63" i="12"/>
  <c r="U414" i="12"/>
  <c r="U109" i="12"/>
  <c r="U72" i="12"/>
  <c r="U386" i="12"/>
  <c r="U95" i="12"/>
  <c r="U400" i="12"/>
  <c r="AD55" i="12"/>
  <c r="AK55" i="12" s="1"/>
  <c r="U135" i="12"/>
  <c r="U133" i="12"/>
  <c r="U123" i="12"/>
  <c r="U33" i="12"/>
  <c r="AJ152" i="12"/>
  <c r="J7" i="15"/>
  <c r="J8" i="15" s="1"/>
  <c r="U359" i="12"/>
  <c r="Z65" i="12"/>
  <c r="AB65" i="12" s="1"/>
  <c r="AG65" i="12" s="1"/>
  <c r="Z119" i="12"/>
  <c r="AB119" i="12" s="1"/>
  <c r="AG119" i="12" s="1"/>
  <c r="Z139" i="12"/>
  <c r="AB139" i="12" s="1"/>
  <c r="AG139" i="12" s="1"/>
  <c r="Z150" i="12"/>
  <c r="AB150" i="12" s="1"/>
  <c r="AG150" i="12" s="1"/>
  <c r="AJ54" i="12"/>
  <c r="Z34" i="12"/>
  <c r="AB34" i="12" s="1"/>
  <c r="AG34" i="12" s="1"/>
  <c r="U25" i="12"/>
  <c r="U349" i="12"/>
  <c r="AJ368" i="12"/>
  <c r="U69" i="12"/>
  <c r="U255" i="12"/>
  <c r="U236" i="12"/>
  <c r="U269" i="12"/>
  <c r="U289" i="12"/>
  <c r="U261" i="12"/>
  <c r="U299" i="12"/>
  <c r="AI68" i="12"/>
  <c r="AJ42" i="12"/>
  <c r="Z414" i="12"/>
  <c r="AB414" i="12" s="1"/>
  <c r="AG414" i="12" s="1"/>
  <c r="AJ85" i="12"/>
  <c r="U75" i="12"/>
  <c r="U152" i="12"/>
  <c r="AI49" i="12"/>
  <c r="U153" i="12"/>
  <c r="AJ150" i="12"/>
  <c r="U142" i="12"/>
  <c r="Z45" i="12"/>
  <c r="AB45" i="12" s="1"/>
  <c r="AG45" i="12" s="1"/>
  <c r="U407" i="12"/>
  <c r="U327" i="12"/>
  <c r="AD41" i="12"/>
  <c r="AK41" i="12" s="1"/>
  <c r="AD374" i="12"/>
  <c r="AK374" i="12" s="1"/>
  <c r="U361" i="12"/>
  <c r="U205" i="12"/>
  <c r="AD206" i="12"/>
  <c r="AK206" i="12" s="1"/>
  <c r="U210" i="12"/>
  <c r="U211" i="12"/>
  <c r="AD238" i="12"/>
  <c r="AK238" i="12" s="1"/>
  <c r="U256" i="12"/>
  <c r="AD274" i="12"/>
  <c r="AK274" i="12" s="1"/>
  <c r="AD289" i="12"/>
  <c r="AK289" i="12" s="1"/>
  <c r="U127" i="12"/>
  <c r="AD86" i="12"/>
  <c r="AK86" i="12" s="1"/>
  <c r="AC119" i="12"/>
  <c r="AD119" i="12" s="1"/>
  <c r="AK119" i="12" s="1"/>
  <c r="AI82" i="12"/>
  <c r="AC120" i="12"/>
  <c r="AD120" i="12" s="1"/>
  <c r="AK120" i="12" s="1"/>
  <c r="AI120" i="12"/>
  <c r="K470" i="35"/>
  <c r="K462" i="35"/>
  <c r="AE198" i="12"/>
  <c r="AC60" i="12"/>
  <c r="AD60" i="12" s="1"/>
  <c r="AK60" i="12" s="1"/>
  <c r="AC198" i="12"/>
  <c r="AD198" i="12" s="1"/>
  <c r="AK198" i="12" s="1"/>
  <c r="K782" i="35"/>
  <c r="K499" i="35"/>
  <c r="AC171" i="12"/>
  <c r="AD171" i="12" s="1"/>
  <c r="AK171" i="12" s="1"/>
  <c r="AE40" i="12"/>
  <c r="Z99" i="12"/>
  <c r="AB99" i="12" s="1"/>
  <c r="AG99" i="12" s="1"/>
  <c r="Z40" i="12"/>
  <c r="AB40" i="12" s="1"/>
  <c r="AG40" i="12" s="1"/>
  <c r="AC27" i="12"/>
  <c r="AD27" i="12" s="1"/>
  <c r="AK27" i="12" s="1"/>
  <c r="AF89" i="12"/>
  <c r="AE171" i="12"/>
  <c r="Z341" i="12"/>
  <c r="AB341" i="12" s="1"/>
  <c r="AG341" i="12" s="1"/>
  <c r="K794" i="35"/>
  <c r="AI27" i="12"/>
  <c r="AJ166" i="12"/>
  <c r="AI223" i="12"/>
  <c r="AI313" i="12"/>
  <c r="AI26" i="12"/>
  <c r="AC40" i="12"/>
  <c r="AD40" i="12" s="1"/>
  <c r="AK40" i="12" s="1"/>
  <c r="AE28" i="12"/>
  <c r="AC28" i="12"/>
  <c r="AD28" i="12" s="1"/>
  <c r="AK28" i="12" s="1"/>
  <c r="Z373" i="12"/>
  <c r="AB373" i="12" s="1"/>
  <c r="AG373" i="12" s="1"/>
  <c r="AI373" i="12"/>
  <c r="AI171" i="12"/>
  <c r="AI393" i="12"/>
  <c r="Z27" i="12"/>
  <c r="AB27" i="12" s="1"/>
  <c r="AG27" i="12" s="1"/>
  <c r="AC217" i="12"/>
  <c r="AD217" i="12" s="1"/>
  <c r="AK217" i="12" s="1"/>
  <c r="AC245" i="12"/>
  <c r="AD245" i="12" s="1"/>
  <c r="AK245" i="12" s="1"/>
  <c r="AI301" i="12"/>
  <c r="AC373" i="12"/>
  <c r="AD373" i="12" s="1"/>
  <c r="AK373" i="12" s="1"/>
  <c r="U338" i="12"/>
  <c r="U306" i="12"/>
  <c r="U287" i="12"/>
  <c r="U282" i="12"/>
  <c r="U41" i="12"/>
  <c r="U358" i="12"/>
  <c r="AD353" i="12"/>
  <c r="AK353" i="12" s="1"/>
  <c r="U113" i="12"/>
  <c r="Z224" i="12"/>
  <c r="AB224" i="12" s="1"/>
  <c r="AG224" i="12" s="1"/>
  <c r="Z244" i="12"/>
  <c r="AB244" i="12" s="1"/>
  <c r="AG244" i="12" s="1"/>
  <c r="U266" i="12"/>
  <c r="AD265" i="12"/>
  <c r="AK265" i="12" s="1"/>
  <c r="AD73" i="12"/>
  <c r="AK73" i="12" s="1"/>
  <c r="AI59" i="12"/>
  <c r="AJ112" i="12"/>
  <c r="U100" i="12"/>
  <c r="U98" i="12"/>
  <c r="Z151" i="12"/>
  <c r="AB151" i="12" s="1"/>
  <c r="AG151" i="12" s="1"/>
  <c r="U71" i="12"/>
  <c r="U131" i="12"/>
  <c r="U130" i="12"/>
  <c r="AI83" i="12"/>
  <c r="Z19" i="12"/>
  <c r="AB19" i="12" s="1"/>
  <c r="AG19" i="12" s="1"/>
  <c r="AI32" i="12"/>
  <c r="AD56" i="12"/>
  <c r="AK56" i="12" s="1"/>
  <c r="AJ371" i="12"/>
  <c r="U226" i="12"/>
  <c r="U230" i="12"/>
  <c r="AD44" i="12"/>
  <c r="AK44" i="12" s="1"/>
  <c r="U48" i="12"/>
  <c r="U78" i="12"/>
  <c r="U119" i="12"/>
  <c r="Z79" i="12"/>
  <c r="AB79" i="12" s="1"/>
  <c r="AG79" i="12" s="1"/>
  <c r="U108" i="12"/>
  <c r="AJ87" i="12"/>
  <c r="U104" i="12"/>
  <c r="AI105" i="12"/>
  <c r="AI126" i="12"/>
  <c r="U184" i="12"/>
  <c r="AI103" i="12"/>
  <c r="AI131" i="12"/>
  <c r="AJ56" i="12"/>
  <c r="U60" i="12"/>
  <c r="U416" i="12"/>
  <c r="U408" i="12"/>
  <c r="U373" i="12"/>
  <c r="AD346" i="12"/>
  <c r="AK346" i="12" s="1"/>
  <c r="U176" i="12"/>
  <c r="U209" i="12"/>
  <c r="AJ240" i="12"/>
  <c r="U232" i="12"/>
  <c r="U285" i="12"/>
  <c r="U345" i="12"/>
  <c r="AD64" i="12"/>
  <c r="AK64" i="12" s="1"/>
  <c r="AD78" i="12"/>
  <c r="AK78" i="12" s="1"/>
  <c r="AI97" i="12"/>
  <c r="AD106" i="12"/>
  <c r="AK106" i="12" s="1"/>
  <c r="AJ153" i="12"/>
  <c r="U54" i="12"/>
  <c r="U138" i="12"/>
  <c r="AD401" i="12"/>
  <c r="AK401" i="12" s="1"/>
  <c r="K389" i="35"/>
  <c r="K412" i="35"/>
  <c r="K411" i="35"/>
  <c r="K402" i="35"/>
  <c r="K396" i="35"/>
  <c r="K708" i="35"/>
  <c r="K376" i="35"/>
  <c r="K381" i="35"/>
  <c r="K377" i="35"/>
  <c r="K361" i="35"/>
  <c r="K359" i="35"/>
  <c r="K357" i="35"/>
  <c r="K356" i="35"/>
  <c r="K355" i="35"/>
  <c r="K354" i="35"/>
  <c r="K349" i="35"/>
  <c r="K347" i="35"/>
  <c r="K345" i="35"/>
  <c r="K339" i="35"/>
  <c r="K337" i="35"/>
  <c r="K343" i="35"/>
  <c r="K341" i="35"/>
  <c r="K291" i="35"/>
  <c r="K288" i="35"/>
  <c r="K279" i="35"/>
  <c r="K317" i="35"/>
  <c r="AJ266" i="12"/>
  <c r="AC248" i="12"/>
  <c r="AD248" i="12" s="1"/>
  <c r="AK248" i="12" s="1"/>
  <c r="AJ299" i="12"/>
  <c r="AI273" i="12"/>
  <c r="AE262" i="12"/>
  <c r="AJ298" i="12"/>
  <c r="K582" i="35"/>
  <c r="K576" i="35"/>
  <c r="K769" i="35"/>
  <c r="K635" i="35"/>
  <c r="K717" i="35"/>
  <c r="K776" i="35"/>
  <c r="K754" i="35"/>
  <c r="K729" i="35"/>
  <c r="K670" i="35"/>
  <c r="K663" i="35"/>
  <c r="K615" i="35"/>
  <c r="K601" i="35"/>
  <c r="K797" i="35"/>
  <c r="K661" i="35"/>
  <c r="K756" i="35"/>
  <c r="K651" i="35"/>
  <c r="K626" i="35"/>
  <c r="K580" i="35"/>
  <c r="K676" i="35"/>
  <c r="K629" i="35"/>
  <c r="K620" i="35"/>
  <c r="K760" i="35"/>
  <c r="K773" i="35"/>
  <c r="K598" i="35"/>
  <c r="K692" i="35"/>
  <c r="K618" i="35"/>
  <c r="K686" i="35"/>
  <c r="K622" i="35"/>
  <c r="K802" i="35"/>
  <c r="K672" i="35"/>
  <c r="K650" i="35"/>
  <c r="K739" i="35"/>
  <c r="K707" i="35"/>
  <c r="K681" i="35"/>
  <c r="K719" i="35"/>
  <c r="K645" i="35"/>
  <c r="K795" i="35"/>
  <c r="K724" i="35"/>
  <c r="K790" i="35"/>
  <c r="K737" i="35"/>
  <c r="K648" i="35"/>
  <c r="K636" i="35"/>
  <c r="K550" i="35"/>
  <c r="K531" i="35"/>
  <c r="K510" i="35"/>
  <c r="K482" i="35"/>
  <c r="K457" i="35"/>
  <c r="K371" i="35"/>
  <c r="K369" i="35"/>
  <c r="K392" i="35"/>
  <c r="K334" i="35"/>
  <c r="K332" i="35"/>
  <c r="K330" i="35"/>
  <c r="K328" i="35"/>
  <c r="K304" i="35"/>
  <c r="K313" i="35"/>
  <c r="K296" i="35"/>
  <c r="K294" i="35"/>
  <c r="K299" i="35"/>
  <c r="K298" i="35"/>
  <c r="Z300" i="12"/>
  <c r="AB300" i="12" s="1"/>
  <c r="AG300" i="12" s="1"/>
  <c r="AJ147" i="12"/>
  <c r="AI217" i="12"/>
  <c r="Z248" i="12"/>
  <c r="AB248" i="12" s="1"/>
  <c r="AG248" i="12" s="1"/>
  <c r="Z262" i="12"/>
  <c r="AB262" i="12" s="1"/>
  <c r="AG262" i="12" s="1"/>
  <c r="AI179" i="12"/>
  <c r="Z273" i="12"/>
  <c r="AB273" i="12" s="1"/>
  <c r="AG273" i="12" s="1"/>
  <c r="AI245" i="12"/>
  <c r="AC273" i="12"/>
  <c r="AD273" i="12" s="1"/>
  <c r="AK273" i="12" s="1"/>
  <c r="K751" i="35"/>
  <c r="K789" i="35"/>
  <c r="K761" i="35"/>
  <c r="K801" i="35"/>
  <c r="K745" i="35"/>
  <c r="K778" i="35"/>
  <c r="K744" i="35"/>
  <c r="K800" i="35"/>
  <c r="K722" i="35"/>
  <c r="Z60" i="12"/>
  <c r="AB60" i="12" s="1"/>
  <c r="AG60" i="12" s="1"/>
  <c r="AF128" i="12"/>
  <c r="AJ126" i="12"/>
  <c r="K569" i="35"/>
  <c r="K602" i="35"/>
  <c r="K476" i="35"/>
  <c r="K456" i="35"/>
  <c r="K282" i="35"/>
  <c r="K280" i="35"/>
  <c r="K277" i="35"/>
  <c r="K274" i="35"/>
  <c r="AE31" i="12"/>
  <c r="Z198" i="12"/>
  <c r="AB198" i="12" s="1"/>
  <c r="AG198" i="12" s="1"/>
  <c r="Z24" i="12"/>
  <c r="AB24" i="12" s="1"/>
  <c r="AG24" i="12" s="1"/>
  <c r="K556" i="35"/>
  <c r="K568" i="35"/>
  <c r="K566" i="35"/>
  <c r="K553" i="35"/>
  <c r="K533" i="35"/>
  <c r="K540" i="35"/>
  <c r="K538" i="35"/>
  <c r="K532" i="35"/>
  <c r="K517" i="35"/>
  <c r="K546" i="35"/>
  <c r="K374" i="35"/>
  <c r="K372" i="35"/>
  <c r="K368" i="35"/>
  <c r="K366" i="35"/>
  <c r="K382" i="35"/>
  <c r="K587" i="35"/>
  <c r="K333" i="35"/>
  <c r="AE252" i="12"/>
  <c r="Z31" i="12"/>
  <c r="AB31" i="12" s="1"/>
  <c r="AG31" i="12" s="1"/>
  <c r="AI31" i="12"/>
  <c r="Z153" i="12"/>
  <c r="AB153" i="12" s="1"/>
  <c r="AG153" i="12" s="1"/>
  <c r="AF180" i="12"/>
  <c r="AI36" i="12"/>
  <c r="AJ113" i="12"/>
  <c r="K535" i="35"/>
  <c r="K573" i="35"/>
  <c r="K578" i="35"/>
  <c r="K583" i="35"/>
  <c r="K588" i="35"/>
  <c r="K577" i="35"/>
  <c r="K698" i="35"/>
  <c r="K611" i="35"/>
  <c r="K711" i="35"/>
  <c r="K713" i="35"/>
  <c r="K667" i="35"/>
  <c r="K683" i="35"/>
  <c r="K687" i="35"/>
  <c r="K605" i="35"/>
  <c r="K694" i="35"/>
  <c r="K614" i="35"/>
  <c r="K623" i="35"/>
  <c r="K625" i="35"/>
  <c r="K641" i="35"/>
  <c r="K696" i="35"/>
  <c r="K379" i="35"/>
  <c r="K407" i="35"/>
  <c r="K362" i="35"/>
  <c r="K353" i="35"/>
  <c r="K348" i="35"/>
  <c r="K346" i="35"/>
  <c r="K315" i="35"/>
  <c r="K318" i="35"/>
  <c r="AJ416" i="12"/>
  <c r="AF146" i="12"/>
  <c r="AI54" i="12"/>
  <c r="AE139" i="12"/>
  <c r="AC261" i="12"/>
  <c r="AD261" i="12" s="1"/>
  <c r="AK261" i="12" s="1"/>
  <c r="Z138" i="12"/>
  <c r="AB138" i="12" s="1"/>
  <c r="AG138" i="12" s="1"/>
  <c r="AJ60" i="12"/>
  <c r="AC370" i="12"/>
  <c r="AD370" i="12" s="1"/>
  <c r="AK370" i="12" s="1"/>
  <c r="Z370" i="12"/>
  <c r="AB370" i="12" s="1"/>
  <c r="AG370" i="12" s="1"/>
  <c r="AJ145" i="12"/>
  <c r="Z76" i="12"/>
  <c r="AB76" i="12" s="1"/>
  <c r="AG76" i="12" s="1"/>
  <c r="AJ134" i="12"/>
  <c r="AJ104" i="12"/>
  <c r="AE59" i="12"/>
  <c r="AC59" i="12"/>
  <c r="AD59" i="12" s="1"/>
  <c r="AK59" i="12" s="1"/>
  <c r="Z276" i="12"/>
  <c r="AB276" i="12" s="1"/>
  <c r="AG276" i="12" s="1"/>
  <c r="AJ82" i="12"/>
  <c r="K740" i="35"/>
  <c r="K265" i="35"/>
  <c r="K264" i="35"/>
  <c r="K780" i="35"/>
  <c r="K746" i="35"/>
  <c r="K784" i="35"/>
  <c r="K509" i="35"/>
  <c r="K500" i="35"/>
  <c r="K483" i="35"/>
  <c r="K542" i="35"/>
  <c r="K479" i="35"/>
  <c r="K472" i="35"/>
  <c r="K463" i="35"/>
  <c r="K303" i="35"/>
  <c r="K305" i="35"/>
  <c r="K307" i="35"/>
  <c r="K312" i="35"/>
  <c r="K314" i="35"/>
  <c r="K321" i="35"/>
  <c r="K323" i="35"/>
  <c r="K325" i="35"/>
  <c r="K415" i="35"/>
  <c r="K387" i="35"/>
  <c r="K384" i="35"/>
  <c r="K378" i="35"/>
  <c r="K731" i="35"/>
  <c r="K747" i="35"/>
  <c r="K723" i="35"/>
  <c r="K762" i="35"/>
  <c r="K753" i="35"/>
  <c r="K758" i="35"/>
  <c r="K775" i="35"/>
  <c r="K766" i="35"/>
  <c r="K738" i="35"/>
  <c r="K777" i="35"/>
  <c r="K755" i="35"/>
  <c r="K788" i="35"/>
  <c r="K771" i="35"/>
  <c r="K741" i="35"/>
  <c r="K787" i="35"/>
  <c r="K437" i="35"/>
  <c r="K440" i="35"/>
  <c r="K508" i="35"/>
  <c r="K419" i="35"/>
  <c r="K422" i="35"/>
  <c r="K408" i="35"/>
  <c r="K326" i="35"/>
  <c r="AI238" i="12"/>
  <c r="AI67" i="12"/>
  <c r="Z237" i="12"/>
  <c r="AB237" i="12" s="1"/>
  <c r="AG237" i="12" s="1"/>
  <c r="AE215" i="12"/>
  <c r="AI146" i="12"/>
  <c r="AJ78" i="12"/>
  <c r="AC276" i="12"/>
  <c r="AD276" i="12" s="1"/>
  <c r="AK276" i="12" s="1"/>
  <c r="AE241" i="12"/>
  <c r="AE55" i="12"/>
  <c r="Z73" i="12"/>
  <c r="AB73" i="12" s="1"/>
  <c r="AG73" i="12" s="1"/>
  <c r="AF51" i="12"/>
  <c r="Z67" i="12"/>
  <c r="AB67" i="12" s="1"/>
  <c r="AG67" i="12" s="1"/>
  <c r="Z330" i="12"/>
  <c r="AB330" i="12" s="1"/>
  <c r="AG330" i="12" s="1"/>
  <c r="AJ401" i="12"/>
  <c r="AI186" i="12"/>
  <c r="AJ155" i="12"/>
  <c r="AJ184" i="12"/>
  <c r="AE331" i="12"/>
  <c r="AC331" i="12"/>
  <c r="AD331" i="12" s="1"/>
  <c r="AK331" i="12" s="1"/>
  <c r="AE370" i="12"/>
  <c r="AI56" i="12"/>
  <c r="AE353" i="12"/>
  <c r="Z146" i="12"/>
  <c r="AB146" i="12" s="1"/>
  <c r="AG146" i="12" s="1"/>
  <c r="AC146" i="12"/>
  <c r="AD146" i="12" s="1"/>
  <c r="AK146" i="12" s="1"/>
  <c r="AE56" i="12"/>
  <c r="AJ257" i="12"/>
  <c r="AE328" i="12"/>
  <c r="AJ341" i="12"/>
  <c r="AI241" i="12"/>
  <c r="Z55" i="12"/>
  <c r="AB55" i="12" s="1"/>
  <c r="AG55" i="12" s="1"/>
  <c r="AJ28" i="12"/>
  <c r="AI244" i="12"/>
  <c r="AJ217" i="12"/>
  <c r="AI276" i="12"/>
  <c r="AE244" i="12"/>
  <c r="AC67" i="12"/>
  <c r="AD67" i="12" s="1"/>
  <c r="AK67" i="12" s="1"/>
  <c r="AE362" i="12"/>
  <c r="AC19" i="12"/>
  <c r="AD19" i="12" s="1"/>
  <c r="AK19" i="12" s="1"/>
  <c r="AC316" i="12"/>
  <c r="AD316" i="12" s="1"/>
  <c r="AK316" i="12" s="1"/>
  <c r="AJ72" i="12"/>
  <c r="AE316" i="12"/>
  <c r="AJ73" i="12"/>
  <c r="Z32" i="12"/>
  <c r="AB32" i="12" s="1"/>
  <c r="AG32" i="12" s="1"/>
  <c r="AE237" i="12"/>
  <c r="AI237" i="12"/>
  <c r="AC83" i="12"/>
  <c r="AD83" i="12" s="1"/>
  <c r="AK83" i="12" s="1"/>
  <c r="AJ408" i="12"/>
  <c r="Z241" i="12"/>
  <c r="AB241" i="12" s="1"/>
  <c r="AG241" i="12" s="1"/>
  <c r="AE83" i="12"/>
  <c r="AJ321" i="12"/>
  <c r="AJ236" i="12"/>
  <c r="Z54" i="12"/>
  <c r="AB54" i="12" s="1"/>
  <c r="AG54" i="12" s="1"/>
  <c r="Z316" i="12"/>
  <c r="AB316" i="12" s="1"/>
  <c r="AG316" i="12" s="1"/>
  <c r="AE138" i="12"/>
  <c r="AE54" i="12"/>
  <c r="AJ251" i="12"/>
  <c r="AI44" i="12"/>
  <c r="Z118" i="12"/>
  <c r="AB118" i="12" s="1"/>
  <c r="AG118" i="12" s="1"/>
  <c r="AE411" i="12"/>
  <c r="AC404" i="12"/>
  <c r="AD404" i="12" s="1"/>
  <c r="AK404" i="12" s="1"/>
  <c r="AE153" i="12"/>
  <c r="AJ160" i="12"/>
  <c r="AI400" i="12"/>
  <c r="AI118" i="12"/>
  <c r="Z411" i="12"/>
  <c r="AB411" i="12" s="1"/>
  <c r="AG411" i="12" s="1"/>
  <c r="AJ250" i="12"/>
  <c r="Z252" i="12"/>
  <c r="AB252" i="12" s="1"/>
  <c r="AG252" i="12" s="1"/>
  <c r="AF241" i="12"/>
  <c r="AJ276" i="12"/>
  <c r="AE118" i="12"/>
  <c r="AC153" i="12"/>
  <c r="AD153" i="12" s="1"/>
  <c r="AK153" i="12" s="1"/>
  <c r="AJ143" i="12"/>
  <c r="AC181" i="12"/>
  <c r="AD181" i="12" s="1"/>
  <c r="AK181" i="12" s="1"/>
  <c r="AI252" i="12"/>
  <c r="AJ46" i="12"/>
  <c r="AI411" i="12"/>
  <c r="AJ247" i="12"/>
  <c r="Z250" i="12"/>
  <c r="AB250" i="12" s="1"/>
  <c r="AG250" i="12" s="1"/>
  <c r="Z313" i="12"/>
  <c r="AB313" i="12" s="1"/>
  <c r="AG313" i="12" s="1"/>
  <c r="AE48" i="12"/>
  <c r="AE97" i="12"/>
  <c r="AJ263" i="12"/>
  <c r="AC34" i="12"/>
  <c r="AD34" i="12" s="1"/>
  <c r="AK34" i="12" s="1"/>
  <c r="AE34" i="12"/>
  <c r="AF152" i="12"/>
  <c r="AE231" i="12"/>
  <c r="AJ130" i="12"/>
  <c r="AF56" i="12"/>
  <c r="Z403" i="12"/>
  <c r="AB403" i="12" s="1"/>
  <c r="AG403" i="12" s="1"/>
  <c r="AI159" i="12"/>
  <c r="AF379" i="12"/>
  <c r="AC97" i="12"/>
  <c r="AD97" i="12" s="1"/>
  <c r="AK97" i="12" s="1"/>
  <c r="Z346" i="12"/>
  <c r="AB346" i="12" s="1"/>
  <c r="AG346" i="12" s="1"/>
  <c r="Z75" i="12"/>
  <c r="AB75" i="12" s="1"/>
  <c r="AG75" i="12" s="1"/>
  <c r="AI48" i="12"/>
  <c r="AC350" i="12"/>
  <c r="AD350" i="12" s="1"/>
  <c r="AK350" i="12" s="1"/>
  <c r="AI404" i="12"/>
  <c r="AC145" i="12"/>
  <c r="AD145" i="12" s="1"/>
  <c r="AK145" i="12" s="1"/>
  <c r="AI363" i="12"/>
  <c r="AC299" i="12"/>
  <c r="AD299" i="12" s="1"/>
  <c r="AK299" i="12" s="1"/>
  <c r="AJ242" i="12"/>
  <c r="AI414" i="12"/>
  <c r="AE75" i="12"/>
  <c r="AI326" i="12"/>
  <c r="Z145" i="12"/>
  <c r="AB145" i="12" s="1"/>
  <c r="AG145" i="12" s="1"/>
  <c r="AC139" i="12"/>
  <c r="AD139" i="12" s="1"/>
  <c r="AK139" i="12" s="1"/>
  <c r="AE178" i="12"/>
  <c r="AI104" i="12"/>
  <c r="K721" i="35"/>
  <c r="K665" i="35"/>
  <c r="K537" i="35"/>
  <c r="K527" i="35"/>
  <c r="K647" i="35"/>
  <c r="K523" i="35"/>
  <c r="K526" i="35"/>
  <c r="K520" i="35"/>
  <c r="K516" i="35"/>
  <c r="K514" i="35"/>
  <c r="K497" i="35"/>
  <c r="K505" i="35"/>
  <c r="K488" i="35"/>
  <c r="K490" i="35"/>
  <c r="K487" i="35"/>
  <c r="K458" i="35"/>
  <c r="K475" i="35"/>
  <c r="K451" i="35"/>
  <c r="K465" i="35"/>
  <c r="K428" i="35"/>
  <c r="K441" i="35"/>
  <c r="K424" i="35"/>
  <c r="K414" i="35"/>
  <c r="K405" i="35"/>
  <c r="K386" i="35"/>
  <c r="K373" i="35"/>
  <c r="K364" i="35"/>
  <c r="K383" i="35"/>
  <c r="K336" i="35"/>
  <c r="K302" i="35"/>
  <c r="K309" i="35"/>
  <c r="K310" i="35"/>
  <c r="K320" i="35"/>
  <c r="K322" i="35"/>
  <c r="K324" i="35"/>
  <c r="K286" i="35"/>
  <c r="K584" i="35"/>
  <c r="K589" i="35"/>
  <c r="K593" i="35"/>
  <c r="K597" i="35"/>
  <c r="K559" i="35"/>
  <c r="K586" i="35"/>
  <c r="K697" i="35"/>
  <c r="K632" i="35"/>
  <c r="K633" i="35"/>
  <c r="K671" i="35"/>
  <c r="K644" i="35"/>
  <c r="K712" i="35"/>
  <c r="K714" i="35"/>
  <c r="K716" i="35"/>
  <c r="K616" i="35"/>
  <c r="K703" i="35"/>
  <c r="K604" i="35"/>
  <c r="K653" i="35"/>
  <c r="K684" i="35"/>
  <c r="K660" i="35"/>
  <c r="K621" i="35"/>
  <c r="K613" i="35"/>
  <c r="K627" i="35"/>
  <c r="K631" i="35"/>
  <c r="K677" i="35"/>
  <c r="K695" i="35"/>
  <c r="K688" i="35"/>
  <c r="K624" i="35"/>
  <c r="K401" i="35"/>
  <c r="K646" i="35"/>
  <c r="K522" i="35"/>
  <c r="K521" i="35"/>
  <c r="K545" i="35"/>
  <c r="K461" i="35"/>
  <c r="K666" i="35"/>
  <c r="K643" i="35"/>
  <c r="K609" i="35"/>
  <c r="K474" i="35"/>
  <c r="K709" i="35"/>
  <c r="K682" i="35"/>
  <c r="K603" i="35"/>
  <c r="K749" i="35"/>
  <c r="K725" i="35"/>
  <c r="K735" i="35"/>
  <c r="K690" i="35"/>
  <c r="K693" i="35"/>
  <c r="K699" i="35"/>
  <c r="K781" i="35"/>
  <c r="K607" i="35"/>
  <c r="K669" i="35"/>
  <c r="K565" i="35"/>
  <c r="K554" i="35"/>
  <c r="K473" i="35"/>
  <c r="K459" i="35"/>
  <c r="K417" i="35"/>
  <c r="K426" i="35"/>
  <c r="K395" i="35"/>
  <c r="K398" i="35"/>
  <c r="K365" i="35"/>
  <c r="K360" i="35"/>
  <c r="K358" i="35"/>
  <c r="K352" i="35"/>
  <c r="K350" i="35"/>
  <c r="K340" i="35"/>
  <c r="K344" i="35"/>
  <c r="K306" i="35"/>
  <c r="K612" i="35"/>
  <c r="K779" i="35"/>
  <c r="K591" i="35"/>
  <c r="K657" i="35"/>
  <c r="K513" i="35"/>
  <c r="K511" i="35"/>
  <c r="K327" i="35"/>
  <c r="K486" i="35"/>
  <c r="K429" i="35"/>
  <c r="K445" i="35"/>
  <c r="K447" i="35"/>
  <c r="K431" i="35"/>
  <c r="K444" i="35"/>
  <c r="K406" i="35"/>
  <c r="K224" i="35"/>
  <c r="Z98" i="12"/>
  <c r="AB98" i="12" s="1"/>
  <c r="AG98" i="12" s="1"/>
  <c r="K585" i="35"/>
  <c r="K592" i="35"/>
  <c r="K596" i="35"/>
  <c r="K619" i="35"/>
  <c r="K701" i="35"/>
  <c r="K728" i="35"/>
  <c r="K679" i="35"/>
  <c r="K715" i="35"/>
  <c r="K610" i="35"/>
  <c r="K680" i="35"/>
  <c r="K590" i="35"/>
  <c r="K704" i="35"/>
  <c r="K733" i="35"/>
  <c r="K705" i="35"/>
  <c r="K668" i="35"/>
  <c r="K791" i="35"/>
  <c r="K765" i="35"/>
  <c r="K767" i="35"/>
  <c r="K662" i="35"/>
  <c r="K640" i="35"/>
  <c r="K700" i="35"/>
  <c r="K600" i="35"/>
  <c r="K655" i="35"/>
  <c r="K637" i="35"/>
  <c r="K772" i="35"/>
  <c r="K656" i="35"/>
  <c r="K503" i="35"/>
  <c r="K481" i="35"/>
  <c r="K452" i="35"/>
  <c r="K477" i="35"/>
  <c r="K466" i="35"/>
  <c r="K430" i="35"/>
  <c r="K446" i="35"/>
  <c r="K448" i="35"/>
  <c r="K433" i="35"/>
  <c r="K435" i="35"/>
  <c r="K442" i="35"/>
  <c r="K319" i="35"/>
  <c r="K342" i="35"/>
  <c r="K494" i="35"/>
  <c r="K413" i="35"/>
  <c r="K574" i="35"/>
  <c r="K579" i="35"/>
  <c r="K691" i="35"/>
  <c r="K796" i="35"/>
  <c r="K706" i="35"/>
  <c r="K400" i="35"/>
  <c r="K639" i="35"/>
  <c r="K562" i="35"/>
  <c r="K564" i="35"/>
  <c r="K512" i="35"/>
  <c r="K489" i="35"/>
  <c r="K493" i="35"/>
  <c r="K506" i="35"/>
  <c r="K480" i="35"/>
  <c r="K471" i="35"/>
  <c r="K572" i="35"/>
  <c r="K425" i="35"/>
  <c r="K311" i="35"/>
  <c r="K295" i="35"/>
  <c r="K393" i="35"/>
  <c r="K293" i="35"/>
  <c r="Z46" i="12"/>
  <c r="AB46" i="12" s="1"/>
  <c r="AG46" i="12" s="1"/>
  <c r="K793" i="35"/>
  <c r="K736" i="35"/>
  <c r="K792" i="35"/>
  <c r="K558" i="35"/>
  <c r="K563" i="35"/>
  <c r="K557" i="35"/>
  <c r="K549" i="35"/>
  <c r="K551" i="35"/>
  <c r="K544" i="35"/>
  <c r="K530" i="35"/>
  <c r="K528" i="35"/>
  <c r="K524" i="35"/>
  <c r="K495" i="35"/>
  <c r="K496" i="35"/>
  <c r="K492" i="35"/>
  <c r="K469" i="35"/>
  <c r="K434" i="35"/>
  <c r="K439" i="35"/>
  <c r="K410" i="35"/>
  <c r="K403" i="35"/>
  <c r="K394" i="35"/>
  <c r="K432" i="35"/>
  <c r="K391" i="35"/>
  <c r="K658" i="35"/>
  <c r="K702" i="35"/>
  <c r="K764" i="35"/>
  <c r="K734" i="35"/>
  <c r="K652" i="35"/>
  <c r="K774" i="35"/>
  <c r="K726" i="35"/>
  <c r="K759" i="35"/>
  <c r="K770" i="35"/>
  <c r="K628" i="35"/>
  <c r="K630" i="35"/>
  <c r="K763" i="35"/>
  <c r="K638" i="35"/>
  <c r="K642" i="35"/>
  <c r="K678" i="35"/>
  <c r="K541" i="35"/>
  <c r="K539" i="35"/>
  <c r="K529" i="35"/>
  <c r="K561" i="35"/>
  <c r="K525" i="35"/>
  <c r="K409" i="35"/>
  <c r="K416" i="35"/>
  <c r="K436" i="35"/>
  <c r="K284" i="35"/>
  <c r="K278" i="35"/>
  <c r="K276" i="35"/>
  <c r="K270" i="35"/>
  <c r="Z199" i="12"/>
  <c r="AB199" i="12" s="1"/>
  <c r="AG199" i="12" s="1"/>
  <c r="Z48" i="12"/>
  <c r="AB48" i="12" s="1"/>
  <c r="AG48" i="12" s="1"/>
  <c r="AD52" i="12"/>
  <c r="AK52" i="12" s="1"/>
  <c r="AF85" i="12"/>
  <c r="AJ213" i="12"/>
  <c r="Z82" i="12"/>
  <c r="AB82" i="12" s="1"/>
  <c r="AG82" i="12" s="1"/>
  <c r="AI145" i="12"/>
  <c r="AI139" i="12"/>
  <c r="I10" i="15"/>
  <c r="Z397" i="12"/>
  <c r="AB397" i="12" s="1"/>
  <c r="AG397" i="12" s="1"/>
  <c r="U58" i="12"/>
  <c r="U376" i="12"/>
  <c r="U197" i="12"/>
  <c r="AJ202" i="12"/>
  <c r="U201" i="12"/>
  <c r="Z359" i="12"/>
  <c r="AB359" i="12" s="1"/>
  <c r="AG359" i="12" s="1"/>
  <c r="U215" i="12"/>
  <c r="U362" i="12"/>
  <c r="Z289" i="12"/>
  <c r="AB289" i="12" s="1"/>
  <c r="AG289" i="12" s="1"/>
  <c r="U398" i="12"/>
  <c r="U360" i="12"/>
  <c r="U38" i="12"/>
  <c r="AI107" i="12"/>
  <c r="Z142" i="12"/>
  <c r="AB142" i="12" s="1"/>
  <c r="AG142" i="12" s="1"/>
  <c r="U181" i="12"/>
  <c r="U364" i="12"/>
  <c r="AI50" i="12"/>
  <c r="AJ334" i="12"/>
  <c r="AD58" i="12"/>
  <c r="AK58" i="12" s="1"/>
  <c r="U242" i="12"/>
  <c r="U240" i="12"/>
  <c r="AD241" i="12"/>
  <c r="AK241" i="12" s="1"/>
  <c r="AJ243" i="12"/>
  <c r="U217" i="12"/>
  <c r="U259" i="12"/>
  <c r="U295" i="12"/>
  <c r="U52" i="12"/>
  <c r="AD360" i="12"/>
  <c r="AK360" i="12" s="1"/>
  <c r="U26" i="12"/>
  <c r="AD383" i="12"/>
  <c r="AK383" i="12" s="1"/>
  <c r="AD184" i="12"/>
  <c r="AK184" i="12" s="1"/>
  <c r="Z152" i="12"/>
  <c r="AB152" i="12" s="1"/>
  <c r="AG152" i="12" s="1"/>
  <c r="AD21" i="12"/>
  <c r="AK21" i="12" s="1"/>
  <c r="AD348" i="12"/>
  <c r="AK348" i="12" s="1"/>
  <c r="U356" i="12"/>
  <c r="AD174" i="12"/>
  <c r="AK174" i="12" s="1"/>
  <c r="U288" i="12"/>
  <c r="U310" i="12"/>
  <c r="AJ193" i="12"/>
  <c r="AD325" i="12"/>
  <c r="AK325" i="12" s="1"/>
  <c r="AD354" i="12"/>
  <c r="AK354" i="12" s="1"/>
  <c r="AJ59" i="12"/>
  <c r="U112" i="12"/>
  <c r="AD93" i="12"/>
  <c r="AK93" i="12" s="1"/>
  <c r="AD252" i="12"/>
  <c r="AK252" i="12" s="1"/>
  <c r="AC414" i="12"/>
  <c r="AD414" i="12" s="1"/>
  <c r="AK414" i="12" s="1"/>
  <c r="AI166" i="12"/>
  <c r="AE89" i="12"/>
  <c r="AE403" i="12"/>
  <c r="Z229" i="12"/>
  <c r="AB229" i="12" s="1"/>
  <c r="AG229" i="12" s="1"/>
  <c r="AC244" i="12"/>
  <c r="AD244" i="12" s="1"/>
  <c r="AK244" i="12" s="1"/>
  <c r="AI19" i="12"/>
  <c r="AE302" i="12"/>
  <c r="AC82" i="12"/>
  <c r="AD82" i="12" s="1"/>
  <c r="AK82" i="12" s="1"/>
  <c r="Z291" i="12"/>
  <c r="AB291" i="12" s="1"/>
  <c r="AG291" i="12" s="1"/>
  <c r="AI169" i="12"/>
  <c r="AJ62" i="12"/>
  <c r="AJ387" i="12"/>
  <c r="Z163" i="12"/>
  <c r="AB163" i="12" s="1"/>
  <c r="AG163" i="12" s="1"/>
  <c r="AJ19" i="12"/>
  <c r="Z213" i="12"/>
  <c r="AB213" i="12" s="1"/>
  <c r="AG213" i="12" s="1"/>
  <c r="AC77" i="12"/>
  <c r="AD77" i="12" s="1"/>
  <c r="AK77" i="12" s="1"/>
  <c r="AJ411" i="12"/>
  <c r="Z38" i="12"/>
  <c r="AB38" i="12" s="1"/>
  <c r="AG38" i="12" s="1"/>
  <c r="Z181" i="12"/>
  <c r="AB181" i="12" s="1"/>
  <c r="AG181" i="12" s="1"/>
  <c r="AJ138" i="12"/>
  <c r="AE414" i="12"/>
  <c r="AI89" i="12"/>
  <c r="AJ229" i="12"/>
  <c r="AI87" i="12"/>
  <c r="AC403" i="12"/>
  <c r="AD403" i="12" s="1"/>
  <c r="AK403" i="12" s="1"/>
  <c r="AJ256" i="12"/>
  <c r="AC213" i="12"/>
  <c r="AD213" i="12" s="1"/>
  <c r="AK213" i="12" s="1"/>
  <c r="AE19" i="12"/>
  <c r="AJ302" i="12"/>
  <c r="Z157" i="12"/>
  <c r="AB157" i="12" s="1"/>
  <c r="AG157" i="12" s="1"/>
  <c r="Z169" i="12"/>
  <c r="AB169" i="12" s="1"/>
  <c r="AG169" i="12" s="1"/>
  <c r="Z89" i="12"/>
  <c r="AB89" i="12" s="1"/>
  <c r="AG89" i="12" s="1"/>
  <c r="AJ181" i="12"/>
  <c r="AJ279" i="12"/>
  <c r="Z23" i="12"/>
  <c r="AB23" i="12" s="1"/>
  <c r="AG23" i="12" s="1"/>
  <c r="AJ24" i="12"/>
  <c r="Z36" i="12"/>
  <c r="AB36" i="12" s="1"/>
  <c r="AG36" i="12" s="1"/>
  <c r="AJ84" i="12"/>
  <c r="AJ144" i="12"/>
  <c r="AJ301" i="12"/>
  <c r="AI248" i="12"/>
  <c r="AE36" i="12"/>
  <c r="AE213" i="12"/>
  <c r="AJ201" i="12"/>
  <c r="AC169" i="12"/>
  <c r="AD169" i="12" s="1"/>
  <c r="AK169" i="12" s="1"/>
  <c r="AE166" i="12"/>
  <c r="Z166" i="12"/>
  <c r="AB166" i="12" s="1"/>
  <c r="AG166" i="12" s="1"/>
  <c r="AJ38" i="12"/>
  <c r="AC24" i="12"/>
  <c r="AD24" i="12" s="1"/>
  <c r="AK24" i="12" s="1"/>
  <c r="AJ23" i="12"/>
  <c r="J6" i="15"/>
  <c r="Z344" i="12"/>
  <c r="AB344" i="12" s="1"/>
  <c r="AG344" i="12" s="1"/>
  <c r="Z347" i="12"/>
  <c r="AB347" i="12" s="1"/>
  <c r="AG347" i="12" s="1"/>
  <c r="AJ207" i="12"/>
  <c r="AJ232" i="12"/>
  <c r="AJ244" i="12"/>
  <c r="AJ293" i="12"/>
  <c r="Z275" i="12"/>
  <c r="AB275" i="12" s="1"/>
  <c r="AG275" i="12" s="1"/>
  <c r="Z321" i="12"/>
  <c r="AB321" i="12" s="1"/>
  <c r="AG321" i="12" s="1"/>
  <c r="Z317" i="12"/>
  <c r="AB317" i="12" s="1"/>
  <c r="AG317" i="12" s="1"/>
  <c r="AJ151" i="12"/>
  <c r="AI71" i="12"/>
  <c r="U315" i="12"/>
  <c r="U294" i="12"/>
  <c r="U267" i="12"/>
  <c r="Z349" i="12"/>
  <c r="AB349" i="12" s="1"/>
  <c r="AG349" i="12" s="1"/>
  <c r="AJ221" i="12"/>
  <c r="AI134" i="12"/>
  <c r="Z247" i="12"/>
  <c r="AB247" i="12" s="1"/>
  <c r="AG247" i="12" s="1"/>
  <c r="AD80" i="12"/>
  <c r="AK80" i="12" s="1"/>
  <c r="AI61" i="12"/>
  <c r="AD112" i="12"/>
  <c r="AK112" i="12" s="1"/>
  <c r="AI123" i="12"/>
  <c r="Z137" i="12"/>
  <c r="AB137" i="12" s="1"/>
  <c r="AG137" i="12" s="1"/>
  <c r="AJ32" i="12"/>
  <c r="U380" i="12"/>
  <c r="Z294" i="12"/>
  <c r="AB294" i="12" s="1"/>
  <c r="AG294" i="12" s="1"/>
  <c r="Z320" i="12"/>
  <c r="AB320" i="12" s="1"/>
  <c r="AG320" i="12" s="1"/>
  <c r="AI74" i="12"/>
  <c r="AD366" i="12"/>
  <c r="AK366" i="12" s="1"/>
  <c r="AD372" i="12"/>
  <c r="AK372" i="12" s="1"/>
  <c r="AD237" i="12"/>
  <c r="AK237" i="12" s="1"/>
  <c r="U208" i="12"/>
  <c r="AD242" i="12"/>
  <c r="AK242" i="12" s="1"/>
  <c r="AD240" i="12"/>
  <c r="AK240" i="12" s="1"/>
  <c r="AD232" i="12"/>
  <c r="AK232" i="12" s="1"/>
  <c r="AD158" i="12"/>
  <c r="AK158" i="12" s="1"/>
  <c r="Z260" i="12"/>
  <c r="AB260" i="12" s="1"/>
  <c r="AG260" i="12" s="1"/>
  <c r="Z286" i="12"/>
  <c r="AB286" i="12" s="1"/>
  <c r="AG286" i="12" s="1"/>
  <c r="AI132" i="12"/>
  <c r="AD88" i="12"/>
  <c r="AK88" i="12" s="1"/>
  <c r="AD135" i="12"/>
  <c r="AK135" i="12" s="1"/>
  <c r="AD114" i="12"/>
  <c r="AK114" i="12" s="1"/>
  <c r="AI102" i="12"/>
  <c r="AD411" i="12"/>
  <c r="AK411" i="12" s="1"/>
  <c r="AI65" i="12"/>
  <c r="AI81" i="12"/>
  <c r="AC253" i="12"/>
  <c r="AD253" i="12" s="1"/>
  <c r="AK253" i="12" s="1"/>
  <c r="Z177" i="12"/>
  <c r="AB177" i="12" s="1"/>
  <c r="AG177" i="12" s="1"/>
  <c r="AC35" i="12"/>
  <c r="AD35" i="12" s="1"/>
  <c r="AK35" i="12" s="1"/>
  <c r="AF400" i="12"/>
  <c r="AF249" i="12"/>
  <c r="AE21" i="12"/>
  <c r="AI412" i="12"/>
  <c r="AJ239" i="12"/>
  <c r="AJ95" i="12"/>
  <c r="AI297" i="12"/>
  <c r="AF54" i="12"/>
  <c r="AF370" i="12"/>
  <c r="AI109" i="12"/>
  <c r="AC142" i="12"/>
  <c r="AD142" i="12" s="1"/>
  <c r="AK142" i="12" s="1"/>
  <c r="Z81" i="12"/>
  <c r="AB81" i="12" s="1"/>
  <c r="AG81" i="12" s="1"/>
  <c r="AE152" i="12"/>
  <c r="Z195" i="12"/>
  <c r="AB195" i="12" s="1"/>
  <c r="AG195" i="12" s="1"/>
  <c r="Z389" i="12"/>
  <c r="AB389" i="12" s="1"/>
  <c r="AG389" i="12" s="1"/>
  <c r="Z35" i="12"/>
  <c r="AB35" i="12" s="1"/>
  <c r="AG35" i="12" s="1"/>
  <c r="AC381" i="12"/>
  <c r="AD381" i="12" s="1"/>
  <c r="AK381" i="12" s="1"/>
  <c r="AE85" i="12"/>
  <c r="AC150" i="12"/>
  <c r="AD150" i="12" s="1"/>
  <c r="AK150" i="12" s="1"/>
  <c r="AJ127" i="12"/>
  <c r="AJ383" i="12"/>
  <c r="AE107" i="12"/>
  <c r="AE150" i="12"/>
  <c r="Z64" i="12"/>
  <c r="AB64" i="12" s="1"/>
  <c r="AG64" i="12" s="1"/>
  <c r="AJ246" i="12"/>
  <c r="AJ384" i="12"/>
  <c r="AC155" i="12"/>
  <c r="AD155" i="12" s="1"/>
  <c r="AK155" i="12" s="1"/>
  <c r="AE45" i="12"/>
  <c r="AE142" i="12"/>
  <c r="AI85" i="12"/>
  <c r="AC81" i="12"/>
  <c r="AD81" i="12" s="1"/>
  <c r="AK81" i="12" s="1"/>
  <c r="Z86" i="12"/>
  <c r="AB86" i="12" s="1"/>
  <c r="AG86" i="12" s="1"/>
  <c r="AE269" i="12"/>
  <c r="Z412" i="12"/>
  <c r="AB412" i="12" s="1"/>
  <c r="AG412" i="12" s="1"/>
  <c r="Z378" i="12"/>
  <c r="AB378" i="12" s="1"/>
  <c r="AG378" i="12" s="1"/>
  <c r="Z161" i="12"/>
  <c r="AB161" i="12" s="1"/>
  <c r="AG161" i="12" s="1"/>
  <c r="Z128" i="12"/>
  <c r="AB128" i="12" s="1"/>
  <c r="AG128" i="12" s="1"/>
  <c r="AE136" i="12"/>
  <c r="AJ258" i="12"/>
  <c r="AE383" i="12"/>
  <c r="AF87" i="12"/>
  <c r="AC45" i="12"/>
  <c r="AD45" i="12" s="1"/>
  <c r="AK45" i="12" s="1"/>
  <c r="AF150" i="12"/>
  <c r="AJ68" i="12"/>
  <c r="AC154" i="12"/>
  <c r="AD154" i="12" s="1"/>
  <c r="AK154" i="12" s="1"/>
  <c r="AI155" i="12"/>
  <c r="AF80" i="12"/>
  <c r="AI379" i="12"/>
  <c r="AC255" i="12"/>
  <c r="AD255" i="12" s="1"/>
  <c r="AK255" i="12" s="1"/>
  <c r="AE154" i="12"/>
  <c r="AF212" i="12"/>
  <c r="AC109" i="12"/>
  <c r="AD109" i="12" s="1"/>
  <c r="AK109" i="12" s="1"/>
  <c r="AF42" i="12"/>
  <c r="AC63" i="12"/>
  <c r="AD63" i="12" s="1"/>
  <c r="AK63" i="12" s="1"/>
  <c r="AE384" i="12"/>
  <c r="AI35" i="12"/>
  <c r="AF381" i="12"/>
  <c r="AC222" i="12"/>
  <c r="AD222" i="12" s="1"/>
  <c r="AK222" i="12" s="1"/>
  <c r="AC87" i="12"/>
  <c r="AD87" i="12" s="1"/>
  <c r="AK87" i="12" s="1"/>
  <c r="AE64" i="12"/>
  <c r="AC107" i="12"/>
  <c r="AD107" i="12" s="1"/>
  <c r="AK107" i="12" s="1"/>
  <c r="Z154" i="12"/>
  <c r="AB154" i="12" s="1"/>
  <c r="AG154" i="12" s="1"/>
  <c r="Z384" i="12"/>
  <c r="AB384" i="12" s="1"/>
  <c r="AG384" i="12" s="1"/>
  <c r="AC128" i="12"/>
  <c r="AD128" i="12" s="1"/>
  <c r="AK128" i="12" s="1"/>
  <c r="Z155" i="12"/>
  <c r="AB155" i="12" s="1"/>
  <c r="AG155" i="12" s="1"/>
  <c r="AI45" i="12"/>
  <c r="AE253" i="12"/>
  <c r="AJ308" i="12"/>
  <c r="AF369" i="12"/>
  <c r="AJ83" i="12"/>
  <c r="AI142" i="12"/>
  <c r="Z85" i="12"/>
  <c r="AB85" i="12" s="1"/>
  <c r="AG85" i="12" s="1"/>
  <c r="AI63" i="12"/>
  <c r="AC152" i="12"/>
  <c r="AD152" i="12" s="1"/>
  <c r="AK152" i="12" s="1"/>
  <c r="AI152" i="12"/>
  <c r="Z290" i="12"/>
  <c r="AB290" i="12" s="1"/>
  <c r="AG290" i="12" s="1"/>
  <c r="Z63" i="12"/>
  <c r="AB63" i="12" s="1"/>
  <c r="AG63" i="12" s="1"/>
  <c r="Z367" i="12"/>
  <c r="AB367" i="12" s="1"/>
  <c r="AG367" i="12" s="1"/>
  <c r="AJ109" i="12"/>
  <c r="Z354" i="12"/>
  <c r="AB354" i="12" s="1"/>
  <c r="AG354" i="12" s="1"/>
  <c r="AC412" i="12"/>
  <c r="AD412" i="12" s="1"/>
  <c r="AK412" i="12" s="1"/>
  <c r="AB407" i="12"/>
  <c r="AG407" i="12" s="1"/>
  <c r="AC378" i="12"/>
  <c r="AD378" i="12" s="1"/>
  <c r="AK378" i="12" s="1"/>
  <c r="F10" i="15"/>
  <c r="D10" i="15"/>
  <c r="AJ407" i="12"/>
  <c r="E10" i="15"/>
  <c r="Z381" i="12"/>
  <c r="AB381" i="12" s="1"/>
  <c r="AG381" i="12" s="1"/>
  <c r="Z206" i="12"/>
  <c r="AB206" i="12" s="1"/>
  <c r="AG206" i="12" s="1"/>
  <c r="AI161" i="12"/>
  <c r="AI150" i="12"/>
  <c r="Z239" i="12"/>
  <c r="AB239" i="12" s="1"/>
  <c r="AG239" i="12" s="1"/>
  <c r="AC68" i="12"/>
  <c r="AD68" i="12" s="1"/>
  <c r="AK68" i="12" s="1"/>
  <c r="AI64" i="12"/>
  <c r="AE381" i="12"/>
  <c r="AE227" i="12"/>
  <c r="Z109" i="12"/>
  <c r="AB109" i="12" s="1"/>
  <c r="AG109" i="12" s="1"/>
  <c r="AJ63" i="12"/>
  <c r="AJ389" i="12"/>
  <c r="AI378" i="12"/>
  <c r="AE161" i="12"/>
  <c r="AC292" i="12"/>
  <c r="AD292" i="12" s="1"/>
  <c r="AK292" i="12" s="1"/>
  <c r="AE292" i="12"/>
  <c r="AF210" i="12"/>
  <c r="AJ210" i="12"/>
  <c r="AH262" i="12"/>
  <c r="AI262" i="12"/>
  <c r="AH140" i="12"/>
  <c r="AJ140" i="12"/>
  <c r="AH34" i="12"/>
  <c r="AJ34" i="12"/>
  <c r="AC239" i="12"/>
  <c r="AD239" i="12" s="1"/>
  <c r="AK239" i="12" s="1"/>
  <c r="AE206" i="12"/>
  <c r="AD62" i="12"/>
  <c r="AK62" i="12" s="1"/>
  <c r="AJ350" i="12"/>
  <c r="Z292" i="12"/>
  <c r="AB292" i="12" s="1"/>
  <c r="AG292" i="12" s="1"/>
  <c r="AJ209" i="12"/>
  <c r="AF36" i="12"/>
  <c r="AJ36" i="12"/>
  <c r="Z179" i="12"/>
  <c r="AB179" i="12" s="1"/>
  <c r="AG179" i="12" s="1"/>
  <c r="AE179" i="12"/>
  <c r="AC229" i="12"/>
  <c r="AD229" i="12" s="1"/>
  <c r="AK229" i="12" s="1"/>
  <c r="AI229" i="12"/>
  <c r="AE238" i="12"/>
  <c r="Z238" i="12"/>
  <c r="AB238" i="12" s="1"/>
  <c r="AG238" i="12" s="1"/>
  <c r="AF163" i="12"/>
  <c r="AJ163" i="12"/>
  <c r="AC178" i="12"/>
  <c r="AD178" i="12" s="1"/>
  <c r="AK178" i="12" s="1"/>
  <c r="Z178" i="12"/>
  <c r="AB178" i="12" s="1"/>
  <c r="AG178" i="12" s="1"/>
  <c r="AE239" i="12"/>
  <c r="AI206" i="12"/>
  <c r="AI177" i="12"/>
  <c r="AI384" i="12"/>
  <c r="AC177" i="12"/>
  <c r="AD177" i="12" s="1"/>
  <c r="AK177" i="12" s="1"/>
  <c r="AD386" i="12"/>
  <c r="AK386" i="12" s="1"/>
  <c r="AI138" i="12"/>
  <c r="AF202" i="12"/>
  <c r="AJ351" i="12"/>
  <c r="AI351" i="12"/>
  <c r="AJ294" i="12"/>
  <c r="AJ395" i="12"/>
  <c r="AI395" i="12"/>
  <c r="AJ342" i="12"/>
  <c r="AJ348" i="12"/>
  <c r="AJ365" i="12"/>
  <c r="Z182" i="12"/>
  <c r="AB182" i="12" s="1"/>
  <c r="AG182" i="12" s="1"/>
  <c r="Z167" i="12"/>
  <c r="AB167" i="12" s="1"/>
  <c r="AG167" i="12" s="1"/>
  <c r="Z70" i="12"/>
  <c r="AB70" i="12" s="1"/>
  <c r="AG70" i="12" s="1"/>
  <c r="Z208" i="12"/>
  <c r="AB208" i="12" s="1"/>
  <c r="AG208" i="12" s="1"/>
  <c r="Z216" i="12"/>
  <c r="AB216" i="12" s="1"/>
  <c r="AG216" i="12" s="1"/>
  <c r="Z221" i="12"/>
  <c r="AB221" i="12" s="1"/>
  <c r="AG221" i="12" s="1"/>
  <c r="Z352" i="12"/>
  <c r="AB352" i="12" s="1"/>
  <c r="AG352" i="12" s="1"/>
  <c r="AD277" i="12"/>
  <c r="AK277" i="12" s="1"/>
  <c r="AJ338" i="12"/>
  <c r="AJ30" i="12"/>
  <c r="Z364" i="12"/>
  <c r="AB364" i="12" s="1"/>
  <c r="AG364" i="12" s="1"/>
  <c r="AI305" i="12"/>
  <c r="AI336" i="12"/>
  <c r="AD327" i="12"/>
  <c r="AK327" i="12" s="1"/>
  <c r="AJ41" i="12"/>
  <c r="AJ312" i="12"/>
  <c r="AJ329" i="12"/>
  <c r="Z329" i="12"/>
  <c r="AB329" i="12" s="1"/>
  <c r="AG329" i="12" s="1"/>
  <c r="Z388" i="12"/>
  <c r="AB388" i="12" s="1"/>
  <c r="AG388" i="12" s="1"/>
  <c r="Z288" i="12"/>
  <c r="AB288" i="12" s="1"/>
  <c r="AG288" i="12" s="1"/>
  <c r="AJ192" i="12"/>
  <c r="Z196" i="12"/>
  <c r="AB196" i="12" s="1"/>
  <c r="AG196" i="12" s="1"/>
  <c r="AI310" i="12"/>
  <c r="Z211" i="12"/>
  <c r="AB211" i="12" s="1"/>
  <c r="AG211" i="12" s="1"/>
  <c r="AJ218" i="12"/>
  <c r="AJ67" i="12"/>
  <c r="Z191" i="12"/>
  <c r="AB191" i="12" s="1"/>
  <c r="AG191" i="12" s="1"/>
  <c r="AJ230" i="12"/>
  <c r="AJ336" i="12"/>
  <c r="AJ328" i="12"/>
  <c r="AD328" i="12"/>
  <c r="AK328" i="12" s="1"/>
  <c r="Z277" i="12"/>
  <c r="AB277" i="12" s="1"/>
  <c r="AG277" i="12" s="1"/>
  <c r="Z311" i="12"/>
  <c r="AB311" i="12" s="1"/>
  <c r="AG311" i="12" s="1"/>
  <c r="Z340" i="12"/>
  <c r="AB340" i="12" s="1"/>
  <c r="AG340" i="12" s="1"/>
  <c r="AJ367" i="12"/>
  <c r="Z323" i="12"/>
  <c r="AB323" i="12" s="1"/>
  <c r="AG323" i="12" s="1"/>
  <c r="Z369" i="12"/>
  <c r="AB369" i="12" s="1"/>
  <c r="AG369" i="12" s="1"/>
  <c r="AD392" i="12"/>
  <c r="AK392" i="12" s="1"/>
  <c r="Z212" i="12"/>
  <c r="AB212" i="12" s="1"/>
  <c r="AG212" i="12" s="1"/>
  <c r="AD200" i="12"/>
  <c r="AK200" i="12" s="1"/>
  <c r="AJ176" i="12"/>
  <c r="Z176" i="12"/>
  <c r="AB176" i="12" s="1"/>
  <c r="AG176" i="12" s="1"/>
  <c r="AD37" i="12"/>
  <c r="AK37" i="12" s="1"/>
  <c r="AJ148" i="12"/>
  <c r="AD148" i="12"/>
  <c r="AK148" i="12" s="1"/>
  <c r="Z257" i="12"/>
  <c r="AB257" i="12" s="1"/>
  <c r="AG257" i="12" s="1"/>
  <c r="AJ194" i="12"/>
  <c r="Z170" i="12"/>
  <c r="AB170" i="12" s="1"/>
  <c r="AG170" i="12" s="1"/>
  <c r="AI415" i="12"/>
  <c r="Z175" i="12"/>
  <c r="AB175" i="12" s="1"/>
  <c r="AG175" i="12" s="1"/>
  <c r="AJ168" i="12"/>
  <c r="AI168" i="12"/>
  <c r="AJ190" i="12"/>
  <c r="Z190" i="12"/>
  <c r="AB190" i="12" s="1"/>
  <c r="AG190" i="12" s="1"/>
  <c r="AJ204" i="12"/>
  <c r="AJ211" i="12"/>
  <c r="AJ214" i="12"/>
  <c r="AD214" i="12"/>
  <c r="AK214" i="12" s="1"/>
  <c r="Z203" i="12"/>
  <c r="AB203" i="12" s="1"/>
  <c r="AG203" i="12" s="1"/>
  <c r="AI220" i="12"/>
  <c r="AJ224" i="12"/>
  <c r="AD291" i="12"/>
  <c r="AK291" i="12" s="1"/>
  <c r="Z219" i="12"/>
  <c r="AB219" i="12" s="1"/>
  <c r="AG219" i="12" s="1"/>
  <c r="AD227" i="12"/>
  <c r="AK227" i="12" s="1"/>
  <c r="AD76" i="12"/>
  <c r="AK76" i="12" s="1"/>
  <c r="Z258" i="12"/>
  <c r="AB258" i="12" s="1"/>
  <c r="AG258" i="12" s="1"/>
  <c r="Z416" i="12"/>
  <c r="AB416" i="12" s="1"/>
  <c r="AG416" i="12" s="1"/>
  <c r="AD375" i="12"/>
  <c r="AK375" i="12" s="1"/>
  <c r="AD31" i="12"/>
  <c r="AK31" i="12" s="1"/>
  <c r="Z308" i="12"/>
  <c r="AB308" i="12" s="1"/>
  <c r="AG308" i="12" s="1"/>
  <c r="AJ330" i="12"/>
  <c r="AJ52" i="12"/>
  <c r="AI52" i="12"/>
  <c r="Z187" i="12"/>
  <c r="AB187" i="12" s="1"/>
  <c r="AG187" i="12" s="1"/>
  <c r="AJ360" i="12"/>
  <c r="Z279" i="12"/>
  <c r="AB279" i="12" s="1"/>
  <c r="AG279" i="12" s="1"/>
  <c r="AI396" i="12"/>
  <c r="AD313" i="12"/>
  <c r="AK313" i="12" s="1"/>
  <c r="AD48" i="12"/>
  <c r="AK48" i="12" s="1"/>
  <c r="AD161" i="12"/>
  <c r="AK161" i="12" s="1"/>
  <c r="AI119" i="12"/>
  <c r="AJ92" i="12"/>
  <c r="Z101" i="12"/>
  <c r="AB101" i="12" s="1"/>
  <c r="AG101" i="12" s="1"/>
  <c r="AD104" i="12"/>
  <c r="AK104" i="12" s="1"/>
  <c r="AI385" i="12"/>
  <c r="Z33" i="12"/>
  <c r="AB33" i="12" s="1"/>
  <c r="AG33" i="12" s="1"/>
  <c r="Z83" i="12"/>
  <c r="AB83" i="12" s="1"/>
  <c r="AG83" i="12" s="1"/>
  <c r="AI181" i="12"/>
  <c r="AJ171" i="12"/>
  <c r="AI128" i="12"/>
  <c r="Z404" i="12"/>
  <c r="AB404" i="12" s="1"/>
  <c r="AG404" i="12" s="1"/>
  <c r="Z28" i="12"/>
  <c r="AB28" i="12" s="1"/>
  <c r="AG28" i="12" s="1"/>
  <c r="Z56" i="12"/>
  <c r="AB56" i="12" s="1"/>
  <c r="AG56" i="12" s="1"/>
  <c r="AI405" i="12"/>
  <c r="AD394" i="12"/>
  <c r="AK394" i="12" s="1"/>
  <c r="AD25" i="12"/>
  <c r="AK25" i="12" s="1"/>
  <c r="AD262" i="12"/>
  <c r="AK262" i="12" s="1"/>
  <c r="Z217" i="12"/>
  <c r="AB217" i="12" s="1"/>
  <c r="AG217" i="12" s="1"/>
  <c r="AJ118" i="12"/>
  <c r="AD118" i="12"/>
  <c r="AK118" i="12" s="1"/>
  <c r="AI233" i="12"/>
  <c r="AD259" i="12"/>
  <c r="AK259" i="12" s="1"/>
  <c r="AJ269" i="12"/>
  <c r="AJ273" i="12"/>
  <c r="AI281" i="12"/>
  <c r="AD345" i="12"/>
  <c r="AK345" i="12" s="1"/>
  <c r="AD304" i="12"/>
  <c r="AK304" i="12" s="1"/>
  <c r="AD303" i="12"/>
  <c r="AK303" i="12" s="1"/>
  <c r="AD391" i="12"/>
  <c r="AK391" i="12" s="1"/>
  <c r="AD393" i="12"/>
  <c r="AK393" i="12" s="1"/>
  <c r="AD22" i="12"/>
  <c r="AK22" i="12" s="1"/>
  <c r="Z57" i="12"/>
  <c r="AB57" i="12" s="1"/>
  <c r="AG57" i="12" s="1"/>
  <c r="Z59" i="12"/>
  <c r="AB59" i="12" s="1"/>
  <c r="AG59" i="12" s="1"/>
  <c r="AD85" i="12"/>
  <c r="AK85" i="12" s="1"/>
  <c r="Z72" i="12"/>
  <c r="AB72" i="12" s="1"/>
  <c r="AG72" i="12" s="1"/>
  <c r="AI78" i="12"/>
  <c r="AJ119" i="12"/>
  <c r="Z386" i="12"/>
  <c r="AB386" i="12" s="1"/>
  <c r="AG386" i="12" s="1"/>
  <c r="AJ107" i="12"/>
  <c r="Z107" i="12"/>
  <c r="AB107" i="12" s="1"/>
  <c r="AG107" i="12" s="1"/>
  <c r="Z87" i="12"/>
  <c r="AB87" i="12" s="1"/>
  <c r="AG87" i="12" s="1"/>
  <c r="AI55" i="12"/>
  <c r="Z97" i="12"/>
  <c r="AB97" i="12" s="1"/>
  <c r="AG97" i="12" s="1"/>
  <c r="AJ385" i="12"/>
  <c r="AD75" i="12"/>
  <c r="AK75" i="12" s="1"/>
  <c r="Z131" i="12"/>
  <c r="AB131" i="12" s="1"/>
  <c r="AG131" i="12" s="1"/>
  <c r="AD149" i="12"/>
  <c r="AK149" i="12" s="1"/>
  <c r="AD136" i="12"/>
  <c r="AK136" i="12" s="1"/>
  <c r="AJ142" i="12"/>
  <c r="AD54" i="12"/>
  <c r="AK54" i="12" s="1"/>
  <c r="AD89" i="12"/>
  <c r="AK89" i="12" s="1"/>
  <c r="AD138" i="12"/>
  <c r="AK138" i="12" s="1"/>
  <c r="AD166" i="12"/>
  <c r="AK166" i="12" s="1"/>
  <c r="AI34" i="12"/>
  <c r="Z331" i="12"/>
  <c r="AB331" i="12" s="1"/>
  <c r="AG331" i="12" s="1"/>
  <c r="AI60" i="12"/>
  <c r="AJ287" i="12"/>
  <c r="Z361" i="12"/>
  <c r="AB361" i="12" s="1"/>
  <c r="AG361" i="12" s="1"/>
  <c r="AC340" i="12"/>
  <c r="AD340" i="12" s="1"/>
  <c r="AK340" i="12" s="1"/>
  <c r="AE311" i="12"/>
  <c r="AF194" i="12"/>
  <c r="AJ326" i="12"/>
  <c r="AE190" i="12"/>
  <c r="AE220" i="12"/>
  <c r="AC176" i="12"/>
  <c r="AD176" i="12" s="1"/>
  <c r="AK176" i="12" s="1"/>
  <c r="AF176" i="12"/>
  <c r="Z326" i="12"/>
  <c r="AB326" i="12" s="1"/>
  <c r="AG326" i="12" s="1"/>
  <c r="AJ377" i="12"/>
  <c r="AJ274" i="12"/>
  <c r="AJ296" i="12"/>
  <c r="Z278" i="12"/>
  <c r="AB278" i="12" s="1"/>
  <c r="AG278" i="12" s="1"/>
  <c r="AJ317" i="12"/>
  <c r="AE278" i="12"/>
  <c r="AE79" i="12"/>
  <c r="AF293" i="12"/>
  <c r="Z218" i="12"/>
  <c r="AB218" i="12" s="1"/>
  <c r="AG218" i="12" s="1"/>
  <c r="AF199" i="12"/>
  <c r="AJ415" i="12"/>
  <c r="AC367" i="12"/>
  <c r="AD367" i="12" s="1"/>
  <c r="AK367" i="12" s="1"/>
  <c r="AF368" i="12"/>
  <c r="AE200" i="12"/>
  <c r="AI199" i="12"/>
  <c r="Z350" i="12"/>
  <c r="AB350" i="12" s="1"/>
  <c r="AG350" i="12" s="1"/>
  <c r="AF336" i="12"/>
  <c r="AC326" i="12"/>
  <c r="AD326" i="12" s="1"/>
  <c r="AK326" i="12" s="1"/>
  <c r="AC194" i="12"/>
  <c r="AD194" i="12" s="1"/>
  <c r="AK194" i="12" s="1"/>
  <c r="Z298" i="12"/>
  <c r="AB298" i="12" s="1"/>
  <c r="AG298" i="12" s="1"/>
  <c r="AC196" i="12"/>
  <c r="AD196" i="12" s="1"/>
  <c r="AK196" i="12" s="1"/>
  <c r="AC284" i="12"/>
  <c r="AD284" i="12" s="1"/>
  <c r="AK284" i="12" s="1"/>
  <c r="AI398" i="12"/>
  <c r="AI388" i="12"/>
  <c r="Z372" i="12"/>
  <c r="AB372" i="12" s="1"/>
  <c r="AG372" i="12" s="1"/>
  <c r="AE232" i="12"/>
  <c r="AJ93" i="12"/>
  <c r="AI191" i="12"/>
  <c r="AI196" i="12"/>
  <c r="AI274" i="12"/>
  <c r="AI79" i="12"/>
  <c r="AF193" i="12"/>
  <c r="AC211" i="12"/>
  <c r="AD211" i="12" s="1"/>
  <c r="AK211" i="12" s="1"/>
  <c r="Z202" i="12"/>
  <c r="AB202" i="12" s="1"/>
  <c r="AG202" i="12" s="1"/>
  <c r="AJ290" i="12"/>
  <c r="Z240" i="12"/>
  <c r="AB240" i="12" s="1"/>
  <c r="AG240" i="12" s="1"/>
  <c r="AI205" i="12"/>
  <c r="AE317" i="12"/>
  <c r="Z132" i="12"/>
  <c r="AB132" i="12" s="1"/>
  <c r="AG132" i="12" s="1"/>
  <c r="Z377" i="12"/>
  <c r="AB377" i="12" s="1"/>
  <c r="AG377" i="12" s="1"/>
  <c r="Z356" i="12"/>
  <c r="AB356" i="12" s="1"/>
  <c r="AG356" i="12" s="1"/>
  <c r="AC191" i="12"/>
  <c r="AD191" i="12" s="1"/>
  <c r="AK191" i="12" s="1"/>
  <c r="Z390" i="12"/>
  <c r="AB390" i="12" s="1"/>
  <c r="AG390" i="12" s="1"/>
  <c r="AI380" i="12"/>
  <c r="AI284" i="12"/>
  <c r="AE286" i="12"/>
  <c r="AC278" i="12"/>
  <c r="AD278" i="12" s="1"/>
  <c r="AK278" i="12" s="1"/>
  <c r="Z366" i="12"/>
  <c r="AB366" i="12" s="1"/>
  <c r="AG366" i="12" s="1"/>
  <c r="AJ347" i="12"/>
  <c r="AI366" i="12"/>
  <c r="AC388" i="12"/>
  <c r="AD388" i="12" s="1"/>
  <c r="AK388" i="12" s="1"/>
  <c r="AJ380" i="12"/>
  <c r="AC317" i="12"/>
  <c r="AD317" i="12" s="1"/>
  <c r="AK317" i="12" s="1"/>
  <c r="AE265" i="12"/>
  <c r="AJ206" i="12"/>
  <c r="AC210" i="12"/>
  <c r="AD210" i="12" s="1"/>
  <c r="AK210" i="12" s="1"/>
  <c r="Z123" i="12"/>
  <c r="AB123" i="12" s="1"/>
  <c r="AG123" i="12" s="1"/>
  <c r="AI377" i="12"/>
  <c r="AC132" i="12"/>
  <c r="AD132" i="12" s="1"/>
  <c r="AK132" i="12" s="1"/>
  <c r="AE132" i="12"/>
  <c r="Z398" i="12"/>
  <c r="AB398" i="12" s="1"/>
  <c r="AG398" i="12" s="1"/>
  <c r="AJ352" i="12"/>
  <c r="AF67" i="12"/>
  <c r="AE202" i="12"/>
  <c r="AI218" i="12"/>
  <c r="AJ345" i="12"/>
  <c r="AC280" i="12"/>
  <c r="AD280" i="12" s="1"/>
  <c r="AK280" i="12" s="1"/>
  <c r="AC79" i="12"/>
  <c r="AD79" i="12" s="1"/>
  <c r="AK79" i="12" s="1"/>
  <c r="Z249" i="12"/>
  <c r="AB249" i="12" s="1"/>
  <c r="AG249" i="12" s="1"/>
  <c r="AF112" i="12"/>
  <c r="AC298" i="12"/>
  <c r="AD298" i="12" s="1"/>
  <c r="AK298" i="12" s="1"/>
  <c r="AE247" i="12"/>
  <c r="AE280" i="12"/>
  <c r="AE336" i="12"/>
  <c r="Z284" i="12"/>
  <c r="AB284" i="12" s="1"/>
  <c r="AG284" i="12" s="1"/>
  <c r="AJ278" i="12"/>
  <c r="AJ286" i="12"/>
  <c r="Z387" i="12"/>
  <c r="AB387" i="12" s="1"/>
  <c r="AG387" i="12" s="1"/>
  <c r="AI211" i="12"/>
  <c r="AE366" i="12"/>
  <c r="AE329" i="12"/>
  <c r="Z310" i="12"/>
  <c r="AB310" i="12" s="1"/>
  <c r="AG310" i="12" s="1"/>
  <c r="AE388" i="12"/>
  <c r="AJ91" i="12"/>
  <c r="AC338" i="12"/>
  <c r="AD338" i="12" s="1"/>
  <c r="AK338" i="12" s="1"/>
  <c r="AJ77" i="12"/>
  <c r="Z265" i="12"/>
  <c r="AB265" i="12" s="1"/>
  <c r="AG265" i="12" s="1"/>
  <c r="AE210" i="12"/>
  <c r="AI80" i="12"/>
  <c r="AF390" i="12"/>
  <c r="AE274" i="12"/>
  <c r="AI286" i="12"/>
  <c r="AI240" i="12"/>
  <c r="AI317" i="12"/>
  <c r="AC218" i="12"/>
  <c r="AD218" i="12" s="1"/>
  <c r="AK218" i="12" s="1"/>
  <c r="AJ27" i="12"/>
  <c r="Z210" i="12"/>
  <c r="AB210" i="12" s="1"/>
  <c r="AG210" i="12" s="1"/>
  <c r="AI232" i="12"/>
  <c r="Z232" i="12"/>
  <c r="AB232" i="12" s="1"/>
  <c r="AG232" i="12" s="1"/>
  <c r="AE191" i="12"/>
  <c r="AI298" i="12"/>
  <c r="AF244" i="12"/>
  <c r="AF41" i="12"/>
  <c r="Z274" i="12"/>
  <c r="AB274" i="12" s="1"/>
  <c r="AG274" i="12" s="1"/>
  <c r="Z280" i="12"/>
  <c r="AB280" i="12" s="1"/>
  <c r="AG280" i="12" s="1"/>
  <c r="AC387" i="12"/>
  <c r="AD387" i="12" s="1"/>
  <c r="AK387" i="12" s="1"/>
  <c r="AJ284" i="12"/>
  <c r="AC296" i="12"/>
  <c r="AD296" i="12" s="1"/>
  <c r="AK296" i="12" s="1"/>
  <c r="AC286" i="12"/>
  <c r="AD286" i="12" s="1"/>
  <c r="AK286" i="12" s="1"/>
  <c r="AC398" i="12"/>
  <c r="AD398" i="12" s="1"/>
  <c r="AK398" i="12" s="1"/>
  <c r="AI387" i="12"/>
  <c r="AC202" i="12"/>
  <c r="AD202" i="12" s="1"/>
  <c r="AK202" i="12" s="1"/>
  <c r="AE211" i="12"/>
  <c r="AF312" i="12"/>
  <c r="AJ353" i="12"/>
  <c r="AI265" i="12"/>
  <c r="AE240" i="12"/>
  <c r="Z135" i="12"/>
  <c r="AB135" i="12" s="1"/>
  <c r="AG135" i="12" s="1"/>
  <c r="AJ132" i="12"/>
  <c r="AJ208" i="12"/>
  <c r="AF322" i="12"/>
  <c r="AJ47" i="12"/>
  <c r="AE80" i="12"/>
  <c r="AC377" i="12"/>
  <c r="AD377" i="12" s="1"/>
  <c r="AK377" i="12" s="1"/>
  <c r="AJ231" i="12"/>
  <c r="AJ300" i="12"/>
  <c r="Z80" i="12"/>
  <c r="AB80" i="12" s="1"/>
  <c r="AG80" i="12" s="1"/>
  <c r="AJ133" i="12"/>
  <c r="AC199" i="12"/>
  <c r="AD199" i="12" s="1"/>
  <c r="AK199" i="12" s="1"/>
  <c r="AC315" i="12"/>
  <c r="AD315" i="12" s="1"/>
  <c r="AK315" i="12" s="1"/>
  <c r="Z351" i="12"/>
  <c r="AB351" i="12" s="1"/>
  <c r="AG351" i="12" s="1"/>
  <c r="AJ349" i="12"/>
  <c r="AE156" i="12"/>
  <c r="AI367" i="12"/>
  <c r="AI349" i="12"/>
  <c r="AI343" i="12"/>
  <c r="AF294" i="12"/>
  <c r="Z194" i="12"/>
  <c r="AB194" i="12" s="1"/>
  <c r="AG194" i="12" s="1"/>
  <c r="AI267" i="12"/>
  <c r="AC226" i="12"/>
  <c r="AD226" i="12" s="1"/>
  <c r="AK226" i="12" s="1"/>
  <c r="AF395" i="12"/>
  <c r="AJ320" i="12"/>
  <c r="AF334" i="12"/>
  <c r="AC182" i="12"/>
  <c r="AD182" i="12" s="1"/>
  <c r="AK182" i="12" s="1"/>
  <c r="AJ332" i="12"/>
  <c r="AJ374" i="12"/>
  <c r="AJ313" i="12"/>
  <c r="AI188" i="12"/>
  <c r="AC305" i="12"/>
  <c r="AD305" i="12" s="1"/>
  <c r="AK305" i="12" s="1"/>
  <c r="Z305" i="12"/>
  <c r="AB305" i="12" s="1"/>
  <c r="AG305" i="12" s="1"/>
  <c r="AJ364" i="12"/>
  <c r="Z380" i="12"/>
  <c r="AB380" i="12" s="1"/>
  <c r="AG380" i="12" s="1"/>
  <c r="AF348" i="12"/>
  <c r="AE102" i="12"/>
  <c r="AF92" i="12"/>
  <c r="AI413" i="12"/>
  <c r="AE22" i="12"/>
  <c r="AC173" i="12"/>
  <c r="AD173" i="12" s="1"/>
  <c r="AK173" i="12" s="1"/>
  <c r="AI157" i="12"/>
  <c r="AI58" i="12"/>
  <c r="AC250" i="12"/>
  <c r="AD250" i="12" s="1"/>
  <c r="AK250" i="12" s="1"/>
  <c r="AC157" i="12"/>
  <c r="AD157" i="12" s="1"/>
  <c r="AK157" i="12" s="1"/>
  <c r="AI225" i="12"/>
  <c r="Z68" i="12"/>
  <c r="AB68" i="12" s="1"/>
  <c r="AG68" i="12" s="1"/>
  <c r="AI329" i="12"/>
  <c r="AJ238" i="12"/>
  <c r="AJ305" i="12"/>
  <c r="AF329" i="12"/>
  <c r="AC137" i="12"/>
  <c r="AD137" i="12" s="1"/>
  <c r="AK137" i="12" s="1"/>
  <c r="Z133" i="12"/>
  <c r="AB133" i="12" s="1"/>
  <c r="AG133" i="12" s="1"/>
  <c r="AE137" i="12"/>
  <c r="AC390" i="12"/>
  <c r="AD390" i="12" s="1"/>
  <c r="AK390" i="12" s="1"/>
  <c r="AJ86" i="12"/>
  <c r="AJ174" i="12"/>
  <c r="AJ55" i="12"/>
  <c r="AE321" i="12"/>
  <c r="Z395" i="12"/>
  <c r="AB395" i="12" s="1"/>
  <c r="AG395" i="12" s="1"/>
  <c r="Z299" i="12"/>
  <c r="AB299" i="12" s="1"/>
  <c r="AG299" i="12" s="1"/>
  <c r="AC156" i="12"/>
  <c r="AD156" i="12" s="1"/>
  <c r="AK156" i="12" s="1"/>
  <c r="AJ37" i="12"/>
  <c r="Z348" i="12"/>
  <c r="AB348" i="12" s="1"/>
  <c r="AG348" i="12" s="1"/>
  <c r="AJ271" i="12"/>
  <c r="AE167" i="12"/>
  <c r="AE391" i="12"/>
  <c r="AJ304" i="12"/>
  <c r="AF158" i="12"/>
  <c r="AI368" i="12"/>
  <c r="AC349" i="12"/>
  <c r="AD349" i="12" s="1"/>
  <c r="AK349" i="12" s="1"/>
  <c r="AJ331" i="12"/>
  <c r="Z188" i="12"/>
  <c r="AB188" i="12" s="1"/>
  <c r="AG188" i="12" s="1"/>
  <c r="Z343" i="12"/>
  <c r="AB343" i="12" s="1"/>
  <c r="AG343" i="12" s="1"/>
  <c r="AI167" i="12"/>
  <c r="AJ99" i="12"/>
  <c r="Z77" i="12"/>
  <c r="AB77" i="12" s="1"/>
  <c r="AG77" i="12" s="1"/>
  <c r="AI99" i="12"/>
  <c r="AJ101" i="12"/>
  <c r="AC364" i="12"/>
  <c r="AD364" i="12" s="1"/>
  <c r="AK364" i="12" s="1"/>
  <c r="AF273" i="12"/>
  <c r="AF365" i="12"/>
  <c r="AJ245" i="12"/>
  <c r="AE188" i="12"/>
  <c r="AC336" i="12"/>
  <c r="AD336" i="12" s="1"/>
  <c r="AK336" i="12" s="1"/>
  <c r="AE305" i="12"/>
  <c r="AE74" i="12"/>
  <c r="AI321" i="12"/>
  <c r="AJ102" i="12"/>
  <c r="Z173" i="12"/>
  <c r="AB173" i="12" s="1"/>
  <c r="AG173" i="12" s="1"/>
  <c r="AE208" i="12"/>
  <c r="AC225" i="12"/>
  <c r="AD225" i="12" s="1"/>
  <c r="AK225" i="12" s="1"/>
  <c r="AC395" i="12"/>
  <c r="AD395" i="12" s="1"/>
  <c r="AK395" i="12" s="1"/>
  <c r="AC329" i="12"/>
  <c r="AD329" i="12" s="1"/>
  <c r="AK329" i="12" s="1"/>
  <c r="AE395" i="12"/>
  <c r="AE352" i="12"/>
  <c r="AC216" i="12"/>
  <c r="AD216" i="12" s="1"/>
  <c r="AK216" i="12" s="1"/>
  <c r="AI327" i="12"/>
  <c r="AI364" i="12"/>
  <c r="AF30" i="12"/>
  <c r="AC133" i="12"/>
  <c r="AD133" i="12" s="1"/>
  <c r="AK133" i="12" s="1"/>
  <c r="AC117" i="12"/>
  <c r="AD117" i="12" s="1"/>
  <c r="AK117" i="12" s="1"/>
  <c r="AI117" i="12"/>
  <c r="AI133" i="12"/>
  <c r="AI137" i="12"/>
  <c r="AE390" i="12"/>
  <c r="AI135" i="12"/>
  <c r="AE135" i="12"/>
  <c r="AC123" i="12"/>
  <c r="AD123" i="12" s="1"/>
  <c r="AK123" i="12" s="1"/>
  <c r="Z267" i="12"/>
  <c r="AB267" i="12" s="1"/>
  <c r="AG267" i="12" s="1"/>
  <c r="Z156" i="12"/>
  <c r="AB156" i="12" s="1"/>
  <c r="AG156" i="12" s="1"/>
  <c r="AI348" i="12"/>
  <c r="AC267" i="12"/>
  <c r="AD267" i="12" s="1"/>
  <c r="AK267" i="12" s="1"/>
  <c r="AE304" i="12"/>
  <c r="Z374" i="12"/>
  <c r="AB374" i="12" s="1"/>
  <c r="AG374" i="12" s="1"/>
  <c r="AI304" i="12"/>
  <c r="Z58" i="12"/>
  <c r="AB58" i="12" s="1"/>
  <c r="AG58" i="12" s="1"/>
  <c r="Z393" i="12"/>
  <c r="AB393" i="12" s="1"/>
  <c r="AG393" i="12" s="1"/>
  <c r="AI391" i="12"/>
  <c r="AE290" i="12"/>
  <c r="AI194" i="12"/>
  <c r="AC368" i="12"/>
  <c r="AD368" i="12" s="1"/>
  <c r="AK368" i="12" s="1"/>
  <c r="AE349" i="12"/>
  <c r="AJ253" i="12"/>
  <c r="Z74" i="12"/>
  <c r="AB74" i="12" s="1"/>
  <c r="AG74" i="12" s="1"/>
  <c r="AC343" i="12"/>
  <c r="AD343" i="12" s="1"/>
  <c r="AK343" i="12" s="1"/>
  <c r="AJ392" i="12"/>
  <c r="Z304" i="12"/>
  <c r="AB304" i="12" s="1"/>
  <c r="AG304" i="12" s="1"/>
  <c r="AJ363" i="12"/>
  <c r="Z400" i="12"/>
  <c r="AB400" i="12" s="1"/>
  <c r="AG400" i="12" s="1"/>
  <c r="AF319" i="12"/>
  <c r="AI77" i="12"/>
  <c r="AC99" i="12"/>
  <c r="AD99" i="12" s="1"/>
  <c r="AK99" i="12" s="1"/>
  <c r="AE364" i="12"/>
  <c r="AJ125" i="12"/>
  <c r="AI330" i="12"/>
  <c r="Z336" i="12"/>
  <c r="AB336" i="12" s="1"/>
  <c r="AG336" i="12" s="1"/>
  <c r="AC380" i="12"/>
  <c r="AD380" i="12" s="1"/>
  <c r="AK380" i="12" s="1"/>
  <c r="AE68" i="12"/>
  <c r="AC321" i="12"/>
  <c r="AD321" i="12" s="1"/>
  <c r="AK321" i="12" s="1"/>
  <c r="AE173" i="12"/>
  <c r="Z225" i="12"/>
  <c r="AB225" i="12" s="1"/>
  <c r="AG225" i="12" s="1"/>
  <c r="AE58" i="12"/>
  <c r="Z327" i="12"/>
  <c r="AB327" i="12" s="1"/>
  <c r="AG327" i="12" s="1"/>
  <c r="AC352" i="12"/>
  <c r="AD352" i="12" s="1"/>
  <c r="AK352" i="12" s="1"/>
  <c r="AJ268" i="12"/>
  <c r="AJ76" i="12"/>
  <c r="AI216" i="12"/>
  <c r="Z375" i="12"/>
  <c r="AB375" i="12" s="1"/>
  <c r="AG375" i="12" s="1"/>
  <c r="AI338" i="12"/>
  <c r="AE327" i="12"/>
  <c r="AF338" i="12"/>
  <c r="Z338" i="12"/>
  <c r="AB338" i="12" s="1"/>
  <c r="AG338" i="12" s="1"/>
  <c r="AJ117" i="12"/>
  <c r="AJ94" i="12"/>
  <c r="AE123" i="12"/>
  <c r="Z117" i="12"/>
  <c r="AB117" i="12" s="1"/>
  <c r="AG117" i="12" s="1"/>
  <c r="AJ358" i="12"/>
  <c r="AJ346" i="12"/>
  <c r="AF243" i="12"/>
  <c r="AE348" i="12"/>
  <c r="AF342" i="12"/>
  <c r="AI374" i="12"/>
  <c r="AJ182" i="12"/>
  <c r="AE393" i="12"/>
  <c r="Z391" i="12"/>
  <c r="AB391" i="12" s="1"/>
  <c r="AG391" i="12" s="1"/>
  <c r="AC290" i="12"/>
  <c r="AD290" i="12" s="1"/>
  <c r="AK290" i="12" s="1"/>
  <c r="Z368" i="12"/>
  <c r="AB368" i="12" s="1"/>
  <c r="AG368" i="12" s="1"/>
  <c r="AI182" i="12"/>
  <c r="AE374" i="12"/>
  <c r="AJ58" i="12"/>
  <c r="AE299" i="12"/>
  <c r="AJ159" i="12"/>
  <c r="AJ79" i="12"/>
  <c r="AJ315" i="12"/>
  <c r="AC400" i="12"/>
  <c r="AD400" i="12" s="1"/>
  <c r="AK400" i="12" s="1"/>
  <c r="AJ361" i="12"/>
  <c r="Z385" i="12"/>
  <c r="AB385" i="12" s="1"/>
  <c r="AG385" i="12" s="1"/>
  <c r="Z52" i="12"/>
  <c r="AB52" i="12" s="1"/>
  <c r="AG52" i="12" s="1"/>
  <c r="AJ157" i="12"/>
  <c r="AE187" i="12"/>
  <c r="AI392" i="12"/>
  <c r="AE170" i="12"/>
  <c r="Z102" i="12"/>
  <c r="AB102" i="12" s="1"/>
  <c r="AG102" i="12" s="1"/>
  <c r="Z254" i="12"/>
  <c r="AB254" i="12" s="1"/>
  <c r="AG254" i="12" s="1"/>
  <c r="AJ391" i="12"/>
  <c r="AC26" i="12"/>
  <c r="AD26" i="12" s="1"/>
  <c r="AK26" i="12" s="1"/>
  <c r="AE279" i="12"/>
  <c r="AI96" i="12"/>
  <c r="AJ337" i="12"/>
  <c r="AF59" i="12"/>
  <c r="AI397" i="12"/>
  <c r="AC168" i="12"/>
  <c r="AD168" i="12" s="1"/>
  <c r="AK168" i="12" s="1"/>
  <c r="AE168" i="12"/>
  <c r="Z148" i="12"/>
  <c r="AB148" i="12" s="1"/>
  <c r="AG148" i="12" s="1"/>
  <c r="AI416" i="12"/>
  <c r="AJ295" i="12"/>
  <c r="AI214" i="12"/>
  <c r="Z227" i="12"/>
  <c r="AB227" i="12" s="1"/>
  <c r="AG227" i="12" s="1"/>
  <c r="AC190" i="12"/>
  <c r="AD190" i="12" s="1"/>
  <c r="AK190" i="12" s="1"/>
  <c r="AC363" i="12"/>
  <c r="AD363" i="12" s="1"/>
  <c r="AK363" i="12" s="1"/>
  <c r="AI76" i="12"/>
  <c r="AI325" i="12"/>
  <c r="AE308" i="12"/>
  <c r="AJ172" i="12"/>
  <c r="AE289" i="12"/>
  <c r="Z325" i="12"/>
  <c r="AB325" i="12" s="1"/>
  <c r="AG325" i="12" s="1"/>
  <c r="Z253" i="12"/>
  <c r="AB253" i="12" s="1"/>
  <c r="AG253" i="12" s="1"/>
  <c r="AE158" i="12"/>
  <c r="AE258" i="12"/>
  <c r="AI255" i="12"/>
  <c r="AI291" i="12"/>
  <c r="AC220" i="12"/>
  <c r="AD220" i="12" s="1"/>
  <c r="AK220" i="12" s="1"/>
  <c r="AJ187" i="12"/>
  <c r="AC295" i="12"/>
  <c r="AD295" i="12" s="1"/>
  <c r="AK295" i="12" s="1"/>
  <c r="AJ74" i="12"/>
  <c r="AI386" i="12"/>
  <c r="AF119" i="12"/>
  <c r="AJ161" i="12"/>
  <c r="AE386" i="12"/>
  <c r="Z222" i="12"/>
  <c r="AB222" i="12" s="1"/>
  <c r="AG222" i="12" s="1"/>
  <c r="Z93" i="12"/>
  <c r="AB93" i="12" s="1"/>
  <c r="AG93" i="12" s="1"/>
  <c r="AI93" i="12"/>
  <c r="AF190" i="12"/>
  <c r="AE313" i="12"/>
  <c r="AE212" i="12"/>
  <c r="AI227" i="12"/>
  <c r="AC396" i="12"/>
  <c r="AD396" i="12" s="1"/>
  <c r="AK396" i="12" s="1"/>
  <c r="AE104" i="12"/>
  <c r="Z301" i="12"/>
  <c r="AB301" i="12" s="1"/>
  <c r="AG301" i="12" s="1"/>
  <c r="AC319" i="12"/>
  <c r="AD319" i="12" s="1"/>
  <c r="AK319" i="12" s="1"/>
  <c r="Z261" i="12"/>
  <c r="AB261" i="12" s="1"/>
  <c r="AG261" i="12" s="1"/>
  <c r="AI187" i="12"/>
  <c r="AE369" i="12"/>
  <c r="AJ170" i="12"/>
  <c r="AI190" i="12"/>
  <c r="AE254" i="12"/>
  <c r="AJ188" i="12"/>
  <c r="AJ26" i="12"/>
  <c r="AC279" i="12"/>
  <c r="AD279" i="12" s="1"/>
  <c r="AK279" i="12" s="1"/>
  <c r="Z96" i="12"/>
  <c r="AB96" i="12" s="1"/>
  <c r="AG96" i="12" s="1"/>
  <c r="AF211" i="12"/>
  <c r="AI148" i="12"/>
  <c r="Z168" i="12"/>
  <c r="AB168" i="12" s="1"/>
  <c r="AG168" i="12" s="1"/>
  <c r="AJ197" i="12"/>
  <c r="AE148" i="12"/>
  <c r="AF148" i="12"/>
  <c r="AI219" i="12"/>
  <c r="AJ234" i="12"/>
  <c r="AJ255" i="12"/>
  <c r="AE219" i="12"/>
  <c r="AE214" i="12"/>
  <c r="AC415" i="12"/>
  <c r="AD415" i="12" s="1"/>
  <c r="AK415" i="12" s="1"/>
  <c r="AJ167" i="12"/>
  <c r="AJ281" i="12"/>
  <c r="AJ225" i="12"/>
  <c r="AC369" i="12"/>
  <c r="AD369" i="12" s="1"/>
  <c r="AK369" i="12" s="1"/>
  <c r="AC308" i="12"/>
  <c r="AD308" i="12" s="1"/>
  <c r="AK308" i="12" s="1"/>
  <c r="AE379" i="12"/>
  <c r="Z158" i="12"/>
  <c r="AB158" i="12" s="1"/>
  <c r="AG158" i="12" s="1"/>
  <c r="AJ233" i="12"/>
  <c r="AC258" i="12"/>
  <c r="AD258" i="12" s="1"/>
  <c r="AK258" i="12" s="1"/>
  <c r="AE76" i="12"/>
  <c r="AJ227" i="12"/>
  <c r="AE291" i="12"/>
  <c r="AJ220" i="12"/>
  <c r="AC96" i="12"/>
  <c r="AD96" i="12" s="1"/>
  <c r="AK96" i="12" s="1"/>
  <c r="AJ57" i="12"/>
  <c r="Z78" i="12"/>
  <c r="AB78" i="12" s="1"/>
  <c r="AG78" i="12" s="1"/>
  <c r="AF224" i="12"/>
  <c r="Z396" i="12"/>
  <c r="AB396" i="12" s="1"/>
  <c r="AG396" i="12" s="1"/>
  <c r="AE93" i="12"/>
  <c r="Z37" i="12"/>
  <c r="AB37" i="12" s="1"/>
  <c r="AG37" i="12" s="1"/>
  <c r="AC212" i="12"/>
  <c r="AD212" i="12" s="1"/>
  <c r="AK212" i="12" s="1"/>
  <c r="AI212" i="12"/>
  <c r="AE37" i="12"/>
  <c r="AF105" i="12"/>
  <c r="AC301" i="12"/>
  <c r="AD301" i="12" s="1"/>
  <c r="AK301" i="12" s="1"/>
  <c r="AI319" i="12"/>
  <c r="Z104" i="12"/>
  <c r="AB104" i="12" s="1"/>
  <c r="AG104" i="12" s="1"/>
  <c r="Z360" i="12"/>
  <c r="AB360" i="12" s="1"/>
  <c r="AG360" i="12" s="1"/>
  <c r="AE385" i="12"/>
  <c r="AE52" i="12"/>
  <c r="AE392" i="12"/>
  <c r="Z392" i="12"/>
  <c r="AB392" i="12" s="1"/>
  <c r="AG392" i="12" s="1"/>
  <c r="AE261" i="12"/>
  <c r="AC187" i="12"/>
  <c r="AD187" i="12" s="1"/>
  <c r="AK187" i="12" s="1"/>
  <c r="AI361" i="12"/>
  <c r="AJ81" i="12"/>
  <c r="AI222" i="12"/>
  <c r="AJ175" i="12"/>
  <c r="AC254" i="12"/>
  <c r="AD254" i="12" s="1"/>
  <c r="AK254" i="12" s="1"/>
  <c r="AC170" i="12"/>
  <c r="AD170" i="12" s="1"/>
  <c r="AK170" i="12" s="1"/>
  <c r="Z26" i="12"/>
  <c r="AB26" i="12" s="1"/>
  <c r="AG26" i="12" s="1"/>
  <c r="Z245" i="12"/>
  <c r="AB245" i="12" s="1"/>
  <c r="AG245" i="12" s="1"/>
  <c r="AC175" i="12"/>
  <c r="AD175" i="12" s="1"/>
  <c r="AK175" i="12" s="1"/>
  <c r="AI175" i="12"/>
  <c r="Z415" i="12"/>
  <c r="AB415" i="12" s="1"/>
  <c r="AG415" i="12" s="1"/>
  <c r="AI289" i="12"/>
  <c r="Z363" i="12"/>
  <c r="AB363" i="12" s="1"/>
  <c r="AG363" i="12" s="1"/>
  <c r="AJ270" i="12"/>
  <c r="Z214" i="12"/>
  <c r="AB214" i="12" s="1"/>
  <c r="AG214" i="12" s="1"/>
  <c r="AE415" i="12"/>
  <c r="Z220" i="12"/>
  <c r="AB220" i="12" s="1"/>
  <c r="AG220" i="12" s="1"/>
  <c r="Z255" i="12"/>
  <c r="AB255" i="12" s="1"/>
  <c r="AG255" i="12" s="1"/>
  <c r="AI158" i="12"/>
  <c r="AI308" i="12"/>
  <c r="Z379" i="12"/>
  <c r="AB379" i="12" s="1"/>
  <c r="AG379" i="12" s="1"/>
  <c r="AJ289" i="12"/>
  <c r="AE78" i="12"/>
  <c r="AJ205" i="12"/>
  <c r="AI37" i="12"/>
  <c r="AF204" i="12"/>
  <c r="AF29" i="12"/>
  <c r="Z319" i="12"/>
  <c r="AB319" i="12" s="1"/>
  <c r="AG319" i="12" s="1"/>
  <c r="Z295" i="12"/>
  <c r="AB295" i="12" s="1"/>
  <c r="AG295" i="12" s="1"/>
  <c r="AI295" i="12"/>
  <c r="AJ96" i="12"/>
  <c r="AC30" i="12"/>
  <c r="AD30" i="12" s="1"/>
  <c r="AK30" i="12" s="1"/>
  <c r="Z30" i="12"/>
  <c r="AB30" i="12" s="1"/>
  <c r="AG30" i="12" s="1"/>
  <c r="AI30" i="12"/>
  <c r="AE30" i="12"/>
  <c r="AJ306" i="12"/>
  <c r="AF306" i="12"/>
  <c r="AI306" i="12"/>
  <c r="Z306" i="12"/>
  <c r="AB306" i="12" s="1"/>
  <c r="AG306" i="12" s="1"/>
  <c r="AJ314" i="12"/>
  <c r="AF314" i="12"/>
  <c r="AF344" i="12"/>
  <c r="AJ344" i="12"/>
  <c r="AE320" i="12"/>
  <c r="AI320" i="12"/>
  <c r="AI382" i="12"/>
  <c r="Z382" i="12"/>
  <c r="AB382" i="12" s="1"/>
  <c r="AG382" i="12" s="1"/>
  <c r="AC358" i="12"/>
  <c r="AD358" i="12" s="1"/>
  <c r="AK358" i="12" s="1"/>
  <c r="AE358" i="12"/>
  <c r="AI358" i="12"/>
  <c r="AJ323" i="12"/>
  <c r="AF323" i="12"/>
  <c r="AE111" i="12"/>
  <c r="AC111" i="12"/>
  <c r="AD111" i="12" s="1"/>
  <c r="AK111" i="12" s="1"/>
  <c r="AI111" i="12"/>
  <c r="AF33" i="12"/>
  <c r="AJ33" i="12"/>
  <c r="AC66" i="12"/>
  <c r="AD66" i="12" s="1"/>
  <c r="AK66" i="12" s="1"/>
  <c r="Z66" i="12"/>
  <c r="AB66" i="12" s="1"/>
  <c r="AG66" i="12" s="1"/>
  <c r="AI66" i="12"/>
  <c r="AF413" i="12"/>
  <c r="AJ413" i="12"/>
  <c r="AF49" i="12"/>
  <c r="AJ49" i="12"/>
  <c r="AF412" i="12"/>
  <c r="AJ412" i="12"/>
  <c r="AC361" i="12"/>
  <c r="AD361" i="12" s="1"/>
  <c r="AK361" i="12" s="1"/>
  <c r="AJ267" i="12"/>
  <c r="AJ324" i="12"/>
  <c r="AC306" i="12"/>
  <c r="AD306" i="12" s="1"/>
  <c r="AK306" i="12" s="1"/>
  <c r="AE382" i="12"/>
  <c r="Z358" i="12"/>
  <c r="AB358" i="12" s="1"/>
  <c r="AG358" i="12" s="1"/>
  <c r="AJ382" i="12"/>
  <c r="AE344" i="12"/>
  <c r="AE66" i="12"/>
  <c r="Z111" i="12"/>
  <c r="AB111" i="12" s="1"/>
  <c r="AG111" i="12" s="1"/>
  <c r="AF307" i="12"/>
  <c r="AJ307" i="12"/>
  <c r="Z307" i="12"/>
  <c r="AB307" i="12" s="1"/>
  <c r="AG307" i="12" s="1"/>
  <c r="AC307" i="12"/>
  <c r="AD307" i="12" s="1"/>
  <c r="AK307" i="12" s="1"/>
  <c r="AE300" i="12"/>
  <c r="AC300" i="12"/>
  <c r="AD300" i="12" s="1"/>
  <c r="AK300" i="12" s="1"/>
  <c r="AF309" i="12"/>
  <c r="AJ309" i="12"/>
  <c r="AF354" i="12"/>
  <c r="AJ354" i="12"/>
  <c r="AE354" i="12"/>
  <c r="AI354" i="12"/>
  <c r="AI302" i="12"/>
  <c r="AC302" i="12"/>
  <c r="AD302" i="12" s="1"/>
  <c r="AK302" i="12" s="1"/>
  <c r="AF396" i="12"/>
  <c r="AJ396" i="12"/>
  <c r="AE47" i="12"/>
  <c r="AC47" i="12"/>
  <c r="AD47" i="12" s="1"/>
  <c r="AK47" i="12" s="1"/>
  <c r="Z47" i="12"/>
  <c r="AB47" i="12" s="1"/>
  <c r="AG47" i="12" s="1"/>
  <c r="AC341" i="12"/>
  <c r="AD341" i="12" s="1"/>
  <c r="AK341" i="12" s="1"/>
  <c r="AI341" i="12"/>
  <c r="AE73" i="12"/>
  <c r="AI73" i="12"/>
  <c r="AC65" i="12"/>
  <c r="AD65" i="12" s="1"/>
  <c r="AK65" i="12" s="1"/>
  <c r="AE65" i="12"/>
  <c r="AF53" i="12"/>
  <c r="AJ53" i="12"/>
  <c r="Z53" i="12"/>
  <c r="AB53" i="12" s="1"/>
  <c r="AG53" i="12" s="1"/>
  <c r="AE53" i="12"/>
  <c r="AF44" i="12"/>
  <c r="AJ44" i="12"/>
  <c r="Z44" i="12"/>
  <c r="AB44" i="12" s="1"/>
  <c r="AG44" i="12" s="1"/>
  <c r="AE44" i="12"/>
  <c r="AF386" i="12"/>
  <c r="AJ386" i="12"/>
  <c r="AC159" i="12"/>
  <c r="AD159" i="12" s="1"/>
  <c r="AK159" i="12" s="1"/>
  <c r="AE159" i="12"/>
  <c r="AC126" i="12"/>
  <c r="AD126" i="12" s="1"/>
  <c r="AK126" i="12" s="1"/>
  <c r="Z126" i="12"/>
  <c r="AB126" i="12" s="1"/>
  <c r="AG126" i="12" s="1"/>
  <c r="AE126" i="12"/>
  <c r="AF135" i="12"/>
  <c r="AJ135" i="12"/>
  <c r="AE184" i="12"/>
  <c r="AI184" i="12"/>
  <c r="Z184" i="12"/>
  <c r="AB184" i="12" s="1"/>
  <c r="AG184" i="12" s="1"/>
  <c r="AF98" i="12"/>
  <c r="AJ98" i="12"/>
  <c r="AE98" i="12"/>
  <c r="AC98" i="12"/>
  <c r="AD98" i="12" s="1"/>
  <c r="AK98" i="12" s="1"/>
  <c r="AI98" i="12"/>
  <c r="AF90" i="12"/>
  <c r="AJ90" i="12"/>
  <c r="AE90" i="12"/>
  <c r="Z90" i="12"/>
  <c r="AB90" i="12" s="1"/>
  <c r="AG90" i="12" s="1"/>
  <c r="AI90" i="12"/>
  <c r="AE103" i="12"/>
  <c r="Z103" i="12"/>
  <c r="AB103" i="12" s="1"/>
  <c r="AG103" i="12" s="1"/>
  <c r="AC103" i="12"/>
  <c r="AD103" i="12" s="1"/>
  <c r="AK103" i="12" s="1"/>
  <c r="AJ116" i="12"/>
  <c r="AF116" i="12"/>
  <c r="AE116" i="12"/>
  <c r="AI116" i="12"/>
  <c r="Z116" i="12"/>
  <c r="AB116" i="12" s="1"/>
  <c r="AG116" i="12" s="1"/>
  <c r="AF399" i="12"/>
  <c r="AJ399" i="12"/>
  <c r="AC399" i="12"/>
  <c r="AD399" i="12" s="1"/>
  <c r="AK399" i="12" s="1"/>
  <c r="Z399" i="12"/>
  <c r="AB399" i="12" s="1"/>
  <c r="AG399" i="12" s="1"/>
  <c r="AE399" i="12"/>
  <c r="AF141" i="12"/>
  <c r="AJ141" i="12"/>
  <c r="AE141" i="12"/>
  <c r="AC141" i="12"/>
  <c r="AD141" i="12" s="1"/>
  <c r="AK141" i="12" s="1"/>
  <c r="Z141" i="12"/>
  <c r="AB141" i="12" s="1"/>
  <c r="AG141" i="12" s="1"/>
  <c r="AI141" i="12"/>
  <c r="AF114" i="12"/>
  <c r="AJ114" i="12"/>
  <c r="AJ124" i="12"/>
  <c r="AF124" i="12"/>
  <c r="AC121" i="12"/>
  <c r="AD121" i="12" s="1"/>
  <c r="AK121" i="12" s="1"/>
  <c r="AI121" i="12"/>
  <c r="AE121" i="12"/>
  <c r="Z121" i="12"/>
  <c r="AB121" i="12" s="1"/>
  <c r="AG121" i="12" s="1"/>
  <c r="AI324" i="12"/>
  <c r="Z324" i="12"/>
  <c r="AB324" i="12" s="1"/>
  <c r="AG324" i="12" s="1"/>
  <c r="AC324" i="12"/>
  <c r="AD324" i="12" s="1"/>
  <c r="AK324" i="12" s="1"/>
  <c r="AE324" i="12"/>
  <c r="AF311" i="12"/>
  <c r="AJ311" i="12"/>
  <c r="AF333" i="12"/>
  <c r="AJ333" i="12"/>
  <c r="AI314" i="12"/>
  <c r="Z314" i="12"/>
  <c r="AB314" i="12" s="1"/>
  <c r="AG314" i="12" s="1"/>
  <c r="AC314" i="12"/>
  <c r="AD314" i="12" s="1"/>
  <c r="AK314" i="12" s="1"/>
  <c r="Z337" i="12"/>
  <c r="AB337" i="12" s="1"/>
  <c r="AG337" i="12" s="1"/>
  <c r="AI337" i="12"/>
  <c r="AF343" i="12"/>
  <c r="AJ343" i="12"/>
  <c r="AI342" i="12"/>
  <c r="Z342" i="12"/>
  <c r="AB342" i="12" s="1"/>
  <c r="AG342" i="12" s="1"/>
  <c r="AI323" i="12"/>
  <c r="AC323" i="12"/>
  <c r="AD323" i="12" s="1"/>
  <c r="AK323" i="12" s="1"/>
  <c r="AF137" i="12"/>
  <c r="AJ137" i="12"/>
  <c r="AE129" i="12"/>
  <c r="Z129" i="12"/>
  <c r="AB129" i="12" s="1"/>
  <c r="AG129" i="12" s="1"/>
  <c r="AJ71" i="12"/>
  <c r="AF71" i="12"/>
  <c r="AC33" i="12"/>
  <c r="AD33" i="12" s="1"/>
  <c r="AK33" i="12" s="1"/>
  <c r="AI33" i="12"/>
  <c r="AE33" i="12"/>
  <c r="Z130" i="12"/>
  <c r="AB130" i="12" s="1"/>
  <c r="AG130" i="12" s="1"/>
  <c r="AI130" i="12"/>
  <c r="AC130" i="12"/>
  <c r="AD130" i="12" s="1"/>
  <c r="AK130" i="12" s="1"/>
  <c r="AE130" i="12"/>
  <c r="Z413" i="12"/>
  <c r="AB413" i="12" s="1"/>
  <c r="AG413" i="12" s="1"/>
  <c r="AC413" i="12"/>
  <c r="AD413" i="12" s="1"/>
  <c r="AK413" i="12" s="1"/>
  <c r="AJ316" i="12"/>
  <c r="AF316" i="12"/>
  <c r="AC51" i="12"/>
  <c r="AD51" i="12" s="1"/>
  <c r="AK51" i="12" s="1"/>
  <c r="AE51" i="12"/>
  <c r="Z51" i="12"/>
  <c r="AB51" i="12" s="1"/>
  <c r="AG51" i="12" s="1"/>
  <c r="AI369" i="12"/>
  <c r="AE323" i="12"/>
  <c r="AE337" i="12"/>
  <c r="AC342" i="12"/>
  <c r="AD342" i="12" s="1"/>
  <c r="AK342" i="12" s="1"/>
  <c r="Z287" i="12"/>
  <c r="AB287" i="12" s="1"/>
  <c r="AG287" i="12" s="1"/>
  <c r="AE306" i="12"/>
  <c r="AE50" i="12"/>
  <c r="AC50" i="12"/>
  <c r="AD50" i="12" s="1"/>
  <c r="AK50" i="12" s="1"/>
  <c r="AC382" i="12"/>
  <c r="AD382" i="12" s="1"/>
  <c r="AK382" i="12" s="1"/>
  <c r="AC344" i="12"/>
  <c r="AD344" i="12" s="1"/>
  <c r="AK344" i="12" s="1"/>
  <c r="AE71" i="12"/>
  <c r="AJ327" i="12"/>
  <c r="AE314" i="12"/>
  <c r="AJ129" i="12"/>
  <c r="AJ115" i="12"/>
  <c r="AE197" i="12"/>
  <c r="AC197" i="12"/>
  <c r="AD197" i="12" s="1"/>
  <c r="AK197" i="12" s="1"/>
  <c r="Z201" i="12"/>
  <c r="AB201" i="12" s="1"/>
  <c r="AG201" i="12" s="1"/>
  <c r="AE201" i="12"/>
  <c r="Z215" i="12"/>
  <c r="AB215" i="12" s="1"/>
  <c r="AG215" i="12" s="1"/>
  <c r="AC215" i="12"/>
  <c r="AD215" i="12" s="1"/>
  <c r="AK215" i="12" s="1"/>
  <c r="AF70" i="12"/>
  <c r="AJ70" i="12"/>
  <c r="AC70" i="12"/>
  <c r="AD70" i="12" s="1"/>
  <c r="AK70" i="12" s="1"/>
  <c r="AE70" i="12"/>
  <c r="AI70" i="12"/>
  <c r="AC208" i="12"/>
  <c r="AD208" i="12" s="1"/>
  <c r="AK208" i="12" s="1"/>
  <c r="AI208" i="12"/>
  <c r="AF203" i="12"/>
  <c r="AJ203" i="12"/>
  <c r="Z91" i="12"/>
  <c r="AB91" i="12" s="1"/>
  <c r="AG91" i="12" s="1"/>
  <c r="AE91" i="12"/>
  <c r="AI91" i="12"/>
  <c r="AC91" i="12"/>
  <c r="AD91" i="12" s="1"/>
  <c r="AK91" i="12" s="1"/>
  <c r="AC224" i="12"/>
  <c r="AD224" i="12" s="1"/>
  <c r="AK224" i="12" s="1"/>
  <c r="AE224" i="12"/>
  <c r="AI224" i="12"/>
  <c r="AF291" i="12"/>
  <c r="AJ291" i="12"/>
  <c r="AF362" i="12"/>
  <c r="AJ362" i="12"/>
  <c r="AC362" i="12"/>
  <c r="AD362" i="12" s="1"/>
  <c r="AK362" i="12" s="1"/>
  <c r="Z362" i="12"/>
  <c r="AB362" i="12" s="1"/>
  <c r="AG362" i="12" s="1"/>
  <c r="AJ219" i="12"/>
  <c r="AF219" i="12"/>
  <c r="AE234" i="12"/>
  <c r="AC234" i="12"/>
  <c r="AD234" i="12" s="1"/>
  <c r="AK234" i="12" s="1"/>
  <c r="Z234" i="12"/>
  <c r="AB234" i="12" s="1"/>
  <c r="AG234" i="12" s="1"/>
  <c r="AF222" i="12"/>
  <c r="AJ222" i="12"/>
  <c r="AF216" i="12"/>
  <c r="AJ216" i="12"/>
  <c r="AC236" i="12"/>
  <c r="AD236" i="12" s="1"/>
  <c r="AK236" i="12" s="1"/>
  <c r="AE236" i="12"/>
  <c r="Z236" i="12"/>
  <c r="AB236" i="12" s="1"/>
  <c r="AG236" i="12" s="1"/>
  <c r="AC243" i="12"/>
  <c r="AD243" i="12" s="1"/>
  <c r="AK243" i="12" s="1"/>
  <c r="AI243" i="12"/>
  <c r="AE243" i="12"/>
  <c r="Z243" i="12"/>
  <c r="AB243" i="12" s="1"/>
  <c r="AG243" i="12" s="1"/>
  <c r="AC233" i="12"/>
  <c r="AD233" i="12" s="1"/>
  <c r="AK233" i="12" s="1"/>
  <c r="Z233" i="12"/>
  <c r="AB233" i="12" s="1"/>
  <c r="AG233" i="12" s="1"/>
  <c r="AE233" i="12"/>
  <c r="Z259" i="12"/>
  <c r="AB259" i="12" s="1"/>
  <c r="AG259" i="12" s="1"/>
  <c r="AI259" i="12"/>
  <c r="AE259" i="12"/>
  <c r="Z235" i="12"/>
  <c r="AB235" i="12" s="1"/>
  <c r="AG235" i="12" s="1"/>
  <c r="AC235" i="12"/>
  <c r="AD235" i="12" s="1"/>
  <c r="AK235" i="12" s="1"/>
  <c r="AI235" i="12"/>
  <c r="AE235" i="12"/>
  <c r="AF297" i="12"/>
  <c r="AJ297" i="12"/>
  <c r="Z147" i="12"/>
  <c r="AB147" i="12" s="1"/>
  <c r="AG147" i="12" s="1"/>
  <c r="AI147" i="12"/>
  <c r="AE147" i="12"/>
  <c r="AC147" i="12"/>
  <c r="AD147" i="12" s="1"/>
  <c r="AK147" i="12" s="1"/>
  <c r="AF254" i="12"/>
  <c r="AJ254" i="12"/>
  <c r="Z270" i="12"/>
  <c r="AB270" i="12" s="1"/>
  <c r="AG270" i="12" s="1"/>
  <c r="AI270" i="12"/>
  <c r="AC270" i="12"/>
  <c r="AD270" i="12" s="1"/>
  <c r="AK270" i="12" s="1"/>
  <c r="AI271" i="12"/>
  <c r="AC271" i="12"/>
  <c r="AD271" i="12" s="1"/>
  <c r="AK271" i="12" s="1"/>
  <c r="AE271" i="12"/>
  <c r="Z271" i="12"/>
  <c r="AB271" i="12" s="1"/>
  <c r="AG271" i="12" s="1"/>
  <c r="Z281" i="12"/>
  <c r="AB281" i="12" s="1"/>
  <c r="AG281" i="12" s="1"/>
  <c r="AC281" i="12"/>
  <c r="AD281" i="12" s="1"/>
  <c r="AK281" i="12" s="1"/>
  <c r="AF404" i="12"/>
  <c r="AJ404" i="12"/>
  <c r="AE350" i="12"/>
  <c r="AC337" i="12"/>
  <c r="AD337" i="12" s="1"/>
  <c r="AK337" i="12" s="1"/>
  <c r="AE342" i="12"/>
  <c r="Z50" i="12"/>
  <c r="AB50" i="12" s="1"/>
  <c r="AG50" i="12" s="1"/>
  <c r="AI51" i="12"/>
  <c r="AC320" i="12"/>
  <c r="AD320" i="12" s="1"/>
  <c r="AK320" i="12" s="1"/>
  <c r="AI344" i="12"/>
  <c r="AC102" i="12"/>
  <c r="AD102" i="12" s="1"/>
  <c r="AK102" i="12" s="1"/>
  <c r="AJ397" i="12"/>
  <c r="AF111" i="12"/>
  <c r="AF355" i="12"/>
  <c r="AJ355" i="12"/>
  <c r="AC356" i="12"/>
  <c r="AD356" i="12" s="1"/>
  <c r="AK356" i="12" s="1"/>
  <c r="AI356" i="12"/>
  <c r="AF372" i="12"/>
  <c r="AJ372" i="12"/>
  <c r="AE372" i="12"/>
  <c r="AI372" i="12"/>
  <c r="AJ162" i="12"/>
  <c r="AF162" i="12"/>
  <c r="AC32" i="12"/>
  <c r="AD32" i="12" s="1"/>
  <c r="AK32" i="12" s="1"/>
  <c r="AE32" i="12"/>
  <c r="AJ277" i="12"/>
  <c r="AI318" i="12"/>
  <c r="Z318" i="12"/>
  <c r="AB318" i="12" s="1"/>
  <c r="AG318" i="12" s="1"/>
  <c r="AF177" i="12"/>
  <c r="AJ177" i="12"/>
  <c r="AF164" i="12"/>
  <c r="AJ164" i="12"/>
  <c r="AE180" i="12"/>
  <c r="AC180" i="12"/>
  <c r="AD180" i="12" s="1"/>
  <c r="AK180" i="12" s="1"/>
  <c r="AI180" i="12"/>
  <c r="Z180" i="12"/>
  <c r="AB180" i="12" s="1"/>
  <c r="AG180" i="12" s="1"/>
  <c r="AF156" i="12"/>
  <c r="AJ156" i="12"/>
  <c r="AF195" i="12"/>
  <c r="AJ195" i="12"/>
  <c r="AI162" i="12"/>
  <c r="AC162" i="12"/>
  <c r="AD162" i="12" s="1"/>
  <c r="AK162" i="12" s="1"/>
  <c r="Z162" i="12"/>
  <c r="AB162" i="12" s="1"/>
  <c r="AG162" i="12" s="1"/>
  <c r="AJ189" i="12"/>
  <c r="AF189" i="12"/>
  <c r="AF179" i="12"/>
  <c r="AJ179" i="12"/>
  <c r="AI197" i="12"/>
  <c r="Z197" i="12"/>
  <c r="AB197" i="12" s="1"/>
  <c r="AG197" i="12" s="1"/>
  <c r="AC246" i="12"/>
  <c r="AD246" i="12" s="1"/>
  <c r="AK246" i="12" s="1"/>
  <c r="AI246" i="12"/>
  <c r="Z246" i="12"/>
  <c r="AB246" i="12" s="1"/>
  <c r="AG246" i="12" s="1"/>
  <c r="AJ262" i="12"/>
  <c r="AF262" i="12"/>
  <c r="AE251" i="12"/>
  <c r="AC251" i="12"/>
  <c r="AD251" i="12" s="1"/>
  <c r="AK251" i="12" s="1"/>
  <c r="AI251" i="12"/>
  <c r="Z251" i="12"/>
  <c r="AB251" i="12" s="1"/>
  <c r="AG251" i="12" s="1"/>
  <c r="AE266" i="12"/>
  <c r="Z266" i="12"/>
  <c r="AB266" i="12" s="1"/>
  <c r="AG266" i="12" s="1"/>
  <c r="AE256" i="12"/>
  <c r="Z256" i="12"/>
  <c r="AB256" i="12" s="1"/>
  <c r="AG256" i="12" s="1"/>
  <c r="AC256" i="12"/>
  <c r="AD256" i="12" s="1"/>
  <c r="AK256" i="12" s="1"/>
  <c r="AF261" i="12"/>
  <c r="AJ261" i="12"/>
  <c r="AF285" i="12"/>
  <c r="AJ285" i="12"/>
  <c r="Z285" i="12"/>
  <c r="AB285" i="12" s="1"/>
  <c r="AG285" i="12" s="1"/>
  <c r="AI285" i="12"/>
  <c r="AC285" i="12"/>
  <c r="AD285" i="12" s="1"/>
  <c r="AK285" i="12" s="1"/>
  <c r="AI172" i="12"/>
  <c r="AC172" i="12"/>
  <c r="AD172" i="12" s="1"/>
  <c r="AK172" i="12" s="1"/>
  <c r="Z172" i="12"/>
  <c r="AB172" i="12" s="1"/>
  <c r="AG172" i="12" s="1"/>
  <c r="AF103" i="12"/>
  <c r="AJ103" i="12"/>
  <c r="AE402" i="12"/>
  <c r="AI402" i="12"/>
  <c r="AC402" i="12"/>
  <c r="AD402" i="12" s="1"/>
  <c r="AK402" i="12" s="1"/>
  <c r="Z402" i="12"/>
  <c r="AB402" i="12" s="1"/>
  <c r="AG402" i="12" s="1"/>
  <c r="AC125" i="12"/>
  <c r="AD125" i="12" s="1"/>
  <c r="AK125" i="12" s="1"/>
  <c r="AE125" i="12"/>
  <c r="Z125" i="12"/>
  <c r="AB125" i="12" s="1"/>
  <c r="AG125" i="12" s="1"/>
  <c r="AI125" i="12"/>
  <c r="Z332" i="12"/>
  <c r="AB332" i="12" s="1"/>
  <c r="AG332" i="12" s="1"/>
  <c r="AI332" i="12"/>
  <c r="AC332" i="12"/>
  <c r="AD332" i="12" s="1"/>
  <c r="AK332" i="12" s="1"/>
  <c r="AE115" i="12"/>
  <c r="Z115" i="12"/>
  <c r="AB115" i="12" s="1"/>
  <c r="AG115" i="12" s="1"/>
  <c r="AI115" i="12"/>
  <c r="AC115" i="12"/>
  <c r="AD115" i="12" s="1"/>
  <c r="AK115" i="12" s="1"/>
  <c r="AF122" i="12"/>
  <c r="AJ122" i="12"/>
  <c r="Z122" i="12"/>
  <c r="AB122" i="12" s="1"/>
  <c r="AG122" i="12" s="1"/>
  <c r="AC122" i="12"/>
  <c r="AD122" i="12" s="1"/>
  <c r="AK122" i="12" s="1"/>
  <c r="AE122" i="12"/>
  <c r="AC39" i="12"/>
  <c r="AD39" i="12" s="1"/>
  <c r="AK39" i="12" s="1"/>
  <c r="AI39" i="12"/>
  <c r="Z39" i="12"/>
  <c r="AB39" i="12" s="1"/>
  <c r="AG39" i="12" s="1"/>
  <c r="AF66" i="12"/>
  <c r="AJ66" i="12"/>
  <c r="AJ20" i="12"/>
  <c r="AF20" i="12"/>
  <c r="AI20" i="12"/>
  <c r="AE20" i="12"/>
  <c r="AE140" i="12"/>
  <c r="Z140" i="12"/>
  <c r="AB140" i="12" s="1"/>
  <c r="AG140" i="12" s="1"/>
  <c r="AI140" i="12"/>
  <c r="AC140" i="12"/>
  <c r="AD140" i="12" s="1"/>
  <c r="AK140" i="12" s="1"/>
  <c r="Z263" i="12"/>
  <c r="AB263" i="12" s="1"/>
  <c r="AG263" i="12" s="1"/>
  <c r="AC263" i="12"/>
  <c r="AD263" i="12" s="1"/>
  <c r="AK263" i="12" s="1"/>
  <c r="AE263" i="12"/>
  <c r="AE49" i="12"/>
  <c r="AC49" i="12"/>
  <c r="AD49" i="12" s="1"/>
  <c r="AK49" i="12" s="1"/>
  <c r="Z49" i="12"/>
  <c r="AB49" i="12" s="1"/>
  <c r="AG49" i="12" s="1"/>
  <c r="AC408" i="12"/>
  <c r="AD408" i="12" s="1"/>
  <c r="AK408" i="12" s="1"/>
  <c r="Z408" i="12"/>
  <c r="AB408" i="12" s="1"/>
  <c r="AG408" i="12" s="1"/>
  <c r="AJ40" i="12"/>
  <c r="AF40" i="12"/>
  <c r="AF409" i="12"/>
  <c r="AJ409" i="12"/>
  <c r="AC409" i="12"/>
  <c r="AD409" i="12" s="1"/>
  <c r="AK409" i="12" s="1"/>
  <c r="Z409" i="12"/>
  <c r="AB409" i="12" s="1"/>
  <c r="AG409" i="12" s="1"/>
  <c r="E11" i="15"/>
  <c r="AI408" i="12"/>
  <c r="AI75" i="12"/>
  <c r="AI201" i="12"/>
  <c r="AI375" i="12"/>
  <c r="AE375" i="12"/>
  <c r="AE162" i="12"/>
  <c r="AE285" i="12"/>
  <c r="AC282" i="12"/>
  <c r="AD282" i="12" s="1"/>
  <c r="AK282" i="12" s="1"/>
  <c r="AE282" i="12"/>
  <c r="Z282" i="12"/>
  <c r="AB282" i="12" s="1"/>
  <c r="AG282" i="12" s="1"/>
  <c r="AI282" i="12"/>
  <c r="AE277" i="12"/>
  <c r="AI277" i="12"/>
  <c r="AI311" i="12"/>
  <c r="AC311" i="12"/>
  <c r="AD311" i="12" s="1"/>
  <c r="AK311" i="12" s="1"/>
  <c r="AC339" i="12"/>
  <c r="AD339" i="12" s="1"/>
  <c r="AK339" i="12" s="1"/>
  <c r="Z339" i="12"/>
  <c r="AB339" i="12" s="1"/>
  <c r="AG339" i="12" s="1"/>
  <c r="AE339" i="12"/>
  <c r="AI339" i="12"/>
  <c r="AI340" i="12"/>
  <c r="AE340" i="12"/>
  <c r="AF357" i="12"/>
  <c r="AJ357" i="12"/>
  <c r="AE221" i="12"/>
  <c r="AC221" i="12"/>
  <c r="AD221" i="12" s="1"/>
  <c r="AK221" i="12" s="1"/>
  <c r="Z105" i="12"/>
  <c r="AB105" i="12" s="1"/>
  <c r="AG105" i="12" s="1"/>
  <c r="AC105" i="12"/>
  <c r="AD105" i="12" s="1"/>
  <c r="AK105" i="12" s="1"/>
  <c r="AE105" i="12"/>
  <c r="AF97" i="12"/>
  <c r="AJ97" i="12"/>
  <c r="AC100" i="12"/>
  <c r="AD100" i="12" s="1"/>
  <c r="AK100" i="12" s="1"/>
  <c r="AI100" i="12"/>
  <c r="Z100" i="12"/>
  <c r="AB100" i="12" s="1"/>
  <c r="AG100" i="12" s="1"/>
  <c r="AF106" i="12"/>
  <c r="AJ106" i="12"/>
  <c r="AE29" i="12"/>
  <c r="AC29" i="12"/>
  <c r="AD29" i="12" s="1"/>
  <c r="AK29" i="12" s="1"/>
  <c r="Z193" i="12"/>
  <c r="AB193" i="12" s="1"/>
  <c r="AG193" i="12" s="1"/>
  <c r="AC193" i="12"/>
  <c r="AD193" i="12" s="1"/>
  <c r="AK193" i="12" s="1"/>
  <c r="AE193" i="12"/>
  <c r="AI193" i="12"/>
  <c r="Z204" i="12"/>
  <c r="AB204" i="12" s="1"/>
  <c r="AG204" i="12" s="1"/>
  <c r="AI204" i="12"/>
  <c r="AC204" i="12"/>
  <c r="AD204" i="12" s="1"/>
  <c r="AK204" i="12" s="1"/>
  <c r="AE204" i="12"/>
  <c r="AE134" i="12"/>
  <c r="AC134" i="12"/>
  <c r="AD134" i="12" s="1"/>
  <c r="AK134" i="12" s="1"/>
  <c r="Z134" i="12"/>
  <c r="AB134" i="12" s="1"/>
  <c r="AG134" i="12" s="1"/>
  <c r="AF248" i="12"/>
  <c r="AJ248" i="12"/>
  <c r="AJ259" i="12"/>
  <c r="AF259" i="12"/>
  <c r="AI247" i="12"/>
  <c r="AC247" i="12"/>
  <c r="AD247" i="12" s="1"/>
  <c r="AK247" i="12" s="1"/>
  <c r="AF235" i="12"/>
  <c r="AJ235" i="12"/>
  <c r="AI272" i="12"/>
  <c r="Z272" i="12"/>
  <c r="AB272" i="12" s="1"/>
  <c r="AG272" i="12" s="1"/>
  <c r="AC272" i="12"/>
  <c r="AD272" i="12" s="1"/>
  <c r="AK272" i="12" s="1"/>
  <c r="AE345" i="12"/>
  <c r="Z345" i="12"/>
  <c r="AB345" i="12" s="1"/>
  <c r="AG345" i="12" s="1"/>
  <c r="AF402" i="12"/>
  <c r="AJ402" i="12"/>
  <c r="AE131" i="12"/>
  <c r="AC131" i="12"/>
  <c r="AD131" i="12" s="1"/>
  <c r="AK131" i="12" s="1"/>
  <c r="AF192" i="12"/>
  <c r="Z149" i="12"/>
  <c r="AB149" i="12" s="1"/>
  <c r="AG149" i="12" s="1"/>
  <c r="AE149" i="12"/>
  <c r="AJ149" i="12"/>
  <c r="Z20" i="12"/>
  <c r="AB20" i="12" s="1"/>
  <c r="AG20" i="12" s="1"/>
  <c r="AC201" i="12"/>
  <c r="AD201" i="12" s="1"/>
  <c r="AK201" i="12" s="1"/>
  <c r="AJ403" i="12"/>
  <c r="AE272" i="12"/>
  <c r="AI256" i="12"/>
  <c r="AC266" i="12"/>
  <c r="AD266" i="12" s="1"/>
  <c r="AK266" i="12" s="1"/>
  <c r="AE39" i="12"/>
  <c r="AI345" i="12"/>
  <c r="AI263" i="12"/>
  <c r="AC207" i="12"/>
  <c r="AD207" i="12" s="1"/>
  <c r="AK207" i="12" s="1"/>
  <c r="Z207" i="12"/>
  <c r="AB207" i="12" s="1"/>
  <c r="AG207" i="12" s="1"/>
  <c r="AI207" i="12"/>
  <c r="AJ223" i="12"/>
  <c r="AF223" i="12"/>
  <c r="AC144" i="12"/>
  <c r="AD144" i="12" s="1"/>
  <c r="AK144" i="12" s="1"/>
  <c r="AI144" i="12"/>
  <c r="Z144" i="12"/>
  <c r="AB144" i="12" s="1"/>
  <c r="AG144" i="12" s="1"/>
  <c r="AE144" i="12"/>
  <c r="AI42" i="12"/>
  <c r="AE42" i="12"/>
  <c r="AC42" i="12"/>
  <c r="AD42" i="12" s="1"/>
  <c r="AK42" i="12" s="1"/>
  <c r="Z42" i="12"/>
  <c r="AB42" i="12" s="1"/>
  <c r="AG42" i="12" s="1"/>
  <c r="AJ61" i="12"/>
  <c r="AF61" i="12"/>
  <c r="AC61" i="12"/>
  <c r="AD61" i="12" s="1"/>
  <c r="AK61" i="12" s="1"/>
  <c r="AE61" i="12"/>
  <c r="Z61" i="12"/>
  <c r="AB61" i="12" s="1"/>
  <c r="AG61" i="12" s="1"/>
  <c r="AF108" i="12"/>
  <c r="AJ108" i="12"/>
  <c r="AC108" i="12"/>
  <c r="AD108" i="12" s="1"/>
  <c r="AK108" i="12" s="1"/>
  <c r="Z108" i="12"/>
  <c r="AB108" i="12" s="1"/>
  <c r="AG108" i="12" s="1"/>
  <c r="AI108" i="12"/>
  <c r="AE108" i="12"/>
  <c r="AI88" i="12"/>
  <c r="Z88" i="12"/>
  <c r="AB88" i="12" s="1"/>
  <c r="AG88" i="12" s="1"/>
  <c r="AE88" i="12"/>
  <c r="AE92" i="12"/>
  <c r="AC92" i="12"/>
  <c r="AD92" i="12" s="1"/>
  <c r="AK92" i="12" s="1"/>
  <c r="Z92" i="12"/>
  <c r="AB92" i="12" s="1"/>
  <c r="AG92" i="12" s="1"/>
  <c r="AI92" i="12"/>
  <c r="AC94" i="12"/>
  <c r="AD94" i="12" s="1"/>
  <c r="AK94" i="12" s="1"/>
  <c r="Z94" i="12"/>
  <c r="AB94" i="12" s="1"/>
  <c r="AG94" i="12" s="1"/>
  <c r="AI94" i="12"/>
  <c r="AC355" i="12"/>
  <c r="AD355" i="12" s="1"/>
  <c r="AK355" i="12" s="1"/>
  <c r="AE355" i="12"/>
  <c r="Z355" i="12"/>
  <c r="AB355" i="12" s="1"/>
  <c r="AG355" i="12" s="1"/>
  <c r="AC288" i="12"/>
  <c r="AD288" i="12" s="1"/>
  <c r="AK288" i="12" s="1"/>
  <c r="AI288" i="12"/>
  <c r="AE288" i="12"/>
  <c r="AI164" i="12"/>
  <c r="AE164" i="12"/>
  <c r="Z164" i="12"/>
  <c r="AB164" i="12" s="1"/>
  <c r="AG164" i="12" s="1"/>
  <c r="AI192" i="12"/>
  <c r="Z192" i="12"/>
  <c r="AB192" i="12" s="1"/>
  <c r="AG192" i="12" s="1"/>
  <c r="AE192" i="12"/>
  <c r="AC192" i="12"/>
  <c r="AD192" i="12" s="1"/>
  <c r="AK192" i="12" s="1"/>
  <c r="AF237" i="12"/>
  <c r="AJ237" i="12"/>
  <c r="AI189" i="12"/>
  <c r="AC189" i="12"/>
  <c r="AD189" i="12" s="1"/>
  <c r="AK189" i="12" s="1"/>
  <c r="Z189" i="12"/>
  <c r="AB189" i="12" s="1"/>
  <c r="AG189" i="12" s="1"/>
  <c r="Z226" i="12"/>
  <c r="AB226" i="12" s="1"/>
  <c r="AG226" i="12" s="1"/>
  <c r="AE226" i="12"/>
  <c r="AF198" i="12"/>
  <c r="AJ198" i="12"/>
  <c r="AE165" i="12"/>
  <c r="Z165" i="12"/>
  <c r="AB165" i="12" s="1"/>
  <c r="AG165" i="12" s="1"/>
  <c r="AI165" i="12"/>
  <c r="AC165" i="12"/>
  <c r="AD165" i="12" s="1"/>
  <c r="AK165" i="12" s="1"/>
  <c r="AE249" i="12"/>
  <c r="AC249" i="12"/>
  <c r="AD249" i="12" s="1"/>
  <c r="AK249" i="12" s="1"/>
  <c r="AI149" i="12"/>
  <c r="Z296" i="12"/>
  <c r="AB296" i="12" s="1"/>
  <c r="AG296" i="12" s="1"/>
  <c r="AI296" i="12"/>
  <c r="AC20" i="12"/>
  <c r="AD20" i="12" s="1"/>
  <c r="AK20" i="12" s="1"/>
  <c r="AI409" i="12"/>
  <c r="AC330" i="12"/>
  <c r="AD330" i="12" s="1"/>
  <c r="AK330" i="12" s="1"/>
  <c r="AE408" i="12"/>
  <c r="AI266" i="12"/>
  <c r="AJ185" i="12"/>
  <c r="AJ165" i="12"/>
  <c r="AI122" i="12"/>
  <c r="AF359" i="12"/>
  <c r="AJ359" i="12"/>
  <c r="AI359" i="12"/>
  <c r="AC359" i="12"/>
  <c r="AD359" i="12" s="1"/>
  <c r="AK359" i="12" s="1"/>
  <c r="AE359" i="12"/>
  <c r="AF186" i="12"/>
  <c r="AJ186" i="12"/>
  <c r="Z186" i="12"/>
  <c r="AB186" i="12" s="1"/>
  <c r="AG186" i="12" s="1"/>
  <c r="AC186" i="12"/>
  <c r="AD186" i="12" s="1"/>
  <c r="AK186" i="12" s="1"/>
  <c r="AJ191" i="12"/>
  <c r="AF191" i="12"/>
  <c r="AI203" i="12"/>
  <c r="AC203" i="12"/>
  <c r="AD203" i="12" s="1"/>
  <c r="AK203" i="12" s="1"/>
  <c r="AE203" i="12"/>
  <c r="AF264" i="12"/>
  <c r="AJ264" i="12"/>
  <c r="AC264" i="12"/>
  <c r="AD264" i="12" s="1"/>
  <c r="AK264" i="12" s="1"/>
  <c r="Z264" i="12"/>
  <c r="AB264" i="12" s="1"/>
  <c r="AG264" i="12" s="1"/>
  <c r="AI264" i="12"/>
  <c r="AF398" i="12"/>
  <c r="AJ398" i="12"/>
  <c r="AE360" i="12"/>
  <c r="AI360" i="12"/>
  <c r="AF303" i="12"/>
  <c r="AJ303" i="12"/>
  <c r="AI303" i="12"/>
  <c r="Z303" i="12"/>
  <c r="AB303" i="12" s="1"/>
  <c r="AG303" i="12" s="1"/>
  <c r="AE303" i="12"/>
  <c r="AF393" i="12"/>
  <c r="AJ393" i="12"/>
  <c r="AF228" i="12"/>
  <c r="AJ228" i="12"/>
  <c r="AE228" i="12"/>
  <c r="Z228" i="12"/>
  <c r="AB228" i="12" s="1"/>
  <c r="AG228" i="12" s="1"/>
  <c r="AI228" i="12"/>
  <c r="AC228" i="12"/>
  <c r="AD228" i="12" s="1"/>
  <c r="AK228" i="12" s="1"/>
  <c r="AF280" i="12"/>
  <c r="AJ280" i="12"/>
  <c r="Z322" i="12"/>
  <c r="AB322" i="12" s="1"/>
  <c r="AG322" i="12" s="1"/>
  <c r="AE322" i="12"/>
  <c r="AI322" i="12"/>
  <c r="AJ22" i="12"/>
  <c r="AF22" i="12"/>
  <c r="Z22" i="12"/>
  <c r="AB22" i="12" s="1"/>
  <c r="AG22" i="12" s="1"/>
  <c r="AI22" i="12"/>
  <c r="AF21" i="12"/>
  <c r="AJ21" i="12"/>
  <c r="AI21" i="12"/>
  <c r="Z21" i="12"/>
  <c r="AB21" i="12" s="1"/>
  <c r="AG21" i="12" s="1"/>
  <c r="AE401" i="12"/>
  <c r="AI401" i="12"/>
  <c r="Z401" i="12"/>
  <c r="AB401" i="12" s="1"/>
  <c r="AG401" i="12" s="1"/>
  <c r="AJ43" i="12"/>
  <c r="AF43" i="12"/>
  <c r="AI46" i="12"/>
  <c r="AE46" i="12"/>
  <c r="AC46" i="12"/>
  <c r="AD46" i="12" s="1"/>
  <c r="AK46" i="12" s="1"/>
  <c r="AJ405" i="12"/>
  <c r="AF405" i="12"/>
  <c r="AJ25" i="12"/>
  <c r="AF25" i="12"/>
  <c r="AE25" i="12"/>
  <c r="AI25" i="12"/>
  <c r="Z25" i="12"/>
  <c r="AB25" i="12" s="1"/>
  <c r="AG25" i="12" s="1"/>
  <c r="AC416" i="12"/>
  <c r="AD416" i="12" s="1"/>
  <c r="AK416" i="12" s="1"/>
  <c r="AE416" i="12"/>
  <c r="AF378" i="12"/>
  <c r="AJ378" i="12"/>
  <c r="AE114" i="12"/>
  <c r="AE260" i="12"/>
  <c r="AE257" i="12"/>
  <c r="AC257" i="12"/>
  <c r="AD257" i="12" s="1"/>
  <c r="AK257" i="12" s="1"/>
  <c r="AI257" i="12"/>
  <c r="AF310" i="12"/>
  <c r="AJ310" i="12"/>
  <c r="AE310" i="12"/>
  <c r="AC310" i="12"/>
  <c r="AD310" i="12" s="1"/>
  <c r="AK310" i="12" s="1"/>
  <c r="Z205" i="12"/>
  <c r="AB205" i="12" s="1"/>
  <c r="AG205" i="12" s="1"/>
  <c r="AC205" i="12"/>
  <c r="AD205" i="12" s="1"/>
  <c r="AK205" i="12" s="1"/>
  <c r="AJ292" i="12"/>
  <c r="AF292" i="12"/>
  <c r="AF215" i="12"/>
  <c r="AJ215" i="12"/>
  <c r="AF275" i="12"/>
  <c r="AJ275" i="12"/>
  <c r="AE275" i="12"/>
  <c r="AI275" i="12"/>
  <c r="AC275" i="12"/>
  <c r="AD275" i="12" s="1"/>
  <c r="AK275" i="12" s="1"/>
  <c r="AF110" i="12"/>
  <c r="AJ110" i="12"/>
  <c r="AC209" i="12"/>
  <c r="AD209" i="12" s="1"/>
  <c r="AK209" i="12" s="1"/>
  <c r="Z209" i="12"/>
  <c r="AB209" i="12" s="1"/>
  <c r="AG209" i="12" s="1"/>
  <c r="AF283" i="12"/>
  <c r="AJ283" i="12"/>
  <c r="AI283" i="12"/>
  <c r="AE283" i="12"/>
  <c r="AC283" i="12"/>
  <c r="AD283" i="12" s="1"/>
  <c r="AK283" i="12" s="1"/>
  <c r="Z283" i="12"/>
  <c r="AB283" i="12" s="1"/>
  <c r="AG283" i="12" s="1"/>
  <c r="Z110" i="12"/>
  <c r="AB110" i="12" s="1"/>
  <c r="AG110" i="12" s="1"/>
  <c r="AE110" i="12"/>
  <c r="AC110" i="12"/>
  <c r="AD110" i="12" s="1"/>
  <c r="AK110" i="12" s="1"/>
  <c r="AC151" i="12"/>
  <c r="AD151" i="12" s="1"/>
  <c r="AK151" i="12" s="1"/>
  <c r="AI151" i="12"/>
  <c r="AF120" i="12"/>
  <c r="AJ120" i="12"/>
  <c r="AF121" i="12"/>
  <c r="AJ121" i="12"/>
  <c r="AI110" i="12"/>
  <c r="H11" i="15"/>
  <c r="AF371" i="12"/>
  <c r="AI268" i="12"/>
  <c r="AJ373" i="12"/>
  <c r="AC268" i="12"/>
  <c r="AD268" i="12" s="1"/>
  <c r="AK268" i="12" s="1"/>
  <c r="AI114" i="12"/>
  <c r="AI315" i="12"/>
  <c r="Z315" i="12"/>
  <c r="AB315" i="12" s="1"/>
  <c r="AG315" i="12" s="1"/>
  <c r="AF282" i="12"/>
  <c r="AJ282" i="12"/>
  <c r="AE351" i="12"/>
  <c r="AC351" i="12"/>
  <c r="AD351" i="12" s="1"/>
  <c r="AK351" i="12" s="1"/>
  <c r="Z312" i="12"/>
  <c r="AB312" i="12" s="1"/>
  <c r="AG312" i="12" s="1"/>
  <c r="AE312" i="12"/>
  <c r="AC312" i="12"/>
  <c r="AD312" i="12" s="1"/>
  <c r="AK312" i="12" s="1"/>
  <c r="AI294" i="12"/>
  <c r="AE294" i="12"/>
  <c r="AC294" i="12"/>
  <c r="AD294" i="12" s="1"/>
  <c r="AK294" i="12" s="1"/>
  <c r="AF335" i="12"/>
  <c r="AJ335" i="12"/>
  <c r="AC335" i="12"/>
  <c r="AD335" i="12" s="1"/>
  <c r="AK335" i="12" s="1"/>
  <c r="Z335" i="12"/>
  <c r="AB335" i="12" s="1"/>
  <c r="AG335" i="12" s="1"/>
  <c r="AI335" i="12"/>
  <c r="AJ339" i="12"/>
  <c r="AF339" i="12"/>
  <c r="Z334" i="12"/>
  <c r="AB334" i="12" s="1"/>
  <c r="AG334" i="12" s="1"/>
  <c r="AC334" i="12"/>
  <c r="AD334" i="12" s="1"/>
  <c r="AK334" i="12" s="1"/>
  <c r="AI334" i="12"/>
  <c r="AE334" i="12"/>
  <c r="AC127" i="12"/>
  <c r="AD127" i="12" s="1"/>
  <c r="AK127" i="12" s="1"/>
  <c r="AI127" i="12"/>
  <c r="Z127" i="12"/>
  <c r="AB127" i="12" s="1"/>
  <c r="AG127" i="12" s="1"/>
  <c r="Z62" i="12"/>
  <c r="AB62" i="12" s="1"/>
  <c r="AG62" i="12" s="1"/>
  <c r="AE62" i="12"/>
  <c r="AI62" i="12"/>
  <c r="AI112" i="12"/>
  <c r="Z112" i="12"/>
  <c r="AB112" i="12" s="1"/>
  <c r="AG112" i="12" s="1"/>
  <c r="AE112" i="12"/>
  <c r="AC101" i="12"/>
  <c r="AD101" i="12" s="1"/>
  <c r="AK101" i="12" s="1"/>
  <c r="AI101" i="12"/>
  <c r="AE101" i="12"/>
  <c r="AE106" i="12"/>
  <c r="AI106" i="12"/>
  <c r="AE242" i="12"/>
  <c r="AI242" i="12"/>
  <c r="Z242" i="12"/>
  <c r="AB242" i="12" s="1"/>
  <c r="AG242" i="12" s="1"/>
  <c r="AE230" i="12"/>
  <c r="AC230" i="12"/>
  <c r="AD230" i="12" s="1"/>
  <c r="AK230" i="12" s="1"/>
  <c r="AI230" i="12"/>
  <c r="Z230" i="12"/>
  <c r="AB230" i="12" s="1"/>
  <c r="AG230" i="12" s="1"/>
  <c r="AC260" i="12"/>
  <c r="AD260" i="12" s="1"/>
  <c r="AK260" i="12" s="1"/>
  <c r="AI260" i="12"/>
  <c r="AE124" i="12"/>
  <c r="AC124" i="12"/>
  <c r="AD124" i="12" s="1"/>
  <c r="AK124" i="12" s="1"/>
  <c r="AF123" i="12"/>
  <c r="AJ123" i="12"/>
  <c r="J11" i="15"/>
  <c r="C11" i="15"/>
  <c r="Z268" i="12"/>
  <c r="AB268" i="12" s="1"/>
  <c r="AG268" i="12" s="1"/>
  <c r="AI124" i="12"/>
  <c r="Z114" i="12"/>
  <c r="AB114" i="12" s="1"/>
  <c r="AG114" i="12" s="1"/>
  <c r="Z124" i="12"/>
  <c r="AB124" i="12" s="1"/>
  <c r="AG124" i="12" s="1"/>
  <c r="AE209" i="12"/>
  <c r="AF230" i="12"/>
  <c r="AE151" i="12"/>
  <c r="AI383" i="12"/>
  <c r="Z383" i="12"/>
  <c r="AB383" i="12" s="1"/>
  <c r="AG383" i="12" s="1"/>
  <c r="AE182" i="12"/>
  <c r="AC167" i="12"/>
  <c r="AD167" i="12" s="1"/>
  <c r="AK167" i="12" s="1"/>
  <c r="AJ376" i="12"/>
  <c r="AC318" i="12"/>
  <c r="AD318" i="12" s="1"/>
  <c r="AK318" i="12" s="1"/>
  <c r="AJ366" i="12"/>
  <c r="AF69" i="12"/>
  <c r="Z174" i="12"/>
  <c r="AB174" i="12" s="1"/>
  <c r="AG174" i="12" s="1"/>
  <c r="AE174" i="12"/>
  <c r="AI174" i="12"/>
  <c r="AF410" i="12"/>
  <c r="AJ410" i="12"/>
  <c r="AE195" i="12"/>
  <c r="AC195" i="12"/>
  <c r="AD195" i="12" s="1"/>
  <c r="AK195" i="12" s="1"/>
  <c r="Z183" i="12"/>
  <c r="AB183" i="12" s="1"/>
  <c r="AG183" i="12" s="1"/>
  <c r="AE183" i="12"/>
  <c r="AF252" i="12"/>
  <c r="AJ252" i="12"/>
  <c r="AE333" i="12"/>
  <c r="AI333" i="12"/>
  <c r="AC333" i="12"/>
  <c r="AD333" i="12" s="1"/>
  <c r="AK333" i="12" s="1"/>
  <c r="AF388" i="12"/>
  <c r="AJ388" i="12"/>
  <c r="AF356" i="12"/>
  <c r="AJ356" i="12"/>
  <c r="AC69" i="12"/>
  <c r="AD69" i="12" s="1"/>
  <c r="AK69" i="12" s="1"/>
  <c r="AI69" i="12"/>
  <c r="AE223" i="12"/>
  <c r="Z223" i="12"/>
  <c r="AB223" i="12" s="1"/>
  <c r="AG223" i="12" s="1"/>
  <c r="AC231" i="12"/>
  <c r="AD231" i="12" s="1"/>
  <c r="AK231" i="12" s="1"/>
  <c r="Z231" i="12"/>
  <c r="AB231" i="12" s="1"/>
  <c r="AG231" i="12" s="1"/>
  <c r="Z297" i="12"/>
  <c r="AB297" i="12" s="1"/>
  <c r="AG297" i="12" s="1"/>
  <c r="AE297" i="12"/>
  <c r="Z269" i="12"/>
  <c r="AB269" i="12" s="1"/>
  <c r="AG269" i="12" s="1"/>
  <c r="AC269" i="12"/>
  <c r="AD269" i="12" s="1"/>
  <c r="AK269" i="12" s="1"/>
  <c r="AF272" i="12"/>
  <c r="AJ272" i="12"/>
  <c r="AF260" i="12"/>
  <c r="AJ260" i="12"/>
  <c r="AE307" i="12"/>
  <c r="AI307" i="12"/>
  <c r="Z29" i="12"/>
  <c r="AB29" i="12" s="1"/>
  <c r="AG29" i="12" s="1"/>
  <c r="AI29" i="12"/>
  <c r="AC129" i="12"/>
  <c r="AD129" i="12" s="1"/>
  <c r="AK129" i="12" s="1"/>
  <c r="AI129" i="12"/>
  <c r="Z71" i="12"/>
  <c r="AB71" i="12" s="1"/>
  <c r="AG71" i="12" s="1"/>
  <c r="AC71" i="12"/>
  <c r="AD71" i="12" s="1"/>
  <c r="AK71" i="12" s="1"/>
  <c r="AF75" i="12"/>
  <c r="AJ75" i="12"/>
  <c r="AF131" i="12"/>
  <c r="AJ131" i="12"/>
  <c r="AI23" i="12"/>
  <c r="AE23" i="12"/>
  <c r="AC407" i="12"/>
  <c r="AD407" i="12" s="1"/>
  <c r="AK407" i="12" s="1"/>
  <c r="AI407" i="12"/>
  <c r="AF394" i="12"/>
  <c r="AJ394" i="12"/>
  <c r="AE389" i="12"/>
  <c r="AC389" i="12"/>
  <c r="AD389" i="12" s="1"/>
  <c r="AK389" i="12" s="1"/>
  <c r="Z333" i="12"/>
  <c r="AB333" i="12" s="1"/>
  <c r="AG333" i="12" s="1"/>
  <c r="AE318" i="12"/>
  <c r="Z69" i="12"/>
  <c r="AB69" i="12" s="1"/>
  <c r="AG69" i="12" s="1"/>
  <c r="AE69" i="12"/>
  <c r="AI353" i="12"/>
  <c r="AJ340" i="12"/>
  <c r="AI287" i="12"/>
  <c r="AE287" i="12"/>
  <c r="AE41" i="12"/>
  <c r="AI41" i="12"/>
  <c r="Z41" i="12"/>
  <c r="AB41" i="12" s="1"/>
  <c r="AG41" i="12" s="1"/>
  <c r="AE293" i="12"/>
  <c r="AC293" i="12"/>
  <c r="AD293" i="12" s="1"/>
  <c r="AK293" i="12" s="1"/>
  <c r="Z293" i="12"/>
  <c r="AB293" i="12" s="1"/>
  <c r="AG293" i="12" s="1"/>
  <c r="AI293" i="12"/>
  <c r="AE86" i="12"/>
  <c r="AI86" i="12"/>
  <c r="AF139" i="12"/>
  <c r="AJ139" i="12"/>
  <c r="K421" i="35"/>
  <c r="K423" i="35"/>
  <c r="J37" i="54"/>
  <c r="J52" i="34"/>
  <c r="K595" i="35"/>
  <c r="K730" i="35"/>
  <c r="K567" i="35"/>
  <c r="K536" i="35"/>
  <c r="K507" i="35"/>
  <c r="K460" i="35"/>
  <c r="K404" i="35"/>
  <c r="K399" i="35"/>
  <c r="K335" i="35"/>
  <c r="K331" i="35"/>
  <c r="K329" i="35"/>
  <c r="K380" i="35"/>
  <c r="K300" i="35"/>
  <c r="K301" i="35"/>
  <c r="I37" i="54"/>
  <c r="K718" i="35"/>
  <c r="K654" i="35"/>
  <c r="K798" i="35"/>
  <c r="K750" i="35"/>
  <c r="K560" i="35"/>
  <c r="K570" i="35"/>
  <c r="K455" i="35"/>
  <c r="K450" i="35"/>
  <c r="D11" i="15"/>
  <c r="F11" i="15"/>
  <c r="K263" i="35"/>
  <c r="K634" i="35"/>
  <c r="K743" i="35"/>
  <c r="K501" i="35"/>
  <c r="K519" i="35"/>
  <c r="K515" i="35"/>
  <c r="K449" i="35"/>
  <c r="K518" i="35"/>
  <c r="K367" i="35"/>
  <c r="K292" i="35"/>
  <c r="K281" i="35"/>
  <c r="K289" i="35"/>
  <c r="K575" i="35"/>
  <c r="K710" i="35"/>
  <c r="K617" i="35"/>
  <c r="K742" i="35"/>
  <c r="K673" i="35"/>
  <c r="K720" i="35"/>
  <c r="K571" i="35"/>
  <c r="K555" i="35"/>
  <c r="K504" i="35"/>
  <c r="K543" i="35"/>
  <c r="K478" i="35"/>
  <c r="K420" i="35"/>
  <c r="K418" i="35"/>
  <c r="K370" i="35"/>
  <c r="K316" i="35"/>
  <c r="I52" i="34"/>
  <c r="AC84" i="12"/>
  <c r="AD84" i="12" s="1"/>
  <c r="AK84" i="12" s="1"/>
  <c r="AI84" i="12"/>
  <c r="Z84" i="12"/>
  <c r="AB84" i="12" s="1"/>
  <c r="AG84" i="12" s="1"/>
  <c r="AF88" i="12"/>
  <c r="AJ88" i="12"/>
  <c r="AE95" i="12"/>
  <c r="Z95" i="12"/>
  <c r="AB95" i="12" s="1"/>
  <c r="AG95" i="12" s="1"/>
  <c r="Z43" i="12"/>
  <c r="AB43" i="12" s="1"/>
  <c r="AG43" i="12" s="1"/>
  <c r="AC43" i="12"/>
  <c r="AD43" i="12" s="1"/>
  <c r="AK43" i="12" s="1"/>
  <c r="AE43" i="12"/>
  <c r="AE405" i="12"/>
  <c r="Z405" i="12"/>
  <c r="AB405" i="12" s="1"/>
  <c r="AG405" i="12" s="1"/>
  <c r="AC405" i="12"/>
  <c r="AD405" i="12" s="1"/>
  <c r="AK405" i="12" s="1"/>
  <c r="Z394" i="12"/>
  <c r="AB394" i="12" s="1"/>
  <c r="AG394" i="12" s="1"/>
  <c r="AE394" i="12"/>
  <c r="AI136" i="12"/>
  <c r="AE196" i="12"/>
  <c r="G11" i="15"/>
  <c r="I11" i="15"/>
  <c r="AJ136" i="12"/>
  <c r="AJ178" i="12"/>
  <c r="AJ265" i="12"/>
  <c r="AI250" i="12"/>
  <c r="AI95" i="12"/>
  <c r="AC95" i="12"/>
  <c r="AD95" i="12" s="1"/>
  <c r="AK95" i="12" s="1"/>
  <c r="K468" i="35"/>
  <c r="K338" i="35"/>
  <c r="AE376" i="12"/>
  <c r="Z376" i="12"/>
  <c r="AB376" i="12" s="1"/>
  <c r="AG376" i="12" s="1"/>
  <c r="AC376" i="12"/>
  <c r="AD376" i="12" s="1"/>
  <c r="AK376" i="12" s="1"/>
  <c r="AI43" i="12"/>
  <c r="AF218" i="12"/>
  <c r="AJ196" i="12"/>
  <c r="Z136" i="12"/>
  <c r="AB136" i="12" s="1"/>
  <c r="AG136" i="12" s="1"/>
  <c r="Z353" i="12"/>
  <c r="AB353" i="12" s="1"/>
  <c r="AG353" i="12" s="1"/>
  <c r="AI394" i="12"/>
  <c r="AI170" i="12"/>
  <c r="AE84" i="12"/>
  <c r="K752" i="35"/>
  <c r="K548" i="35"/>
  <c r="K427" i="35"/>
  <c r="K594" i="35"/>
  <c r="K689" i="35"/>
  <c r="K783" i="35"/>
  <c r="K502" i="35"/>
  <c r="K491" i="35"/>
  <c r="K547" i="35"/>
  <c r="K390" i="35"/>
  <c r="K375" i="35"/>
  <c r="K534" i="35"/>
  <c r="K484" i="35"/>
  <c r="K464" i="35"/>
  <c r="K438" i="35"/>
  <c r="K385" i="35"/>
  <c r="K659" i="35"/>
  <c r="K608" i="35"/>
  <c r="K552" i="35"/>
  <c r="K498" i="35"/>
  <c r="K453" i="35"/>
  <c r="K454" i="35"/>
  <c r="K397" i="35"/>
  <c r="K664" i="35"/>
  <c r="K297" i="35"/>
  <c r="K308" i="35"/>
  <c r="Z357" i="12"/>
  <c r="AB357" i="12" s="1"/>
  <c r="AG357" i="12" s="1"/>
  <c r="AC357" i="12"/>
  <c r="AD357" i="12" s="1"/>
  <c r="AK357" i="12" s="1"/>
  <c r="AE347" i="12"/>
  <c r="AI347" i="12"/>
  <c r="AC347" i="12"/>
  <c r="AD347" i="12" s="1"/>
  <c r="AK347" i="12" s="1"/>
  <c r="AI113" i="12"/>
  <c r="AC113" i="12"/>
  <c r="AD113" i="12" s="1"/>
  <c r="AK113" i="12" s="1"/>
  <c r="AI410" i="12"/>
  <c r="Z410" i="12"/>
  <c r="AB410" i="12" s="1"/>
  <c r="AG410" i="12" s="1"/>
  <c r="AC410" i="12"/>
  <c r="AD410" i="12" s="1"/>
  <c r="AK410" i="12" s="1"/>
  <c r="AE410" i="12"/>
  <c r="AC185" i="12"/>
  <c r="AD185" i="12" s="1"/>
  <c r="AK185" i="12" s="1"/>
  <c r="AI185" i="12"/>
  <c r="AC72" i="12"/>
  <c r="AD72" i="12" s="1"/>
  <c r="AK72" i="12" s="1"/>
  <c r="AI72" i="12"/>
  <c r="Z143" i="12"/>
  <c r="AB143" i="12" s="1"/>
  <c r="AG143" i="12" s="1"/>
  <c r="AC143" i="12"/>
  <c r="AD143" i="12" s="1"/>
  <c r="AK143" i="12" s="1"/>
  <c r="AJ39" i="12"/>
  <c r="AF39" i="12"/>
  <c r="AF154" i="12"/>
  <c r="AJ154" i="12"/>
  <c r="AE185" i="12"/>
  <c r="AI143" i="12"/>
  <c r="Z328" i="12"/>
  <c r="AB328" i="12" s="1"/>
  <c r="AG328" i="12" s="1"/>
  <c r="AI328" i="12"/>
  <c r="AF50" i="12"/>
  <c r="AJ50" i="12"/>
  <c r="AC365" i="12"/>
  <c r="AD365" i="12" s="1"/>
  <c r="AK365" i="12" s="1"/>
  <c r="Z365" i="12"/>
  <c r="AB365" i="12" s="1"/>
  <c r="AG365" i="12" s="1"/>
  <c r="AI365" i="12"/>
  <c r="AF318" i="12"/>
  <c r="AJ318" i="12"/>
  <c r="AI200" i="12"/>
  <c r="Z200" i="12"/>
  <c r="AB200" i="12" s="1"/>
  <c r="AG200" i="12" s="1"/>
  <c r="AF288" i="12"/>
  <c r="AJ288" i="12"/>
  <c r="Z309" i="12"/>
  <c r="AB309" i="12" s="1"/>
  <c r="AG309" i="12" s="1"/>
  <c r="AI309" i="12"/>
  <c r="AC309" i="12"/>
  <c r="AD309" i="12" s="1"/>
  <c r="AK309" i="12" s="1"/>
  <c r="AF173" i="12"/>
  <c r="AJ173" i="12"/>
  <c r="AE357" i="12"/>
  <c r="AE397" i="12"/>
  <c r="AC397" i="12"/>
  <c r="AD397" i="12" s="1"/>
  <c r="AK397" i="12" s="1"/>
  <c r="AE346" i="12"/>
  <c r="AI346" i="12"/>
  <c r="AF200" i="12"/>
  <c r="AJ200" i="12"/>
  <c r="AE176" i="12"/>
  <c r="AI176" i="12"/>
  <c r="AI163" i="12"/>
  <c r="AE163" i="12"/>
  <c r="AI183" i="12"/>
  <c r="AC183" i="12"/>
  <c r="AD183" i="12" s="1"/>
  <c r="AK183" i="12" s="1"/>
  <c r="AF325" i="12"/>
  <c r="AJ325" i="12"/>
  <c r="Z113" i="12"/>
  <c r="AB113" i="12" s="1"/>
  <c r="AG113" i="12" s="1"/>
  <c r="Z185" i="12"/>
  <c r="AB185" i="12" s="1"/>
  <c r="AG185" i="12" s="1"/>
  <c r="AE143" i="12"/>
  <c r="AF183" i="12"/>
  <c r="AJ183" i="12"/>
  <c r="H16" i="15" l="1"/>
  <c r="J10" i="15"/>
  <c r="G16" i="15"/>
  <c r="C16" i="15"/>
  <c r="F16" i="15"/>
  <c r="D16" i="15"/>
  <c r="J16" i="15"/>
  <c r="E16" i="15"/>
  <c r="I16" i="15"/>
  <c r="H13" i="15"/>
  <c r="H17" i="15"/>
  <c r="H19" i="15"/>
  <c r="D13" i="15"/>
  <c r="E14" i="15"/>
  <c r="E15" i="15" s="1"/>
  <c r="G12" i="15"/>
  <c r="E12" i="15"/>
  <c r="C13" i="15"/>
  <c r="G17" i="15"/>
  <c r="C17" i="15"/>
  <c r="J17" i="15"/>
  <c r="C12" i="15"/>
  <c r="D12" i="15"/>
  <c r="J14" i="15"/>
  <c r="J15" i="15" s="1"/>
  <c r="H14" i="15"/>
  <c r="H15" i="15" s="1"/>
  <c r="I19" i="15"/>
  <c r="I12" i="15"/>
  <c r="G14" i="15"/>
  <c r="G15" i="15" s="1"/>
  <c r="I14" i="15"/>
  <c r="I15" i="15" s="1"/>
  <c r="C19" i="15"/>
  <c r="F19" i="15"/>
  <c r="J18" i="15"/>
  <c r="F18" i="15"/>
  <c r="H18" i="15"/>
  <c r="G18" i="15"/>
  <c r="J19" i="15"/>
  <c r="E18" i="15"/>
  <c r="C18" i="15"/>
  <c r="D18" i="15"/>
  <c r="I18" i="15"/>
  <c r="F17" i="15"/>
  <c r="I17" i="15"/>
  <c r="F12" i="15"/>
  <c r="E13" i="15"/>
  <c r="G13" i="15"/>
  <c r="I13" i="15"/>
  <c r="F13" i="15"/>
  <c r="H12" i="15"/>
  <c r="D17" i="15"/>
  <c r="J13" i="15"/>
  <c r="C14" i="15"/>
  <c r="C15" i="15" s="1"/>
  <c r="F14" i="15"/>
  <c r="F15" i="15" s="1"/>
  <c r="E19" i="15"/>
  <c r="D19" i="15"/>
  <c r="J12" i="15"/>
  <c r="E17" i="15"/>
  <c r="D14" i="15"/>
  <c r="D15" i="15" s="1"/>
  <c r="G19" i="15"/>
</calcChain>
</file>

<file path=xl/sharedStrings.xml><?xml version="1.0" encoding="utf-8"?>
<sst xmlns="http://schemas.openxmlformats.org/spreadsheetml/2006/main" count="15113" uniqueCount="3302">
  <si>
    <t>GFDRR Regional and Thematic Operating Dashboard</t>
  </si>
  <si>
    <t>Active Portfolio</t>
  </si>
  <si>
    <t>AFR</t>
  </si>
  <si>
    <t>EAP</t>
  </si>
  <si>
    <t>ECA</t>
  </si>
  <si>
    <t>LCR</t>
  </si>
  <si>
    <t>MNA</t>
  </si>
  <si>
    <t>SAR</t>
  </si>
  <si>
    <t>GLOBAL</t>
  </si>
  <si>
    <t>OVERALL</t>
  </si>
  <si>
    <t>(Including Thematics)</t>
  </si>
  <si>
    <t>Number of Grants (#)</t>
  </si>
  <si>
    <t>Commitments (US$ M)</t>
  </si>
  <si>
    <t>Recipient-Executed Grants (%, by $ commitment)</t>
  </si>
  <si>
    <t>Gross Grant Disbursements (US$ M)</t>
  </si>
  <si>
    <t>Grant Disbursement Rate (%)</t>
  </si>
  <si>
    <t>Average Grant Age (yrs)</t>
  </si>
  <si>
    <t>Number of Grants &gt; 3 years of age</t>
  </si>
  <si>
    <t>Grants Past closing date</t>
  </si>
  <si>
    <t>Slow Disbursing Grants (#)</t>
  </si>
  <si>
    <t>Slow Disbursing Grants (%)</t>
  </si>
  <si>
    <t>Grants with high undisbursed balances (&gt;60%)</t>
  </si>
  <si>
    <t>Grants &gt; 2 years age with &lt; 60% disbursed</t>
  </si>
  <si>
    <t>Grants &lt; 6 months to closing w/high bal. (&gt;60%)</t>
  </si>
  <si>
    <t>On Track for June-2017 Disbursement (% of Grants)</t>
  </si>
  <si>
    <t>Problem Grants (#)</t>
  </si>
  <si>
    <t>Time and % Formulas</t>
  </si>
  <si>
    <t>Count Formulas</t>
  </si>
  <si>
    <t>Manual</t>
  </si>
  <si>
    <t>Window #</t>
  </si>
  <si>
    <t>Window Name</t>
  </si>
  <si>
    <t>Trustee(Main) Fund#</t>
  </si>
  <si>
    <t>Child Fund #</t>
  </si>
  <si>
    <t>Project ID</t>
  </si>
  <si>
    <t>Child Fund Name</t>
  </si>
  <si>
    <t>Execution Type</t>
  </si>
  <si>
    <t>Fund Status</t>
  </si>
  <si>
    <t>TTL name</t>
  </si>
  <si>
    <t>Region</t>
  </si>
  <si>
    <t xml:space="preserve">Country Name </t>
  </si>
  <si>
    <t>Activation Date</t>
  </si>
  <si>
    <t>Closing Date</t>
  </si>
  <si>
    <t>Grant Amount</t>
  </si>
  <si>
    <t>Cumulative Disbursements</t>
  </si>
  <si>
    <t>2019 Disbursements</t>
  </si>
  <si>
    <t>PO Commitments</t>
  </si>
  <si>
    <t>Closing FY</t>
  </si>
  <si>
    <t>Year</t>
  </si>
  <si>
    <t>Month</t>
  </si>
  <si>
    <t>Year-Mo</t>
  </si>
  <si>
    <t>Remaining Balance</t>
  </si>
  <si>
    <t>TF Age (Months)</t>
  </si>
  <si>
    <t>Planned TF Duration (Months)</t>
  </si>
  <si>
    <t>Months to Closing</t>
  </si>
  <si>
    <t>Time Ratio</t>
  </si>
  <si>
    <t>Disbursement Rate</t>
  </si>
  <si>
    <t>Completion Gap</t>
  </si>
  <si>
    <t>Average Monthly Disbursement ("Burn-Rate")</t>
  </si>
  <si>
    <t>Expected Balance at June 2018, if still open</t>
  </si>
  <si>
    <t>&gt; 3 years of age</t>
  </si>
  <si>
    <t>Past closing date</t>
  </si>
  <si>
    <t>Slow Disbursing</t>
  </si>
  <si>
    <t>High undisbursed balances (&gt;60%)</t>
  </si>
  <si>
    <r>
      <t xml:space="preserve">&gt; 2 years age with </t>
    </r>
    <r>
      <rPr>
        <b/>
        <u/>
        <sz val="11"/>
        <color theme="0"/>
        <rFont val="Calibri"/>
        <family val="2"/>
        <scheme val="minor"/>
      </rPr>
      <t>&lt;</t>
    </r>
    <r>
      <rPr>
        <b/>
        <sz val="11"/>
        <color theme="0"/>
        <rFont val="Calibri"/>
        <family val="2"/>
        <scheme val="minor"/>
      </rPr>
      <t xml:space="preserve"> 60% disbursed</t>
    </r>
  </si>
  <si>
    <t>&lt; 6 months to closing w/high bal. (&gt;60%)</t>
  </si>
  <si>
    <t>On Track for Disbursement by June-2018?</t>
  </si>
  <si>
    <t>Problem project (Y?)</t>
  </si>
  <si>
    <t>Regional Focal Point Notes (If applicable)</t>
  </si>
  <si>
    <t>0000008075</t>
  </si>
  <si>
    <t>LCR - Latin America and Caribbean</t>
  </si>
  <si>
    <t>TF072584</t>
  </si>
  <si>
    <t>TF0A9840</t>
  </si>
  <si>
    <t>P170360</t>
  </si>
  <si>
    <t>Supporting an integrated investment plan for resilience in the Pantanoso Basin in Montevideo</t>
  </si>
  <si>
    <t>BE</t>
  </si>
  <si>
    <t>ACTV</t>
  </si>
  <si>
    <t>Jack Campbell</t>
  </si>
  <si>
    <t>Uruguay</t>
  </si>
  <si>
    <t>0000007606</t>
  </si>
  <si>
    <t>Resilient Recovery</t>
  </si>
  <si>
    <t>TF072236</t>
  </si>
  <si>
    <t>P170570</t>
  </si>
  <si>
    <t>Pre-Disaster Baseline Data Sets for Quick, Effective and Coordinated Disaster Assessment and Recovery</t>
  </si>
  <si>
    <t>Mare Lo</t>
  </si>
  <si>
    <t>Global</t>
  </si>
  <si>
    <t>World</t>
  </si>
  <si>
    <t>0000008074</t>
  </si>
  <si>
    <t>ECA – Europe and Central Asia</t>
  </si>
  <si>
    <t>TF0A9782</t>
  </si>
  <si>
    <t>P170256</t>
  </si>
  <si>
    <t>Strengthening Urban Resilience through effective Public Real Estate Asset Management and Land-Based Financing</t>
  </si>
  <si>
    <t>Valerie Joy Eunice Santos</t>
  </si>
  <si>
    <t>Europe and Central Asia</t>
  </si>
  <si>
    <t>0000006112</t>
  </si>
  <si>
    <t>GFDRR: EU/ACP Track I Regional/Sub-Regional DRM Cooperation</t>
  </si>
  <si>
    <t>TF071630</t>
  </si>
  <si>
    <t>TF0A9760</t>
  </si>
  <si>
    <t>P170556</t>
  </si>
  <si>
    <t>Understanding Risk Caribbean</t>
  </si>
  <si>
    <t>Mary Elinor Boyer</t>
  </si>
  <si>
    <t>Caribbean</t>
  </si>
  <si>
    <t>0000006113</t>
  </si>
  <si>
    <t>GFDRR: EU/ACP Track II Technical Assistance and Mainstreaming DRR</t>
  </si>
  <si>
    <t>TF0A9781</t>
  </si>
  <si>
    <t>P166437</t>
  </si>
  <si>
    <t>Mozambique - Strengthening Disaster Risk Management and Building Climate Resilience</t>
  </si>
  <si>
    <t>Michel Matera</t>
  </si>
  <si>
    <t>Mozambique</t>
  </si>
  <si>
    <t>TF0A9780</t>
  </si>
  <si>
    <t>P168749</t>
  </si>
  <si>
    <t>Strengthening the institutional and legal framework for Disaster Risk Management in Vanuatu</t>
  </si>
  <si>
    <t>Artessa Saldivar-Sali</t>
  </si>
  <si>
    <t>Vanuatu</t>
  </si>
  <si>
    <t>0000008085</t>
  </si>
  <si>
    <t>TF0A9542</t>
  </si>
  <si>
    <t>P154503</t>
  </si>
  <si>
    <t>Preparedness Planning Program</t>
  </si>
  <si>
    <t>Elad Shenfeld</t>
  </si>
  <si>
    <t>0000007113</t>
  </si>
  <si>
    <t>Country programs</t>
  </si>
  <si>
    <t>TF072129</t>
  </si>
  <si>
    <t>TF0A8246</t>
  </si>
  <si>
    <t>P168167</t>
  </si>
  <si>
    <t>Building Critical Infrastructure Resilience and Disaster Risk Awareness in Turkey</t>
  </si>
  <si>
    <t>RE</t>
  </si>
  <si>
    <t>Esse Ayse Erkan Orenbas</t>
  </si>
  <si>
    <t>Turkey</t>
  </si>
  <si>
    <t>0000008073</t>
  </si>
  <si>
    <t>EAP – East Asia and Pacific</t>
  </si>
  <si>
    <t>TF0A9731</t>
  </si>
  <si>
    <t>P169403</t>
  </si>
  <si>
    <t>Technical Assistance: Supporting recovery and strengthening resilience</t>
  </si>
  <si>
    <t>Jolanta Kryspin-Watson</t>
  </si>
  <si>
    <t>Indonesia</t>
  </si>
  <si>
    <t>TF0A9702</t>
  </si>
  <si>
    <t>P166538</t>
  </si>
  <si>
    <t>Saint Louis, Senegal: Strengthening Urban and Coastal Resilience</t>
  </si>
  <si>
    <t>Isabelle Celine Kane</t>
  </si>
  <si>
    <t>Senegal</t>
  </si>
  <si>
    <t>TF0A9706</t>
  </si>
  <si>
    <t>P165377</t>
  </si>
  <si>
    <t>Energy Efficiency and Seismic Resilience</t>
  </si>
  <si>
    <t>Vica Rosario Bogaerts</t>
  </si>
  <si>
    <t>Western Balkans</t>
  </si>
  <si>
    <t>TF0A9710</t>
  </si>
  <si>
    <t>P166378</t>
  </si>
  <si>
    <t>STRATEGIES AND OPTIONS FOR SCALING UP DISASTER RISK MANAGEMENT IN ECA COUNTRIES</t>
  </si>
  <si>
    <t>Alanna Leigh Simpson</t>
  </si>
  <si>
    <t>0000008743</t>
  </si>
  <si>
    <t>Resilient Water Partnership</t>
  </si>
  <si>
    <t>TF0A9703</t>
  </si>
  <si>
    <t>P170285</t>
  </si>
  <si>
    <t>Hanoi resilience improvement through better management of wastewater, drainage, and flood</t>
  </si>
  <si>
    <t>Abedalrazq F. Khalil</t>
  </si>
  <si>
    <t>Vietnam</t>
  </si>
  <si>
    <t>0000008077</t>
  </si>
  <si>
    <t>SAR – South Asia</t>
  </si>
  <si>
    <t>TF0A9602</t>
  </si>
  <si>
    <t>P170337</t>
  </si>
  <si>
    <t>Strengthening Health Emergency Preparedness and Response in SAR</t>
  </si>
  <si>
    <t>Rianna L. Mohammed-Roberts</t>
  </si>
  <si>
    <t>South Asia</t>
  </si>
  <si>
    <t>0000008521</t>
  </si>
  <si>
    <t>Technical Assistance</t>
  </si>
  <si>
    <t>TF072858</t>
  </si>
  <si>
    <t>TF0A9638</t>
  </si>
  <si>
    <t>Strengthening Financial Protection against Disasters in Mozambique</t>
  </si>
  <si>
    <t>0000008766</t>
  </si>
  <si>
    <t>Adaptive Social Protection</t>
  </si>
  <si>
    <t>TF072896</t>
  </si>
  <si>
    <t>TF0A9609</t>
  </si>
  <si>
    <t>P161141</t>
  </si>
  <si>
    <t>Expanding Vietnam’s Disaster Responsive Social Protection System: Replication of Can Tho Experience to Tra Vinh Province and Informing National Policy</t>
  </si>
  <si>
    <t>Nga Nguyet Nguyen</t>
  </si>
  <si>
    <t>TF0A9241</t>
  </si>
  <si>
    <t>P169459</t>
  </si>
  <si>
    <t>Strengthening DRM Policies in SAR</t>
  </si>
  <si>
    <t>Armando Eduardo Guzman Escobar</t>
  </si>
  <si>
    <t>TF0A9605</t>
  </si>
  <si>
    <t>P165056</t>
  </si>
  <si>
    <t>Malawi: Strengthening technical and institutional capacity to manage climate and disaster risks</t>
  </si>
  <si>
    <t>Ana Campos Garcia</t>
  </si>
  <si>
    <t>Malawi</t>
  </si>
  <si>
    <t>0000008975</t>
  </si>
  <si>
    <t>DRM – FCV Nexus</t>
  </si>
  <si>
    <t>TF0A9559</t>
  </si>
  <si>
    <t>P170266</t>
  </si>
  <si>
    <t>DRM-FCV Nexus</t>
  </si>
  <si>
    <t>Rina Meutia</t>
  </si>
  <si>
    <t>TF0A9579</t>
  </si>
  <si>
    <t>P129524</t>
  </si>
  <si>
    <t>Strengthening Synergies between Social Protection and Disaster Risk Management in Mozambique</t>
  </si>
  <si>
    <t>Edmundo Murrugarra</t>
  </si>
  <si>
    <t>0000008514</t>
  </si>
  <si>
    <t>Contingency Planning Facility</t>
  </si>
  <si>
    <t>TF0A9581</t>
  </si>
  <si>
    <t>P160929</t>
  </si>
  <si>
    <t>Support to Operationalize Contingent Emergency Response Components (CERCs) in Cambodia, the Lao People’s Democratic Republic, and Myanmar</t>
  </si>
  <si>
    <t>Zuzana Stanton-Geddes</t>
  </si>
  <si>
    <t>Cambodia</t>
  </si>
  <si>
    <t>0000008213</t>
  </si>
  <si>
    <t>GFDRR Australia SDTF</t>
  </si>
  <si>
    <t>TF072835</t>
  </si>
  <si>
    <t>TF0A9562</t>
  </si>
  <si>
    <t>P155542</t>
  </si>
  <si>
    <t>BETF: Gender Gap in WASH for Schools in Pacific Island Countries (GFDRR Australia SDTF)</t>
  </si>
  <si>
    <t>Habiba Gitay</t>
  </si>
  <si>
    <t>Pacific Islands</t>
  </si>
  <si>
    <t>TF0A7508</t>
  </si>
  <si>
    <t>P166648</t>
  </si>
  <si>
    <t>STRENGTHENING DRR COORDINATION, PLANNING AND POLICY ADVISORY CAPACITY OF ECCAS</t>
  </si>
  <si>
    <t>Prashant Singh</t>
  </si>
  <si>
    <t>Central Africa</t>
  </si>
  <si>
    <t>TF0A9466</t>
  </si>
  <si>
    <t>P156505</t>
  </si>
  <si>
    <t>Development and Implementation of Contingent Emergency Response Mechanisms for Resilient Disaster Recovery</t>
  </si>
  <si>
    <t>TF0A9434</t>
  </si>
  <si>
    <t>P170199</t>
  </si>
  <si>
    <t>Enhancing Disaster Preparedness and Risk Awareness in Turkey</t>
  </si>
  <si>
    <t>TF0A9423</t>
  </si>
  <si>
    <t>P170103</t>
  </si>
  <si>
    <t>Building Institutional Capacity for Risk Informed Decision Making and Urban Resilience in Turkey</t>
  </si>
  <si>
    <t>Joanna Mclean Masic</t>
  </si>
  <si>
    <t>TF0A9430</t>
  </si>
  <si>
    <t>P126583</t>
  </si>
  <si>
    <t>Increasing the Safety and Resilience of Critical Infrastructure in Cali, Colombia</t>
  </si>
  <si>
    <t>Alexander Agosti</t>
  </si>
  <si>
    <t>Colombia</t>
  </si>
  <si>
    <t>TF0A9375</t>
  </si>
  <si>
    <t>P163647</t>
  </si>
  <si>
    <t>Pakistan Disaster and Climate Resilience at Provincial Level</t>
  </si>
  <si>
    <t>Ahsan Tehsin</t>
  </si>
  <si>
    <t>Pakistan</t>
  </si>
  <si>
    <t>TF0A9408</t>
  </si>
  <si>
    <t>P168954</t>
  </si>
  <si>
    <t>World Reconstruction Conference 4</t>
  </si>
  <si>
    <t>0000007586</t>
  </si>
  <si>
    <t>DRM Institutional capacity development</t>
  </si>
  <si>
    <t>TF072458</t>
  </si>
  <si>
    <t>TF0A9155</t>
  </si>
  <si>
    <t>P169663</t>
  </si>
  <si>
    <t>Enhancing capacity of Regional DRM and Hydromet institutions and last mile connectivity</t>
  </si>
  <si>
    <t>Federica Ranghieri</t>
  </si>
  <si>
    <t>0000008072</t>
  </si>
  <si>
    <t>AFR - Africa</t>
  </si>
  <si>
    <t>TF0A9325</t>
  </si>
  <si>
    <t>P170031</t>
  </si>
  <si>
    <t>Building Resilient-Informed Systematic Country Diagnostics (and Country Partnership Strategies)</t>
  </si>
  <si>
    <t>Oscar Anil Ishizawa Escudero</t>
  </si>
  <si>
    <t>Africa</t>
  </si>
  <si>
    <t>0000008520</t>
  </si>
  <si>
    <t>Global Public Goods/Analytics</t>
  </si>
  <si>
    <t>TF0A9335</t>
  </si>
  <si>
    <t>P153176</t>
  </si>
  <si>
    <t>Design of the Start Financing Facility – Supporting humanitarian financing reform for NGOs</t>
  </si>
  <si>
    <t>Benedikt Lukas Signer</t>
  </si>
  <si>
    <t>TF0A9232</t>
  </si>
  <si>
    <t>P169013</t>
  </si>
  <si>
    <t>Natural Shock Responsive Adaptive Social Protection in South Asia</t>
  </si>
  <si>
    <t>Aline Coudouel</t>
  </si>
  <si>
    <t>TF0A9209</t>
  </si>
  <si>
    <t>P156239</t>
  </si>
  <si>
    <t>Mainstreaming Resiliency in Colombian Pazcifico Project</t>
  </si>
  <si>
    <t>TF0A9144</t>
  </si>
  <si>
    <t>P164638</t>
  </si>
  <si>
    <t>State of Civil Protection in the World: Typologies, Good Practices and Economic Returns</t>
  </si>
  <si>
    <t>0000006114</t>
  </si>
  <si>
    <t>GFDRR: EU/ACP Track III Post Disaster Responses and PDNAs</t>
  </si>
  <si>
    <t>TF0A9113</t>
  </si>
  <si>
    <t>P168308</t>
  </si>
  <si>
    <t>Abidjan - PDNA, Recovery Framework and Technical Studies for Urban Resilience to Flood Risk</t>
  </si>
  <si>
    <t>Mahine Diop</t>
  </si>
  <si>
    <t>Cote d'Ivoire</t>
  </si>
  <si>
    <t>0000008079</t>
  </si>
  <si>
    <t>Disaster Risk Financing and Insurance (DRFI)</t>
  </si>
  <si>
    <t>TF0A9120</t>
  </si>
  <si>
    <t>P165620</t>
  </si>
  <si>
    <t>Capacity Building and Knowledge Creation and Exchange</t>
  </si>
  <si>
    <t>Kaavya Ashok Krishna</t>
  </si>
  <si>
    <t>0000008076</t>
  </si>
  <si>
    <t>MNA – Middle East and North Africa</t>
  </si>
  <si>
    <t>TF0A9082</t>
  </si>
  <si>
    <t>P169655</t>
  </si>
  <si>
    <t>MENA Regional Urban Resilience Symposium and Knowledge Sharing Workshop</t>
  </si>
  <si>
    <t>Joy-Fares Aoun</t>
  </si>
  <si>
    <t>Middle East and North Africa</t>
  </si>
  <si>
    <t>TF0A9057</t>
  </si>
  <si>
    <t>P159756</t>
  </si>
  <si>
    <t>Madagascar – Building Urban Resilience in Greater Antananarivo</t>
  </si>
  <si>
    <t>Madagascar</t>
  </si>
  <si>
    <t>0000008472</t>
  </si>
  <si>
    <t>Analytics and Economics of DRM</t>
  </si>
  <si>
    <t>TF0A9066</t>
  </si>
  <si>
    <t>P169695</t>
  </si>
  <si>
    <t>Economics of Climate Change Adaptation</t>
  </si>
  <si>
    <t>Arame Tall</t>
  </si>
  <si>
    <t>TF0A8886</t>
  </si>
  <si>
    <t>P160096</t>
  </si>
  <si>
    <t>BETF: JIT Support to operationalize Contingency Emergency Response Component PREPII RMI (GFDRR MDTF)</t>
  </si>
  <si>
    <t>Ning Yang</t>
  </si>
  <si>
    <t>Marshall Islands</t>
  </si>
  <si>
    <t>TF0A8983</t>
  </si>
  <si>
    <t>P168855</t>
  </si>
  <si>
    <t>Regional Resilience and Disaster Risk Management in Central America</t>
  </si>
  <si>
    <t>Haris Sanahuja</t>
  </si>
  <si>
    <t>Central America</t>
  </si>
  <si>
    <t>TF0A8858</t>
  </si>
  <si>
    <t>P168833</t>
  </si>
  <si>
    <t>Caribbean Risk Information Program II</t>
  </si>
  <si>
    <t>Melanie Simone Kappes</t>
  </si>
  <si>
    <t>0000008515</t>
  </si>
  <si>
    <t>JIT Recovery and PDNA Facility</t>
  </si>
  <si>
    <t>TF0A8972</t>
  </si>
  <si>
    <t>P154339</t>
  </si>
  <si>
    <t>Landslides / Debris Flow Event in Bududa District, Eastern Uganda / Mount Elgon</t>
  </si>
  <si>
    <t>Uganda</t>
  </si>
  <si>
    <t>TF0A8836</t>
  </si>
  <si>
    <t>P169189</t>
  </si>
  <si>
    <t>DRFI Operational Support</t>
  </si>
  <si>
    <t>0000008084</t>
  </si>
  <si>
    <t>Resilience to Climate Change</t>
  </si>
  <si>
    <t>TF0A9016</t>
  </si>
  <si>
    <t>P154060</t>
  </si>
  <si>
    <t>Small Island States Resilience Initiative</t>
  </si>
  <si>
    <t>Denis Jean-Jacques Jordy</t>
  </si>
  <si>
    <t>TF0A8973</t>
  </si>
  <si>
    <t>P169664</t>
  </si>
  <si>
    <t>Strengthening Djibouti’s National Response Capacity to Natural Hazards</t>
  </si>
  <si>
    <t>Tahir Akbar</t>
  </si>
  <si>
    <t>Djibouti</t>
  </si>
  <si>
    <t>TF0A8981</t>
  </si>
  <si>
    <t>P164078</t>
  </si>
  <si>
    <t>GFDRR MDTF for Provide Technical Support to Strengthen Climate Resilience in Burkina Faso</t>
  </si>
  <si>
    <t>Van Anh Vu Hong</t>
  </si>
  <si>
    <t>Burkina Faso</t>
  </si>
  <si>
    <t>TF0A8985</t>
  </si>
  <si>
    <t>P157588</t>
  </si>
  <si>
    <t>PDNA/ DRF Rollout and Piloting</t>
  </si>
  <si>
    <t>Nadia Islam</t>
  </si>
  <si>
    <t>0000008823</t>
  </si>
  <si>
    <t>Resilient Infrastructure</t>
  </si>
  <si>
    <t>TF0A8834</t>
  </si>
  <si>
    <t>P162684</t>
  </si>
  <si>
    <t>Nature-based Infrastructure Knowledge Management</t>
  </si>
  <si>
    <t>Greg J. Browder</t>
  </si>
  <si>
    <t>TF0A8915</t>
  </si>
  <si>
    <t>P168808</t>
  </si>
  <si>
    <t>Vietnam Urban Resilience Support program</t>
  </si>
  <si>
    <t>Poonam Pillai</t>
  </si>
  <si>
    <t>0000006069</t>
  </si>
  <si>
    <t>ACP-EU Natural Disaster Risk Reduction Programme Trust Fund</t>
  </si>
  <si>
    <t>TF0A8933</t>
  </si>
  <si>
    <t>P166075</t>
  </si>
  <si>
    <t>Informing Resilient Recovery Policy, Planning and Investments in Freetown, Sierra Leone</t>
  </si>
  <si>
    <t>Robert Curle Jesse Reid</t>
  </si>
  <si>
    <t>Sierra Leone</t>
  </si>
  <si>
    <t>TF0A8951</t>
  </si>
  <si>
    <t>Technical Assistance: Supporting recovery and strengthening resilience in Indonesia</t>
  </si>
  <si>
    <t>TF0A8956</t>
  </si>
  <si>
    <t>DRF Policy and Innovation</t>
  </si>
  <si>
    <t>TF0A8947</t>
  </si>
  <si>
    <t>P169229</t>
  </si>
  <si>
    <t>GFDRR Knowledge Management Strategy Design and Execution: Knowledge Comprehensive Approach for Operations and Technical Assistance Projects</t>
  </si>
  <si>
    <t>Erika Vargas</t>
  </si>
  <si>
    <t>TF0A8835</t>
  </si>
  <si>
    <t>P166728</t>
  </si>
  <si>
    <t>Building City Resilience in Sub-Saharan Africa</t>
  </si>
  <si>
    <t>Sylvie Debomy</t>
  </si>
  <si>
    <t>TF0A8866</t>
  </si>
  <si>
    <t>P162263</t>
  </si>
  <si>
    <t>Capacity Building for Resilient Water Services</t>
  </si>
  <si>
    <t>David Malcolm Lord</t>
  </si>
  <si>
    <t>Uzbekistan</t>
  </si>
  <si>
    <t>TF0A7621</t>
  </si>
  <si>
    <t>P157489</t>
  </si>
  <si>
    <t>Recipient Executed Scaling up resilient infrastructure through Serbia National DRM Program</t>
  </si>
  <si>
    <t>Serbia</t>
  </si>
  <si>
    <t>TF0A8586</t>
  </si>
  <si>
    <t>P170000</t>
  </si>
  <si>
    <t>DRFI in Sri Lanka</t>
  </si>
  <si>
    <t>Samantha Jane Cook</t>
  </si>
  <si>
    <t>TF0A8872</t>
  </si>
  <si>
    <t>P161432</t>
  </si>
  <si>
    <t>Building Resilient Sanitation Services in Dhaka</t>
  </si>
  <si>
    <t>Arif Ahamed</t>
  </si>
  <si>
    <t>Bangladesh</t>
  </si>
  <si>
    <t>TF0A8852</t>
  </si>
  <si>
    <t>P166074</t>
  </si>
  <si>
    <t>Mainstreaming Nature-based Solutions for DRM</t>
  </si>
  <si>
    <t>Brenden Jongman</t>
  </si>
  <si>
    <t>TF0A8777</t>
  </si>
  <si>
    <t>P168052</t>
  </si>
  <si>
    <t>Enhancing Capacity for DRM in Tajikistan Socio-Economic Resilience Strengthening (Community and Youth Resilience)</t>
  </si>
  <si>
    <t>Robert Wrobel</t>
  </si>
  <si>
    <t>Tajikistan</t>
  </si>
  <si>
    <t>0000008087</t>
  </si>
  <si>
    <t>Urban Resilience</t>
  </si>
  <si>
    <t>TF0A8716</t>
  </si>
  <si>
    <t>P169388</t>
  </si>
  <si>
    <t>Culture in City Reconstruction and Recovery (CURE) Framework</t>
  </si>
  <si>
    <t>Christianna Johnnides Brotsis</t>
  </si>
  <si>
    <t>TF0A8732</t>
  </si>
  <si>
    <t>P156711</t>
  </si>
  <si>
    <t>Support to Rapid Post-Earthquake and Tsunami Assessment and Recovery Planning in Central Sulawesi, Indonesia</t>
  </si>
  <si>
    <t>TF0A6148</t>
  </si>
  <si>
    <t>P163486</t>
  </si>
  <si>
    <t>Strengthening DRR Coordination, Planning and Policy Advisory Capacity oSADC (R2-RE, phase 1)</t>
  </si>
  <si>
    <t>Southern Africa</t>
  </si>
  <si>
    <t>TF0A8705</t>
  </si>
  <si>
    <t>P168309</t>
  </si>
  <si>
    <t>Promote regional knowledge exchange on financial resilience and risk identification in Central Asia</t>
  </si>
  <si>
    <t>Ko Takeuchi</t>
  </si>
  <si>
    <t>Central Asia</t>
  </si>
  <si>
    <t>TF0A8706</t>
  </si>
  <si>
    <t>P160930</t>
  </si>
  <si>
    <t>Strengthening Urban Resilience and Flood Risk Management in Lao PDR</t>
  </si>
  <si>
    <t>Henrike Brecht</t>
  </si>
  <si>
    <t>Lao People's Democratic Republic</t>
  </si>
  <si>
    <t>TF0A8724</t>
  </si>
  <si>
    <t>P130840</t>
  </si>
  <si>
    <t>IUFMP CERC</t>
  </si>
  <si>
    <t>Nigeria</t>
  </si>
  <si>
    <t>TF0A8725</t>
  </si>
  <si>
    <t>P117871</t>
  </si>
  <si>
    <t>SVG Urban Transformation and Resilience for Inclusive Economic Growth</t>
  </si>
  <si>
    <t>Keren Carla Charles</t>
  </si>
  <si>
    <t>OECS Countries</t>
  </si>
  <si>
    <t>TF0A8711</t>
  </si>
  <si>
    <t>P160144</t>
  </si>
  <si>
    <t>Intra-ACP Knowledge Exchange on Mainstreaming DRR and CCA in ACP countries</t>
  </si>
  <si>
    <t>Henriette B. Mampuya</t>
  </si>
  <si>
    <t>TF0A8641</t>
  </si>
  <si>
    <t>P169197</t>
  </si>
  <si>
    <t>Lao PDR Post Disaster Needs Assessment and Recovery Framework</t>
  </si>
  <si>
    <t>TF0A8661</t>
  </si>
  <si>
    <t>P162879</t>
  </si>
  <si>
    <t>Tunisia Rapid Needs Assessment</t>
  </si>
  <si>
    <t>TF0A8646</t>
  </si>
  <si>
    <t>P169232</t>
  </si>
  <si>
    <t>Integrating DRM in China Urban Operations</t>
  </si>
  <si>
    <t>Barjor E. Mehta</t>
  </si>
  <si>
    <t>China</t>
  </si>
  <si>
    <t>TF0A8654</t>
  </si>
  <si>
    <t>P126596</t>
  </si>
  <si>
    <t>Community Resilience in the Pacific - A Retrospective and Operational Guidance</t>
  </si>
  <si>
    <t>Samoa</t>
  </si>
  <si>
    <t>0000007321</t>
  </si>
  <si>
    <t>Resilient Cities</t>
  </si>
  <si>
    <t>TF0A8657</t>
  </si>
  <si>
    <t>P162717</t>
  </si>
  <si>
    <t>Barranquilla and Medellin, Colombia: Just-in-Time Support for Rapid Private Capital Assessment and City Resilience Program Engagement Strategy Development</t>
  </si>
  <si>
    <t>Marc S. Forni</t>
  </si>
  <si>
    <t>0000008083</t>
  </si>
  <si>
    <t>Program Management and Administration</t>
  </si>
  <si>
    <t>TF0A8632</t>
  </si>
  <si>
    <t/>
  </si>
  <si>
    <t>Parallel MDTF - Program Management and Administration</t>
  </si>
  <si>
    <t>Luis Tineo</t>
  </si>
  <si>
    <t>TF0A8505</t>
  </si>
  <si>
    <t>P166218</t>
  </si>
  <si>
    <t>Programmatic Support to the West Africa Coastal Areas (WACA) Program</t>
  </si>
  <si>
    <t>Peter Kristensen</t>
  </si>
  <si>
    <t>TF0A8609</t>
  </si>
  <si>
    <t>P156210</t>
  </si>
  <si>
    <t>Integrating Climate and Disaster Riks Considerations into Spatial Planning in Cameroon</t>
  </si>
  <si>
    <t>Bontje Marie Zaengerling</t>
  </si>
  <si>
    <t>Cameroon</t>
  </si>
  <si>
    <t>TF0A8453</t>
  </si>
  <si>
    <t>P168649</t>
  </si>
  <si>
    <t>Enhancing Disaster Preparedness in the Republic of Belarus</t>
  </si>
  <si>
    <t>Daniel Werner Kull</t>
  </si>
  <si>
    <t>Belarus</t>
  </si>
  <si>
    <t>TF0A8512</t>
  </si>
  <si>
    <t>P158373</t>
  </si>
  <si>
    <t>Strengthening Early Warning of Mountain Hazards in Central Asia II</t>
  </si>
  <si>
    <t>TF0A8557</t>
  </si>
  <si>
    <t>Abidjan Post Disaster Needs Assessment</t>
  </si>
  <si>
    <t>TF0A8567</t>
  </si>
  <si>
    <t>P151416</t>
  </si>
  <si>
    <t>Supporting Resilient Development in Kyrgyz Republic</t>
  </si>
  <si>
    <t>Chyi-Yun Huang</t>
  </si>
  <si>
    <t>Kyrgyz Republic</t>
  </si>
  <si>
    <t>TF0A8490</t>
  </si>
  <si>
    <t>P160005</t>
  </si>
  <si>
    <t>Enhancing the operation capacity of the Contingent Emergency Response Components (CERCs) in Sri Lanka</t>
  </si>
  <si>
    <t>Sri Lanka</t>
  </si>
  <si>
    <t>TF0A8506</t>
  </si>
  <si>
    <t>P161772</t>
  </si>
  <si>
    <t>GFDRR MDTF for Togo Infrastructure and Urban Development Project</t>
  </si>
  <si>
    <t>Togo</t>
  </si>
  <si>
    <t>TF0A8474</t>
  </si>
  <si>
    <t>P168845</t>
  </si>
  <si>
    <t>Kerala Rapid Damage and Needs Assessment</t>
  </si>
  <si>
    <t>Deepak Singh</t>
  </si>
  <si>
    <t>India</t>
  </si>
  <si>
    <t>TF0A8475</t>
  </si>
  <si>
    <t>P156125</t>
  </si>
  <si>
    <t>Building the capacity of water supply service providers in disaster risk management and climate adaptation in Indonesia</t>
  </si>
  <si>
    <t>Irma Magdalena Setiono</t>
  </si>
  <si>
    <t>0000008519</t>
  </si>
  <si>
    <t>Just in Time (Scoping)</t>
  </si>
  <si>
    <t>TF0A8054</t>
  </si>
  <si>
    <t>P164004</t>
  </si>
  <si>
    <t>SEADRIF -  InsuResilience Just In Time</t>
  </si>
  <si>
    <t>Hideaki Hamada</t>
  </si>
  <si>
    <t>East Asia and Pacific</t>
  </si>
  <si>
    <t>TF0A7801</t>
  </si>
  <si>
    <t>P167842</t>
  </si>
  <si>
    <t>Coastal Resilience: Developing New and Innovative Approaches in India</t>
  </si>
  <si>
    <t>TF0A8402</t>
  </si>
  <si>
    <t>P166916</t>
  </si>
  <si>
    <t>The Famine Early Action Mechanism (FAM) - Global Analytics</t>
  </si>
  <si>
    <t>Zacharey Austin Carmichael</t>
  </si>
  <si>
    <t>TF0A8346</t>
  </si>
  <si>
    <t>P160911</t>
  </si>
  <si>
    <t>Innovative mechanisms to support water supply resilience for Botswana utilities in drought vulnerable areas</t>
  </si>
  <si>
    <t>Lizmara Kirchner</t>
  </si>
  <si>
    <t>Botswana</t>
  </si>
  <si>
    <t>TF0A8374</t>
  </si>
  <si>
    <t>P123201</t>
  </si>
  <si>
    <t>Technical Assistance to strengthen the delivery of sanitation and drainage services in Beira</t>
  </si>
  <si>
    <t>TF0A8347</t>
  </si>
  <si>
    <t>P168356</t>
  </si>
  <si>
    <t>Support to Building Urban Resilience in Turkey</t>
  </si>
  <si>
    <t>TF0A8338</t>
  </si>
  <si>
    <t>P165870</t>
  </si>
  <si>
    <t>Building Disaster and Climate Resilience in Haiti</t>
  </si>
  <si>
    <t>Roland Alexander Bradshaw</t>
  </si>
  <si>
    <t>Haiti</t>
  </si>
  <si>
    <t>0000008728</t>
  </si>
  <si>
    <t>Hydromet</t>
  </si>
  <si>
    <t>TF0A8339</t>
  </si>
  <si>
    <t>P153617</t>
  </si>
  <si>
    <t>Strengthening Global Hydromet Systems Through Knowledge and Partnerships Support</t>
  </si>
  <si>
    <t>Vladimir V. Tsirkunov</t>
  </si>
  <si>
    <t>Multi-Regional</t>
  </si>
  <si>
    <t>TF0A8256</t>
  </si>
  <si>
    <t>P167747</t>
  </si>
  <si>
    <t>GFDRR MDTF for Global Program for Resilient Housing</t>
  </si>
  <si>
    <t>Luis Miguel Triveno Chan Jan</t>
  </si>
  <si>
    <t>TF0A8247</t>
  </si>
  <si>
    <t>0000008524</t>
  </si>
  <si>
    <t>Challenge fund (Disaster Risk Finance)</t>
  </si>
  <si>
    <t>TF0A8266</t>
  </si>
  <si>
    <t>P168574</t>
  </si>
  <si>
    <t>The Challenge Fund: Innovations in Risk Financing</t>
  </si>
  <si>
    <t>0000008081</t>
  </si>
  <si>
    <t>Innovation Lab</t>
  </si>
  <si>
    <t>TF0A8237</t>
  </si>
  <si>
    <t>P153508</t>
  </si>
  <si>
    <t>Robust Hazard Analytics for Mainstreaming DRM and CC</t>
  </si>
  <si>
    <t>Vivien Deparday</t>
  </si>
  <si>
    <t>TF0A8238</t>
  </si>
  <si>
    <t>P153507</t>
  </si>
  <si>
    <t>Open Data for Resilience Initiative: Tools and Capacity Building</t>
  </si>
  <si>
    <t>TF0A8263</t>
  </si>
  <si>
    <t>P153506</t>
  </si>
  <si>
    <t>GFDRR Labs: Partnerships, Training and Communication</t>
  </si>
  <si>
    <t>TF0A8264</t>
  </si>
  <si>
    <t>P153505</t>
  </si>
  <si>
    <t>GFDRR Labs: Enhancing Risk Assessment Quality</t>
  </si>
  <si>
    <t>0000008523</t>
  </si>
  <si>
    <t>Challenge fund (Open Data)</t>
  </si>
  <si>
    <t>TF0A8173</t>
  </si>
  <si>
    <t>P168318</t>
  </si>
  <si>
    <t>The Challenge Fund: Applications of the Challenge Fund Open Data Framework</t>
  </si>
  <si>
    <t>TF0A8219</t>
  </si>
  <si>
    <t>Improving Post-Disaster Damage Data Collection – Inventory and Conceptual Design</t>
  </si>
  <si>
    <t>TF0A8162</t>
  </si>
  <si>
    <t>P144539</t>
  </si>
  <si>
    <t>JP-WB PMDRM TF for Strengthening Urban Resilience in Morocco</t>
  </si>
  <si>
    <t>Augustin Maria</t>
  </si>
  <si>
    <t>Morocco</t>
  </si>
  <si>
    <t>TF0A8169</t>
  </si>
  <si>
    <t>P165928</t>
  </si>
  <si>
    <t>Samoa: Enhancing capacity for strengthening implementation of building codes and improving multi-hazard systems in preparation for and implementation of a policy operation with a Catastrophe-Deferred Drawdown Option (CAT-DDO)</t>
  </si>
  <si>
    <t>Kim Alan Edwards</t>
  </si>
  <si>
    <t>TF0A8151</t>
  </si>
  <si>
    <t>P150844</t>
  </si>
  <si>
    <t>Support for 2018 Floods Rapid PDNA for Rwanda</t>
  </si>
  <si>
    <t>Narae Choi</t>
  </si>
  <si>
    <t>Rwanda</t>
  </si>
  <si>
    <t>TF0A7310</t>
  </si>
  <si>
    <t>P163957</t>
  </si>
  <si>
    <t>Support to Operationalize Contingent Emergency Response Components (CERCs) in the Maldives</t>
  </si>
  <si>
    <t>Kwabena Amankwah-Ayeh</t>
  </si>
  <si>
    <t>Maldives</t>
  </si>
  <si>
    <t>TF0A8120</t>
  </si>
  <si>
    <t>SCALING UP THE CITY RESILIENCE PROGRAM</t>
  </si>
  <si>
    <t>0000008386</t>
  </si>
  <si>
    <t>City Resilience Program Technical Assistance</t>
  </si>
  <si>
    <t>TF072921</t>
  </si>
  <si>
    <t>TF0A8045</t>
  </si>
  <si>
    <t>P165861</t>
  </si>
  <si>
    <t>Bolivia Urban Resilience – Technical Support Program (Phase One)</t>
  </si>
  <si>
    <t>Zoe Elena Trohanis</t>
  </si>
  <si>
    <t>Bolivia</t>
  </si>
  <si>
    <t>TF0A8007</t>
  </si>
  <si>
    <t>P166537</t>
  </si>
  <si>
    <t>Enhancing Resilient Reconstruction in Dominica</t>
  </si>
  <si>
    <t>Yohannes Yemane Kesete</t>
  </si>
  <si>
    <t>Dominica</t>
  </si>
  <si>
    <t>TF0A7901</t>
  </si>
  <si>
    <t>P165246</t>
  </si>
  <si>
    <t>Scaling up efforts to improve the safety and resilience of school infrastructure in Eastern Europe and Central Asia</t>
  </si>
  <si>
    <t>Fernando Ramirez Cortes</t>
  </si>
  <si>
    <t>TF0A7946</t>
  </si>
  <si>
    <t>P167777</t>
  </si>
  <si>
    <t>Developing Reslience Metrics using Cost-Benefit Risk Profiles in Latin America and the Caribbean</t>
  </si>
  <si>
    <t>Jose C. Joaquin Toro Landivar</t>
  </si>
  <si>
    <t>Latin America</t>
  </si>
  <si>
    <t>0000007114</t>
  </si>
  <si>
    <t>Knowledge and Capacity Development</t>
  </si>
  <si>
    <t>TF0A7895</t>
  </si>
  <si>
    <t>P167388</t>
  </si>
  <si>
    <t>Flagship Report on Resilient Infrastructure</t>
  </si>
  <si>
    <t>Stephane Hallegatte</t>
  </si>
  <si>
    <t>TF0A7907</t>
  </si>
  <si>
    <t>P167980</t>
  </si>
  <si>
    <t>Guatemala-Volcan de Fuego Resilient Recovery</t>
  </si>
  <si>
    <t>Lizardo Narvaez Marulanda</t>
  </si>
  <si>
    <t>Guatemala</t>
  </si>
  <si>
    <t>TF0A7894</t>
  </si>
  <si>
    <t>P146965</t>
  </si>
  <si>
    <t>Caribbean Strengthening Decision Making for Modernizing Hydromet Services</t>
  </si>
  <si>
    <t>Saurabh Suresh Dani</t>
  </si>
  <si>
    <t>Jamaica</t>
  </si>
  <si>
    <t>TF0A7767</t>
  </si>
  <si>
    <t>Rohingya Crisis 2017-18: Rapid Impact, Vulnerability and Needs</t>
  </si>
  <si>
    <t>Ignacio M. Urrutia Duarte</t>
  </si>
  <si>
    <t>TF0A5606</t>
  </si>
  <si>
    <t>P163146</t>
  </si>
  <si>
    <t>Vietnam: Strengthening Institutional Capacity on Flood Risk Management and Recovery Preparedness (RETF)</t>
  </si>
  <si>
    <t>Dzung Huy Nguyen</t>
  </si>
  <si>
    <t>TF0A7708</t>
  </si>
  <si>
    <t>P160628</t>
  </si>
  <si>
    <t>Supporting the operationalization of the National Disaster Risk Reduction Strategy in Cabo Verde</t>
  </si>
  <si>
    <t>Cabo Verde</t>
  </si>
  <si>
    <t>TF0A7675</t>
  </si>
  <si>
    <t>P163830</t>
  </si>
  <si>
    <t>Support for 2018 Floods Rapid Needs Assessment for Somalia</t>
  </si>
  <si>
    <t>Ayaz Parvez</t>
  </si>
  <si>
    <t>Eastern Africa</t>
  </si>
  <si>
    <t>TF0A7678</t>
  </si>
  <si>
    <t>P160752</t>
  </si>
  <si>
    <t>India: Seismic Risk Mitigation in Vulnerable Himalayan Cities</t>
  </si>
  <si>
    <t>TF0A7502</t>
  </si>
  <si>
    <t>P167456</t>
  </si>
  <si>
    <t>Mainstreaming Inclusive Resilience in South Asia</t>
  </si>
  <si>
    <t>Keiko Sakoda</t>
  </si>
  <si>
    <t>TF0A7570</t>
  </si>
  <si>
    <t>P162875</t>
  </si>
  <si>
    <t>Operationalizing Recovery Readiness in Conflict Programmatic Approach</t>
  </si>
  <si>
    <t>Raja Rehan Arshad</t>
  </si>
  <si>
    <t>TF0A7576</t>
  </si>
  <si>
    <t>P167157</t>
  </si>
  <si>
    <t>Myanmar Improving  Resilience of Coastal Communities</t>
  </si>
  <si>
    <t>Myanmar</t>
  </si>
  <si>
    <t>TF0A7630</t>
  </si>
  <si>
    <t>P159107</t>
  </si>
  <si>
    <t>Caribbean Regional Program for Enhancing Energy  Resilience for Climate Adaptation</t>
  </si>
  <si>
    <t>Koffi Ekouevi</t>
  </si>
  <si>
    <t>TF0A7620</t>
  </si>
  <si>
    <t>P152653</t>
  </si>
  <si>
    <t>Climate resilient power system planning in Bangladesh and Pacific Islands</t>
  </si>
  <si>
    <t>Leopold Sedogo</t>
  </si>
  <si>
    <t>TF0A7590</t>
  </si>
  <si>
    <t>P166987</t>
  </si>
  <si>
    <t>Chad Hydromet TF to support strengthen Chad’s Hydro-Meteorological Services</t>
  </si>
  <si>
    <t>Lorenzo Carrera</t>
  </si>
  <si>
    <t>TF0A7595</t>
  </si>
  <si>
    <t>P154803</t>
  </si>
  <si>
    <t>Malawi Flood Management</t>
  </si>
  <si>
    <t>Francis Samson Nkoka</t>
  </si>
  <si>
    <t>TF0A7596</t>
  </si>
  <si>
    <t>P146482</t>
  </si>
  <si>
    <t>Myanmar: Building Resiliency to Climate Change Through Modernization of Myanmar’s Department of Meteorology and Hydrology (DMH)</t>
  </si>
  <si>
    <t>Daryl Fields</t>
  </si>
  <si>
    <t>TF0A7568</t>
  </si>
  <si>
    <t>P161541</t>
  </si>
  <si>
    <t>Climate Responsive Social Protection in Tonga</t>
  </si>
  <si>
    <t>Jesse Jon Gerome Doyle</t>
  </si>
  <si>
    <t>Tonga</t>
  </si>
  <si>
    <t>TF0A7559</t>
  </si>
  <si>
    <t>Resilient Housing Design Competition</t>
  </si>
  <si>
    <t>TF0A7490</t>
  </si>
  <si>
    <t>P156821</t>
  </si>
  <si>
    <t>Supporting Resilient Housing in Colombia</t>
  </si>
  <si>
    <t>Alexandra Ortiz</t>
  </si>
  <si>
    <t>TF0A7532</t>
  </si>
  <si>
    <t>P167471</t>
  </si>
  <si>
    <t>Promoting Resilient Infrastructure in South Asia – Phase 2</t>
  </si>
  <si>
    <t>0000007322</t>
  </si>
  <si>
    <t>TF0A7423</t>
  </si>
  <si>
    <t>P166886</t>
  </si>
  <si>
    <t>Enhancing knowledge and effectiveness of DRM in South Asia</t>
  </si>
  <si>
    <t>TF0A7424</t>
  </si>
  <si>
    <t>Technical assistance to build capacities for scaling DRM investments in SAR</t>
  </si>
  <si>
    <t>TF0A7491</t>
  </si>
  <si>
    <t>Creating Enabling Environment for Disaster Risk Financing in Sri Lanka</t>
  </si>
  <si>
    <t>TF0A7522</t>
  </si>
  <si>
    <t>Supplementary Support for the Institutionalization of Somalia’s Drought Recovery and Resilience Framework</t>
  </si>
  <si>
    <t>TF0A7486</t>
  </si>
  <si>
    <t>Mozambique Disaster Risk Management and Resilience Program – Risk Financing Components</t>
  </si>
  <si>
    <t>TF0A7472</t>
  </si>
  <si>
    <t>P159843</t>
  </si>
  <si>
    <t>Urban 20 Initiative - Cities, Urban Resilience &amp; Equity</t>
  </si>
  <si>
    <t>Catherine Lynch</t>
  </si>
  <si>
    <t>Argentina</t>
  </si>
  <si>
    <t>TF0A7407</t>
  </si>
  <si>
    <t>P167089</t>
  </si>
  <si>
    <t>Comprehensive Urban Resilience Masterplan for the City of Beirut – Phase II (CURMCB II)</t>
  </si>
  <si>
    <t>Lebanon</t>
  </si>
  <si>
    <t>TF0A7473</t>
  </si>
  <si>
    <t>Investing in Urban Resilience and Emergency Preparedness in Indonesia</t>
  </si>
  <si>
    <t>TF0A7433</t>
  </si>
  <si>
    <t>P165676</t>
  </si>
  <si>
    <t>Manaus Urban Resilience</t>
  </si>
  <si>
    <t>Brazil</t>
  </si>
  <si>
    <t>TF0A7216</t>
  </si>
  <si>
    <t>P167209</t>
  </si>
  <si>
    <t>Climate Resilient Energy System in Afghanistan</t>
  </si>
  <si>
    <t>Jie Li</t>
  </si>
  <si>
    <t>Afghanistan</t>
  </si>
  <si>
    <t>TF0A7416</t>
  </si>
  <si>
    <t>P150991</t>
  </si>
  <si>
    <t>Gaza City - Improving Resilience of Urban Service Systems</t>
  </si>
  <si>
    <t>Christopher T. Pablo</t>
  </si>
  <si>
    <t>West Bank and Gaza</t>
  </si>
  <si>
    <t>TF0A7406</t>
  </si>
  <si>
    <t>P161581</t>
  </si>
  <si>
    <t>Tonga Rapid Damage Assessment and Recovery Framework for TC Gita 2018</t>
  </si>
  <si>
    <t>Michael Bonte-Grapentin</t>
  </si>
  <si>
    <t>TF0A7068</t>
  </si>
  <si>
    <t>0000008225</t>
  </si>
  <si>
    <t>InsuResilience Climate Risk Financing and Insurance Program</t>
  </si>
  <si>
    <t>TF0A7289</t>
  </si>
  <si>
    <t>P167223</t>
  </si>
  <si>
    <t>Fiji Domestic Catastrophe Insurance Market Development</t>
  </si>
  <si>
    <t>Fiji</t>
  </si>
  <si>
    <t>TF0A7373</t>
  </si>
  <si>
    <t>P169875</t>
  </si>
  <si>
    <t>Strengthening technical knowledge of the Gvt of Seychelles in managing long-term risks associated with coastal waste infrastructure</t>
  </si>
  <si>
    <t>Ruma Tavorath</t>
  </si>
  <si>
    <t>TF0A7338</t>
  </si>
  <si>
    <t>P166896</t>
  </si>
  <si>
    <t>Implement a pilot of Agriculture Drought Monitoring and Prediction</t>
  </si>
  <si>
    <t>Andrea Mariel Juarez Lucas</t>
  </si>
  <si>
    <t>TF0A7339</t>
  </si>
  <si>
    <t>TF0A7297</t>
  </si>
  <si>
    <t>P162982</t>
  </si>
  <si>
    <t>Implementing an integrated approach to climate-resilient development in the Dry Corridor of Nicaragua and Honduras</t>
  </si>
  <si>
    <t>Augusto Garcia</t>
  </si>
  <si>
    <t>Nicaragua</t>
  </si>
  <si>
    <t>TF0A7341</t>
  </si>
  <si>
    <t>P167331</t>
  </si>
  <si>
    <t>Integration of DRM perspective into Khanh Hoa provincial socio-economic development plans and investments</t>
  </si>
  <si>
    <t>Huyen Thi Phuong Phan</t>
  </si>
  <si>
    <t>TF0A7342</t>
  </si>
  <si>
    <t>STRENGTHENING DECISION MAKING FOR MODERNIZING HYDROMET SERVICES IN TOGO</t>
  </si>
  <si>
    <t>TF0A7344</t>
  </si>
  <si>
    <t>Strengthening the institutional capacity of the Government of Vietnam on flood risk management and recovery preparedness</t>
  </si>
  <si>
    <t>TF0A7346</t>
  </si>
  <si>
    <t>P128276</t>
  </si>
  <si>
    <t>Coastal Resilience: Developing New and Innovative Approaches in Bangladesh</t>
  </si>
  <si>
    <t>Swarna Kazi</t>
  </si>
  <si>
    <t>TF0A7313</t>
  </si>
  <si>
    <t>P167315</t>
  </si>
  <si>
    <t>Reducing disasters risks and strengthening weather and climate services in Armenia</t>
  </si>
  <si>
    <t>Tafadzwa Irvine Dube</t>
  </si>
  <si>
    <t>Armenia</t>
  </si>
  <si>
    <t>TF0A7306</t>
  </si>
  <si>
    <t>P166986</t>
  </si>
  <si>
    <t>Georgia Emergency Preparedness and Response Project</t>
  </si>
  <si>
    <t>Georgia</t>
  </si>
  <si>
    <t>0000008078</t>
  </si>
  <si>
    <t>Civil Society Engagement, Community Resilience, and Gender</t>
  </si>
  <si>
    <t>TF0A7317</t>
  </si>
  <si>
    <t>P165790</t>
  </si>
  <si>
    <t>Citizen Engagement, Public Service Delivery and Disaster Response in Zimbabwe</t>
  </si>
  <si>
    <t>Matthew James Keir Stephens</t>
  </si>
  <si>
    <t>Zimbabwe</t>
  </si>
  <si>
    <t>TF0A7261</t>
  </si>
  <si>
    <t>P126346</t>
  </si>
  <si>
    <t>Haiti: Introducing ecosystem-based solutions as a layer of protection for resilient transport infrastructure assets</t>
  </si>
  <si>
    <t>TF0A7145</t>
  </si>
  <si>
    <t>P167063</t>
  </si>
  <si>
    <t>Ulaanbaatar: Strengthening Capacity for Risk Informed Urban Planning</t>
  </si>
  <si>
    <t>Mongolia</t>
  </si>
  <si>
    <t>0000008470</t>
  </si>
  <si>
    <t>Social Protection</t>
  </si>
  <si>
    <t>TF0A7159</t>
  </si>
  <si>
    <t>P166742</t>
  </si>
  <si>
    <t>Support to a Coordinated and Scalable Social Protection System in Botswana</t>
  </si>
  <si>
    <t>Melis Ufuk Guven</t>
  </si>
  <si>
    <t>TF0A7165</t>
  </si>
  <si>
    <t>P167087</t>
  </si>
  <si>
    <t>Yemen Natural Hazards Resilience</t>
  </si>
  <si>
    <t>Yemen, Republic of</t>
  </si>
  <si>
    <t>TF0A7215</t>
  </si>
  <si>
    <t>Third Meeting of the Small Island State Resilience Initiative (SISRI) Practitioners? Network in Mexico City</t>
  </si>
  <si>
    <t>TF0A7012</t>
  </si>
  <si>
    <t>P166875</t>
  </si>
  <si>
    <t>Panama City Resilience Program</t>
  </si>
  <si>
    <t>Horacio Cristian Terraza</t>
  </si>
  <si>
    <t>Panama</t>
  </si>
  <si>
    <t>0000008319</t>
  </si>
  <si>
    <t>Resilient Transport</t>
  </si>
  <si>
    <t>TF0A6862</t>
  </si>
  <si>
    <t>P165188</t>
  </si>
  <si>
    <t>Philippines: Mainstreaming Disaster Risk Management to Sustain Local Infrastructure- A Case Study on Resilient Roads Planning</t>
  </si>
  <si>
    <t>Victor Dato</t>
  </si>
  <si>
    <t>Philippines</t>
  </si>
  <si>
    <t>TF0A7109</t>
  </si>
  <si>
    <t>P164353</t>
  </si>
  <si>
    <t>Building transport resilience in Freetown</t>
  </si>
  <si>
    <t>Fatima Arroyo Arroyo</t>
  </si>
  <si>
    <t>TF0A7121</t>
  </si>
  <si>
    <t>Provide Technical Support to Strengthen Disaster Risk Management Capacity in Ibadan, Nigeria</t>
  </si>
  <si>
    <t>TF0A7070</t>
  </si>
  <si>
    <t>P167046</t>
  </si>
  <si>
    <t>Implementation GFDRR Gender Action Plan</t>
  </si>
  <si>
    <t>Cristina Otano Jimenez</t>
  </si>
  <si>
    <t>TF0A7108</t>
  </si>
  <si>
    <t>P149323</t>
  </si>
  <si>
    <t>Adapting Madagascar’s Safety Net Programs to Climate Change</t>
  </si>
  <si>
    <t>Laura B. Rawlings</t>
  </si>
  <si>
    <t>TF0A4389</t>
  </si>
  <si>
    <t>P159217</t>
  </si>
  <si>
    <t>Strengthening Hydro-Meteorological and Climate Services (RETF)</t>
  </si>
  <si>
    <t>Christian Vang Eghoff</t>
  </si>
  <si>
    <t>Congo, Democratic Republic of</t>
  </si>
  <si>
    <t>TF0A7011</t>
  </si>
  <si>
    <t>Panama City Waterfront Redevelopment and Resilience Program</t>
  </si>
  <si>
    <t>TF0A7030</t>
  </si>
  <si>
    <t>P163980</t>
  </si>
  <si>
    <t>Climate Resilience in Kenya’s Coastal Communities</t>
  </si>
  <si>
    <t>Banu Setlur</t>
  </si>
  <si>
    <t>Kenya</t>
  </si>
  <si>
    <t>TF0A7043</t>
  </si>
  <si>
    <t>P155201</t>
  </si>
  <si>
    <t>CERC and Contingency Planning support</t>
  </si>
  <si>
    <t>Jonas Ingemann Parby</t>
  </si>
  <si>
    <t>TF0A7029</t>
  </si>
  <si>
    <t>BETF: Rapid Damage Assessment of Cyclone Gita in the Kingdom of Tonga (GFDRR MDTF)</t>
  </si>
  <si>
    <t>TF0A7010</t>
  </si>
  <si>
    <t>P167034</t>
  </si>
  <si>
    <t>Exploring Disruptive Technologies to Further the Understanding of Disaster Risk</t>
  </si>
  <si>
    <t>TF0A7027</t>
  </si>
  <si>
    <t>P165973</t>
  </si>
  <si>
    <t>Paramaribo Climate Resilience Flood Management Technical Assistance</t>
  </si>
  <si>
    <t>Sergio Dell'anna</t>
  </si>
  <si>
    <t>Suriname</t>
  </si>
  <si>
    <t>TF0A6886</t>
  </si>
  <si>
    <t>P150835</t>
  </si>
  <si>
    <t>Disaster risk management in Africa: operational support, capacity development</t>
  </si>
  <si>
    <t>Niels B. Holm-Nielsen</t>
  </si>
  <si>
    <t>TF0A7003</t>
  </si>
  <si>
    <t>P166717</t>
  </si>
  <si>
    <t>Strengthening Mexico's Social Protection System for Disaster Preparedness and Response</t>
  </si>
  <si>
    <t>Aylin Isik-Dikmelik</t>
  </si>
  <si>
    <t>Mexico</t>
  </si>
  <si>
    <t>TF0A6996</t>
  </si>
  <si>
    <t>P154840</t>
  </si>
  <si>
    <t>BETF: Post-Cyclone Gita JIT Support for Activation of Contingent Emergency Response Component (GFDRR MDTF)</t>
  </si>
  <si>
    <t>Simone Lillian Esler</t>
  </si>
  <si>
    <t>0000007320</t>
  </si>
  <si>
    <t>TF0A6769</t>
  </si>
  <si>
    <t>P166688</t>
  </si>
  <si>
    <t>City Coastal Resilience Africa (CityCORE)</t>
  </si>
  <si>
    <t>TF0A6959</t>
  </si>
  <si>
    <t>Building Climate Resilient Water Services in Uzbekistan</t>
  </si>
  <si>
    <t>0000007025</t>
  </si>
  <si>
    <t>Japan-World Bank Program for Mainstreaming Disaster Risk Management in Developing Countries</t>
  </si>
  <si>
    <t>TF0A6967</t>
  </si>
  <si>
    <t>P158194</t>
  </si>
  <si>
    <t>Resilient Approaches for Roads Infrastructure in Myanmar</t>
  </si>
  <si>
    <t>TF0A6974</t>
  </si>
  <si>
    <t>P150876</t>
  </si>
  <si>
    <t>Asunción citizen engagement and flood risk management</t>
  </si>
  <si>
    <t>Graciela Sanchez Martinez</t>
  </si>
  <si>
    <t>Paraguay</t>
  </si>
  <si>
    <t>TF0A6847</t>
  </si>
  <si>
    <t>P166931</t>
  </si>
  <si>
    <t>City Resilience Program: Program Development and Advisory Services Support</t>
  </si>
  <si>
    <t>TF0A6831</t>
  </si>
  <si>
    <t>P161568</t>
  </si>
  <si>
    <t>Enabling climate and disaster risk reduction in Bangladesh?s coastal fisheries and fishing communities</t>
  </si>
  <si>
    <t>Milen F. Dyoulgerov Vollen</t>
  </si>
  <si>
    <t>TF0A6849</t>
  </si>
  <si>
    <t>Scaling up resilient infrastructure through Serbia National DRM Program</t>
  </si>
  <si>
    <t>Darko Milutin</t>
  </si>
  <si>
    <t>TF0A6833</t>
  </si>
  <si>
    <t>P159351</t>
  </si>
  <si>
    <t>Mainstreaming Disaster Risk Management in School Infrastructure Management in Dominican Republic</t>
  </si>
  <si>
    <t>Eduardo Ereno Blanchet</t>
  </si>
  <si>
    <t>Dominican Republic</t>
  </si>
  <si>
    <t>TF0A6799</t>
  </si>
  <si>
    <t>P143495</t>
  </si>
  <si>
    <t>Building Grounds for Resilient Housing in LAC</t>
  </si>
  <si>
    <t>TF0A6800</t>
  </si>
  <si>
    <t>P161602</t>
  </si>
  <si>
    <t>Kinshasa Urban Development and Resilient Interventions</t>
  </si>
  <si>
    <t>TF0A6777</t>
  </si>
  <si>
    <t>P156906</t>
  </si>
  <si>
    <t>Enhancing Climate Resilience of Irrigation and Agricultural Investments in Zimbabwe</t>
  </si>
  <si>
    <t>Pablo Cesar Benitez Ponce</t>
  </si>
  <si>
    <t>TF0A6779</t>
  </si>
  <si>
    <t>P161819</t>
  </si>
  <si>
    <t>SSLF Flagship Report</t>
  </si>
  <si>
    <t>Thomas Vaughan Bowen</t>
  </si>
  <si>
    <t>TF0A6583</t>
  </si>
  <si>
    <t>P146370</t>
  </si>
  <si>
    <t>Mainstreaming Disaster Risk Management in Ethiopia</t>
  </si>
  <si>
    <t>Ethiopia</t>
  </si>
  <si>
    <t>TF0A6750</t>
  </si>
  <si>
    <t>P165352</t>
  </si>
  <si>
    <t>Technical Assistance to Integrate Climate Resilience into the Third Phase of Lake Victoria Environmental Management Project Activities</t>
  </si>
  <si>
    <t>Jian Xie</t>
  </si>
  <si>
    <t>0000008453</t>
  </si>
  <si>
    <t>TF0A6757</t>
  </si>
  <si>
    <t>City Resilience Program MDTF - Program Management and Administration</t>
  </si>
  <si>
    <t>TF0A6648</t>
  </si>
  <si>
    <t>P159220</t>
  </si>
  <si>
    <t>Designing for Resilience and Sustainability</t>
  </si>
  <si>
    <t>Cordula Rastogi</t>
  </si>
  <si>
    <t>TF0A6586</t>
  </si>
  <si>
    <t>P166680</t>
  </si>
  <si>
    <t>Accelerating disaster and climate resilience in Romania through policy reform, investment in risk reduction and civil society engagements</t>
  </si>
  <si>
    <t>Romania</t>
  </si>
  <si>
    <t>TF0A6564</t>
  </si>
  <si>
    <t>P155086</t>
  </si>
  <si>
    <t>Vietnam: Piloting and Scaling up Building Climate Resilient Bridges in Poor Rural Areas</t>
  </si>
  <si>
    <t>Phuong Thi Minh Tran</t>
  </si>
  <si>
    <t>TF0A6513</t>
  </si>
  <si>
    <t>P166584</t>
  </si>
  <si>
    <t>City Level Capital Investment Planning and Transaction Identification - CRP Phase 2</t>
  </si>
  <si>
    <t>TF0A6518</t>
  </si>
  <si>
    <t>P146933</t>
  </si>
  <si>
    <t>Integrating urban resilience into poor neighborhood upgrading activities in Brazzaville and Pointe Noire (Republic of Congo)</t>
  </si>
  <si>
    <t>Dina Nirina Ranarifidy</t>
  </si>
  <si>
    <t>Congo, Republic of</t>
  </si>
  <si>
    <t>TF0A6519</t>
  </si>
  <si>
    <t>P164330</t>
  </si>
  <si>
    <t>Supporting evidence based decision making for a clean, resilient and inclusive Greater Accra</t>
  </si>
  <si>
    <t>Asmita Tiwari</t>
  </si>
  <si>
    <t>Ghana</t>
  </si>
  <si>
    <t>TF0A6501</t>
  </si>
  <si>
    <t>P160955</t>
  </si>
  <si>
    <t>Pilot Firm-Level Supply Chain Resilience Surveys</t>
  </si>
  <si>
    <t>Richard Martin Humphreys</t>
  </si>
  <si>
    <t>TF0A6451</t>
  </si>
  <si>
    <t>P166318</t>
  </si>
  <si>
    <t>Multi-hazard Risk and Governance Assessments in India</t>
  </si>
  <si>
    <t>TF0A6301</t>
  </si>
  <si>
    <t>TF0A6408</t>
  </si>
  <si>
    <t>P165658</t>
  </si>
  <si>
    <t>Resilient Transport Partnership Program KM</t>
  </si>
  <si>
    <t>TF0A6436</t>
  </si>
  <si>
    <t>Geospatial Medium Term Expenditure Framework for Roads</t>
  </si>
  <si>
    <t>0000007313</t>
  </si>
  <si>
    <t>TF0A6320</t>
  </si>
  <si>
    <t>Strategies and Options for Scaling Up Disaster Risk Management in ECA Countries</t>
  </si>
  <si>
    <t>TF0A6343</t>
  </si>
  <si>
    <t>P166380</t>
  </si>
  <si>
    <t>Strategies and Options to Reduce Housing Sector Risks in ECA countries</t>
  </si>
  <si>
    <t>TF0A6305</t>
  </si>
  <si>
    <t>Strengthening Urban Flood Risk Management in ther Greater Accra Region</t>
  </si>
  <si>
    <t>TF0A6276</t>
  </si>
  <si>
    <t>P163490</t>
  </si>
  <si>
    <t>Enhancing the Climate Resilience of Haiti’s Transport Infrastructure</t>
  </si>
  <si>
    <t>Pierre Xavier Bonneau</t>
  </si>
  <si>
    <t>TF0A6171</t>
  </si>
  <si>
    <t>P165608</t>
  </si>
  <si>
    <t>Developing the South East European Multi-Hazard Early Warning Advisory System (SEE-MHEWS-A) Phase II</t>
  </si>
  <si>
    <t>0000007316</t>
  </si>
  <si>
    <t>LCR: Latin America and Caribbean</t>
  </si>
  <si>
    <t>TF0A6247</t>
  </si>
  <si>
    <t>P169058</t>
  </si>
  <si>
    <t>Peru: Geospatial and Institutional Analysis for Improved Disaster Risk Management</t>
  </si>
  <si>
    <t>Diana Marcela Rubiano Vargas</t>
  </si>
  <si>
    <t>Peru</t>
  </si>
  <si>
    <t>TF0A6015</t>
  </si>
  <si>
    <t>Sri Lanka: Landslide Vulnerability Assessment</t>
  </si>
  <si>
    <t>TF0A6155</t>
  </si>
  <si>
    <t>Mongolia: Municipal Transport Asset Management for Climate Resilience in Ulaanbaatar City</t>
  </si>
  <si>
    <t>0000008318</t>
  </si>
  <si>
    <t>TF0A6131</t>
  </si>
  <si>
    <t>P164854</t>
  </si>
  <si>
    <t>RSR 12 - Strengthening social protection interventions for disaster preparedness and response</t>
  </si>
  <si>
    <t>Miriam Matilde Montenegro Lazo</t>
  </si>
  <si>
    <t>TF0A6111</t>
  </si>
  <si>
    <t>P165991</t>
  </si>
  <si>
    <t>Improving climate resilience of federal road network in Brazil</t>
  </si>
  <si>
    <t>Satoshi Ogita</t>
  </si>
  <si>
    <t>TF0A6091</t>
  </si>
  <si>
    <t>P165948</t>
  </si>
  <si>
    <t>Technical Rescue Capacities in Moldova</t>
  </si>
  <si>
    <t>Anatol Gobjila</t>
  </si>
  <si>
    <t>Moldova</t>
  </si>
  <si>
    <t>TF0A6119</t>
  </si>
  <si>
    <t>P129992</t>
  </si>
  <si>
    <t>Dominica: Hurricane Maria Post Disaster Assessment and Support to Recovery Planning</t>
  </si>
  <si>
    <t>TF0A6121</t>
  </si>
  <si>
    <t>P165517</t>
  </si>
  <si>
    <t>Antigua and Barbuda Hurricane Irma PDNA</t>
  </si>
  <si>
    <t>Antigua and Barbuda</t>
  </si>
  <si>
    <t>TF0A6124</t>
  </si>
  <si>
    <t>P165781</t>
  </si>
  <si>
    <t>Business Continuity Planning for Climate Resilient Industries</t>
  </si>
  <si>
    <t>Etienne Raffi Kechichian</t>
  </si>
  <si>
    <t>TF0A6125</t>
  </si>
  <si>
    <t>P165250</t>
  </si>
  <si>
    <t>Support to Building Resilience and Mainstreaming DRM into Education Infrastructure in Turkey</t>
  </si>
  <si>
    <t>TF0A5992</t>
  </si>
  <si>
    <t>P165263</t>
  </si>
  <si>
    <t>RSR 12 - Knowledge Exchange on Adaptive Social Protection Systems as a Disaster Risk Mitigation Mechanism</t>
  </si>
  <si>
    <t>Snjezana Plevko</t>
  </si>
  <si>
    <t>TF0A6115</t>
  </si>
  <si>
    <t>TF0A6103</t>
  </si>
  <si>
    <t>Strengthening Hydrometeorological Preparedness in Central Asia</t>
  </si>
  <si>
    <t>TF0A6068</t>
  </si>
  <si>
    <t>P163115</t>
  </si>
  <si>
    <t>Informing Climate Resilient Infrastructure Development in Northwestern Argentina</t>
  </si>
  <si>
    <t>Veronica Ines Raffo</t>
  </si>
  <si>
    <t>0000007309</t>
  </si>
  <si>
    <t>TF0A6073</t>
  </si>
  <si>
    <t>TF0A6045</t>
  </si>
  <si>
    <t>P131464</t>
  </si>
  <si>
    <t>Building Resilience to Flood Hazards in North-West Rwanda through Improved National and Local Capacity</t>
  </si>
  <si>
    <t>0000007312</t>
  </si>
  <si>
    <t>TF0A6024</t>
  </si>
  <si>
    <t>P156654</t>
  </si>
  <si>
    <t>Support to Urban Flood Community of Practice (UFCOP) Knowledge Management Program</t>
  </si>
  <si>
    <t>TF0A6025</t>
  </si>
  <si>
    <t>P154534</t>
  </si>
  <si>
    <t>Olivier Mahul</t>
  </si>
  <si>
    <t>TF0A5970</t>
  </si>
  <si>
    <t>P252345</t>
  </si>
  <si>
    <t>Supporting Scale Up of Disaster Risk Management in Central Asia</t>
  </si>
  <si>
    <t>TF0A5902</t>
  </si>
  <si>
    <t>0000008320</t>
  </si>
  <si>
    <t>TF0A5903</t>
  </si>
  <si>
    <t>P165271</t>
  </si>
  <si>
    <t>Improving Resilience and Resilience Impact of National Land and Geospatial Systems</t>
  </si>
  <si>
    <t>Mika-Petteri Torhonen</t>
  </si>
  <si>
    <t>0000007323</t>
  </si>
  <si>
    <t>Safer Schools</t>
  </si>
  <si>
    <t>TF0A5638</t>
  </si>
  <si>
    <t>P163892</t>
  </si>
  <si>
    <t>Promoting Safer and Resilient School Infrastructure Worldwide through Knowledge Sharing</t>
  </si>
  <si>
    <t>TF0A5730</t>
  </si>
  <si>
    <t>P164191</t>
  </si>
  <si>
    <t>Strengthening the Integration of Disaster Risk Management and Climate Resilience in Trade, Competitivity, and Roads in the Western Balkans Region</t>
  </si>
  <si>
    <t>Yuka Makino</t>
  </si>
  <si>
    <t>TF0A5706</t>
  </si>
  <si>
    <t>P163046</t>
  </si>
  <si>
    <t>Linking to Bank Operations</t>
  </si>
  <si>
    <t>TF0A5639</t>
  </si>
  <si>
    <t>P162635</t>
  </si>
  <si>
    <t>Enhancing Seismic Safety of Public Facilities in Kyrgyz Republic</t>
  </si>
  <si>
    <t>0000007315</t>
  </si>
  <si>
    <t>TF0A5633</t>
  </si>
  <si>
    <t>P164377</t>
  </si>
  <si>
    <t>UNDERSTANDING RISK 2018</t>
  </si>
  <si>
    <t>TF0A5598</t>
  </si>
  <si>
    <t>P164887</t>
  </si>
  <si>
    <t>Building Resilience to Seismic Risk in Multi-family Residential Structures in Europe and Central Asia</t>
  </si>
  <si>
    <t>Ashna S. Mathema</t>
  </si>
  <si>
    <t>Bulgaria</t>
  </si>
  <si>
    <t>0000007317</t>
  </si>
  <si>
    <t>TF0A5604</t>
  </si>
  <si>
    <t>P161469</t>
  </si>
  <si>
    <t>Iraq: Risk Profiling and Building Resilience in the Energy Sector – Phase II: Designing Emergency Action Plan and Monitoring Mechanism</t>
  </si>
  <si>
    <t>Paul Baringanire</t>
  </si>
  <si>
    <t>Iraq</t>
  </si>
  <si>
    <t>TF0A5605</t>
  </si>
  <si>
    <t>P165057</t>
  </si>
  <si>
    <t>Learning from the Japanese Experience in Emergency Preparedness and Response (EP&amp;R)</t>
  </si>
  <si>
    <t>Guillermo A. Siercke</t>
  </si>
  <si>
    <t>0000007311</t>
  </si>
  <si>
    <t>TF0A5524</t>
  </si>
  <si>
    <t>P164808</t>
  </si>
  <si>
    <t>Serbia: Strengthening the Social Protection System for Disaster Preparedness and Response</t>
  </si>
  <si>
    <t>Marina Petrovic</t>
  </si>
  <si>
    <t>0000008269</t>
  </si>
  <si>
    <t>InsuResilience Program Management and Administration</t>
  </si>
  <si>
    <t>TF0A5533</t>
  </si>
  <si>
    <t>TF0A5539</t>
  </si>
  <si>
    <t>P158922</t>
  </si>
  <si>
    <t>Kiribati: Strengthening Atolls for Climate-Resilient Future Urban Expansion</t>
  </si>
  <si>
    <t>TF0A5540</t>
  </si>
  <si>
    <t>P131029</t>
  </si>
  <si>
    <t>GFDRR MDTF for Strengthening Peruvian Social Protection System as a Disaster Risk Mitigation Mechanism</t>
  </si>
  <si>
    <t>Carmen Veronica Del Rosario Silva Villalobos</t>
  </si>
  <si>
    <t>TF0A5422</t>
  </si>
  <si>
    <t>P164280</t>
  </si>
  <si>
    <t>Seismic Risk, Resilient Infrastructure, and Disaster Risk Financing in Pakistan</t>
  </si>
  <si>
    <t>TF0A5468</t>
  </si>
  <si>
    <t>P159929</t>
  </si>
  <si>
    <t>Argentina: City Resilience Program</t>
  </si>
  <si>
    <t>TF0A5479</t>
  </si>
  <si>
    <t>P146314</t>
  </si>
  <si>
    <t>Sri Lanka – Support Risk Sensitive Infrastructure Planning in Colombo Megapolis Region and Scaling of Spatial Data Platform</t>
  </si>
  <si>
    <t>Suranga Sooriya Kumara Kahandawa</t>
  </si>
  <si>
    <t>0000007310</t>
  </si>
  <si>
    <t>TF0A5480</t>
  </si>
  <si>
    <t>P111155</t>
  </si>
  <si>
    <t>Building Climate Resilience in Urban Infrastructure and Services in Zanzibar</t>
  </si>
  <si>
    <t>Gyongshim An</t>
  </si>
  <si>
    <t>Tanzania</t>
  </si>
  <si>
    <t>TF0A4791</t>
  </si>
  <si>
    <t>Climate-induced hazard and risk assesment</t>
  </si>
  <si>
    <t>TF0A5436</t>
  </si>
  <si>
    <t>Vietnam: Strengthening Institutional Capacity on Flood Risk Management and Recovery Preparedness (BETF)</t>
  </si>
  <si>
    <t>TF0A5427</t>
  </si>
  <si>
    <t>P107314</t>
  </si>
  <si>
    <t>Integrating Resilience into Urban Infrastructure and Services in Nairobi Metropolitan Region</t>
  </si>
  <si>
    <t>TF0A4488</t>
  </si>
  <si>
    <t>Strengthening Financial Planning and Rural Infrastructure for Disaster Resilience in Cambodia</t>
  </si>
  <si>
    <t>TF0A5357</t>
  </si>
  <si>
    <t>P164190</t>
  </si>
  <si>
    <t>Yemen: Community-Led Service Delivery for Strengthened Resilience</t>
  </si>
  <si>
    <t>TF0A5351</t>
  </si>
  <si>
    <t>TF0A5352</t>
  </si>
  <si>
    <t>Dominica - Reducing Debris Flow Risk for Infrastructure Resilience</t>
  </si>
  <si>
    <t>TF0A5332</t>
  </si>
  <si>
    <t>Robust Hazard Analytics for Mainstreaming DRM and CC (Think Hazard!)</t>
  </si>
  <si>
    <t>TF0A5230</t>
  </si>
  <si>
    <t>P155276</t>
  </si>
  <si>
    <t>Resilience to Climate Change Window</t>
  </si>
  <si>
    <t>Kamran Akbar</t>
  </si>
  <si>
    <t>TF0A5245</t>
  </si>
  <si>
    <t>Honiara Flood Risk Study and Management Plan BETF ACP-EU NDRR</t>
  </si>
  <si>
    <t>TF0A4790</t>
  </si>
  <si>
    <t>P163254</t>
  </si>
  <si>
    <t>Climate Resilience Road Asset for Albania</t>
  </si>
  <si>
    <t>Jing Xiong</t>
  </si>
  <si>
    <t>Albania</t>
  </si>
  <si>
    <t>TF0A5120</t>
  </si>
  <si>
    <t>P163394</t>
  </si>
  <si>
    <t>Operationalizing Building Regulation for Resilience in Ethiopia, Jamaica and India</t>
  </si>
  <si>
    <t>Thomas Moullier</t>
  </si>
  <si>
    <t>TF0A5019</t>
  </si>
  <si>
    <t>P164034</t>
  </si>
  <si>
    <t>Social Resilience in Southern Madagascar</t>
  </si>
  <si>
    <t>Jana El-Horr</t>
  </si>
  <si>
    <t>TF0A5034</t>
  </si>
  <si>
    <t>P160931</t>
  </si>
  <si>
    <t>Urban Resilience in Yangon</t>
  </si>
  <si>
    <t>TF0A4964</t>
  </si>
  <si>
    <t>P164085</t>
  </si>
  <si>
    <t>Disaster Risk and Poverty in the Dominican Republic</t>
  </si>
  <si>
    <t>Nobuo Yoshida</t>
  </si>
  <si>
    <t>0000007681</t>
  </si>
  <si>
    <t>Serbia National Disaster Risk Management Program Single donor trust fund</t>
  </si>
  <si>
    <t>TF072528</t>
  </si>
  <si>
    <t>TF0A2296</t>
  </si>
  <si>
    <t>SUPPORT TO SERBIA NATIONAL DRM PROGRAM UNDER IPA II 2014-2020 (RETF)</t>
  </si>
  <si>
    <t>TF0A4344</t>
  </si>
  <si>
    <t>End to End Early Warning System  under Serbia National DRM Program (RETF)</t>
  </si>
  <si>
    <t>0000007154</t>
  </si>
  <si>
    <t>GFDRR MDTF for Mainstreaming Disaster and Climate Risk Management in Developing Countries</t>
  </si>
  <si>
    <t>TF0A4920</t>
  </si>
  <si>
    <t>P163893</t>
  </si>
  <si>
    <t>Building Resilience in Education Infrastructure for Public Schools</t>
  </si>
  <si>
    <t>TF0A4807</t>
  </si>
  <si>
    <t>Disaster Risk Management and Poverty in Caribbean countries and Brazil</t>
  </si>
  <si>
    <t>TF0A4763</t>
  </si>
  <si>
    <t>P162815</t>
  </si>
  <si>
    <t>Learning from Japanese Experience in Disaster Risk Management for Cultural Heritage and Tourism</t>
  </si>
  <si>
    <t>James P. Newman</t>
  </si>
  <si>
    <t>TF0A4750</t>
  </si>
  <si>
    <t>P127226</t>
  </si>
  <si>
    <t>Saint Lucia: Measuring the impact of disaster events on poverty and social vulnerability</t>
  </si>
  <si>
    <t>TF0A4751</t>
  </si>
  <si>
    <t>Study on the Impact of Climate-Related Events on Poverty in Cap-Haitien</t>
  </si>
  <si>
    <t>TF0A4752</t>
  </si>
  <si>
    <t>P149493</t>
  </si>
  <si>
    <t>Bangladesh - An Integrated Approach to Enhance Urban Resilience in Dhaka</t>
  </si>
  <si>
    <t>TF0A4690</t>
  </si>
  <si>
    <t>Strengthening Capacity for Implementing Building Regulations for Resilience</t>
  </si>
  <si>
    <t>0000007205</t>
  </si>
  <si>
    <t>ACP-EU ADRF Program</t>
  </si>
  <si>
    <t>TF072281</t>
  </si>
  <si>
    <t>TF0A4594</t>
  </si>
  <si>
    <t>ADRF Project Coordination, Monitoring and Results Communication, Program Management and Administration</t>
  </si>
  <si>
    <t>Rossella Della Monica</t>
  </si>
  <si>
    <t>TF0A4573</t>
  </si>
  <si>
    <t>P161556</t>
  </si>
  <si>
    <t>Supporting Resilience of Critical Infrastructure Investments in Vietnam</t>
  </si>
  <si>
    <t>TF0A4550</t>
  </si>
  <si>
    <t>Community Vulnerability Mapping in Republic of Marshall Islands and Federal States of Micronesia</t>
  </si>
  <si>
    <t>TF0A4351</t>
  </si>
  <si>
    <t>P163084</t>
  </si>
  <si>
    <t>Strengthening DRM Capacity in the MNA Region</t>
  </si>
  <si>
    <t>0000007653</t>
  </si>
  <si>
    <t>EU-SAR Program Operational/Implementation Support</t>
  </si>
  <si>
    <t>TF0A4493</t>
  </si>
  <si>
    <t>P154477</t>
  </si>
  <si>
    <t>Bhutan: Hydromet Services and Disaster Resilience Regional Project (HSDRRP)</t>
  </si>
  <si>
    <t>Dechen Tshering</t>
  </si>
  <si>
    <t>Bhutan</t>
  </si>
  <si>
    <t>TF0A4487</t>
  </si>
  <si>
    <t>TF0A4457</t>
  </si>
  <si>
    <t>P130637</t>
  </si>
  <si>
    <t>Streamlining DRM in municipal investment and urban planning (Tunisia)</t>
  </si>
  <si>
    <t>Salim Rouhana</t>
  </si>
  <si>
    <t>Tunisia</t>
  </si>
  <si>
    <t>TF0A4444</t>
  </si>
  <si>
    <t>Strengthening Disaster Risk Management in Kyrgyz Republic</t>
  </si>
  <si>
    <t>TF0A4226</t>
  </si>
  <si>
    <t>P162379</t>
  </si>
  <si>
    <t>Enhancing Resilience to Disaster and Climate Shocks: Malawi Country Engagement</t>
  </si>
  <si>
    <t>Colin Andrews</t>
  </si>
  <si>
    <t>TF0A4318</t>
  </si>
  <si>
    <t>P150143</t>
  </si>
  <si>
    <t>Enhancing Resilience to Disaster and Climate Shocks in Africa: Integrating DRM and ASP</t>
  </si>
  <si>
    <t>Carlo Del Ninno</t>
  </si>
  <si>
    <t>TF0A4269</t>
  </si>
  <si>
    <t>P167642</t>
  </si>
  <si>
    <t>Climate and Disaster Resilient Rails Development</t>
  </si>
  <si>
    <t>Naho Shibuya</t>
  </si>
  <si>
    <t>TF0A4270</t>
  </si>
  <si>
    <t>P167233</t>
  </si>
  <si>
    <t>Infrastructure Prioritization Framework and Resilience</t>
  </si>
  <si>
    <t>Darwin Marcelo Gordillo</t>
  </si>
  <si>
    <t>TF0A4275</t>
  </si>
  <si>
    <t>UAV4Resilience - Utilizing Unmanned Aerial Vehicles for Disaster Assessments in the Pacific Islands</t>
  </si>
  <si>
    <t>TF0A4276</t>
  </si>
  <si>
    <t>P147689</t>
  </si>
  <si>
    <t>Improving Urban Resilience in Cities Impacted by the Syrian Refugee Crisis in Jordan</t>
  </si>
  <si>
    <t>Phoram Shah</t>
  </si>
  <si>
    <t>Jordan</t>
  </si>
  <si>
    <t>TF0A4260</t>
  </si>
  <si>
    <t>Safer Schools Program in Samoa, Tonga and Vanuatu (GFDRR MDTF BETF)</t>
  </si>
  <si>
    <t>TF0A3901</t>
  </si>
  <si>
    <t>P162600</t>
  </si>
  <si>
    <t>Africa Hydromet Technical Assistance: Capacity Building and Knowledge Exchange Program</t>
  </si>
  <si>
    <t>TF0A4034</t>
  </si>
  <si>
    <t>City Resilience Program</t>
  </si>
  <si>
    <t>TF0A4033</t>
  </si>
  <si>
    <t>Building physical and fiscal resilience of the Dominican Republic to ensure shared prosperity</t>
  </si>
  <si>
    <t>TF0A3911</t>
  </si>
  <si>
    <t>P160074</t>
  </si>
  <si>
    <t>Strengthening Social Protection Systems through Forecast-based-Financing in the Sahel</t>
  </si>
  <si>
    <t>Margaret Arnold</t>
  </si>
  <si>
    <t>TF0A3667</t>
  </si>
  <si>
    <t>P161098</t>
  </si>
  <si>
    <t>BUILDING SOCIAL PROTECTION’S ROLE IN DISASTER RESPONSE AND RESILIENCE IN SWAZILAND AND LESOTHO</t>
  </si>
  <si>
    <t>Gbetoho Joachim Boko</t>
  </si>
  <si>
    <t>Lesotho</t>
  </si>
  <si>
    <t>TF0A3922</t>
  </si>
  <si>
    <t>P167235</t>
  </si>
  <si>
    <t>Resilient Infrastructure - PPP Contracts and Procurement</t>
  </si>
  <si>
    <t>TF0A3923</t>
  </si>
  <si>
    <t>P156243</t>
  </si>
  <si>
    <t>EAP Comparative Study of the Legal and Institutional Frameworks for Dam Safety and Disaster Resilience</t>
  </si>
  <si>
    <t>Marcus J. Wishart</t>
  </si>
  <si>
    <t>TF0A3910</t>
  </si>
  <si>
    <t>P162643</t>
  </si>
  <si>
    <t>Strengthening disaster risk management and resilience of Central American municipalities</t>
  </si>
  <si>
    <t>TF0A3668</t>
  </si>
  <si>
    <t>P166727</t>
  </si>
  <si>
    <t>Strengthening DRR Planning, Coordination and Policy Advisory Capacity of the Southern African Development Community</t>
  </si>
  <si>
    <t>TF0A3756</t>
  </si>
  <si>
    <t>Enhancing financial resilience in V20 member countries</t>
  </si>
  <si>
    <t>TF0A2770</t>
  </si>
  <si>
    <t>P156774</t>
  </si>
  <si>
    <t>Strengthening DRR Coordination, Planning and Policy Advisory Capacity of ECOWAS (R2-RE, phase 1)</t>
  </si>
  <si>
    <t>TF0A3507</t>
  </si>
  <si>
    <t>Bhutan Weather and Disaster Improvement Regional Project (BWDIP)</t>
  </si>
  <si>
    <t>TF0A3511</t>
  </si>
  <si>
    <t>Bhutan Weather and Disaster Improvement Regional Project</t>
  </si>
  <si>
    <t>TF0A3608</t>
  </si>
  <si>
    <t>P155025</t>
  </si>
  <si>
    <t>Mainstreaming Natural Hazard and Climate Risk Information and Community Driven Development in Afghanistan</t>
  </si>
  <si>
    <t>0000007652</t>
  </si>
  <si>
    <t>Hydromet institutional capacity development</t>
  </si>
  <si>
    <t>TF0A3572</t>
  </si>
  <si>
    <t>P160830</t>
  </si>
  <si>
    <t>Hydromet and Climate Services in South Asia</t>
  </si>
  <si>
    <t>Arati Belle</t>
  </si>
  <si>
    <t>TF0A3534</t>
  </si>
  <si>
    <t>P161912</t>
  </si>
  <si>
    <t>Reinforcing Weather and Climate Services in Moldova</t>
  </si>
  <si>
    <t>TF0A1623</t>
  </si>
  <si>
    <t>P153085</t>
  </si>
  <si>
    <t>Improving DR Congo's capacity to manage, monitor and respond to natural hazards in the region of Goma</t>
  </si>
  <si>
    <t>Tojoarofenitra Ramanankirahina</t>
  </si>
  <si>
    <t>TF0A3205</t>
  </si>
  <si>
    <t>P160976</t>
  </si>
  <si>
    <t>Resilient Transport Infrastructure Program</t>
  </si>
  <si>
    <t>Shomik Raj Mehndiratta</t>
  </si>
  <si>
    <t>TF0A3362</t>
  </si>
  <si>
    <t>P161609</t>
  </si>
  <si>
    <t>Enhancing Resilience of Mekong Delta Region Secondary Cities</t>
  </si>
  <si>
    <t>TF0A3426</t>
  </si>
  <si>
    <t>P158723</t>
  </si>
  <si>
    <t>Capacity Building for Climate Resilient Infrastructure in Bhutan and Nepal</t>
  </si>
  <si>
    <t>TF0A3413</t>
  </si>
  <si>
    <t>P161427</t>
  </si>
  <si>
    <t>Knowledge for Resilient Infrastructure and Disaster Preparedness in China</t>
  </si>
  <si>
    <t>0000007691</t>
  </si>
  <si>
    <t>Global Partnership on Disaster Risk Financing Analytics</t>
  </si>
  <si>
    <t>TF072535</t>
  </si>
  <si>
    <t>TF0A3393</t>
  </si>
  <si>
    <t>P157439</t>
  </si>
  <si>
    <t>WB/GFDRR-EU DRF Analytics - Monitoring and Evaluation</t>
  </si>
  <si>
    <t>Antoine Bavandi</t>
  </si>
  <si>
    <t>TF0A3394</t>
  </si>
  <si>
    <t>WB/GFDRR-EU DRF Analytics - Knowledge Management</t>
  </si>
  <si>
    <t>TF0A3395</t>
  </si>
  <si>
    <t>WB/GFDRR-EU DRF Analytics - Generic tools</t>
  </si>
  <si>
    <t>TF0A3294</t>
  </si>
  <si>
    <t>Strengthening Hydro-Meteorological and Climate Services (BETF)</t>
  </si>
  <si>
    <t>TF0A3125</t>
  </si>
  <si>
    <t>Morocco Integrated Disaster Risk Management and Resilience Program</t>
  </si>
  <si>
    <t>TF0A3090</t>
  </si>
  <si>
    <t>P151157</t>
  </si>
  <si>
    <t>Enhancing Capacity to Understand Disaster Response Needs and Road Network Vulnerability in Bosnia and Herzegovina</t>
  </si>
  <si>
    <t>Bosnia and Herzegovina</t>
  </si>
  <si>
    <t>TF0A3033</t>
  </si>
  <si>
    <t>P128416</t>
  </si>
  <si>
    <t>RISK MANAGEMENT AND BUSINESS CONTINUITY FOR WATER UTILITIES IN THE DANUBE REGION</t>
  </si>
  <si>
    <t>Patricia Lopez Martinez</t>
  </si>
  <si>
    <t>TF0A2897</t>
  </si>
  <si>
    <t>P160578</t>
  </si>
  <si>
    <t>Building Resilience to Landslide and Geohazard risk in the South Asia Region</t>
  </si>
  <si>
    <t>Masatsugu Takamatsu</t>
  </si>
  <si>
    <t>TF0A2809</t>
  </si>
  <si>
    <t>P153168</t>
  </si>
  <si>
    <t>Disaster Risk Finance to support safety nets scale up in response to shocks</t>
  </si>
  <si>
    <t>Barry Patrick Maher</t>
  </si>
  <si>
    <t>TF0A2781</t>
  </si>
  <si>
    <t>P160328</t>
  </si>
  <si>
    <t>Capacity Building for Inclusive Disaster Risk Management</t>
  </si>
  <si>
    <t>TF0A2727</t>
  </si>
  <si>
    <t>WB/GFDRR-EU DRF Analytics Program</t>
  </si>
  <si>
    <t>TF0A2685</t>
  </si>
  <si>
    <t>P158298</t>
  </si>
  <si>
    <t>Strengthening Disaster Resilience in Tajikistan</t>
  </si>
  <si>
    <t>TF0A2689</t>
  </si>
  <si>
    <t>Urban Resilience in Central Asia</t>
  </si>
  <si>
    <t>Rosanna Nitti</t>
  </si>
  <si>
    <t>0000007319</t>
  </si>
  <si>
    <t>TF0A2650</t>
  </si>
  <si>
    <t>Core MDTF - Program Management and Administration</t>
  </si>
  <si>
    <t>TF0A2617</t>
  </si>
  <si>
    <t>WB/GFDRR-EU DRF Analytics Program Coordination and Management</t>
  </si>
  <si>
    <t>Stephan Zimmermann</t>
  </si>
  <si>
    <t>TF0A2501</t>
  </si>
  <si>
    <t>Developing Disaster Risk Management Strategy in Jamaica's Education Sector</t>
  </si>
  <si>
    <t>TF0A2365</t>
  </si>
  <si>
    <t>WB-GFDRR-EU Serbia National Disaster Risk Management Program Coordination and Management</t>
  </si>
  <si>
    <t>TF0A1505</t>
  </si>
  <si>
    <t>Sustainable Energy Industry Development Project GFDRR Financing</t>
  </si>
  <si>
    <t>TF0A2350</t>
  </si>
  <si>
    <t>Small Island States Resilience Initiative (SISRI) Phase II</t>
  </si>
  <si>
    <t>TF0A2338</t>
  </si>
  <si>
    <t>P154128</t>
  </si>
  <si>
    <t>SUPPORT TO SERBIA NATIONAL DRM PROGRAM UNDER IPA II 2014-2020 (BETF)</t>
  </si>
  <si>
    <t>TF0A2293</t>
  </si>
  <si>
    <t>P161808</t>
  </si>
  <si>
    <t>Social Inclusion and Resilience Framework for Karachi</t>
  </si>
  <si>
    <t>Maria Beatriz Orlando</t>
  </si>
  <si>
    <t>TF0A2272</t>
  </si>
  <si>
    <t>Pacific Resilience Program - Tonga - GFDRR Supervision Grant (BE)</t>
  </si>
  <si>
    <t>TF0A2245</t>
  </si>
  <si>
    <t>EU-SAR Program Management and Administration</t>
  </si>
  <si>
    <t>TF0A2211</t>
  </si>
  <si>
    <t>P159464</t>
  </si>
  <si>
    <t>Learning from and Operationalizing Japanese Experience in Comprehensive Flood Risk Management for Reducing Urban Flood Risk</t>
  </si>
  <si>
    <t>TF0A2196</t>
  </si>
  <si>
    <t>P167234</t>
  </si>
  <si>
    <t>Smart DRM: ICT readiness and application</t>
  </si>
  <si>
    <t>Shoko Takemoto</t>
  </si>
  <si>
    <t>TF0A2197</t>
  </si>
  <si>
    <t>P159506</t>
  </si>
  <si>
    <t>Empowering elders, women, and people with disabilities for resilience</t>
  </si>
  <si>
    <t>TF0A2128</t>
  </si>
  <si>
    <t>Strengthening Early Warning of Mountain Hazards in Central Asia</t>
  </si>
  <si>
    <t>TF0A2148</t>
  </si>
  <si>
    <t>P155077</t>
  </si>
  <si>
    <t>Japan-World Bank Knowledge Program Support</t>
  </si>
  <si>
    <t>TF0A2112</t>
  </si>
  <si>
    <t>Support for End to End Early Warning System  under Serbia National DRM Program (BETF)</t>
  </si>
  <si>
    <t>TF0A2114</t>
  </si>
  <si>
    <t>P160820</t>
  </si>
  <si>
    <t>Strengthening Disaster Resilience in Uzbekistan</t>
  </si>
  <si>
    <t>TF0A2123</t>
  </si>
  <si>
    <t>P153764</t>
  </si>
  <si>
    <t>Measurable Reduction of Disaster Risk specific to Public Infrastructure in St. Lucia (NDRR Window 2 - BETF)</t>
  </si>
  <si>
    <t>TF0A2069</t>
  </si>
  <si>
    <t>Improving the Resilience and Affordability of Roads and Bridges</t>
  </si>
  <si>
    <t>TF0A1978</t>
  </si>
  <si>
    <t>TF0A1942</t>
  </si>
  <si>
    <t>P157339</t>
  </si>
  <si>
    <t>Agriculture Insurance Development Program</t>
  </si>
  <si>
    <t>John Luke Plevin</t>
  </si>
  <si>
    <t>TF0A1908</t>
  </si>
  <si>
    <t>Recovery Framework Guide Roll Out in Africa, Caribbean and the Pacific</t>
  </si>
  <si>
    <t>TF0A1891</t>
  </si>
  <si>
    <t>P159505</t>
  </si>
  <si>
    <t>Leveraging Japanese Experience for Building Regulation for Resilience</t>
  </si>
  <si>
    <t>TF0A1798</t>
  </si>
  <si>
    <t>Bhutan Weather and Disaster Resilience</t>
  </si>
  <si>
    <t>TF0A1090</t>
  </si>
  <si>
    <t>P154403</t>
  </si>
  <si>
    <t>Strengthening DRR Coordination, Planning and Policy Advisory Capacity of IGAD (R2-RE, phase 1)</t>
  </si>
  <si>
    <t>TF0A1232</t>
  </si>
  <si>
    <t>Pacific Resilience Program - Tonga - GFDRR Cofininancing Grant (RE)</t>
  </si>
  <si>
    <t>TF0A1637</t>
  </si>
  <si>
    <t>Bank Supervision of TF Improving DR Congo's capacity to manage, monitor and respond to natural hazards in the region of Goma</t>
  </si>
  <si>
    <t>TF0A1520</t>
  </si>
  <si>
    <t>P157441</t>
  </si>
  <si>
    <t>Mainstream Disaster Risk Management in El Salvador Education Sector</t>
  </si>
  <si>
    <t>El Salvador</t>
  </si>
  <si>
    <t>TF0A1404</t>
  </si>
  <si>
    <t>P157499</t>
  </si>
  <si>
    <t>Promoting Contingent Financing in IPFs</t>
  </si>
  <si>
    <t>TF0A1405</t>
  </si>
  <si>
    <t>P157586</t>
  </si>
  <si>
    <t>DRF Guide Thematic Expansion</t>
  </si>
  <si>
    <t>Alice Mary Mortlock</t>
  </si>
  <si>
    <t>TF0A1406</t>
  </si>
  <si>
    <t>DRF Rollout and Piloting</t>
  </si>
  <si>
    <t>0000007314</t>
  </si>
  <si>
    <t>Global Hydromet System</t>
  </si>
  <si>
    <t>TF0A0953</t>
  </si>
  <si>
    <t>P156930</t>
  </si>
  <si>
    <t>Strengthening Global Hydromet System - Investment Support</t>
  </si>
  <si>
    <t>TF0A0954</t>
  </si>
  <si>
    <t>P156927</t>
  </si>
  <si>
    <t>Strengthening Global Hydromet System - Knowledge Management and Partnerships</t>
  </si>
  <si>
    <t>TF0A0768</t>
  </si>
  <si>
    <t>Strengthening DRR Coordination, Planning and Policy Advisory Capacity of IGAD (Supervision of R2-RE, phase 1)</t>
  </si>
  <si>
    <t>TF017580</t>
  </si>
  <si>
    <t>P150113</t>
  </si>
  <si>
    <t>Tonga Cyclone Ian Reconstruction and Climate Resilience _ACP-EU W2</t>
  </si>
  <si>
    <t>TF0A0732</t>
  </si>
  <si>
    <t>P154341</t>
  </si>
  <si>
    <t>Strengthening DRR Coordination, Planning and Policy Advisory Capacity of ECCAS (R2-BE, phase 1)</t>
  </si>
  <si>
    <t>TF0A0690</t>
  </si>
  <si>
    <t>P155969</t>
  </si>
  <si>
    <t>Nepal Safe Schools Program</t>
  </si>
  <si>
    <t>Nepal</t>
  </si>
  <si>
    <t>TF0A0559</t>
  </si>
  <si>
    <t>P154340</t>
  </si>
  <si>
    <t>Strengthening DRR Coordination, Planning and Policy Advisory Capacity of ECOWAS (R2-BE, phase 1)</t>
  </si>
  <si>
    <t>TF0A0450</t>
  </si>
  <si>
    <t>P155071</t>
  </si>
  <si>
    <t>Japan-World Bank Country Program Design and Implementation Support</t>
  </si>
  <si>
    <t>TF0A0451</t>
  </si>
  <si>
    <t>P155074</t>
  </si>
  <si>
    <t>Community Resilience: Social risk management and disaster risk management</t>
  </si>
  <si>
    <t>TF0A0452</t>
  </si>
  <si>
    <t>P155076</t>
  </si>
  <si>
    <t>Data and risk assessment program</t>
  </si>
  <si>
    <t>Keiko Saito</t>
  </si>
  <si>
    <t>TF0A0453</t>
  </si>
  <si>
    <t>P155073</t>
  </si>
  <si>
    <t>Resilient Infrastructure: Roads, landslides and DRM</t>
  </si>
  <si>
    <t>TF0A0446</t>
  </si>
  <si>
    <t>P155112</t>
  </si>
  <si>
    <t>Strengthening Climate Information and Early Warning Systems to Support Climate-Resilient Development in Honduras and Nicaragua</t>
  </si>
  <si>
    <t>TF0A0412</t>
  </si>
  <si>
    <t>P155072</t>
  </si>
  <si>
    <t>Operationalizing Japanese Expertise and Lessons Learned in Hydrological and Meteorological Services in World Bank Client Countries</t>
  </si>
  <si>
    <t>TF0A0420</t>
  </si>
  <si>
    <t>P155718</t>
  </si>
  <si>
    <t>Integrating Japan’s Experience into the Global Program for Safer Schools Project</t>
  </si>
  <si>
    <t>0000007274</t>
  </si>
  <si>
    <t>Supporting countries in developing risk financing strategies</t>
  </si>
  <si>
    <t>TF0A0390</t>
  </si>
  <si>
    <t>P153097</t>
  </si>
  <si>
    <t>AFR DRFI: Supporting Countries in Developing Risk Financing Strategies.</t>
  </si>
  <si>
    <t>0000007273</t>
  </si>
  <si>
    <t>Creating enabling environment for risk financing</t>
  </si>
  <si>
    <t>TF0A0377</t>
  </si>
  <si>
    <t>P154334</t>
  </si>
  <si>
    <t>Africa DRM: Creating Enabling Environment for Risk Financing</t>
  </si>
  <si>
    <t>TF0A0379</t>
  </si>
  <si>
    <t>AFR DRFI: Creating Enabling Environment for Risk financing</t>
  </si>
  <si>
    <t>0000007275</t>
  </si>
  <si>
    <t>Facilitating regional risk financing and knowledge sharing activities</t>
  </si>
  <si>
    <t>TF0A0358</t>
  </si>
  <si>
    <t>AFR DRFI: Facilitating Regional Risk Financing and Knowledge Sharing Initiatives</t>
  </si>
  <si>
    <t>TF0A0359</t>
  </si>
  <si>
    <t>Africa DRM: Facilitating Regional Risk Financing and Knowledge Sharing Initiatives</t>
  </si>
  <si>
    <t>TF0A0360</t>
  </si>
  <si>
    <t>P153188</t>
  </si>
  <si>
    <t>GFDRR Innovation Labs: Facilitating Regional Risk Financing and Knowledge Sharing Initiatives</t>
  </si>
  <si>
    <t>TF0A0341</t>
  </si>
  <si>
    <t>P154344</t>
  </si>
  <si>
    <t>Africa DRM: Supporting Countries in Developing Risk Financing Strategies</t>
  </si>
  <si>
    <t>TF0A0238</t>
  </si>
  <si>
    <t>GFDRR Innovation Labs: Creating the Enabling Environment for Risk financing</t>
  </si>
  <si>
    <t>TF0A0169</t>
  </si>
  <si>
    <t>Uganda: Risk Assessment and Resilience Action Plan</t>
  </si>
  <si>
    <t>TF019224</t>
  </si>
  <si>
    <t>P154775</t>
  </si>
  <si>
    <t>Improving service delivery of DRM in India</t>
  </si>
  <si>
    <t>TF018938</t>
  </si>
  <si>
    <t>Just-in-Time Capacity Building and Advice for Climate Resilience</t>
  </si>
  <si>
    <t>TF018892</t>
  </si>
  <si>
    <t>P112613</t>
  </si>
  <si>
    <t>Community Resilience to Climate and Disaster Risk Project (CRISP) - BETF Supervision</t>
  </si>
  <si>
    <t>Tevi Maltali Obed</t>
  </si>
  <si>
    <t>Solomon Islands</t>
  </si>
  <si>
    <t>TF018902</t>
  </si>
  <si>
    <t>Jamaica - Strengthening Disaster Risk Management and Climate Resilience in Jamaica’s Development Planning Process</t>
  </si>
  <si>
    <t>TF018698</t>
  </si>
  <si>
    <t>P153019</t>
  </si>
  <si>
    <t>Innovation in Disaster Risk Management Decision Making in Brazil</t>
  </si>
  <si>
    <t>Frederico Ferreira Fonseca Pedroso</t>
  </si>
  <si>
    <t>TF018353</t>
  </si>
  <si>
    <t>P152037</t>
  </si>
  <si>
    <t>Pacific Islands - Building Climate and Disaster Resilience in the Pacific</t>
  </si>
  <si>
    <t>TF017892</t>
  </si>
  <si>
    <t>P148631</t>
  </si>
  <si>
    <t>Enabling Scaled up Risk Reduction Investments in the Philippines</t>
  </si>
  <si>
    <t>0000007115</t>
  </si>
  <si>
    <t>Secretariat TF for Program Management and Administration</t>
  </si>
  <si>
    <t>TF017659</t>
  </si>
  <si>
    <t>JAPAN-WB SDTF SECRETARIAT TRUST FUNDS FOR PROGRAM MANAGEMENT AND ADMINISTRATION (GFDRR: JAPAN-WB SDTF)</t>
  </si>
  <si>
    <t>0000006117</t>
  </si>
  <si>
    <t>GFDRR: EU/ACP Secretariat for TF Administration/Program Management</t>
  </si>
  <si>
    <t>TF010704</t>
  </si>
  <si>
    <t>EU/ACP Secretariat Trust Funds for Program Management and Administration (GFDRR: EU/ACP SDTF)</t>
  </si>
  <si>
    <t>Manuela Chiapparino</t>
  </si>
  <si>
    <t>PEND</t>
  </si>
  <si>
    <t>TF0A7941</t>
  </si>
  <si>
    <t>P167791</t>
  </si>
  <si>
    <t>TF0A9511</t>
  </si>
  <si>
    <t>P163600</t>
  </si>
  <si>
    <t>Kenya - Devolution and Locally-Led Climate and Disastr Risk Management</t>
  </si>
  <si>
    <t>Nicholas Meitiaki Soikan</t>
  </si>
  <si>
    <t>TF0A9560</t>
  </si>
  <si>
    <t>Integrating seismic risk considerations into energy efficiency investments in the Western Balkans</t>
  </si>
  <si>
    <t>0000008522</t>
  </si>
  <si>
    <t>Cost-sharing Investments (Premium Financing)</t>
  </si>
  <si>
    <t>TF0A9637</t>
  </si>
  <si>
    <t>TF0A9767</t>
  </si>
  <si>
    <t>P157591</t>
  </si>
  <si>
    <t>Somalia Inclusive Community Resilience and GBV Pilot</t>
  </si>
  <si>
    <t>Verena Phipps-Ebeler</t>
  </si>
  <si>
    <t>Somalia</t>
  </si>
  <si>
    <t>TF0A9771</t>
  </si>
  <si>
    <t>P170548</t>
  </si>
  <si>
    <t>MENA Hydromet Technical Assistance,Capacity Building, and Knowledge Exchange Program</t>
  </si>
  <si>
    <t>Karima Ben Bih</t>
  </si>
  <si>
    <t>TF0A9793</t>
  </si>
  <si>
    <t>P170437</t>
  </si>
  <si>
    <t>Honduras ASP: strengthening cash transfers for disaster response</t>
  </si>
  <si>
    <t>Junko Onishi</t>
  </si>
  <si>
    <t>Honduras</t>
  </si>
  <si>
    <t>P163891</t>
  </si>
  <si>
    <t>Leveraging technical support to countries on school safety in pre and post-disaster contexts through the Global Library of School Infrastructure (GLOSI)</t>
  </si>
  <si>
    <t>Row Labels</t>
  </si>
  <si>
    <t>ACP-EU (TF071630)</t>
  </si>
  <si>
    <t>Country Window</t>
  </si>
  <si>
    <t>Africa Disaster Risk Financing (ADRF) SDTF (TF072281)</t>
  </si>
  <si>
    <t>Japan Hub</t>
  </si>
  <si>
    <t>Core MDTF (TF072236)</t>
  </si>
  <si>
    <t>FY18 Base Envelope</t>
  </si>
  <si>
    <t>GLOBAL - Capacity Development</t>
  </si>
  <si>
    <t>Japan Program (TF072129)</t>
  </si>
  <si>
    <t>Austria-DRM ECA</t>
  </si>
  <si>
    <t>GLOBAL - DRFI</t>
  </si>
  <si>
    <t xml:space="preserve">USAID SDTF </t>
  </si>
  <si>
    <t>Austria-Resilient Cities</t>
  </si>
  <si>
    <t>GLOBAL - Hydromet</t>
  </si>
  <si>
    <t>Resilient Cities (TF072921)</t>
  </si>
  <si>
    <t>Grand Total</t>
  </si>
  <si>
    <t>GLOBAL - Inclusive Community Resilience</t>
  </si>
  <si>
    <t>AUSTRALIA INDO-PACIFIC SDTF (TF072835)</t>
  </si>
  <si>
    <t>GLOBAL - Innovation Lab</t>
  </si>
  <si>
    <t>Pa-Core MDTF (TF072584)</t>
  </si>
  <si>
    <t>GLOBAL - Japan Hub</t>
  </si>
  <si>
    <t>GLOBAL - Outreach and Partnerships</t>
  </si>
  <si>
    <t>GLOBAL - Resilience to Climate Change</t>
  </si>
  <si>
    <t>GLOBAL - Resilient Cities</t>
  </si>
  <si>
    <t>GLOBAL - Resilient Recovery</t>
  </si>
  <si>
    <t>GLOBAL - Safer Schools</t>
  </si>
  <si>
    <t>GLOBAL - SISRI</t>
  </si>
  <si>
    <t>Sum of Balance Available</t>
  </si>
  <si>
    <t>Column Labels</t>
  </si>
  <si>
    <t>Regional</t>
  </si>
  <si>
    <t>Thematic</t>
  </si>
  <si>
    <t>FY16 Envelope Details</t>
  </si>
  <si>
    <t>Regional / Thematic</t>
  </si>
  <si>
    <t>Team</t>
  </si>
  <si>
    <t>Scenario</t>
  </si>
  <si>
    <t>Fund Source (Main Fund)</t>
  </si>
  <si>
    <t>Envelope</t>
  </si>
  <si>
    <t>FY</t>
  </si>
  <si>
    <t>Allocation</t>
  </si>
  <si>
    <t>Awarded (Active New Fund, Award Letter, Pending Top-Up, New Top up)</t>
  </si>
  <si>
    <t>Balance Available</t>
  </si>
  <si>
    <t>Notes</t>
  </si>
  <si>
    <t>Base Case</t>
  </si>
  <si>
    <t>FY16 Base Envelope</t>
  </si>
  <si>
    <t>FY16</t>
  </si>
  <si>
    <t>Provisionally charges recent $750k expenditure plan (not yet approved) against this envelope. (Plan includes many top-ups for funds in the Track II-MDTF (TF070611), which could not be funded throught Core MDTF (TF072236)).</t>
  </si>
  <si>
    <t>Track II-MDTF (TF070611)</t>
  </si>
  <si>
    <t>Changed from Core MDTF to Track II-MDTF</t>
  </si>
  <si>
    <t>T2-SD-Australia (TF070807)</t>
  </si>
  <si>
    <t>FY16 Legacy T2-SDTF Australia</t>
  </si>
  <si>
    <t>FY16 Legacy T2-SDTF Australia. For MARC FORNI</t>
  </si>
  <si>
    <t>Strengthening Global Hydromet System – Investment Support ($315k) and Knowledge Management and Partnerships ($185k)</t>
  </si>
  <si>
    <t>FY16 Germany Contribution - Safer Schools - LCR Jamaica</t>
  </si>
  <si>
    <t>Pending Proposal for Jamaica</t>
  </si>
  <si>
    <t>Nepal Disaster-Linked Social Assistance Delivery Support System Development (July 2015): Total award of $1 million, and $501 of $570k contribution funded by Germany. Additional funds may be available, but $499 covered under FY16 Base envelope.</t>
  </si>
  <si>
    <t xml:space="preserve"> </t>
  </si>
  <si>
    <t>FY15 Base Envelope</t>
  </si>
  <si>
    <t>FY15</t>
  </si>
  <si>
    <t>UFCOP $450k (July 2015)</t>
  </si>
  <si>
    <t>FY15-16 Country Window</t>
  </si>
  <si>
    <t>FY15-16</t>
  </si>
  <si>
    <t>Specific SDTF rules apply.</t>
  </si>
  <si>
    <t>FY16 Resilient Building Codes</t>
  </si>
  <si>
    <t xml:space="preserve">Project with Thomas Moullier. </t>
  </si>
  <si>
    <t>FY16 Australia Contribution - Safer Schools - EAP Pacific</t>
  </si>
  <si>
    <t>Pending Proposal for Vanuatu, Samoa, and Tonga</t>
  </si>
  <si>
    <t>FY15 Australia Contribution - Safer Schools - Uncommitted</t>
  </si>
  <si>
    <t>Earmarked for SAR/EAP Safer Schools</t>
  </si>
  <si>
    <t>T2-SD-Spain (TF070806)</t>
  </si>
  <si>
    <t>Spain</t>
  </si>
  <si>
    <t>Specific rules may apply.</t>
  </si>
  <si>
    <t>$500k base envelope + $400k in returned funds from TF016898 ($400k to be split between M. Sotomayor and Niels)</t>
  </si>
  <si>
    <t>Base case</t>
  </si>
  <si>
    <t>Track III SRFF (TF070948)</t>
  </si>
  <si>
    <t>Investment Case</t>
  </si>
  <si>
    <t>FY16 Switzerland Envelope - Serbia</t>
  </si>
  <si>
    <t>1.6 mn CHF * 88%. CHF 1.6 million (from Swiss for Serbia) - Envelope available upon call of funds</t>
  </si>
  <si>
    <t>All Windows</t>
  </si>
  <si>
    <t>Track III Callable Fund (TF070868)</t>
  </si>
  <si>
    <t>FY15-16 Japan Hub</t>
  </si>
  <si>
    <t>Programmed for CKET activities</t>
  </si>
  <si>
    <t>FY15 DFID Contribution - Innovation Lab - Challenge Fund</t>
  </si>
  <si>
    <t>2nd Tranche of GBP 1.3 million (approx. USD 2.04) - 7% Management/Central. KV confirmed amount of US$2.10 million</t>
  </si>
  <si>
    <t>EU-DRAF SDTF (TF072535)</t>
  </si>
  <si>
    <t>FY16 EU Envelope - DRFI</t>
  </si>
  <si>
    <t xml:space="preserve">To be activated after donor transfers fund </t>
  </si>
  <si>
    <t>EU-SAR SDTF (TF072458)</t>
  </si>
  <si>
    <t>FY16 EU-SAR Program</t>
  </si>
  <si>
    <t>10 million EUR (-PM, Capacity building for regional/national DRM and for hydromet)</t>
  </si>
  <si>
    <t>FY15 Swiss Contribution - CC Window 1 (Country)</t>
  </si>
  <si>
    <t>Committed: Strengthening the Capacity of National Hydrological Services in Sub-Saharan Africa ($450k); Pipeline: Central Asia Hydromet, Madagascar, Andes/Bolivia Climate Change</t>
  </si>
  <si>
    <t>EU-SERBIA NDRMP SDTF (TF072528)</t>
  </si>
  <si>
    <t>FY16 EU Envelope - Serbia</t>
  </si>
  <si>
    <t>Pending Fund Activation by region/ theme</t>
  </si>
  <si>
    <t>Status</t>
  </si>
  <si>
    <t>Award Letter</t>
  </si>
  <si>
    <t>Sum of Award/Top-Up Amount</t>
  </si>
  <si>
    <t>Activation Year</t>
  </si>
  <si>
    <t>FY17</t>
  </si>
  <si>
    <t>FY18</t>
  </si>
  <si>
    <t>GLOBAL - Social Protection</t>
  </si>
  <si>
    <t>GLOBAL - Transport Partnership</t>
  </si>
  <si>
    <t>GLOBAL - Analytics and Economics of DRM</t>
  </si>
  <si>
    <t>GLOBAL - JIT Recovery and PDNA Facility</t>
  </si>
  <si>
    <t>PENDING FUND ACTIVATION BY MAIN FUND</t>
  </si>
  <si>
    <t>201607</t>
  </si>
  <si>
    <t>201702</t>
  </si>
  <si>
    <t>201705</t>
  </si>
  <si>
    <t>ACP-EU (TF071630) Total</t>
  </si>
  <si>
    <t>201707</t>
  </si>
  <si>
    <t>201706</t>
  </si>
  <si>
    <t>201608</t>
  </si>
  <si>
    <t>201611</t>
  </si>
  <si>
    <t>201606</t>
  </si>
  <si>
    <t>Core MDTF (TF072236) Total</t>
  </si>
  <si>
    <t>EU-SAR SDTF (TF072458) Total</t>
  </si>
  <si>
    <t>201506</t>
  </si>
  <si>
    <t>201704</t>
  </si>
  <si>
    <t>201601</t>
  </si>
  <si>
    <t>201508</t>
  </si>
  <si>
    <t>Japan Program (TF072129) Total</t>
  </si>
  <si>
    <t>Track III SRFF (TF070948) Total</t>
  </si>
  <si>
    <t>201503</t>
  </si>
  <si>
    <t>201408</t>
  </si>
  <si>
    <t>Track II-MDTF (TF070611) Total</t>
  </si>
  <si>
    <t>ADRF</t>
  </si>
  <si>
    <t>Africa - Regional</t>
  </si>
  <si>
    <t>TF0A0200</t>
  </si>
  <si>
    <t>TF0A1819</t>
  </si>
  <si>
    <t>TF081713</t>
  </si>
  <si>
    <t>TF019146</t>
  </si>
  <si>
    <t>Mozambique  </t>
  </si>
  <si>
    <t>TF0A1231</t>
  </si>
  <si>
    <t>Niger</t>
  </si>
  <si>
    <t>TF013670</t>
  </si>
  <si>
    <t>TF0A1437</t>
  </si>
  <si>
    <t>Region  </t>
  </si>
  <si>
    <t>TF018469</t>
  </si>
  <si>
    <t>Regional - AFR</t>
  </si>
  <si>
    <t>TF0A1230</t>
  </si>
  <si>
    <t>Seychelles</t>
  </si>
  <si>
    <t>TF0A2676</t>
  </si>
  <si>
    <t>TF019152</t>
  </si>
  <si>
    <t>DRC</t>
  </si>
  <si>
    <t>TF019235</t>
  </si>
  <si>
    <t>TF0A1702</t>
  </si>
  <si>
    <t>TF014417</t>
  </si>
  <si>
    <t>TF0A2084</t>
  </si>
  <si>
    <t>TF0A2722</t>
  </si>
  <si>
    <t>FY16 Italy Contribution- Strengthening Capacity for Somali El Niño Preparedness</t>
  </si>
  <si>
    <t>TF0A2773</t>
  </si>
  <si>
    <t>(blank)</t>
  </si>
  <si>
    <t>TF019003</t>
  </si>
  <si>
    <t>Burundi</t>
  </si>
  <si>
    <t>TF0A0560</t>
  </si>
  <si>
    <t>Ethiopia  </t>
  </si>
  <si>
    <t>TF0A0318</t>
  </si>
  <si>
    <t>TF0A0728</t>
  </si>
  <si>
    <t>Kenya  </t>
  </si>
  <si>
    <t>TF019002</t>
  </si>
  <si>
    <t>TF019059</t>
  </si>
  <si>
    <t>TF019061</t>
  </si>
  <si>
    <t>TF019399</t>
  </si>
  <si>
    <t>TF0A0729</t>
  </si>
  <si>
    <t>TF0A0096</t>
  </si>
  <si>
    <t>TF0A0951</t>
  </si>
  <si>
    <t>Senegal  </t>
  </si>
  <si>
    <t>TF019060</t>
  </si>
  <si>
    <t>FY17 Base Envelope</t>
  </si>
  <si>
    <t>TF0A3562</t>
  </si>
  <si>
    <t>TF0A4618</t>
  </si>
  <si>
    <t>TF015916</t>
  </si>
  <si>
    <t>TF0A3561</t>
  </si>
  <si>
    <t>TF0A4020</t>
  </si>
  <si>
    <t>TF0A3826</t>
  </si>
  <si>
    <t>TF0A3803</t>
  </si>
  <si>
    <t>TF0A5354</t>
  </si>
  <si>
    <t>TF0A3563</t>
  </si>
  <si>
    <t>TF0A3837</t>
  </si>
  <si>
    <t>TF098258</t>
  </si>
  <si>
    <t>Zambia</t>
  </si>
  <si>
    <t>TF0A3874</t>
  </si>
  <si>
    <t>TF0A3609</t>
  </si>
  <si>
    <t>TF0A4499</t>
  </si>
  <si>
    <t>DR Congo</t>
  </si>
  <si>
    <t>Sao Tomer</t>
  </si>
  <si>
    <t>TF0A3204</t>
  </si>
  <si>
    <t>FY16 Spill-over</t>
  </si>
  <si>
    <t>Zanzibar</t>
  </si>
  <si>
    <t>Nairobi</t>
  </si>
  <si>
    <t>FY17 Belgium contribution-Innovation lab</t>
  </si>
  <si>
    <t>TF0A4259</t>
  </si>
  <si>
    <t>Region / Global</t>
  </si>
  <si>
    <t>TF0A0952</t>
  </si>
  <si>
    <t>TF018141</t>
  </si>
  <si>
    <t>TF018142</t>
  </si>
  <si>
    <t>TF018143</t>
  </si>
  <si>
    <t>TF018144</t>
  </si>
  <si>
    <t>TF0A1506</t>
  </si>
  <si>
    <t>TF0A0408</t>
  </si>
  <si>
    <t>Kiribati</t>
  </si>
  <si>
    <t>TF0A2273</t>
  </si>
  <si>
    <t>TF0A1052</t>
  </si>
  <si>
    <t>TF0A2334</t>
  </si>
  <si>
    <t>TF011819</t>
  </si>
  <si>
    <t>Lao PDR</t>
  </si>
  <si>
    <t>TF0A0776</t>
  </si>
  <si>
    <t>TF0A0170</t>
  </si>
  <si>
    <t>TF0A0227</t>
  </si>
  <si>
    <t>TF019150</t>
  </si>
  <si>
    <t>TF0A3912</t>
  </si>
  <si>
    <t>TF0A3357</t>
  </si>
  <si>
    <t>FY16 Australia Contribution - Safer School 2016</t>
  </si>
  <si>
    <t>Samoa, Tonga and Vanuatu</t>
  </si>
  <si>
    <t>Congo</t>
  </si>
  <si>
    <t>TF0A5425</t>
  </si>
  <si>
    <t>TF0A4205</t>
  </si>
  <si>
    <t>TF0A4342</t>
  </si>
  <si>
    <t>FY15 Swiss Contribution - ECA Serbia</t>
  </si>
  <si>
    <t>Serbia  </t>
  </si>
  <si>
    <t>TF0A0950</t>
  </si>
  <si>
    <t>TF0A0667</t>
  </si>
  <si>
    <t>TF018854</t>
  </si>
  <si>
    <t>Europe and Central Asia - Regional</t>
  </si>
  <si>
    <t>TF016749</t>
  </si>
  <si>
    <t>TF017665</t>
  </si>
  <si>
    <t>TF0A1924</t>
  </si>
  <si>
    <t>TF0A0965</t>
  </si>
  <si>
    <t>TF0A1000</t>
  </si>
  <si>
    <t>TF0A3088</t>
  </si>
  <si>
    <t>Kazakhstan</t>
  </si>
  <si>
    <t>TF0A0691</t>
  </si>
  <si>
    <t>TF0A1993</t>
  </si>
  <si>
    <t>TF0A3139</t>
  </si>
  <si>
    <t>TF0A1073</t>
  </si>
  <si>
    <t>FY16 EU Envelope - Serbia NDRMP</t>
  </si>
  <si>
    <t>FY16 Swiss Contribution - Serbia</t>
  </si>
  <si>
    <t>TF0A2113</t>
  </si>
  <si>
    <t>Armenia, Kyrgyz Republic</t>
  </si>
  <si>
    <t>TF018767</t>
  </si>
  <si>
    <t>TF0A0550</t>
  </si>
  <si>
    <t>TF019353</t>
  </si>
  <si>
    <t>TF018903</t>
  </si>
  <si>
    <t>TF018937</t>
  </si>
  <si>
    <t>TF0A4917</t>
  </si>
  <si>
    <t>Bosnia; Heerzegovina</t>
  </si>
  <si>
    <t>regional</t>
  </si>
  <si>
    <t>FY15 Swiss Contribution - Climate Change</t>
  </si>
  <si>
    <t>TF0A0424</t>
  </si>
  <si>
    <t>FY15 DFID Contribution - DRFI - Philippines</t>
  </si>
  <si>
    <t>TF018718</t>
  </si>
  <si>
    <t>FY16 Sweden Contribution - DRFI</t>
  </si>
  <si>
    <t>FY16 USAID Contribution - DRFI - Agriculture</t>
  </si>
  <si>
    <t>TF018576</t>
  </si>
  <si>
    <t>TF018861</t>
  </si>
  <si>
    <t>TF0A0095</t>
  </si>
  <si>
    <t>TF098892</t>
  </si>
  <si>
    <t>TF015831</t>
  </si>
  <si>
    <t>TF0A2514</t>
  </si>
  <si>
    <t>TF0A2271</t>
  </si>
  <si>
    <t>TF0A2408</t>
  </si>
  <si>
    <t>TF018371</t>
  </si>
  <si>
    <t>TF0A3407</t>
  </si>
  <si>
    <t>TF0A5192</t>
  </si>
  <si>
    <t xml:space="preserve">FY17 Germany Contribution- ICR </t>
  </si>
  <si>
    <t>TF0A5008</t>
  </si>
  <si>
    <t>Yemen</t>
  </si>
  <si>
    <t>FY16 Swiss Contribution - Community Resilience</t>
  </si>
  <si>
    <t>TF0A2499</t>
  </si>
  <si>
    <t>FY17 Luxembourg contribution for ICR</t>
  </si>
  <si>
    <t xml:space="preserve">FY17 SP Base Envelope </t>
  </si>
  <si>
    <t>TF0A3705</t>
  </si>
  <si>
    <t>TF019402</t>
  </si>
  <si>
    <t>TF018454</t>
  </si>
  <si>
    <t>TF018472</t>
  </si>
  <si>
    <t>TF018473</t>
  </si>
  <si>
    <t>TF018474</t>
  </si>
  <si>
    <t>TF018476</t>
  </si>
  <si>
    <t>TF0A1132</t>
  </si>
  <si>
    <t>TF0A2235</t>
  </si>
  <si>
    <t>TF018475</t>
  </si>
  <si>
    <t>TF018477</t>
  </si>
  <si>
    <t>TF0A5330</t>
  </si>
  <si>
    <t>TF0A5331</t>
  </si>
  <si>
    <t>TF0A3921</t>
  </si>
  <si>
    <t>TF018001</t>
  </si>
  <si>
    <t>TF018441</t>
  </si>
  <si>
    <t>TF0A2782</t>
  </si>
  <si>
    <t>TF0A2627</t>
  </si>
  <si>
    <t>TF016541</t>
  </si>
  <si>
    <t>TF017337</t>
  </si>
  <si>
    <t>TF018951</t>
  </si>
  <si>
    <t>TF018960</t>
  </si>
  <si>
    <t>TF0A3338</t>
  </si>
  <si>
    <t>TF0A3263</t>
  </si>
  <si>
    <t>GLOBAL - PMA</t>
  </si>
  <si>
    <t>TF057711</t>
  </si>
  <si>
    <t>TF090993</t>
  </si>
  <si>
    <t>TF091684</t>
  </si>
  <si>
    <t>TF091807</t>
  </si>
  <si>
    <t>TF094972</t>
  </si>
  <si>
    <t>TF0A0871</t>
  </si>
  <si>
    <t>ECA - Regional</t>
  </si>
  <si>
    <t>FY15 Swiss Contribution - CC Window 2 (JIT)</t>
  </si>
  <si>
    <t>FY15 Swiss Contribution - CC Window 3 (Analytics)</t>
  </si>
  <si>
    <t>TF0A1994</t>
  </si>
  <si>
    <t>TF0A0955</t>
  </si>
  <si>
    <t>TF0A4462</t>
  </si>
  <si>
    <t>TF0A4463</t>
  </si>
  <si>
    <t>TF0A5150</t>
  </si>
  <si>
    <t>TF018598</t>
  </si>
  <si>
    <t>TF0A2409</t>
  </si>
  <si>
    <t>TF0A2411</t>
  </si>
  <si>
    <t>TF0A2222</t>
  </si>
  <si>
    <t>TF0A6116</t>
  </si>
  <si>
    <t>TF0A6275</t>
  </si>
  <si>
    <t>TF0A6093</t>
  </si>
  <si>
    <t>TF0A6105</t>
  </si>
  <si>
    <t>TF0A6104</t>
  </si>
  <si>
    <t>TF0A6081</t>
  </si>
  <si>
    <t>TF0A6082</t>
  </si>
  <si>
    <t>TF016581</t>
  </si>
  <si>
    <t>TF0A1721</t>
  </si>
  <si>
    <t>TF0A2035</t>
  </si>
  <si>
    <t>TF0A1976</t>
  </si>
  <si>
    <t>TF013523</t>
  </si>
  <si>
    <t>TF017298</t>
  </si>
  <si>
    <t>TF0A5423</t>
  </si>
  <si>
    <t>TF0A4577</t>
  </si>
  <si>
    <t>TF0A4485</t>
  </si>
  <si>
    <t>TF0A4115</t>
  </si>
  <si>
    <t>TF0A3708</t>
  </si>
  <si>
    <t>TF0A5131</t>
  </si>
  <si>
    <t>TF0A3802</t>
  </si>
  <si>
    <t>TF0A4905</t>
  </si>
  <si>
    <t>TF0A5327</t>
  </si>
  <si>
    <t>TF0A4490</t>
  </si>
  <si>
    <t>TF0A5374</t>
  </si>
  <si>
    <t>TF0A5955</t>
  </si>
  <si>
    <t>TF0A5935</t>
  </si>
  <si>
    <t>TF0A4906</t>
  </si>
  <si>
    <t>TF018740</t>
  </si>
  <si>
    <t>TF0A3043</t>
  </si>
  <si>
    <t>TF0A5093</t>
  </si>
  <si>
    <t>FY16 Luxembourg Contribution - SISRI</t>
  </si>
  <si>
    <t>TF0A1314</t>
  </si>
  <si>
    <t>St Lucia</t>
  </si>
  <si>
    <t>TF0A2523</t>
  </si>
  <si>
    <t>Nicaragua, Honduras</t>
  </si>
  <si>
    <t>TF018246</t>
  </si>
  <si>
    <t>Region - Central America</t>
  </si>
  <si>
    <t>TF0A1369</t>
  </si>
  <si>
    <t>Belize</t>
  </si>
  <si>
    <t>TF0A2517</t>
  </si>
  <si>
    <t>TF0A2512</t>
  </si>
  <si>
    <t>TF0A2578</t>
  </si>
  <si>
    <t>TF0A1826</t>
  </si>
  <si>
    <t>TF0A1290</t>
  </si>
  <si>
    <t>TF019352</t>
  </si>
  <si>
    <t>TF0A0314</t>
  </si>
  <si>
    <t>TF0A0315</t>
  </si>
  <si>
    <t>TF017839</t>
  </si>
  <si>
    <t>TF0A0163</t>
  </si>
  <si>
    <t>TF013668</t>
  </si>
  <si>
    <t>TF016321</t>
  </si>
  <si>
    <t>TF013867</t>
  </si>
  <si>
    <t>TF0A0094</t>
  </si>
  <si>
    <t>Grenada</t>
  </si>
  <si>
    <t>TF0A0316</t>
  </si>
  <si>
    <t>Multiple (Costa Rica, El Salvador, Guatemala, Honduras, Nicaragua, Panama)</t>
  </si>
  <si>
    <t>TF018258</t>
  </si>
  <si>
    <t>Saint Lucia</t>
  </si>
  <si>
    <t>TF0A0317</t>
  </si>
  <si>
    <t>TF0A4806</t>
  </si>
  <si>
    <t>TF0A5234</t>
  </si>
  <si>
    <t>TF0A4878</t>
  </si>
  <si>
    <t>TF0A2929</t>
  </si>
  <si>
    <t>Ecuador</t>
  </si>
  <si>
    <t>TF0A3322</t>
  </si>
  <si>
    <t>TF0A3354</t>
  </si>
  <si>
    <t>TF070806</t>
  </si>
  <si>
    <t>TF0A2715</t>
  </si>
  <si>
    <t>TF012583</t>
  </si>
  <si>
    <t>Andean Countries</t>
  </si>
  <si>
    <t>TF080127</t>
  </si>
  <si>
    <t>FY16 Haiti Project (1m)</t>
  </si>
  <si>
    <t>TF0A2635</t>
  </si>
  <si>
    <t>TF0A2716</t>
  </si>
  <si>
    <t>TF0A2693</t>
  </si>
  <si>
    <t xml:space="preserve">FY16 Italy Contribution- Dominica </t>
  </si>
  <si>
    <t>Egypt</t>
  </si>
  <si>
    <t>TF018734</t>
  </si>
  <si>
    <t>TF0A2124</t>
  </si>
  <si>
    <t>Region - MNA</t>
  </si>
  <si>
    <t>TF0A2771</t>
  </si>
  <si>
    <t>TF019136</t>
  </si>
  <si>
    <t>TF019292</t>
  </si>
  <si>
    <t>Saudi Arabia</t>
  </si>
  <si>
    <t>TF099390</t>
  </si>
  <si>
    <t>Irag</t>
  </si>
  <si>
    <t>TF0A3643</t>
  </si>
  <si>
    <t>TF018470</t>
  </si>
  <si>
    <t>TF017153</t>
  </si>
  <si>
    <t>Moroco</t>
  </si>
  <si>
    <t>FY16 Italy Contribution-Knowledge Exchange - Jordan and Lebanon</t>
  </si>
  <si>
    <t>TF0A3931</t>
  </si>
  <si>
    <t>Bhutan and Nepal</t>
  </si>
  <si>
    <t>TF0A0103</t>
  </si>
  <si>
    <t>TF018697</t>
  </si>
  <si>
    <t>FY15-16 Country Window - Unbudgeted Nepal Emergency</t>
  </si>
  <si>
    <t>TF0A0949</t>
  </si>
  <si>
    <t>TF018249</t>
  </si>
  <si>
    <t>TF0A0753</t>
  </si>
  <si>
    <t>TF013595</t>
  </si>
  <si>
    <t>TF0A2980</t>
  </si>
  <si>
    <t>TF010333</t>
  </si>
  <si>
    <t>FY16 Germany Contribution - SAR Nepal</t>
  </si>
  <si>
    <t>FY16 Legacy T2-SDTF Japan</t>
  </si>
  <si>
    <t>TF0A1229</t>
  </si>
  <si>
    <t>TF011882</t>
  </si>
  <si>
    <t>TF015734</t>
  </si>
  <si>
    <t>TF018247</t>
  </si>
  <si>
    <t>India  </t>
  </si>
  <si>
    <t>TF0A0223</t>
  </si>
  <si>
    <t>TF016698</t>
  </si>
  <si>
    <t>TF018250</t>
  </si>
  <si>
    <t>TF0A4775</t>
  </si>
  <si>
    <t>TF0A3629</t>
  </si>
  <si>
    <t>TF0A3356</t>
  </si>
  <si>
    <t>TF0A2898</t>
  </si>
  <si>
    <t>TF0A2633</t>
  </si>
  <si>
    <t>TF0A2500</t>
  </si>
  <si>
    <t>TF0A6761</t>
  </si>
  <si>
    <t>Sao Tome and Principe</t>
  </si>
  <si>
    <t>Democratic Republic of Congo</t>
  </si>
  <si>
    <t>TF0A6651</t>
  </si>
  <si>
    <t>GLOBAL - Safer School</t>
  </si>
  <si>
    <t>FY15 Australia Contribution - Safer Schools - SAR Nepal</t>
  </si>
  <si>
    <t>FY15 Germany Contribution - Safer Schools ECA Armenia</t>
  </si>
  <si>
    <t>TF0A1111</t>
  </si>
  <si>
    <t>TF018232</t>
  </si>
  <si>
    <t>TF0A1734</t>
  </si>
  <si>
    <t>Multi Regional</t>
  </si>
  <si>
    <t>GLOBAL - Urban Resilience</t>
  </si>
  <si>
    <t>FY19 Work Plan Details</t>
  </si>
  <si>
    <t>Column1</t>
  </si>
  <si>
    <t>Column2</t>
  </si>
  <si>
    <t>FY19 Base Envelope</t>
  </si>
  <si>
    <t>FY19</t>
  </si>
  <si>
    <t>GLOBAL - BRR</t>
  </si>
  <si>
    <t>GLOBAL - CRP</t>
  </si>
  <si>
    <t>GLOBAL - Energy Partnertship</t>
  </si>
  <si>
    <t>GLOBAL - FCV</t>
  </si>
  <si>
    <t>GLOBAL - Financial Protection</t>
  </si>
  <si>
    <t>GLOBAL - Housing</t>
  </si>
  <si>
    <t>USAID SDTF</t>
  </si>
  <si>
    <t>GLOBAL - Land</t>
  </si>
  <si>
    <t>GLOBAL - Nature Based Solutions</t>
  </si>
  <si>
    <t>GLOBAL - Social Resilience</t>
  </si>
  <si>
    <t>GLOBAL - WACA Partnership</t>
  </si>
  <si>
    <t>GLOBAL - Water Partnership</t>
  </si>
  <si>
    <t>TOTAL</t>
  </si>
  <si>
    <t>FY16-19 Awards</t>
  </si>
  <si>
    <t>Project Name</t>
  </si>
  <si>
    <t xml:space="preserve">TTL Name </t>
  </si>
  <si>
    <t>Country</t>
  </si>
  <si>
    <t>Award/Top-Up Amount</t>
  </si>
  <si>
    <t>Sub Fund</t>
  </si>
  <si>
    <t>Child TF #</t>
  </si>
  <si>
    <t>Mo</t>
  </si>
  <si>
    <t>Approved Date</t>
  </si>
  <si>
    <t xml:space="preserve">Strengthening the Legal, Institutional and Technical Capacity to Manage Climate and Disaster Risks, and Health Emergencies in Benin. </t>
  </si>
  <si>
    <t>Tiguist Fisseha; Van Anh Vu Hong</t>
  </si>
  <si>
    <t>Benin</t>
  </si>
  <si>
    <t>Strengthening Capacity and Knowledge on Disaster Responsive Social Protection in the Caribbean</t>
  </si>
  <si>
    <t>Asha Williams</t>
  </si>
  <si>
    <t>Active New Fund</t>
  </si>
  <si>
    <t>Disaster Risk Management Strategies for Mrauk U and Bagan Cultural Heritage Sites</t>
  </si>
  <si>
    <t>Michael Bonte Grapetin; James Newman</t>
  </si>
  <si>
    <t>Seychelles: Strengthening Emergency Response Management and Resilience</t>
  </si>
  <si>
    <t>Ana Campos</t>
  </si>
  <si>
    <t>ECOWAS</t>
  </si>
  <si>
    <t>Top-Up</t>
  </si>
  <si>
    <t>Alexander Agosti; Fernando Ramirez</t>
  </si>
  <si>
    <t>MENA Hydromet Technical Assistance, Capacity Building and Knowledge Exchange Program</t>
  </si>
  <si>
    <t xml:space="preserve">Karima Ben </t>
  </si>
  <si>
    <t>Measuring the Impact of Disaster Events on Poverty and Social Vulnerability - Saint Lucia</t>
  </si>
  <si>
    <t>Tiguist</t>
  </si>
  <si>
    <t>Michael Matera; Brenden Jongman</t>
  </si>
  <si>
    <t>Romania: Policy reform, civil society engagement, and investments for building climate and disaster resilience</t>
  </si>
  <si>
    <t>Strategies and Options for Scaling-up Disaster Risk Management in ECA Countries</t>
  </si>
  <si>
    <t>Kenya - Fortifying Institutional, Planning and Policy Frameworks to Manage Climate and Disaster Risk</t>
  </si>
  <si>
    <t>Eric Dickson</t>
  </si>
  <si>
    <t>Improving Resilience and the Resilience Impact of National Land and Geospatial Systems - Phase II Implementation Support</t>
  </si>
  <si>
    <t>Federico Barra; Mika Torhonen</t>
  </si>
  <si>
    <t>Saint-Louis, Senegal: Strengthening Urban and Coastal Resilience</t>
  </si>
  <si>
    <t>Veronique Morin; Isabelle Celine</t>
  </si>
  <si>
    <t>Understanding Risk Caribbean 2019</t>
  </si>
  <si>
    <t>Mary Boyer</t>
  </si>
  <si>
    <t>Michael Bonte</t>
  </si>
  <si>
    <t>Mainstreaming Disaster Risk Management in El Salvador's Education Sector</t>
  </si>
  <si>
    <t>Strengthening of Weather, Climate and Early Warning Services in South Caucasus</t>
  </si>
  <si>
    <t>Tafadzwa Dube; Vica Bogaerts</t>
  </si>
  <si>
    <t>South Caucasus</t>
  </si>
  <si>
    <t>Promote Regional Knowledge about Opportunities to Enhance Resilience through More Effective Government Real Property Asset Management and Land-based Financing</t>
  </si>
  <si>
    <t>Valerie Santos; Gary Goliath</t>
  </si>
  <si>
    <t>Inclusive Community Resilience and GBV Pilot</t>
  </si>
  <si>
    <t>Verena Phipps</t>
  </si>
  <si>
    <t>Michel Matera; Jordi Gallego; Edmundo Murrugarra</t>
  </si>
  <si>
    <t>Jolanta Kryspin</t>
  </si>
  <si>
    <t>Regional: Energy Efficiency and Seismic Resilience</t>
  </si>
  <si>
    <t>Vica Rosario Bogaerts</t>
  </si>
  <si>
    <t>Uzbekistan: TA for strengthening climate resilience in Ferghana Valley Regional Development Project</t>
  </si>
  <si>
    <t>Melissa Brown</t>
  </si>
  <si>
    <t>World Reconstruction Conference 4 – Knowledge and Lessons Learned from ACP Countries</t>
  </si>
  <si>
    <t>Mare Lo; Nadia Islam</t>
  </si>
  <si>
    <t>Ecuador Adaptive Social Protection: Strengthening Social Programs for Post Disaster Response</t>
  </si>
  <si>
    <t>Nelson Gutierrez</t>
  </si>
  <si>
    <t>Gender Gap in WASH for schools in the Pacific Island Countries</t>
  </si>
  <si>
    <t>Simone Esler; Keiko Saito</t>
  </si>
  <si>
    <t>Honduras Adaptive Social Protection: Strengthening Cash Transfers for Post Disaster Response</t>
  </si>
  <si>
    <t>Junko Onishi; Miriam Montenegro</t>
  </si>
  <si>
    <t>Leveraging technical support to countries on school safety in pre and post-disaster contexts through the Global Library of School Infrastructure (GLOSI</t>
  </si>
  <si>
    <t>Fernando Ramirez</t>
  </si>
  <si>
    <t>Program for Disaster Risk Management in Countries Affected by Fragility, Conflict and Violence</t>
  </si>
  <si>
    <t>Thomas Lennartz; Rina Meutia</t>
  </si>
  <si>
    <t>Kenya – Devolution and Locally-Led Disaster Risk Management</t>
  </si>
  <si>
    <t>Nicholas Soikan</t>
  </si>
  <si>
    <t>Strengthening resilience in medium-size cities in Uzbekistan</t>
  </si>
  <si>
    <t>Strengthening Health Emergency Preparedness and Response Systems</t>
  </si>
  <si>
    <t>Armando Guzman; Rianna Mohammed</t>
  </si>
  <si>
    <t>Alanna Simpson; Ayse Erkan</t>
  </si>
  <si>
    <t>Ana Campos; Francis Samson</t>
  </si>
  <si>
    <t>Alanna Simpson; Joanna McClean</t>
  </si>
  <si>
    <t>GFDRR Strengthening DRR Planning, Coordination and Policy Advisory Capacity of the Southern African Development Community</t>
  </si>
  <si>
    <t>Disaster and Climate Resilience at Provincial Level</t>
  </si>
  <si>
    <t xml:space="preserve">Kamran Akbar </t>
  </si>
  <si>
    <t>DRF Guide Thematic Expansion (P157586)</t>
  </si>
  <si>
    <t>Alice Mortlock</t>
  </si>
  <si>
    <t>Preparedness and Planning Program</t>
  </si>
  <si>
    <t xml:space="preserve">Support to Operationalize Contingent Emergency Response Components (CERCs) in Cambodia, the Lao People’s Democratic Republic, and Myanmar. </t>
  </si>
  <si>
    <t>Henrike Brecht; Zuzana Geddes</t>
  </si>
  <si>
    <t>Lao PDR; Cambodia; Myanmar</t>
  </si>
  <si>
    <t>Building Resilient-Informed Systematic Country Diagnostics in Sub-Saharan Africa</t>
  </si>
  <si>
    <t>Oscar Escudero</t>
  </si>
  <si>
    <t>Sub Saharan Africa</t>
  </si>
  <si>
    <t>Strengthening the institutional and legal framework for disaster risk management in vanuatu</t>
  </si>
  <si>
    <t>Risk Assessment and Resilience Action Plan</t>
  </si>
  <si>
    <t>James Newman; Ana Campos</t>
  </si>
  <si>
    <t>Supporting Climate Resilience in Investments and Livelihoods in Cambodia’s Mekong Delta</t>
  </si>
  <si>
    <t>Anjali Acharya; Maurice Rawlins</t>
  </si>
  <si>
    <t xml:space="preserve">Madagascar – Building Urban Resilience in Greater Antananarivo. </t>
  </si>
  <si>
    <t>Michel Matera; Brenden Jongman</t>
  </si>
  <si>
    <t>Robert Reid; Tiguist Fisseha</t>
  </si>
  <si>
    <t>Post-Disaster Needs Assessment, Recovery Framework and Technical studies for Urban Resilience to Flood Risk in Abidjan</t>
  </si>
  <si>
    <t>Lorenzo Carrera; Mahine Diop</t>
  </si>
  <si>
    <t xml:space="preserve">Scaling Up the City Resilience Program. </t>
  </si>
  <si>
    <t>Marc Forni</t>
  </si>
  <si>
    <t xml:space="preserve">Landslides/Debris Flow Event in Bududa District, Eastern Uganda/Mount Elgon (11 Oct 2018). </t>
  </si>
  <si>
    <t>Ana Campos; James Newman</t>
  </si>
  <si>
    <t>Abed Khalil; Vin Quang Nguyen</t>
  </si>
  <si>
    <t>Niels Holm; Ana Campos</t>
  </si>
  <si>
    <t xml:space="preserve">Strengthening Djibouti’s National Response Capacity to Natural Hazards. </t>
  </si>
  <si>
    <t>AFR - Regional</t>
  </si>
  <si>
    <t>Technical Assistance: Supporting recovery and strengthening resilience in Indonesia (BETF)</t>
  </si>
  <si>
    <t>Jolanta Kryspin-Watson; Jian Vun; Zuzana Stanton</t>
  </si>
  <si>
    <t>Swarna Kazi, Ignacio Urrutia</t>
  </si>
  <si>
    <t>Greg Browder; Glenn-Marie Lange; Niels Holm-Nielsen</t>
  </si>
  <si>
    <t xml:space="preserve">Strengthening DRM Policies in SAR. </t>
  </si>
  <si>
    <t>Armando Guzman; Naho Shibuya</t>
  </si>
  <si>
    <t>Raja Rehan Arshad; Joy Aoun</t>
  </si>
  <si>
    <t>MENA</t>
  </si>
  <si>
    <t xml:space="preserve">PDNA/ DRF Rollout and Piloting. </t>
  </si>
  <si>
    <t>Jolanta Kryspin-Watson; Keiko Saito; Jian Vun</t>
  </si>
  <si>
    <t xml:space="preserve">Support to Operationalize Contingent Emergency Response Component (CERC) for the Ibadan Urban Flood Management Project (P130840). </t>
  </si>
  <si>
    <t>Robert Reid</t>
  </si>
  <si>
    <t>Support to Operationalize Contingent Emergency Response Component (CERC) in the Republic of  the Marshall Islands (RMI)</t>
  </si>
  <si>
    <t>Ning Yang; Simone Esler</t>
  </si>
  <si>
    <t>Melanie Kappes</t>
  </si>
  <si>
    <t>Denis Jordy</t>
  </si>
  <si>
    <t>David Malcolm</t>
  </si>
  <si>
    <t>Enhancing Capacity for Disaster Risk Management in the Tajikistan Socio-Economic Resilience Strengthening (Community and Youth Resilience) (P168052)</t>
  </si>
  <si>
    <t>Robert Wrobel; Gloria La Cava</t>
  </si>
  <si>
    <t>Provide Technical Support to Strengthen Climate Resilience in Burkina Faso</t>
  </si>
  <si>
    <t>Learning from and Operationalizing the Japanese Experience in Comprehensive Flood Risk Management for Reducing Urban Flood Risk</t>
  </si>
  <si>
    <t>Jolanta Kryspin-Watson / James Newsma</t>
  </si>
  <si>
    <t>Jolanta Kryspin-Watson, Zuzana Stanton-Geddes</t>
  </si>
  <si>
    <t xml:space="preserve">Promote regional knowledge exchange on financial resilience and risk identification in Central Asia. </t>
  </si>
  <si>
    <t xml:space="preserve">Support for 2018 Floods Rapid PDNA for Rwanda. </t>
  </si>
  <si>
    <t>Tiguist Fisseha; Narae Choi</t>
  </si>
  <si>
    <t>Intra ACP Knowledge Exchange on mainstreaming DRM and CCA</t>
  </si>
  <si>
    <t>Henriette Mampuya</t>
  </si>
  <si>
    <t>IGAD - Building Disaster Resilience to Disasters through Risk Management and Climate Change Adaptation (BETF)</t>
  </si>
  <si>
    <t>IGAD</t>
  </si>
  <si>
    <t>Sylvie Debomy; Ana Campos</t>
  </si>
  <si>
    <t>IGAD - Building Disaster Resilience to Disasters through Risk Management and Climate Change Adaptation (RETF)</t>
  </si>
  <si>
    <t xml:space="preserve">Lao PDR Post Disaster Needs Assessment and Recovery Framework. </t>
  </si>
  <si>
    <t>Zuzana Geddes; Henrike Brecht</t>
  </si>
  <si>
    <t>Keren Charels; Nicholas Callender</t>
  </si>
  <si>
    <t>St. Vincent and Grenadines</t>
  </si>
  <si>
    <t>Ahmed Eiweida</t>
  </si>
  <si>
    <t>DRF Capacity Building and Knowledge Creation and Exchange</t>
  </si>
  <si>
    <t>Kaavya Krishna</t>
  </si>
  <si>
    <t>Abidjan Rapid Post-Disaster Needs Assessment</t>
  </si>
  <si>
    <t>Abidjan</t>
  </si>
  <si>
    <t xml:space="preserve">Strengthening urban resilience and flood risk management in Lao PDR. </t>
  </si>
  <si>
    <t>Strengthen the strategic engagement and coordination to advance the disaster risk management agenda at the regional level in Central America</t>
  </si>
  <si>
    <t>Haris Sanahuja; Mirtha Escobar</t>
  </si>
  <si>
    <t>Chyi-Yun Huang; Tengiz Gogotishvili</t>
  </si>
  <si>
    <t xml:space="preserve">Daniel Kull </t>
  </si>
  <si>
    <t>Federica Ranghieri; Suranga Kumara</t>
  </si>
  <si>
    <t xml:space="preserve">Rapid Post-Disaster Damage Assessment for Kerala Floods 2018. </t>
  </si>
  <si>
    <t>Deepak Singh; Anup Karanth</t>
  </si>
  <si>
    <t xml:space="preserve">Programmatic Support to the West Africa Coastal Areas Program (WACA). </t>
  </si>
  <si>
    <t>Peter Kristensen; Niels Holm-Nielsen; Margaret Arnold</t>
  </si>
  <si>
    <t>West Africa</t>
  </si>
  <si>
    <t>Togo Infrastructure and Urban Development Project</t>
  </si>
  <si>
    <t>Senegal DRM Country Plan II</t>
  </si>
  <si>
    <t>Isabelle Celine Kane</t>
  </si>
  <si>
    <t>Mainstreaming Resilience in Urban Water Supply and Sanitation Services in Municipalities targeted by the “Plan Todos Somos Pazcifico”, Pacific Region, Colombia</t>
  </si>
  <si>
    <t>Miguel Vargas</t>
  </si>
  <si>
    <t>Soma Moulik; Arif Ahamed</t>
  </si>
  <si>
    <t>Building the Capacity of Water Supply Service Providers in Disaster Risk Management and Climate Adaptation</t>
  </si>
  <si>
    <t>Irma Setiono; Jian Vun</t>
  </si>
  <si>
    <t>Bontje Zangerling; Michel Matera</t>
  </si>
  <si>
    <t>Faridun Sanginov; Daniel Kull</t>
  </si>
  <si>
    <t>Integrating disaster risk management in urban operations in China</t>
  </si>
  <si>
    <t>Barjor Mehta</t>
  </si>
  <si>
    <t xml:space="preserve">Global Program for Resilient Housing. </t>
  </si>
  <si>
    <t>Luis Miguel Triveno Chan Jan; Horacio Terraza</t>
  </si>
  <si>
    <t>Roland Bradshaw, Claudia Soto</t>
  </si>
  <si>
    <t xml:space="preserve">Robust Hazard Analytics for Mainstreaming DRM and CC. </t>
  </si>
  <si>
    <t>Enhancing Risk Assessment Quality</t>
  </si>
  <si>
    <t>Emma Katrine Phillips</t>
  </si>
  <si>
    <t xml:space="preserve">Partnerships, Training and Communication. </t>
  </si>
  <si>
    <t>Vanuatu: Development and Implementation of Contingent Emergency Response Mechanisms for Resilient Disaster Recovery</t>
  </si>
  <si>
    <t>Michael Bonte-Grapentin; Artessa Saldivar-Sali</t>
  </si>
  <si>
    <t>EU-South Asia Capacity Building for Disaster Risk Management Program for Improving Hydromet and Climate Services in South Asia</t>
  </si>
  <si>
    <t xml:space="preserve">Poonam Pillai </t>
  </si>
  <si>
    <t>Austria Earmark</t>
  </si>
  <si>
    <t>Preparation of CERC Operations Manuals for the Republic of Marshall Islands and the Federated States of Micronesia</t>
  </si>
  <si>
    <t>James Reichert</t>
  </si>
  <si>
    <t>Samoa: Enhancing capacity for strengthening implementation of building codes and improving multi-hazard systems in preparation for a Catastrophe-Deferred Drawdown Option (CAT-DDO</t>
  </si>
  <si>
    <t>Habiba Gitay  (Kim Alan Edwards)</t>
  </si>
  <si>
    <t xml:space="preserve">Economics of Climate Change Adaptation. </t>
  </si>
  <si>
    <t>Marcelo Mena</t>
  </si>
  <si>
    <t xml:space="preserve">Support to Building Urban Resilience in Turkey. </t>
  </si>
  <si>
    <t>Ayse Erkan</t>
  </si>
  <si>
    <t>Ayse Erkan; Pinar Arikan</t>
  </si>
  <si>
    <t>TF0A8247; TF0A8246</t>
  </si>
  <si>
    <t>Vietnam: Enhancing Resilience of Dam Safety and Downstream Communities</t>
  </si>
  <si>
    <t>Integrating Climate and Disaster Risk Considerations into Spatial Planning in Cameroon</t>
  </si>
  <si>
    <t>Bontje Zangerling; Naraya Carrasco</t>
  </si>
  <si>
    <t xml:space="preserve">Enhancing Resilient Reconstruction in Dominica. </t>
  </si>
  <si>
    <t>Yohannes Kesete; Nicholas Callender</t>
  </si>
  <si>
    <t>Hydromet (TF082809)</t>
  </si>
  <si>
    <t>Resilience Dialogues, Hard Talks, and High-Level Events.</t>
  </si>
  <si>
    <t>Shaela Rahman</t>
  </si>
  <si>
    <t>TF0A6960</t>
  </si>
  <si>
    <t>Guatemala – Volcán de Fuego Resilient Recovery Project</t>
  </si>
  <si>
    <t>Lizardo Narvaez; Rashmin Gunasekera</t>
  </si>
  <si>
    <t>Strengthening Global Hydromet System – Investment Support</t>
  </si>
  <si>
    <t>Stephane Hallegatte; Julie Rozenberg</t>
  </si>
  <si>
    <t>Bosnia-Herzegovina</t>
  </si>
  <si>
    <t>Tirana: Just-in-Time Support for Rapid Private Capital Assessment and City Resilience Program Engagement Strategy Development</t>
  </si>
  <si>
    <t>Kathrine Kelm</t>
  </si>
  <si>
    <t>Ignacio Urrutia</t>
  </si>
  <si>
    <t>Rapid Needs Assessment of Tropical Cyclone Sagar in Djibouti</t>
  </si>
  <si>
    <t>TF0A7730</t>
  </si>
  <si>
    <t>Vietnam Resilient Cities Program</t>
  </si>
  <si>
    <t>Poonam Pillai; Dzung Huy Nguyen</t>
  </si>
  <si>
    <t>Ayaz Parvaez; Puteri Watson</t>
  </si>
  <si>
    <t>Habiba Gitay; Tevi Obed</t>
  </si>
  <si>
    <t>Development and Operationalization of a Recovery Aid Tracking, Monitoring and Institutional Coordination System for Nigeria (North East)</t>
  </si>
  <si>
    <t xml:space="preserve">Ayaz Parvez </t>
  </si>
  <si>
    <t>TF0A7631</t>
  </si>
  <si>
    <t>Rapid Damage Assessment of Cyclone Gita in the Kingdom of Tonga</t>
  </si>
  <si>
    <t>Strengthening Urban Resilience in Morocco</t>
  </si>
  <si>
    <t>Axel Baeumler; Augustin Maria</t>
  </si>
  <si>
    <t>Strengthening DRR Coordination, Planning and Policy Advisory Capacity of SADC (Bank  Executed)</t>
  </si>
  <si>
    <t>Add Child Fund #</t>
  </si>
  <si>
    <t>Oscar Escudero; Robert Reid</t>
  </si>
  <si>
    <t>Luxembourg Earmark</t>
  </si>
  <si>
    <t>Malawi Flood Management Proposal</t>
  </si>
  <si>
    <t>Francis Samson Nkoka; Xiaolan Wang</t>
  </si>
  <si>
    <t>Operationalizing Recovery Readiness in Conflict</t>
  </si>
  <si>
    <t>Technical Assistance on Reinforcing Weather and Climate Services in Moldova</t>
  </si>
  <si>
    <t>Chad Hydromet TF to support strengthen Chad’s Hydro-Meteorological Services.</t>
  </si>
  <si>
    <t>Chad</t>
  </si>
  <si>
    <t>Supplementary support for the Institutionalization of Somalia’s Drought Resilience and Recovery Framework (RRF)</t>
  </si>
  <si>
    <t>Strengthening DRM Capacity and Recovery Readiness in the MNA Region</t>
  </si>
  <si>
    <t xml:space="preserve">Creating Enabling Environment for Disaster Risk Financing in Sri Lanka. </t>
  </si>
  <si>
    <t>Resilient Rail Project Development</t>
  </si>
  <si>
    <t>Naho Shibuya, Georges Bianco Darido, Georges Bianco Darido</t>
  </si>
  <si>
    <t>Japan Hub (TF082634)</t>
  </si>
  <si>
    <t xml:space="preserve">India: Seismic Risk Mitigation in Vulnerable Himalayan Cities. </t>
  </si>
  <si>
    <t>Debabrata Chattopadhyay; Jie Li; Leopold Sedogo</t>
  </si>
  <si>
    <t>Africa DRM: Creating Enabling Environment for Risk financing</t>
  </si>
  <si>
    <t>1. Creating enabling environment for risk financing (TF082774)</t>
  </si>
  <si>
    <t>Caribbean Regional Program for Enhancing Energy Resilience for Climate Adaptation</t>
  </si>
  <si>
    <t>Laura Wendell; Mark Lambrides</t>
  </si>
  <si>
    <t>Christopher Pablo</t>
  </si>
  <si>
    <t>Gaza</t>
  </si>
  <si>
    <t>Building Urban Resilience at the Provincial Scale in Turkey</t>
  </si>
  <si>
    <t>Building Critical Infrastructure Resilience in Turkey</t>
  </si>
  <si>
    <t>Resilient Infrastructure PPPs - Contracts and Procurement</t>
  </si>
  <si>
    <t>Naho Shibuya, Sanae Sasamori</t>
  </si>
  <si>
    <t>Michael Bonte Grapetin</t>
  </si>
  <si>
    <t>Integration of DRM perspective into Khanh Hoa provincial socio-economic development plans and investments.</t>
  </si>
  <si>
    <t xml:space="preserve">Georgia Emergency Preparedness and Response Project. </t>
  </si>
  <si>
    <t>Scaling up efforts to improve the safety and resilience of school infrastructure in the Eastern Europe and Central Asia</t>
  </si>
  <si>
    <t>Mainstreaming Inclusive Resilience in South Asia.</t>
  </si>
  <si>
    <t xml:space="preserve">Reducing disasters risks and strengthening weather and climate services in Armenia. </t>
  </si>
  <si>
    <t>Coastal Resilience: Developing New and Innovative Approaches.</t>
  </si>
  <si>
    <t>Margaret Arnold ; Taf</t>
  </si>
  <si>
    <t>Catherine Lynch, Frederico Ferreira</t>
  </si>
  <si>
    <t>Strengthening decision making for modernizing Hydromet services in the Caribbean.</t>
  </si>
  <si>
    <t>Promoting Contingent Financing in IPFs (P157499)</t>
  </si>
  <si>
    <t xml:space="preserve">3rd Meeting of the Small Island State Resilience Initiative (SISRI) Practitioners’ Network in Mexico City. </t>
  </si>
  <si>
    <t>Denis Jean-Jacques Jordy</t>
  </si>
  <si>
    <t>Strengthening decision making for modernizing Hydromet services in Togo</t>
  </si>
  <si>
    <t>Supporting the Global Preparedness Partnership</t>
  </si>
  <si>
    <t>TF0A6947</t>
  </si>
  <si>
    <t>Building Resiliency to Climate Change Through Modernization of Myanmar’s Department of Meteorology and Hydrology (DMH)</t>
  </si>
  <si>
    <t>Urban 20 Initiative – Cities Urban Resilience and Equity</t>
  </si>
  <si>
    <t xml:space="preserve">Developing Resilience Metrics using Cost-Benefit Risk Profiles in Latin America and the Caribbean. </t>
  </si>
  <si>
    <t>Joaquin Toro</t>
  </si>
  <si>
    <t xml:space="preserve">Building transport resilience in Freetown. </t>
  </si>
  <si>
    <t>Fatima Arroyo</t>
  </si>
  <si>
    <t>Brazil-Innovations in DRM Decision Making in Brazil</t>
  </si>
  <si>
    <t>Country Programs (TF082633)</t>
  </si>
  <si>
    <t>Strengthening Disaster Risk Reduction Coordination, Planning and Policy Advisory Capacity of the Economic Community of Central African States (ECCAS).</t>
  </si>
  <si>
    <t xml:space="preserve">Strengthening Disaster Risk Management Capacity in Ibadan, Nigeria. </t>
  </si>
  <si>
    <t>Salim Rouhana, Robert Reid</t>
  </si>
  <si>
    <t>Launch of Caribbean Climate-Smart Accelerator for Resilience Investments</t>
  </si>
  <si>
    <t>TF0A7072</t>
  </si>
  <si>
    <t>Strengthening Natural Hazard Resilience in Yemen’s Major Cities</t>
  </si>
  <si>
    <t>Introducing ecosystem-based solutions as a layer of protection for resilient transport infrastructure assets</t>
  </si>
  <si>
    <t>Roland Bradshaw, Sylvia Diez</t>
  </si>
  <si>
    <t>Comprehensive Urban Resilience Masterplan for the City of Beirut – Phase II.</t>
  </si>
  <si>
    <t>Somalia Drought Impact and Needs Assessment and Resilience &amp; Recovery Framework</t>
  </si>
  <si>
    <t>Carmen Molejon, Toshihiro Sonoda</t>
  </si>
  <si>
    <t>TF0A7339; TF0A7338</t>
  </si>
  <si>
    <t>TF082815</t>
  </si>
  <si>
    <t xml:space="preserve">Rapid Damages Assessment of Cyclone Gita in the Kingdom of Tonga. </t>
  </si>
  <si>
    <t>Crisitina Otano</t>
  </si>
  <si>
    <t>Doekle Geert, Sergio Dell'anna</t>
  </si>
  <si>
    <t>Melis Guven</t>
  </si>
  <si>
    <t>Support to the preparation of the CERC Operations Manual for the Haiti Municipal and Urban Resilience Project (P155201) and strengthening GoH’s contingency planning</t>
  </si>
  <si>
    <t>Claudia Soto</t>
  </si>
  <si>
    <t>Matthew Stephens</t>
  </si>
  <si>
    <t>Ulaanbaatar: Strengthening Capacity for Risk Informed Urban and Land Use Planning</t>
  </si>
  <si>
    <t>Horacio Terraza</t>
  </si>
  <si>
    <t>Myanmar: Strengthen Capacity to Improve Resilience of Coastal Communities</t>
  </si>
  <si>
    <t>TF082634</t>
  </si>
  <si>
    <t>Support Resilient Housing in Colombia</t>
  </si>
  <si>
    <t>Alexandra Ortiz, Luis Triveno, Vanessa Velasco</t>
  </si>
  <si>
    <t>Tonga: Post-Cyclone Gita Support for Activation of Contingent Emergency Response Component</t>
  </si>
  <si>
    <t xml:space="preserve">Strengthening Mexico's Social Protection System for Disaster Preparedness and Response. </t>
  </si>
  <si>
    <t>Aylin Isik</t>
  </si>
  <si>
    <t>Asunción citizen engagement and flood risk management.</t>
  </si>
  <si>
    <t>Graciela Sanchez</t>
  </si>
  <si>
    <t>Naho, Shomik and Georges</t>
  </si>
  <si>
    <t>Africa - Strategic Framework, Operational Support and Capacity Development - GFDRR Track 2  MDTF</t>
  </si>
  <si>
    <t>Christoph Pusch</t>
  </si>
  <si>
    <t>Building Resilience to Landslide and Geo-Hazard Risk in the South Asia Region</t>
  </si>
  <si>
    <t xml:space="preserve">Yuka Makino </t>
  </si>
  <si>
    <t>TF083058</t>
  </si>
  <si>
    <t>TF083077</t>
  </si>
  <si>
    <t>Learning from the Japanese Experience in Disaster Risk Management for Cultural Heritage and Tourism</t>
  </si>
  <si>
    <t>Building households adaptation to climate change through social protection in Sao Tome and Principe</t>
  </si>
  <si>
    <t>Jordi Gallego</t>
  </si>
  <si>
    <t>Panama City: Comprehensive Urban and Watershed Resilience Planning</t>
  </si>
  <si>
    <t>Andrea Vermehren, Julia Rachel Ravelosoa</t>
  </si>
  <si>
    <t>Banu Setlur, Veruschka Schmidt</t>
  </si>
  <si>
    <t>Strengthening technical knowledge of the Government of Seychelles in managing the long-term risks associated with coastal waste infrastructure</t>
  </si>
  <si>
    <t>Building Resilience through Adaptive Social Protection Programs – Phase 2</t>
  </si>
  <si>
    <t>Kelly Johnson, Thomas Vaughan Bowen</t>
  </si>
  <si>
    <t xml:space="preserve">Technical Guidance on the Sediment Monitoring and Analysis in the lower Indus River in Pakistan </t>
  </si>
  <si>
    <t>Toru Konishi</t>
  </si>
  <si>
    <t>Building climate resilient water services in Uzbekistan</t>
  </si>
  <si>
    <t>Enabling climate and disaster risk reduction in Bangladesh’s coastal fisheries and fishing communities</t>
  </si>
  <si>
    <t>Kinshasa Urban Development and Resilience Project</t>
  </si>
  <si>
    <t>Rapid Post-Disaster Damage and Loss Assessment in Kinshasa, Democratic Republic of Congo</t>
  </si>
  <si>
    <t>Post-Damrey Typhoon’s Damages and Needs Assessment in Khanh Hoa province of Vietnam</t>
  </si>
  <si>
    <t>Mainstreaming Disaster Risk Management in school infrastructure management in Dominican Republic</t>
  </si>
  <si>
    <t>Building Resilience in Public School Infrastructure</t>
  </si>
  <si>
    <t>Women for Resilience Program</t>
  </si>
  <si>
    <t>City-level Capital Investment Planning and Transaction Identification – Phase II, City Resilience Program</t>
  </si>
  <si>
    <t>Building Resilience for Integrating urban resilience into poor neighborhood upgrading activities in Brazzaville and Pointe-Noire (Republic of Congo)</t>
  </si>
  <si>
    <t>DRF Rollout and Piloting (P157588)</t>
  </si>
  <si>
    <t>Alanna Leigh Simpson, Ashna S. Mathema</t>
  </si>
  <si>
    <t>Strengthening Urban Flood Risk Management in the Greater Accra Region</t>
  </si>
  <si>
    <t>Geospatial and Institutional Analysis for Improved Disaster Risk Management in Peru</t>
  </si>
  <si>
    <t>South Africa: Just-in-time Support for Rapid Private Capital Assessment and City Resilience Program Engagement Strategy Development</t>
  </si>
  <si>
    <t xml:space="preserve">Mainstreaming Nature-based Solutions for DRM </t>
  </si>
  <si>
    <t>Bolivia: Rapid Private Capital Assessment and City Resilience Program Engagement Strategy Development</t>
  </si>
  <si>
    <t>Nigeria Livestock Productivity and Resilience Support</t>
  </si>
  <si>
    <r>
      <t xml:space="preserve">proposal </t>
    </r>
    <r>
      <rPr>
        <sz val="11"/>
        <color theme="1"/>
        <rFont val="Calibri"/>
        <family val="2"/>
      </rPr>
      <t>Haiti: Enhancing Climate Resilience of Transport Infrastructure</t>
    </r>
  </si>
  <si>
    <t xml:space="preserve">Kyrgyz Republic: Site Hazard Assessment and Resilience-Informed Designs </t>
  </si>
  <si>
    <t>Hai Phong: Just-in-Time Support for Rapid Private Capital Assessment and City Resilience Program Engagement Strategy Development</t>
  </si>
  <si>
    <t>Just-in-Time Support for Deyang and Ya’an of China for Rapid Private Capital Assessment and City Resilience Program Engagement Strategy Development</t>
  </si>
  <si>
    <t>Argentina: Just-in-Time Support for Rapid Private Capital Assessment and City Resilience Program Engagement Strategy Development</t>
  </si>
  <si>
    <t>Colombia: Just-in-Time Support for Rapid Private Capital Assessment and City Resilience Program Engagement Strategy Development</t>
  </si>
  <si>
    <t>Panama: Just-in-Time Support for Rapid Private Capital Assessment and City Resilience Program Engagement Strategy Development</t>
  </si>
  <si>
    <t>Vietnam: Geospatial Medium Term Expenditure Framework for Resilient Roads</t>
  </si>
  <si>
    <t>Phuong Thi Minh Tran, Mitsuyoshi Asada</t>
  </si>
  <si>
    <r>
      <t>Argentina: Informing Climate Resilient Infrastructure Development</t>
    </r>
    <r>
      <rPr>
        <sz val="11"/>
        <color rgb="FF000000"/>
        <rFont val="Calibri"/>
        <family val="2"/>
      </rPr>
      <t xml:space="preserve">. </t>
    </r>
  </si>
  <si>
    <r>
      <t>Brazil: Improving Climate Resilience of Federal Road Network</t>
    </r>
    <r>
      <rPr>
        <sz val="11"/>
        <color rgb="FF000000"/>
        <rFont val="Calibri"/>
        <family val="2"/>
      </rPr>
      <t>.</t>
    </r>
  </si>
  <si>
    <t>Dominican Republic: Strengthening Social Protection Interventions for Disaster Preparedness and Response</t>
  </si>
  <si>
    <t>TF082817</t>
  </si>
  <si>
    <t>Building Resilience to Flood Hazards in Northwest Rwanda through Improved National and Local Capacity</t>
  </si>
  <si>
    <t>Knowledge Exchange on Adaptive Social Protection Systems as a Disaster Risk Mitigation Mechanism</t>
  </si>
  <si>
    <t>Business Continuity for Resilient Industries</t>
  </si>
  <si>
    <t>Antigua and Barbuda Hurricane Irma Post Disaster Needs Assessment and Recovery Framework</t>
  </si>
  <si>
    <t>Sierra Leone: Post-Mudslides and Floods Needs Assessment and Recovery Framework</t>
  </si>
  <si>
    <t>Resilient Transport Partnership Program</t>
  </si>
  <si>
    <t>umbrella award letter</t>
  </si>
  <si>
    <t>Enhancing Technical Rescue Capacities in Moldova</t>
  </si>
  <si>
    <t>Strengthening DRR Coordination, Planning and Policy Advisory Capacity of SADC (Recipient Executed)</t>
  </si>
  <si>
    <t>City Coastal Resilience Africa</t>
  </si>
  <si>
    <t>Fernando Ramirez Cortes, Vica Rosario Bogaerts</t>
  </si>
  <si>
    <t>Capacity Building and Knowledge Creation and Exchange for Disaster Risk Financing</t>
  </si>
  <si>
    <t>Scaling up Resilient Infrastructure through Serbia National DRM Program</t>
  </si>
  <si>
    <t>Elif Ayhan, Darko Milutin</t>
  </si>
  <si>
    <t>Advancing Disaster Risk Financing and Innovation</t>
  </si>
  <si>
    <t>Strengthening the Social Protection System for Disaster Preparedness and Response in Serbia</t>
  </si>
  <si>
    <t>Learning from the Japanese Experience in Emergency Preparedness and Response (EP&amp;R</t>
  </si>
  <si>
    <t>Guillermo A. Siercke, James P. Newman</t>
  </si>
  <si>
    <t>Catherine Lynch, John Morton</t>
  </si>
  <si>
    <t>GFDRR Track II TA for Modernizing Hydro-Meteorological Services to Strengthen Climate Resilience in Africa</t>
  </si>
  <si>
    <t>TF080085</t>
  </si>
  <si>
    <t>Climate Vulnerability Assessment (CVA) for Fiji</t>
  </si>
  <si>
    <t>Strengthening Peruvian Social Protection System as a Disaster Risk Mitigation Mechanism</t>
  </si>
  <si>
    <t>Strengthening the institutional capacity of the Government of Sri Lanka on Rapid Damage Assessments and Recovery Planning</t>
  </si>
  <si>
    <t xml:space="preserve">Suranga Sooriya Kumara </t>
  </si>
  <si>
    <t xml:space="preserve">Support to address the catastrophic wind-blow event of 2016 in Belarus. </t>
  </si>
  <si>
    <t>Partnerships, Training and Communications</t>
  </si>
  <si>
    <t>2018 Understanding Risk Forum</t>
  </si>
  <si>
    <t xml:space="preserve">Climate Vulnerability Assessment (CVA) for Fiji. </t>
  </si>
  <si>
    <t>Vulnerability Assessment for Resilient Housing Retrofit in Guatemala</t>
  </si>
  <si>
    <t>Strengthening the Institutional Capacity of the Government of Vietnam on Flood Risk Management and Recovery Preparedness</t>
  </si>
  <si>
    <t>Support to the Reconstruction Planning in Peru after the 2017 Niño Costero</t>
  </si>
  <si>
    <t>Leveraging Japanese experience for Building Regulation for Resilience</t>
  </si>
  <si>
    <t>Ethiopia Disaster Risk Management Analysis</t>
  </si>
  <si>
    <t>Michel Matera</t>
  </si>
  <si>
    <t>Developing Safer School Programs in Malawi</t>
  </si>
  <si>
    <t>TF082805</t>
  </si>
  <si>
    <t xml:space="preserve">Kiribati: Strengthening Atolls for Climate-Resilient Future Urban Expansion (KiriSAFE). </t>
  </si>
  <si>
    <t>Building Resilience through Adaptive Social Protection Programs</t>
  </si>
  <si>
    <t>awarded 300K</t>
  </si>
  <si>
    <t>Request for Post-Disaster TA Support: Surigao del Norte Earthquake</t>
  </si>
  <si>
    <t>Strengthening Early Warning and DRM Capacity in Afghanistan</t>
  </si>
  <si>
    <t>Tuvalu Maritime Vulnerability Assessment</t>
  </si>
  <si>
    <t>James Newsman</t>
  </si>
  <si>
    <t xml:space="preserve">Hemang Karelia </t>
  </si>
  <si>
    <t>Promoting Local Level Resilient Recovery</t>
  </si>
  <si>
    <t>Support to School Safety Program</t>
  </si>
  <si>
    <t>Zaruhi Tokhmakhian</t>
  </si>
  <si>
    <t>Safer Schools (TF082818)</t>
  </si>
  <si>
    <t>Caribbean Disaster Risk Financing Program - Belize</t>
  </si>
  <si>
    <t>Window 2 (TF081713)</t>
  </si>
  <si>
    <t>Caribbean Disaster Risk Financing Program - Grenada</t>
  </si>
  <si>
    <t>Caribbean Disaster Risk Financing Program - Saint Lucia</t>
  </si>
  <si>
    <t>Caribbean Disaster Risk Financing Program - Jamaica</t>
  </si>
  <si>
    <t>3. Facilitating regional risk financing and knowledge sharing activities (TF082776)</t>
  </si>
  <si>
    <t>Alanna Simpson</t>
  </si>
  <si>
    <t>Capacity Building for Disaster Risk Reduction (DRR) in the MENA Region</t>
  </si>
  <si>
    <t>Andrea Zanon</t>
  </si>
  <si>
    <t>Preparation of the Strengthening Egypt DRM Project</t>
  </si>
  <si>
    <t>Osama Hamad</t>
  </si>
  <si>
    <t xml:space="preserve">To Facilitate Country Capacity to Develop, Implement and Trigger a CERC in an Emergency </t>
  </si>
  <si>
    <t>Building Resilience of Urban and Road Infrastructure in Myanmar</t>
  </si>
  <si>
    <t>Remaining balance from award (TF0A5034)</t>
  </si>
  <si>
    <t>Award amount is 1,500,000</t>
  </si>
  <si>
    <t>JIT Assistance for Post-disaster Assessment and Recovery Planning</t>
  </si>
  <si>
    <t>No award letter for reposting purpose</t>
  </si>
  <si>
    <t>Somalia Rapid Recovery and Resilience Assessment</t>
  </si>
  <si>
    <t>Post-Nargis Social Impacts Monitoring in Myanmar</t>
  </si>
  <si>
    <t>Toward Green Growth and Climate Resilient Development</t>
  </si>
  <si>
    <t>Developing Cost Benefit Analysis Tool for Flood Risk Management Projects</t>
  </si>
  <si>
    <t>Saint Lucia: Enhancing Policies to Mainstream Disaster Risk Management and Climate Change Adaptation</t>
  </si>
  <si>
    <t>Honiara Flood Risk Study and Management Plan</t>
  </si>
  <si>
    <t>Enhancing Capacity to Undertake Hazard and Risk Assessment of Rock Slope Failures in the Republic of Armenia</t>
  </si>
  <si>
    <t>Review of Historical Disaster Scenarios</t>
  </si>
  <si>
    <t>Rashmin Gunasekera</t>
  </si>
  <si>
    <t>Greater Accra Climate and Disaster Risk Mitigation Strategy Development</t>
  </si>
  <si>
    <t>Togo:  DRM Country Program (GFDRR: Track II Core)</t>
  </si>
  <si>
    <t>India: Jammu and Kashmir Floods Needs Assessment and Recovery Planning</t>
  </si>
  <si>
    <t>Malawi Flood Needs Assessment</t>
  </si>
  <si>
    <t>Zambia Strengthening Hydro-Meteorological and Climate Services.</t>
  </si>
  <si>
    <t>World Reconstruction Conference 3 – Knowledge and Lessons Learned from ACP Countries.</t>
  </si>
  <si>
    <t>Rosella Monica</t>
  </si>
  <si>
    <t>Snowmelt and Flood Hazard Assessment for Tajikistan</t>
  </si>
  <si>
    <t>TF080318</t>
  </si>
  <si>
    <t>Vietnam: Supporting Resilience of Critical Infrastructure Investments</t>
  </si>
  <si>
    <t>Kyrgyz Republic: Strengthening Disaster Risk Management</t>
  </si>
  <si>
    <t>Streamlining DRM in Municipal Investment and Urban Planning</t>
  </si>
  <si>
    <t>Sabine Beddies</t>
  </si>
  <si>
    <t>Survey Study on the Impact of Climate-Related Events on Poverty in Selected Latin-America and Caribbean Countries.</t>
  </si>
  <si>
    <t>TF082811</t>
  </si>
  <si>
    <t>original grant $400K - multiple child funds</t>
  </si>
  <si>
    <t xml:space="preserve">Study on the Impact of Climate-Related Events on Poverty in Cap-Haitien. </t>
  </si>
  <si>
    <t>Josef Lloyd Leitmann</t>
  </si>
  <si>
    <t>Antananarivo Urban Poverty and Resilience Study</t>
  </si>
  <si>
    <t>Saudi Arabia: Comprehensive Risk Profiling and Assessment for the Kingdom of Saudi Arabia</t>
  </si>
  <si>
    <t>Enhancing Knowledge Management and Mainstreaming DRM in the ECA Region</t>
  </si>
  <si>
    <t>ECA (TF082808)</t>
  </si>
  <si>
    <t>Daniel Clarke</t>
  </si>
  <si>
    <t>DRFI (TF082804)</t>
  </si>
  <si>
    <t>Code for Resilience - 2015</t>
  </si>
  <si>
    <t>Vietnam Central Region: Rapid Damage and Needs Assessment after 2016 Floods.</t>
  </si>
  <si>
    <t xml:space="preserve">World Reconstruction Conference 3. </t>
  </si>
  <si>
    <t>Development of Analytical Tools to Measure Resilience and to Prioritize Action in Disaster Risk Management</t>
  </si>
  <si>
    <t>Building Resilience through Innovation and Open Data in Sub-Saharan Africa</t>
  </si>
  <si>
    <t>TF082812</t>
  </si>
  <si>
    <t>Rapid Damage Assessment for Safer Schools Following the 2016 Aceh Earthquake</t>
  </si>
  <si>
    <t>TF082816</t>
  </si>
  <si>
    <t>TF082633</t>
  </si>
  <si>
    <t>Supporting Rapid Impact Assessment of Hurricane Matthew in Haiti.</t>
  </si>
  <si>
    <t>Remaining balance from award (TF0A4967)</t>
  </si>
  <si>
    <t>Building Physical and Fiscal Resilience of the Dominican Republic to Ensure Shared Prosperity</t>
  </si>
  <si>
    <t>Oscar Anil Escudero</t>
  </si>
  <si>
    <t>award amount 900K</t>
  </si>
  <si>
    <t>Enhancing Resilience to Disaster and Climate Shocks in Africa: Integrating Disaster Risk Management and Adaptive Social Protection</t>
  </si>
  <si>
    <t>First grant of 400K awarded?</t>
  </si>
  <si>
    <t>second grant of orginal award 400K</t>
  </si>
  <si>
    <t>TF081712</t>
  </si>
  <si>
    <t>Reducing the Impacts of Climate Change on Poverty</t>
  </si>
  <si>
    <t>Understanding the Impact of Climate and Disaster Risk on Poverty in Ghana and Ethiopia</t>
  </si>
  <si>
    <t>Technical Review and Capacity Building Program on Climate Induced Risks in Pakistan</t>
  </si>
  <si>
    <t>Haris Khan</t>
  </si>
  <si>
    <t>Zambia Transport Sector Climate Resilience Support</t>
  </si>
  <si>
    <t>Justin Runji</t>
  </si>
  <si>
    <t>Strengthening Social Protections Systems through Forecast-based Financing in the Sahel</t>
  </si>
  <si>
    <t>TF082806</t>
  </si>
  <si>
    <t>luxembourge</t>
  </si>
  <si>
    <t>Community Vulnerability Mapping in Republic of Marhsall Islands and Federal States of Micronesia</t>
  </si>
  <si>
    <t>original award is 660K.</t>
  </si>
  <si>
    <t>Darwin and Naho</t>
  </si>
  <si>
    <t>Ethiopia: Poverty and Disaster Risk Pilot Assessment in Key Regional Capitals</t>
  </si>
  <si>
    <t>impact of Climate and Disaster Risk on Poverty in Greater Accra Metropolitan Area</t>
  </si>
  <si>
    <t>Resilient Water and Sanitation Services</t>
  </si>
  <si>
    <t>Glenn, Naho and Roland</t>
  </si>
  <si>
    <t>Building Social Protection’s Role in Disaster Response and Resilience in Swaziland and Lesotho</t>
  </si>
  <si>
    <t>Lucilla Maria Bruni</t>
  </si>
  <si>
    <t>Strengthening Social Protection Interventions as a Disaster Risk Mitigation Mechanism</t>
  </si>
  <si>
    <t xml:space="preserve">Edmundo Murrugarra </t>
  </si>
  <si>
    <t>award letter 200000</t>
  </si>
  <si>
    <t>Zambia Strengthening Hydro-Meteorological and Climate Services</t>
  </si>
  <si>
    <t>Post-earthquake Rapid Assessment and Recovery Planning</t>
  </si>
  <si>
    <t>Botswana Support for Hydromet and Groundwater Monitoring</t>
  </si>
  <si>
    <t>Rosemary Mukami Kariuki</t>
  </si>
  <si>
    <t>Cabo Verde Resilience Dialogue</t>
  </si>
  <si>
    <t>doekle Wielinga</t>
  </si>
  <si>
    <t>Climate and Disaster Risk Management Multi-Sectoral Plan Preparation in Selected Sub-Saharan African Countries</t>
  </si>
  <si>
    <t>Resilient Recovery Component of the National Disaster Risk Management Program of the Republic of Serbia (2015-2019)</t>
  </si>
  <si>
    <t>Elif Ayhan</t>
  </si>
  <si>
    <t>Lebanon Comprehensive Urban Resilience Project</t>
  </si>
  <si>
    <t>Investing in Urban Resilience: How We Can Make Cities and the Urban Poor More Resilient</t>
  </si>
  <si>
    <t>Open Data for Resilience Technology Development</t>
  </si>
  <si>
    <t>GFDRR Labs Partnerships, Training and Communications</t>
  </si>
  <si>
    <t>Mainstreaming DRM through Simple and Robust Hazard Analytics: Development of an open-source hazard analytical tool</t>
  </si>
  <si>
    <t>GFDRR Innovation Labs: Enhancing Risk Identification Quality through Technical Assistance</t>
  </si>
  <si>
    <t>Institutional Strengthening Support for Nepal Earthquake  Reconstruction</t>
  </si>
  <si>
    <t>Strengthening Emergency Response and Recovery Capacity in Ecuador</t>
  </si>
  <si>
    <t>Mainstreaming Inclusive Community Resilience in DRM investments</t>
  </si>
  <si>
    <t xml:space="preserve">Margaret Arnold </t>
  </si>
  <si>
    <t>Bhutan Weather and Disaster Improvement Regional Project (BWDIP).</t>
  </si>
  <si>
    <t xml:space="preserve">Award: 1.8 m including 150K for BETF supervision. </t>
  </si>
  <si>
    <t>Resilient Retrofit of Informal Housing in Latin America and the Caribbean</t>
  </si>
  <si>
    <t>Mainstreaming Drought Resilience in Vietnam</t>
  </si>
  <si>
    <t xml:space="preserve">Abigail C. Baca </t>
  </si>
  <si>
    <t>TF082807</t>
  </si>
  <si>
    <t>Safer Schools Program in Samoa, Tonga and Vanuatu</t>
  </si>
  <si>
    <t>Inclusive Community Resilience and Gender-Based Violence Prevention and Response in Somalia</t>
  </si>
  <si>
    <t xml:space="preserve">Verena Phipps </t>
  </si>
  <si>
    <t>Disaster Risk Management in Urban Planning and Investments in Mekong Delta Region Cities</t>
  </si>
  <si>
    <t>Empowering Elders, Women, and People with Disabilities for Resilience</t>
  </si>
  <si>
    <t>Margaret Arnold; Naho and Taf</t>
  </si>
  <si>
    <t>Strengthening Hydro-Meteorological and Climate Services - RETF</t>
  </si>
  <si>
    <t>Pending GA</t>
  </si>
  <si>
    <t>Strengthening Hydro-Meteorological and Climate Services</t>
  </si>
  <si>
    <t>Disasters and Poverty Analytical Work Program</t>
  </si>
  <si>
    <t xml:space="preserve">Stephane Hallegatte </t>
  </si>
  <si>
    <t>wrong window?</t>
  </si>
  <si>
    <t xml:space="preserve">Axel E. N. Baeumler </t>
  </si>
  <si>
    <t>Enhancing Financial Resilience Against Climate and Disaster Risks in V20 Member Countries.</t>
  </si>
  <si>
    <t>TF082804</t>
  </si>
  <si>
    <t>TF082808</t>
  </si>
  <si>
    <t>Technical Assistance and Capacity Building for Risk Assessment in the Coast of São Tomé and Príncipe</t>
  </si>
  <si>
    <t>Sofia U. Bettencourt</t>
  </si>
  <si>
    <t>Sao Tome</t>
  </si>
  <si>
    <t>Small Island States Resilience Initiative (SISRI) Phase III</t>
  </si>
  <si>
    <t>reduce by 200K for new one</t>
  </si>
  <si>
    <t>First grant of 500K awarded?</t>
  </si>
  <si>
    <t>Capacity Strengthening for Regional DRM and Climate Resilience</t>
  </si>
  <si>
    <t>Original award 500K</t>
  </si>
  <si>
    <t xml:space="preserve">Iraq’s Risk Profiling and Building Resilience in the Energy Sector – Phase I: </t>
  </si>
  <si>
    <t>Sharing Best Practices and Lessons Learned on Disaster Risk Management in Central America and the Andean Region</t>
  </si>
  <si>
    <t>Cap-Haitien Urban Resilience and Flood Risk Management Technical Assistance</t>
  </si>
  <si>
    <t>TF083116</t>
  </si>
  <si>
    <t>Water Safety Planning for Utilities in the Danube</t>
  </si>
  <si>
    <t>David Michaud</t>
  </si>
  <si>
    <t>GFDRR: Accelerating implementation: support to SAR priority country programs</t>
  </si>
  <si>
    <t>Disasters, Fragility and Conflict: A Joint Agenda</t>
  </si>
  <si>
    <t>Increasing the Resilience of Cities in MENA (conference cycle) - GFDRR Track II MDTF</t>
  </si>
  <si>
    <t>MNA - Regional</t>
  </si>
  <si>
    <t>Malawi Drought Recovery and Resilience Strategy</t>
  </si>
  <si>
    <t xml:space="preserve">Resilience Dialogue Series </t>
  </si>
  <si>
    <t>Development of a Natural Disaster Risk Management Learning Platform</t>
  </si>
  <si>
    <t>SAR Open Data for Resilience</t>
  </si>
  <si>
    <t xml:space="preserve">TF082633 </t>
  </si>
  <si>
    <t>Nepal - Assessment, Recovery and Resilience of Education Infrastructure (Phase 2)</t>
  </si>
  <si>
    <t>Seychelles Rapid Damage Assessment TC Fantala 2016</t>
  </si>
  <si>
    <t>Doekle Geert Wielinga</t>
  </si>
  <si>
    <t>Window 3 (TF081714)</t>
  </si>
  <si>
    <t>Sri Lanka: Develop Community Landslides Risk Mitigation Action Plan</t>
  </si>
  <si>
    <t>Supporting Guatemala policy dialogue and preparation of a CAT-DDO</t>
  </si>
  <si>
    <t>Building Disaster Resilience in Haiti – Strengthening Disaster Risk Data Management</t>
  </si>
  <si>
    <t>WB/GFDRR-EU Global Partnership on Disaster Risk Financing Analytics.</t>
  </si>
  <si>
    <t xml:space="preserve">Daniel Jonathan Clarke </t>
  </si>
  <si>
    <t>TF08315</t>
  </si>
  <si>
    <t>full grant: 3,770,708 USD and 3276K EUR</t>
  </si>
  <si>
    <t>Improving Urban Resilience in Cities Impacted by the Syrian Refugee Crisis in Lebanon and Jordan-Technical Assistance and Knowledge Exchang</t>
  </si>
  <si>
    <t>original award of 1m Split into two TFs</t>
  </si>
  <si>
    <t>Technical Assistance to Increase Climate Resilience of Georgia's Road Network</t>
  </si>
  <si>
    <t>Natalya Stankevich</t>
  </si>
  <si>
    <t>Belize: Natural Hazards and Disaster Risk Assessment for Improved Road Management</t>
  </si>
  <si>
    <t>Frederico Ferreira Fonse Pedroso</t>
  </si>
  <si>
    <t>Supporting DRM Policy Dialogue and Preparation of the CAT-DDO in DR</t>
  </si>
  <si>
    <t xml:space="preserve">Oscar Anil Ishizawa Escudero </t>
  </si>
  <si>
    <t xml:space="preserve">Rosanna Nitti </t>
  </si>
  <si>
    <t>Bogota: Reducing Flood Risk in Bogota: Formulation of the Rio Bogota Dynamic River Management Plan (GFDRR: Track II Spain Non-Core)</t>
  </si>
  <si>
    <t>Carmen Rosa Yee-Batista</t>
  </si>
  <si>
    <t>Philippines: Supporting the Philippine Disaster Risk Reduction and Management (DRRM) Agenda (GFDRR Tk2 Australia Non-Core)</t>
  </si>
  <si>
    <t>Yuka Makino 
Dominic Pasquale Patella</t>
  </si>
  <si>
    <t>Resilience to Climate Change (TF082815)</t>
  </si>
  <si>
    <t>Solid Waste Management and Disaster Risk Management: How to Achieve a Resilient Service</t>
  </si>
  <si>
    <t>John Morton</t>
  </si>
  <si>
    <t xml:space="preserve">Nepal - Technical Assistance for Recovery Planning and Implementation </t>
  </si>
  <si>
    <t>Strengthening Institutions for Developing Resilience in Pakistan</t>
  </si>
  <si>
    <t>DRM Institutional Capacity Development (TF083058)</t>
  </si>
  <si>
    <t>LCR: Country Programming for Andean Region (GFDRR: Track II Spain Non-Core)</t>
  </si>
  <si>
    <t>TF013879</t>
  </si>
  <si>
    <t>Cylcone Winston Fiji PDNA Bank Executed Trust Fund ACP-EU NDRR - Window 3</t>
  </si>
  <si>
    <t>Building Disaster Resilience in priority sectors in Haiti – Increasing Fiscal Resilience</t>
  </si>
  <si>
    <t>India - Support to Strengthen India’s National DRM Capacity</t>
  </si>
  <si>
    <t>Lesotho - Climate Risk Analysis &amp; EWS Information Management Systems for Lesotho (GFDRR: ACP/EU W2)</t>
  </si>
  <si>
    <t>Ijeoma Emenanjo</t>
  </si>
  <si>
    <t>Strengthening Jamaica's Social Protection System for Disaster Preparedness and Response</t>
  </si>
  <si>
    <t>Inclusive Community Resilience (TF082806)</t>
  </si>
  <si>
    <t>Disaster Responsive Social Protection in the Pacific: Fiji, Tonga and Vanuatu</t>
  </si>
  <si>
    <t xml:space="preserve">Oleksiy Ivaschenko </t>
  </si>
  <si>
    <t>Developing an Emergency Cash Transfer for Increased Household Resilience to Disasters in the Philippines</t>
  </si>
  <si>
    <t>Pablo Ariel Acosta</t>
  </si>
  <si>
    <t>PA on Building Disaster Resilience in priority sectors in Haiti - Urbanization Review</t>
  </si>
  <si>
    <t>Nancy Lozano Gracia</t>
  </si>
  <si>
    <t>Suriname Greater Paramaribo Flood Risk Management Program</t>
  </si>
  <si>
    <t>Maitreyi Das</t>
  </si>
  <si>
    <t>Developing a Disaster Risk Management Strategy in Jamaica’s Education Sector</t>
  </si>
  <si>
    <t>Kiribati Urban Resilience and Climate Adaptation</t>
  </si>
  <si>
    <t>City Strength Diagnostic: Enhancing Urban Resilience</t>
  </si>
  <si>
    <t>Maria Angelica Sotomayor</t>
  </si>
  <si>
    <t>Spatial Impact Assessment</t>
  </si>
  <si>
    <t>Strengthening Capacity for EI Nino Preparedness and Response in Somalia</t>
  </si>
  <si>
    <t>Jolanta Kryspin-Watson / James Newsman</t>
  </si>
  <si>
    <t xml:space="preserve">Challenge Fund and Open Data for Resilience Scoping Project </t>
  </si>
  <si>
    <t>Innovation Lab (TF082810)</t>
  </si>
  <si>
    <t>Enhancing Disaster Risk Management in Central Asia</t>
  </si>
  <si>
    <t>TF083145</t>
  </si>
  <si>
    <t>Support to Serbia National DRM Program under IPA II 2014-2020</t>
  </si>
  <si>
    <t>USD 4,094,884</t>
  </si>
  <si>
    <t>Measurable Reduction of Disaster Risk Specific to Public Infrastructure in St. Lucia</t>
  </si>
  <si>
    <t>Support for End to End Early Warning System under the Serbia National DRM Program-RETF</t>
  </si>
  <si>
    <t>Replaced TF0A2113</t>
  </si>
  <si>
    <t xml:space="preserve">Revised grant amount on Dec 15 2016. Dropped - new TF is created instead </t>
  </si>
  <si>
    <t>Support for End to End Early Warning System under the Serbia National DRM Program-BETF</t>
  </si>
  <si>
    <t>Revised grant amount on Dec 15 2016</t>
  </si>
  <si>
    <t>Lesotho - Climate Risk Analysis &amp; EWS Information Management Systems for Lesotho</t>
  </si>
  <si>
    <t>Improving the Resilience and Affordability of Roads and Affordability of Roads and Bridges</t>
  </si>
  <si>
    <t>Zoe Elena Trohanis; Yahnnes Yemane Kesete</t>
  </si>
  <si>
    <t>Disaster Risk Financing for Resilient Livelihoods</t>
  </si>
  <si>
    <t>Building Regulations for Resilience Program</t>
  </si>
  <si>
    <t>Nepal – Technical Assistance for Recovery Planning and Implementation Arrangements for Reconstruction</t>
  </si>
  <si>
    <t>TF081874</t>
  </si>
  <si>
    <t>Global Resilience Investment Fund (GRIF)/Women for Resilience (W4R)</t>
  </si>
  <si>
    <t>Michel Noel, Andrea Zanon, Havard Halland</t>
  </si>
  <si>
    <t>Reduce from 1.8m to 750K</t>
  </si>
  <si>
    <t>Socio-Economic Benefits of DRM Report</t>
  </si>
  <si>
    <t>Bolivia: Qualitative Study of Floods, Droughts and Pathways out of Poverty</t>
  </si>
  <si>
    <t>Kyrgyz Republic Safe Schools Program -RE</t>
  </si>
  <si>
    <t>Kremena Ionkova
Paula Cadavid</t>
  </si>
  <si>
    <t>Kyrgyz Republic Safe Schools Program - BE</t>
  </si>
  <si>
    <t>Community-Based Disaster Risk Mapping, Community Driven Development Project (Philippines)</t>
  </si>
  <si>
    <t>Patricia Maria Fernandes</t>
  </si>
  <si>
    <t>Global Program for Safer Schools - Top-Up 3</t>
  </si>
  <si>
    <t>Siou Chew Kuek</t>
  </si>
  <si>
    <t>Nepal Safer Schools Project</t>
  </si>
  <si>
    <t>New MDTF</t>
  </si>
  <si>
    <t xml:space="preserve">Climate and Disaster Risk Management Multi-Sectoral Plan Preparation in Slected Sub-Saharan African Countries </t>
  </si>
  <si>
    <t>AFR (TF082805)</t>
  </si>
  <si>
    <t>Post Disaster Need Assessment (PDNA) training in Cote d’Ivoire</t>
  </si>
  <si>
    <t>Koffi Hounkpe</t>
  </si>
  <si>
    <t>Sharing Best Practices and Lessons Learned from Mexico</t>
  </si>
  <si>
    <t>Empowering Communities for Disaster and Climate Resilience -</t>
  </si>
  <si>
    <t>Mustapha Benmaamar</t>
  </si>
  <si>
    <t xml:space="preserve">Tools to Measure Socio Economic Resilience and Identiy Policy Priorities </t>
  </si>
  <si>
    <t>Nigeria: Strengthening Capacity for Disaster Risk Management</t>
  </si>
  <si>
    <t>Europe and Central Asia: National Risk Profiles - GFDRR Track 2 MDTF</t>
  </si>
  <si>
    <t>TF082810</t>
  </si>
  <si>
    <t>Mainstreaming DRR and CCA into Local Dev. Planning in Zimbabwe through the Zambezi River Basin Initiative</t>
  </si>
  <si>
    <t>Mozambique: Integration of DRR and CCA into District Development Plans</t>
  </si>
  <si>
    <t>Niger: Community Based Disaster Risk Reduction (GFDRR: ACP/EU W2)</t>
  </si>
  <si>
    <t>Jean-Baptise Migraine</t>
  </si>
  <si>
    <t>Bangladesh Urban Earthquake Resilience Project - Phase 1</t>
  </si>
  <si>
    <t>TF080128</t>
  </si>
  <si>
    <t>Net zero transaction: $500k was returned from TF0118247 (Bangladesh DRFI), and $500k was topped up to TF011882. No envelope needed</t>
  </si>
  <si>
    <t xml:space="preserve">Open Data for Resilience Technology </t>
  </si>
  <si>
    <t>Dominica: Rapid Damage Assessment of Critical Infrastructure and Support to Recovery Planning</t>
  </si>
  <si>
    <t>Planned $50k award under SRFF to TF0A1175 (Did not occur). Still confirming whether ACP-EU award of $150k still pending.</t>
  </si>
  <si>
    <t>Myanmar: Post-floods Rapid Assessment and Recovery Planning</t>
  </si>
  <si>
    <t>Strengthening Uruguay Meteorological Services Project</t>
  </si>
  <si>
    <t>Gaetano Vivo</t>
  </si>
  <si>
    <t>LCR (TF082811)</t>
  </si>
  <si>
    <t>Understanding Risk Community</t>
  </si>
  <si>
    <t>Development of a Comprehensive Climate Risk Mitigation Investment Plan for "Mundeni Aru" River Basin</t>
  </si>
  <si>
    <t>T2-SD-Japan (TF070809)</t>
  </si>
  <si>
    <t>TF080396</t>
  </si>
  <si>
    <t>Strengthening DRR Coordination, Planning and Policy Advisory Capacity of ECOWAS (R2-RE, phase 1</t>
  </si>
  <si>
    <t>Window 1 (TF081712)</t>
  </si>
  <si>
    <t>Strengthening Disaster Risk Management and Resilience of Central American Municipalities Project</t>
  </si>
  <si>
    <t>Olivier Lavinal</t>
  </si>
  <si>
    <t>Disaster-Linked Social Assistance Delivery Support System Development in Nepal</t>
  </si>
  <si>
    <t>Remaining balance of original award of 1.04m</t>
  </si>
  <si>
    <t>Support to National Scale up of Safe School Facilities in Indonesia</t>
  </si>
  <si>
    <t>Iwan Gunawan</t>
  </si>
  <si>
    <t>Earmarked grant (Swiss)</t>
  </si>
  <si>
    <t>Makoto Suwa is Co-TTL</t>
  </si>
  <si>
    <t xml:space="preserve">Tajikistan (GBAO) Risk Assessment for Artificial Dam Failure on Gunt River </t>
  </si>
  <si>
    <t>Advancing the DRM Agenda in Georgia</t>
  </si>
  <si>
    <t>SAR (TF082817)</t>
  </si>
  <si>
    <t>Total award of $1 million, and $501 of $570k contribution funded by Germany. Additional funds may be available, but $499 covered under FY16 Base envelope.</t>
  </si>
  <si>
    <t>Urban Flooding Community of Practice (UFCOP)</t>
  </si>
  <si>
    <t>Check grant amount and if award letter has been sent out</t>
  </si>
  <si>
    <t xml:space="preserve">Tbilisi Flash Floods Needs Assessment </t>
  </si>
  <si>
    <t>Kazakhstan - Catastrophe Risk Financing and Insurance - Track 2 TA</t>
  </si>
  <si>
    <t>Eugene N. Gurenko</t>
  </si>
  <si>
    <t>DRM component for Sustainable Energy Industry Development Project</t>
  </si>
  <si>
    <t>Roberto G. Aiello</t>
  </si>
  <si>
    <t xml:space="preserve">Bhutan Weather, Disaster and Climate Services Improvement project </t>
  </si>
  <si>
    <t>Dechen Tshering, Poonam Pillai</t>
  </si>
  <si>
    <t>Replaced TF0A3356. 1st grant of 2.3m commitment</t>
  </si>
  <si>
    <t xml:space="preserve">Cancelled b/c of duplication grant with TF0A1798 </t>
  </si>
  <si>
    <t xml:space="preserve">2nd grant of the total 2.3m award  </t>
  </si>
  <si>
    <t>Building Resilience to FloodHazards in Northwest Rwanda through Improved National and Local Capacity</t>
  </si>
  <si>
    <t>Stephen Ling</t>
  </si>
  <si>
    <t>Pacific Resilience Program - Tonga - GFDRR Cofininancing Grant (BE Supervision)</t>
  </si>
  <si>
    <t>Scaling up Risk Reduction and Risk Financing in the PICs</t>
  </si>
  <si>
    <t>Remaining balance from award (TF0A1232, TF0A2272)</t>
  </si>
  <si>
    <t>Woreda Disaster Risk Reduction and Climate Change Adaptation Planning</t>
  </si>
  <si>
    <t>Resilience Results Monitoring &amp; Evaluation</t>
  </si>
  <si>
    <t>Ulf Narloch</t>
  </si>
  <si>
    <t>Swiss Climate Window 3</t>
  </si>
  <si>
    <t>Approval date JUL as per KVs data</t>
  </si>
  <si>
    <t xml:space="preserve">Burundi-Flood and Landslide Preparedness to Improve Community Resilience </t>
  </si>
  <si>
    <t>Mozambique - DRM Country Framework Project</t>
  </si>
  <si>
    <t>Dominica (extension and top-up)</t>
  </si>
  <si>
    <t>Unclear when this was processed.</t>
  </si>
  <si>
    <t xml:space="preserve">Integrating DRM into Lao PDR´s Public Investment and Financing Systems </t>
  </si>
  <si>
    <t>Sombath Southivong</t>
  </si>
  <si>
    <t>Strengthening the Capacity of National Hydrological Services in Sub-Saharan Africa</t>
  </si>
  <si>
    <t>TRACK II (TA) JAPAN SDTF - SECRETARIAT ADMINISTRATION</t>
  </si>
  <si>
    <t>PMA (TF082635)</t>
  </si>
  <si>
    <t>EU/ACP Secretariat Trust Funds for Program Management and Ad</t>
  </si>
  <si>
    <t>PMA (TF081717)</t>
  </si>
  <si>
    <t>Creation date, not top up date</t>
  </si>
  <si>
    <t>TRACK III (TA) MDTF - SECRETARIAT ADMINISTRATION</t>
  </si>
  <si>
    <t>TF080424 - TRACK III (TA) SUB MDTF FOR PROGRAM MANAGEMENT</t>
  </si>
  <si>
    <t>GFDRR Track 3 MDTF Callable - Secretariat Administration</t>
  </si>
  <si>
    <t>TRACK II (TA) AUSTRALIA SDTF - SECRETARIAT ADMINISTRATION</t>
  </si>
  <si>
    <t>PMA (TF080246)</t>
  </si>
  <si>
    <t>TRACK II (TA) MDTF - SECRETARIAT ADMINISTRATION</t>
  </si>
  <si>
    <t>PMA (TF057710)</t>
  </si>
  <si>
    <t>Strengthening DRR Coordination, Planning, and Policy Advisory Capacity of IGAD (R2-RE, phase 1)</t>
  </si>
  <si>
    <t>Francis M. Muraya</t>
  </si>
  <si>
    <t>Full Amount (BE+RE) - 2,762,000</t>
  </si>
  <si>
    <t>Nepal: Post-earthquake Needs Assessment and Recovery Planning</t>
  </si>
  <si>
    <t>TF080318 - TRACK III: MDTF STANDBY RECOVERY FINANCING FACILITY-TECHNICAL ASSISTANCE</t>
  </si>
  <si>
    <t>Improving Early Warning System under Serbia National DRM Program</t>
  </si>
  <si>
    <t>Earmarked grant (Switzerland)</t>
  </si>
  <si>
    <t xml:space="preserve">PDNA Cabo Verde Volcano Eruption 2014-2015 </t>
  </si>
  <si>
    <t>Advancing Financial Resilience in Georgia: A Fiscal Risk Assessment and Financial Protection Strategy</t>
  </si>
  <si>
    <t xml:space="preserve">Called GFDRR - Advancing the DRM Agenda in Georgia. And Joaquin Toro is TTL (In Kim Van's data) </t>
  </si>
  <si>
    <t>BETF Supervision- Tonga: Increasing Climate and Disaster Resilience of Post-disaster reconstruction</t>
  </si>
  <si>
    <t>Christopher R. Bennett</t>
  </si>
  <si>
    <t>Tonga: Increasing Climate and Disaster Resilience of Post-disaster reconstruction</t>
  </si>
  <si>
    <t>RETF not active</t>
  </si>
  <si>
    <t>Vanuatu PDNA for Cyclone Pam 2015</t>
  </si>
  <si>
    <t>Award letter grant amount was $163,992. They can ask for a an extra $3,300</t>
  </si>
  <si>
    <t xml:space="preserve">                                             </t>
  </si>
  <si>
    <t>DRFI: Creating Enabling Environment for Risk financing</t>
  </si>
  <si>
    <t>Julie Dana</t>
  </si>
  <si>
    <t>DRFI: Supporting Countries in Developing Risk Financing Strategies</t>
  </si>
  <si>
    <t>2. Supporting countries in developing risk financing strategies (TF082775)</t>
  </si>
  <si>
    <t>DRFI: Facilitating Regional Risk Financing and Knowledge Sharing Initiatives</t>
  </si>
  <si>
    <t>Saurabh Suresh Dani</t>
  </si>
  <si>
    <t>Armenia National Disaster Risk Management Program</t>
  </si>
  <si>
    <t xml:space="preserve">Understanding Disaster Risk and Welfare Impacts in Bolivia </t>
  </si>
  <si>
    <t xml:space="preserve">Identifying Risk to Protect Schools in the Dominican Republic </t>
  </si>
  <si>
    <t>Draft Stage 2 (C4P)</t>
  </si>
  <si>
    <t>Mozambique Rapid Assessment Mission with Focus on Flood Risk Management</t>
  </si>
  <si>
    <t>Building Disaster Resilience in priority sectors in Haiti</t>
  </si>
  <si>
    <t>1m awared. $734k promise to DFID. Cancelled and Replaced by 04 new projects</t>
  </si>
  <si>
    <t>Resilience Dialogues</t>
  </si>
  <si>
    <t>Top-up for Sendai Resilience Dialogue</t>
  </si>
  <si>
    <t>GFDRR Country Evaluation 2015</t>
  </si>
  <si>
    <t>EXPECTED TOP-UP REQUEST</t>
  </si>
  <si>
    <t>Niger Technical Assistance for multi-hazard early warning system with focus on rapid-onset hazards</t>
  </si>
  <si>
    <t>Developing Strategic Plans for Financial Protection Mechanisms in South East Asia</t>
  </si>
  <si>
    <t>Developing a Strategy for Disaster Risk Management in Argentina</t>
  </si>
  <si>
    <t>Confirmed with Water Sector TTL and Practice Manager</t>
  </si>
  <si>
    <t>Malawi Flood PDNA 2015</t>
  </si>
  <si>
    <t>Community Resilience to Climate and Disaster Risk Project (C</t>
  </si>
  <si>
    <t>Approved in FY14 (Dec 2013 - http://sdweb.worldbank.org/gfdrr/home.cfm?Page=activity_details&amp;oid=5159&amp;rg=247)</t>
  </si>
  <si>
    <t>Disaster Risk Finance Just in Time support to operations FY15</t>
  </si>
  <si>
    <t>"Stories of Impact" - harvesting stories of operational results and lessons</t>
  </si>
  <si>
    <t>New Strategy for Capacity Building Development of GFDRR's Capacity Building Strategy and eLearning Program</t>
  </si>
  <si>
    <t>Strengthening National DRM Investments in Vietnam</t>
  </si>
  <si>
    <t>Strengthening Disaster Risk Management and Climate Resilience in Jamaica?s Development Planning Process</t>
  </si>
  <si>
    <t>Do not make change to date as this Top-up is  to revert a fund clawback made by TACT's mistake</t>
  </si>
  <si>
    <t>Bettencourt, Sofia U. </t>
  </si>
  <si>
    <t>Close monitoring needed</t>
  </si>
  <si>
    <t>Bank-GFDRR Support for WCDRR 2015</t>
  </si>
  <si>
    <t xml:space="preserve">Lebanon Comprehensive Urban Resilience Project </t>
  </si>
  <si>
    <t>Central America Disaster Risk Financing Engagement (GFDRR Track II MDTF)</t>
  </si>
  <si>
    <t>TTL will submit 300,000 Stage 1 proposal before December 15</t>
  </si>
  <si>
    <t>Small Island States Resilience Initiative (SISRI) Thematic Group</t>
  </si>
  <si>
    <t>Improving Service Delivery of DRM in India</t>
  </si>
  <si>
    <t>Development of Risk Reduction Measures, Preparedness and Response to Disaster Risk in Central Africa</t>
  </si>
  <si>
    <t>Technical input to the Global Assessment Report 2015 (GFDRR_</t>
  </si>
  <si>
    <t>Supporting institutional building under the National Disaster Risk Management Program</t>
  </si>
  <si>
    <t xml:space="preserve">Developing Safer School Programs in Malawi </t>
  </si>
  <si>
    <t>Francis Samson Nkoka</t>
  </si>
  <si>
    <t>Policy dialogue for the development of a Comprehensive Natural Disaster Risk Management Program</t>
  </si>
  <si>
    <t>Senegal Disaster Risk Management PHASE II</t>
  </si>
  <si>
    <t>Philippines - Support to Implementation of Disaster Risk Financing and Insurance Strategy</t>
  </si>
  <si>
    <t>Need to monitor DFID tranches vs. installments</t>
  </si>
  <si>
    <t>Disaster Risk Financing and Insurance Program - Policy FY15-17</t>
  </si>
  <si>
    <t>Strengthening Urban Resilience to Disasters in Kyrgyz Republic</t>
  </si>
  <si>
    <t>Yarissa Lyngdoh Sommer</t>
  </si>
  <si>
    <t>Evolving risk: Influencing Decision Makers on the Potential Today to Reduce Disaster Risk of Tomorrow</t>
  </si>
  <si>
    <t>Open Data for Resilience: Support to Ebola Crisis</t>
  </si>
  <si>
    <t>Mozambique Safer Schools Program</t>
  </si>
  <si>
    <t>Disaster Linked Social Protection FY15-17 (November 2014 -  June 2017)</t>
  </si>
  <si>
    <t>Marshall Islands - Pacific Catastrophe Risk Insurance Pilot</t>
  </si>
  <si>
    <t>Samoa - Pacific Catastrophe Risk Insurance Pilot Season 3</t>
  </si>
  <si>
    <t>Tonga - Pacific Catastrophe Risk Insurance Pilot Season 3</t>
  </si>
  <si>
    <t>Vanuatu - Pacific Catastrophe Risk Insurance Pilot Season 3</t>
  </si>
  <si>
    <t>Preparing collaboration with regional organizations in Africa under the ACP-EU Program</t>
  </si>
  <si>
    <t>Christoph Pusch</t>
  </si>
  <si>
    <t>GFDRR Innovation Labs: Partnerships, Training and Communication</t>
  </si>
  <si>
    <t>Research and Peer-to-Peer Knowledge Exchange for 2015 WCDRR in Sendai</t>
  </si>
  <si>
    <t>Programmatic TA: Building Climate and Disaster Resilience in the Pacific</t>
  </si>
  <si>
    <t>EAP - Regional</t>
  </si>
  <si>
    <t>Additional $400k planned</t>
  </si>
  <si>
    <t>Ghana - Strengthening Flood Management in Ghana</t>
  </si>
  <si>
    <t>Shelley Mcmillan</t>
  </si>
  <si>
    <t>Turkey - Building Resilience in Turkey Project</t>
  </si>
  <si>
    <t>Egypt - Strengthening DRM in Egypt Project</t>
  </si>
  <si>
    <t>South Asia - South Asia Promotion of Resilient Infrastructure</t>
  </si>
  <si>
    <t>Bangladesh Urban Earthquake Resilience Project - Phase 2</t>
  </si>
  <si>
    <t>Strengthening Capacity to Mainstream Disaster Risk Management</t>
  </si>
  <si>
    <t>Support to Strengthen India's National DRM Capacity</t>
  </si>
  <si>
    <t>Disaster Risk Financing and Insurance Program (DRFI)</t>
  </si>
  <si>
    <t>Mainstreaming DRM in Peru’s Education Sector Project</t>
  </si>
  <si>
    <t>Global Program for Safer Schools - Top-Up 1</t>
  </si>
  <si>
    <t>Global Program for Safer Schools - Top-Up 2</t>
  </si>
  <si>
    <t>Overbudget by $577k (Claw back returned to Australia)</t>
  </si>
  <si>
    <t>Strengthening Weather and Climate</t>
  </si>
  <si>
    <t>A Study on the Impact of Disasters on Poverty and Shared Prosperity in the Central American Region</t>
  </si>
  <si>
    <t>Enabling Scaled up Risk Reduction Investments in the Philippines Project under the JP-WB PMDRM TF - USD1,850,000</t>
  </si>
  <si>
    <t>Sri Lanka Disaster Risk Financing and Insurance (DRFI) Program</t>
  </si>
  <si>
    <t>Strengthening Disaster Resilient Urban Planning for Selected Cities in Europe and Central Asia</t>
  </si>
  <si>
    <t>Preparation for the DRM Education and Country Program Support Project</t>
  </si>
  <si>
    <t>Mariana T. Felicio, Andrea Zanon</t>
  </si>
  <si>
    <t>Cancelled</t>
  </si>
  <si>
    <t>Bolivia - Socio Economic Impact of Disaster</t>
  </si>
  <si>
    <t xml:space="preserve">TF080318 </t>
  </si>
  <si>
    <t xml:space="preserve">BETF: Caribbean Risk Information Programme to support the Integration of DRM Strategies in Critical Sectors </t>
  </si>
  <si>
    <t>Serbia Rapid Damage Assessment Floods May 2014</t>
  </si>
  <si>
    <t>FY14 approval date</t>
  </si>
  <si>
    <t>Developing the Turkey Disaster Management Strategy Paper</t>
  </si>
  <si>
    <t>Best Practices in Building Code Implementation as a Tool to Mitigate Disaster Risks</t>
  </si>
  <si>
    <t>World Reconstruction Conference 2014 - GFDRR Track 3 MDTF TA</t>
  </si>
  <si>
    <t>Prior to FY</t>
  </si>
  <si>
    <t>Disaster Recovery Framework Guide and Case Studies</t>
  </si>
  <si>
    <t>TF080541 - GLOBAL - TASKS</t>
  </si>
  <si>
    <t xml:space="preserve">No award letter </t>
  </si>
  <si>
    <t>TTL</t>
  </si>
  <si>
    <t>Window</t>
  </si>
  <si>
    <t>BEnedikt Signer</t>
  </si>
  <si>
    <t>Global Analytics (8520)</t>
  </si>
  <si>
    <t>TF083950</t>
  </si>
  <si>
    <t>InsuResilience MDTF TF072858</t>
  </si>
  <si>
    <t>Design and Feasibility of a DRF Fellows Program</t>
  </si>
  <si>
    <t>Sumati Rajput</t>
  </si>
  <si>
    <t>JIT (8519)</t>
  </si>
  <si>
    <t>Michel Matera; Luis Alton; Bontje Zangerling; Barry Maher</t>
  </si>
  <si>
    <t>Technical Assistance (8521)</t>
  </si>
  <si>
    <t>TF083951</t>
  </si>
  <si>
    <t>Cost - Sharing Investments (8522)</t>
  </si>
  <si>
    <t>TF083952</t>
  </si>
  <si>
    <t xml:space="preserve">The Famine Early Action Mechanism (FAM).  </t>
  </si>
  <si>
    <t>Zacharey Carmichael; Beneditk Signer</t>
  </si>
  <si>
    <t>Disaster Risk Financing and Insurance in Sri Lanka</t>
  </si>
  <si>
    <t>Samantha Cook; Ralph Van Doorn</t>
  </si>
  <si>
    <t>Emma Phillips; Nicolas Pondard</t>
  </si>
  <si>
    <t>Benedikt Signer; Tafadzwa Dube</t>
  </si>
  <si>
    <t>Emma Phillips</t>
  </si>
  <si>
    <t>Southeast Asia Disaster Risk Insurance Facility (SEADRIF) Technical Assistance (P164004).</t>
  </si>
  <si>
    <t>Hideaki Hamada; Smita Wagh</t>
  </si>
  <si>
    <t>Southeast Asia</t>
  </si>
  <si>
    <t>TF083949</t>
  </si>
  <si>
    <t>Luis Alton; Michel Matera; Bontje Marie</t>
  </si>
  <si>
    <t xml:space="preserve">Climate and Disaster Risk Financing support to the Third National Uganda Social Action Fund. </t>
  </si>
  <si>
    <t>Varalakshmi Vemuru; Michael Mutemi; Margarita Puerto; Barry Patrick</t>
  </si>
  <si>
    <t>Samantha Cook</t>
  </si>
  <si>
    <t xml:space="preserve">Disaster Risk Financing and Insurance in Sri Lanka </t>
  </si>
  <si>
    <t>Name</t>
  </si>
  <si>
    <t>Cost Fund Unit</t>
  </si>
  <si>
    <t>Project</t>
  </si>
  <si>
    <t>Amount</t>
  </si>
  <si>
    <t>Duration (months)</t>
  </si>
  <si>
    <t>Strengthening the Resilience of Mozambique’s Cities to Climate Related Impacts</t>
  </si>
  <si>
    <t>Hannah Kim</t>
  </si>
  <si>
    <t>P163989</t>
  </si>
  <si>
    <t>Integrating Climate Resilience and Disaster Management in Uttarakhand Rural Roads</t>
  </si>
  <si>
    <t>Ashok Kumar</t>
  </si>
  <si>
    <t>P165402</t>
  </si>
  <si>
    <t>Uttarakhand</t>
  </si>
  <si>
    <t xml:space="preserve">Climate Risk Management in the Agriculture Sector of STP. </t>
  </si>
  <si>
    <t>Diego Arias</t>
  </si>
  <si>
    <t>P1623337</t>
  </si>
  <si>
    <t>Review and enhancement of the Terms of Reference (TOR) for Bharatmala Pariyojana feasibility studies and DPRs to integrate climate and disaster risk management</t>
  </si>
  <si>
    <t>Pratap Tvgssshrk</t>
  </si>
  <si>
    <t>P121185</t>
  </si>
  <si>
    <t>Deepening the Knowledge of Climate Change Adaptation in the Sudan Social Protection Program</t>
  </si>
  <si>
    <t>Randa El-Rashidi</t>
  </si>
  <si>
    <t>P148349</t>
  </si>
  <si>
    <t>Sudan</t>
  </si>
  <si>
    <t>A study to explore the potential for climate risk insurance in agriculture sector in Nepal</t>
  </si>
  <si>
    <t>Karishma Wasti</t>
  </si>
  <si>
    <t>P156797</t>
  </si>
  <si>
    <t>Climate resilience of selected Tanzania National Park’s Road Network</t>
  </si>
  <si>
    <t>Daniel Mira-Salama</t>
  </si>
  <si>
    <t>P150523</t>
  </si>
  <si>
    <t>Sustainable and Resilient Mountain Tourism Knowledge Exchange, Georgia and Uzbekistan</t>
  </si>
  <si>
    <t>P150696</t>
  </si>
  <si>
    <t>Georgia, Uzbekiztan</t>
  </si>
  <si>
    <t xml:space="preserve">Evidence of natural resource based solutions to disaster risk reduction and overall climate resilient development in Sudan. </t>
  </si>
  <si>
    <t>Dora Nsuwa; Tracy Hart</t>
  </si>
  <si>
    <t>P129156</t>
  </si>
  <si>
    <t>Vulnerability assessment of the inland water system in Egypt</t>
  </si>
  <si>
    <t>Diep Nguyen; Sami Ali</t>
  </si>
  <si>
    <t>P161986</t>
  </si>
  <si>
    <t>Urban Resilience Analysis for Secondary Cities in Ghana</t>
  </si>
  <si>
    <t>Martin Onyach - Olaa</t>
  </si>
  <si>
    <t>P164451</t>
  </si>
  <si>
    <t>Preparation of a GCF Concept Note for Strengthening Hydromet Services in Nicaragua</t>
  </si>
  <si>
    <t>P155122</t>
  </si>
  <si>
    <t>Grenada Resilient Governance and Government Continuity Plan</t>
  </si>
  <si>
    <t>Onur Erdem</t>
  </si>
  <si>
    <t>P161942</t>
  </si>
  <si>
    <t>Preparation of cotton climate smart profile for Cameroon</t>
  </si>
  <si>
    <t>Myriam Chaudron</t>
  </si>
  <si>
    <t>P143417</t>
  </si>
  <si>
    <t xml:space="preserve">Assessment of Issues Affecting Investment in Land Sustainability in Mozambique. </t>
  </si>
  <si>
    <t>Pedro Arlindo</t>
  </si>
  <si>
    <t>P149620</t>
  </si>
  <si>
    <t xml:space="preserve">Cost of Inaction versus the Cost of Action in Tunisia: Coastal Protection in four priority areas, identified in the NDC. </t>
  </si>
  <si>
    <t>Martin Heger</t>
  </si>
  <si>
    <t>P166339</t>
  </si>
  <si>
    <t>Mainstreaming Resilience in Urban Planning and Infrastructure Delivery in Rwanda</t>
  </si>
  <si>
    <t>GSU13</t>
  </si>
  <si>
    <t xml:space="preserve">Building Climate Risk Resilience for the Rural Poor in Nepal. </t>
  </si>
  <si>
    <t>Mio Takada; Kamran Akbar</t>
  </si>
  <si>
    <t>P105860</t>
  </si>
  <si>
    <t xml:space="preserve">Somalia: Mogadishu Trunk Drainage Masterplan and Road Connectivity Assessment. </t>
  </si>
  <si>
    <t>Makiko Watanabe; Lorenzo Carrera</t>
  </si>
  <si>
    <t xml:space="preserve">Technical support to build resilience between the DRM and SP sector in Mozambique. </t>
  </si>
  <si>
    <t xml:space="preserve">Building households adaptation to climate change through social protection in Sao Tome and Principe. </t>
  </si>
  <si>
    <t>P163088</t>
  </si>
  <si>
    <t>Technical Guidance on the Sediment Monitoring and Analysis in the lower Indus River in Pakistan</t>
  </si>
  <si>
    <t>P131324</t>
  </si>
  <si>
    <t>Nigeria Livestock Productivity and Resilience Support.</t>
  </si>
  <si>
    <t>Adetunji Oredipe</t>
  </si>
  <si>
    <t>P160865</t>
  </si>
  <si>
    <t xml:space="preserve">Diagnostic and Action Plan for Increasing the Niger Basin Authority’s Capacity to Manage Hydrological Risk in the Basin. </t>
  </si>
  <si>
    <t>Marie Laure Lajaunie; Philippe Saura</t>
  </si>
  <si>
    <t>P161262</t>
  </si>
  <si>
    <t>Integrating Climate Resilience in Agriculture in Kyrgyz Republic</t>
  </si>
  <si>
    <t>Artavazad Hakobyan</t>
  </si>
  <si>
    <t>P165059</t>
  </si>
  <si>
    <t>Improving Land, Urban and Housing Policies to Build Resilience in Saint Lucia</t>
  </si>
  <si>
    <t>Tiguist Fisseha</t>
  </si>
  <si>
    <t>P154829</t>
  </si>
  <si>
    <t>Rapid assessment of climate change-induced hazards at the Kamchik Pass of the Pap-Angren Railway</t>
  </si>
  <si>
    <t>Antoine Kunth; Mansur Bustoni</t>
  </si>
  <si>
    <t>P146328</t>
  </si>
  <si>
    <t xml:space="preserve">Mainstreaming Climate Resilience into Capital Investment Planning in Ulaanbaatar. </t>
  </si>
  <si>
    <t>Yang Chen</t>
  </si>
  <si>
    <t>P156878</t>
  </si>
  <si>
    <t>Urban flooding and erosion risk assessment in N’Djili watershed, Kinshasa.</t>
  </si>
  <si>
    <t xml:space="preserve">Enhanced road infrastructure data collection tool to mitigate climate change risks in Moldova.  </t>
  </si>
  <si>
    <t>Wei Winnie Wang</t>
  </si>
  <si>
    <t>P150357</t>
  </si>
  <si>
    <t>Integrating climate resilience in the agriculture sector in DRC</t>
  </si>
  <si>
    <t>P162517</t>
  </si>
  <si>
    <t>Climate Resilience for Power System in Bangladesh</t>
  </si>
  <si>
    <t>Debabrata Chattopadhyay</t>
  </si>
  <si>
    <t>P164015</t>
  </si>
  <si>
    <t xml:space="preserve">Caribbean Regional Hydromet. </t>
  </si>
  <si>
    <t>Keren Charles</t>
  </si>
  <si>
    <t>P152884</t>
  </si>
  <si>
    <t>Strengthening Clean, Resilient and Inclusive Development in Greater Accra</t>
  </si>
  <si>
    <t>Climate Resilient Initiatives in Agriculture and Water Management in Sri Lanka</t>
  </si>
  <si>
    <t>Seenithamby Manoharan</t>
  </si>
  <si>
    <t>P163742</t>
  </si>
  <si>
    <t xml:space="preserve">Integrating Climate Resilience and Disaster Management in Uttarakhand Rural Roads. </t>
  </si>
  <si>
    <t>P155522</t>
  </si>
  <si>
    <t>Climate Resilience in Nepal</t>
  </si>
  <si>
    <t>Mio Takada</t>
  </si>
  <si>
    <t xml:space="preserve">Improve Resilience and Competitiveness in the Livestock Sector in Mongolia. </t>
  </si>
  <si>
    <t>Jigjidmaa Dugeree; Stephane Forman</t>
  </si>
  <si>
    <t>P125964</t>
  </si>
  <si>
    <t>Drought Resilience in Tunisia</t>
  </si>
  <si>
    <t>Francois Onimus; David Olivier</t>
  </si>
  <si>
    <t>P160245</t>
  </si>
  <si>
    <t>Region/ Thematics</t>
  </si>
  <si>
    <t>FY15 Australia Contribution - Safer Schools - EAP</t>
  </si>
  <si>
    <t>FY16 Investment Case</t>
  </si>
  <si>
    <t>FY18 Work Plan Details</t>
  </si>
  <si>
    <t>FY18 envelop TBC</t>
  </si>
  <si>
    <t>TF070868</t>
  </si>
  <si>
    <t>Child Fund</t>
  </si>
  <si>
    <t>Disbursing Fund Title</t>
  </si>
  <si>
    <t>Execution</t>
  </si>
  <si>
    <t>Sum of Grant Amount</t>
  </si>
  <si>
    <t>Sum of Cumulative Disbursements</t>
  </si>
  <si>
    <t>Sum of 2017 Disbursements</t>
  </si>
  <si>
    <t>Sum of PO Commitments</t>
  </si>
  <si>
    <t>Balance 1</t>
  </si>
  <si>
    <t>Balance adjusted for PO</t>
  </si>
  <si>
    <t>TF017476</t>
  </si>
  <si>
    <t>Mozambique: Enhancing Spatial Data for Flood Risk Management Project (Zambezi) -  BETF Preparation &amp; Supervision-GFDRR Track III Callable</t>
  </si>
  <si>
    <t>201406</t>
  </si>
  <si>
    <t>TF017576</t>
  </si>
  <si>
    <t>MOZAMBIQUE: ENHANCING SPATIAL DATA FOR FLOOD RISK MANAGEMENT PROJECT (LIMPOPO) - BETF PREPARATION &amp; SUPERVISION -GFDRR TRACK III CALLABLE</t>
  </si>
  <si>
    <t>AFR Total</t>
  </si>
  <si>
    <t>TF017167</t>
  </si>
  <si>
    <t>Support to institutionalization of Post-Yolanda recovery in the Philippines- GFDRR Track 3 Callable</t>
  </si>
  <si>
    <t>201404</t>
  </si>
  <si>
    <t>Vietnam Central Region: Rapid Damage and Needs Assessment after 2016 Floods</t>
  </si>
  <si>
    <t>EAP Total</t>
  </si>
  <si>
    <t>201602</t>
  </si>
  <si>
    <t>SAR Total</t>
  </si>
  <si>
    <t>TF070948</t>
  </si>
  <si>
    <t>Myanmar Post-earthquake Rapid Assessment and Recovery Planning</t>
  </si>
  <si>
    <t>201610</t>
  </si>
  <si>
    <t>Indonesia: Rapid Damage Assessment for Safer School Following the 2016 Aceh Earthquake</t>
  </si>
  <si>
    <t>201701</t>
  </si>
  <si>
    <t>Serbia National Disaster Risk Management Program: Resilient Recovery Component</t>
  </si>
  <si>
    <t>ECA Total</t>
  </si>
  <si>
    <t>TF016570</t>
  </si>
  <si>
    <t>Rapid Damage and Assessment Methodology Development (GFDRR_Track 3 TA)</t>
  </si>
  <si>
    <t>Moses Mung'oni</t>
  </si>
  <si>
    <t>201402</t>
  </si>
  <si>
    <t>Technical Assistance Fund for Recovery Institutionalization (GFDRR_Track 3 TA)</t>
  </si>
  <si>
    <t>Hemang D. Karelia</t>
  </si>
  <si>
    <t>200803</t>
  </si>
  <si>
    <t>World Reconstruction Conference 3</t>
  </si>
  <si>
    <t>GLOBAL Total</t>
  </si>
  <si>
    <t>Support the rapid impact assessment and lessons learnt after the passage of Hurricane Matthew in Haiti</t>
  </si>
  <si>
    <t>201612</t>
  </si>
  <si>
    <t>LCR Total</t>
  </si>
  <si>
    <t xml:space="preserve">Activation </t>
  </si>
  <si>
    <t>Grant $</t>
  </si>
  <si>
    <t>Disb $</t>
  </si>
  <si>
    <t>2017 Disb $</t>
  </si>
  <si>
    <t>PO $</t>
  </si>
  <si>
    <t>Potential Clawback</t>
  </si>
  <si>
    <t>TF011010</t>
  </si>
  <si>
    <t>Togo: Integrated Disaster and Land Management Project Excellency</t>
  </si>
  <si>
    <t>201211</t>
  </si>
  <si>
    <t>TF014006</t>
  </si>
  <si>
    <t>Disaster Risk Management in Malawi Country Plan II (GFDRR Track II)</t>
  </si>
  <si>
    <t>201301</t>
  </si>
  <si>
    <t>TF014548</t>
  </si>
  <si>
    <t>(RETF) Ghana: Disaster Risk Management Country Plan (GFDRR: Track II TA Core)</t>
  </si>
  <si>
    <t>201409</t>
  </si>
  <si>
    <t>TF014549</t>
  </si>
  <si>
    <t>(BETF) Ghana: Disaster Risk Management Country Plan (GFDRR: Track II TA Core)</t>
  </si>
  <si>
    <t>201304</t>
  </si>
  <si>
    <t>TF015127</t>
  </si>
  <si>
    <t>GFDRR Track 2-Transforming Emergency Response towards Long Term Disaster Risk Reduction in Nigeria Project.</t>
  </si>
  <si>
    <t>201307</t>
  </si>
  <si>
    <t>201310</t>
  </si>
  <si>
    <t>Kenya - Policy Dialogue for the Development of a Comprehensive Natural Disaster Risk Management Program</t>
  </si>
  <si>
    <t>201501</t>
  </si>
  <si>
    <t>Modernizing Hydro-Meteorological Services to Strengthen Climate Resilience in Africa</t>
  </si>
  <si>
    <t>Malawi : Developing Safer School Programs</t>
  </si>
  <si>
    <t>201502</t>
  </si>
  <si>
    <t>Mozambique Safer Schools Program - Phase 2</t>
  </si>
  <si>
    <t>201011</t>
  </si>
  <si>
    <t>201505</t>
  </si>
  <si>
    <t>201507</t>
  </si>
  <si>
    <t>201605</t>
  </si>
  <si>
    <t>Technical Assistance and Capacity Building for Risk Assessment in the Coast of Sao Tome and Principe</t>
  </si>
  <si>
    <t>Nicolas Benjamin  Claude Desramaut</t>
  </si>
  <si>
    <t>Policy and Capacity Development for DRM and CCA in Cabo Verde</t>
  </si>
  <si>
    <t>201609</t>
  </si>
  <si>
    <t>The impact of Climate and Disaster Risk on Poverty in Greater Accra Metropolitan Area</t>
  </si>
  <si>
    <t>Poverty and Disaster Risk Pilot Assessment in Key Regional Capitals, Ethiopia</t>
  </si>
  <si>
    <t>Abebaw Alemayehu</t>
  </si>
  <si>
    <t>TF011818</t>
  </si>
  <si>
    <t>(RETF) Kiribati Adaptation Project (Phase III) (GFDRR: Tk2 TA Core)</t>
  </si>
  <si>
    <t>201203</t>
  </si>
  <si>
    <t>TF013850</t>
  </si>
  <si>
    <t>Indonesia (BETF) PNPM-DRR Co-Financing</t>
  </si>
  <si>
    <t>George Soraya</t>
  </si>
  <si>
    <t>201212</t>
  </si>
  <si>
    <t>TF015128</t>
  </si>
  <si>
    <t>GFDRR Track II - Lao PDR: Building Resilience to Natural Disasters</t>
  </si>
  <si>
    <t>TF017127</t>
  </si>
  <si>
    <t>Support to the Mongolia DRM Program - GFDRR_Track 2 MDTF</t>
  </si>
  <si>
    <t>Vietnam - Strengthening National DRM Investments in Vietnam</t>
  </si>
  <si>
    <t>Lao PDR’s Public Investment and Financing Systems</t>
  </si>
  <si>
    <t>201512</t>
  </si>
  <si>
    <t>201603</t>
  </si>
  <si>
    <t>TF016805</t>
  </si>
  <si>
    <t>Kyrgyz Republic: Understand Disaster Risk to Build Resilience _ GFDRR Track 2 MDTF TA</t>
  </si>
  <si>
    <t>Xiaolan Wang</t>
  </si>
  <si>
    <t>Strengthening Disaster Resilient Urban Planning</t>
  </si>
  <si>
    <t>201412</t>
  </si>
  <si>
    <t>Serbia - Supporting institutional building under the National Disaster Risk Management Program</t>
  </si>
  <si>
    <t>Kyrgyz Republic- Strengthening Urban Resilience to Disasters in Kyrgyz Republic</t>
  </si>
  <si>
    <t>Yarissa Lyngdoh Sommer</t>
  </si>
  <si>
    <t>GFDRR - Advancing the DRM Agenda in Georgia</t>
  </si>
  <si>
    <t>TF014932</t>
  </si>
  <si>
    <t>GFDRR: Civil Society Partnership Strategy - CSOs Engaged in DRR Online Mapping Platform Project (GFDRR Track 2 - RETF)</t>
  </si>
  <si>
    <t>201311</t>
  </si>
  <si>
    <t>TF015332</t>
  </si>
  <si>
    <t>LOSS &amp; DAMAGE ESW - GFDRR T2-MDTF</t>
  </si>
  <si>
    <t>201308</t>
  </si>
  <si>
    <t>TF016019</t>
  </si>
  <si>
    <t>Impact Appraisal for Sovereign Disaster Risk Financing and Insurance</t>
  </si>
  <si>
    <t>Daniel Jonathan Clarke</t>
  </si>
  <si>
    <t>TF016386</t>
  </si>
  <si>
    <t>Global Track II TA Core - Disaster Risk Financing and Insurance Program FY14-15 (Jan 2014 - Jun 2015)</t>
  </si>
  <si>
    <t>201401</t>
  </si>
  <si>
    <t>Socio-Economic Benefits of DRM Report - GFDRR Track 2 MDTF</t>
  </si>
  <si>
    <t>Global Program for Safer Schools</t>
  </si>
  <si>
    <t>201410</t>
  </si>
  <si>
    <t>201411</t>
  </si>
  <si>
    <t>Code for Resilience – 2015</t>
  </si>
  <si>
    <t>Brendan</t>
  </si>
  <si>
    <t>Mainstreaming DRM through Simple and Robust Hazard Analytics: Development of an Open-Source Hazard Analytical Tool</t>
  </si>
  <si>
    <t>Open Data for Resilience Technology Development” Project</t>
  </si>
  <si>
    <t>Disaster Linked Social Protection FY15-17</t>
  </si>
  <si>
    <t>Disaster Risk Finance Just in Time support to operations</t>
  </si>
  <si>
    <t>201504</t>
  </si>
  <si>
    <t>Development of Capacity Building Strategy and eLearning Program</t>
  </si>
  <si>
    <t>Support to Urban Flood Community of Practice (UFCOP) Knowledge Management</t>
  </si>
  <si>
    <t>Maria Angelica Sotomayor Araujo</t>
  </si>
  <si>
    <t>201604</t>
  </si>
  <si>
    <t>The Resilience Dialogue Series</t>
  </si>
  <si>
    <t>Small Island States Resilience Initiative - (Phase III)</t>
  </si>
  <si>
    <t>Resilient Retrofit of Informal Housing</t>
  </si>
  <si>
    <t>Mainstreaming Inclusive Community Resilience in DRM Investments</t>
  </si>
  <si>
    <t>Disaster Risk and Poverty in Ghana and Ethiopia</t>
  </si>
  <si>
    <t>TF013866</t>
  </si>
  <si>
    <t>Haiti: Mainstreaming Disaster Risk Management in Haiti’s Reconstruction (GFDRR Track II TA Core)</t>
  </si>
  <si>
    <t>201312</t>
  </si>
  <si>
    <t>TF016700</t>
  </si>
  <si>
    <t>Technical Assistance and Capacity Building to Expand and Mainstream DRM Activities in the LCR Region - GFDRR Track 2 MDTF</t>
  </si>
  <si>
    <t>Central America - A Study on the Impact of Disasters on Poverty and Shared Prosperity in the Central American Region</t>
  </si>
  <si>
    <t>Generating Disaster Risk Information to Build Resilience in Poor Communities in Bolivia</t>
  </si>
  <si>
    <t>Frederico Ferreira Fonsec Pedroso</t>
  </si>
  <si>
    <t>Strengthening Disaster Risk Data Management in Haiti</t>
  </si>
  <si>
    <t>Enhancing urban resilience in Haiti through improved urban management</t>
  </si>
  <si>
    <t>Egypt - Preparation of the Strengthening Egypt DRM Project - GFDRR track 2 MDTF</t>
  </si>
  <si>
    <t>Saudi Arabia: Comprehensive Risk Profiling and Assessment for the Kingdom of Saudi Arabia (GFDRR: Track II TA Core)</t>
  </si>
  <si>
    <t>201103</t>
  </si>
  <si>
    <t>Protecting Critical Infrastructure through Natural Hazard Risk Profiling</t>
  </si>
  <si>
    <t>MNA Total</t>
  </si>
  <si>
    <t>201108</t>
  </si>
  <si>
    <t>SAR Open Data for Resilience (GFDRR: Track II TA Core)</t>
  </si>
  <si>
    <t>TF013854</t>
  </si>
  <si>
    <t>Pakistan (BETF) Innovation in Disaster Risk Assessment and Financing (GFDRR Track II TA Core)</t>
  </si>
  <si>
    <t>Bangladesh Urban Earthquake Resilience Project - Phase 2 (GFDRR TRKII-MDTF)</t>
  </si>
  <si>
    <t>TF016697</t>
  </si>
  <si>
    <t>Capacity Building for Managing Storm Surge, Saline Intrusion and Climate Change in Coastal Bangladesh (GFDRR_Track 2-MDTF)</t>
  </si>
  <si>
    <t>TF099871</t>
  </si>
  <si>
    <t>Nepal (BETF) Disaster Risk management Country Program (GFDRR: Track II TA Core)</t>
  </si>
  <si>
    <t>201106</t>
  </si>
  <si>
    <t>Institutional Strengthening Support for Nepal Earthquake Reconstruction</t>
  </si>
  <si>
    <t>Nadia Islam-Maswood</t>
  </si>
  <si>
    <t>TF0A9865</t>
  </si>
  <si>
    <t>P166305</t>
  </si>
  <si>
    <t>Improving Climate Resilience in Rural Enterprises in Uzbekistan</t>
  </si>
  <si>
    <t>TF0A9866</t>
  </si>
  <si>
    <t>P170530</t>
  </si>
  <si>
    <t>Alvaro Federico Barra</t>
  </si>
  <si>
    <t>0000008338</t>
  </si>
  <si>
    <t>GFDRR USAID SDTF</t>
  </si>
  <si>
    <t>TF0A9894</t>
  </si>
  <si>
    <t>P170666</t>
  </si>
  <si>
    <t>Asha M. Williams</t>
  </si>
  <si>
    <t>TF0A9895</t>
  </si>
  <si>
    <t>Integrating Resilience into Urban Cadasters and Land Use Planning</t>
  </si>
  <si>
    <t>TF0A9903</t>
  </si>
  <si>
    <t>P168987</t>
  </si>
  <si>
    <t>Strengthening the Legal, Institutional and Technical Capacity to Manage Climate and Disaster Risks, and Health Emergencies in Benin</t>
  </si>
  <si>
    <t>0000008995</t>
  </si>
  <si>
    <t>EU CRRBF</t>
  </si>
  <si>
    <t>TF073227</t>
  </si>
  <si>
    <t>TF0A9904</t>
  </si>
  <si>
    <t>Program Management and Administration for Caribbean Regional Resilience Building Facility</t>
  </si>
  <si>
    <t>Barbados</t>
  </si>
  <si>
    <t>TF0A9921</t>
  </si>
  <si>
    <t>0000008086</t>
  </si>
  <si>
    <t>TF0A9930</t>
  </si>
  <si>
    <t>TF0A9962</t>
  </si>
  <si>
    <t>P148861</t>
  </si>
  <si>
    <t>Development and Implementation of Policy Framework for Financial Risk Management against Disasters</t>
  </si>
  <si>
    <t>Hideaki Hamada; Shoko Takemoto</t>
  </si>
  <si>
    <t>Mozambique – Cyclone Idai Response and Recovery</t>
  </si>
  <si>
    <t>Increasing Resilience of Vietnam’s Coastal Areas</t>
  </si>
  <si>
    <t>Dzung Huy Nguyen; Mathjis Van ledden</t>
  </si>
  <si>
    <t>Mainstreaming Disaster Risk Management in Local Economic Resilience Infrastructure in El Salvador</t>
  </si>
  <si>
    <t>Ana Aguilera; Zoila Navarro</t>
  </si>
  <si>
    <t>Malawi – Shock Responsive Social Cash Transfer</t>
  </si>
  <si>
    <t>Luis Alton; Colin Andrews; Ivan Drabek</t>
  </si>
  <si>
    <t>Advancing Innovation, Science and Technology for DRM</t>
  </si>
  <si>
    <t>Metrics, Knowledge Management, and Partnerships for Social Resilience</t>
  </si>
  <si>
    <t>Community-Driven Resilience: integrating DRM and CCA into Community-Driven Development activities</t>
  </si>
  <si>
    <t>Malawi – Cyclone Idai Response and Recovery</t>
  </si>
  <si>
    <t>Francis Samson; Ana Campos</t>
  </si>
  <si>
    <t>James Newman</t>
  </si>
  <si>
    <t>Building Community Inclusive Flood Management in Sri Lanka</t>
  </si>
  <si>
    <t>Supporting the Implementation of Hydromet, Early Warning Services, and Community Resilience Efforts in Afghanistan</t>
  </si>
  <si>
    <t>West Bank and Gaza DRM Improvement Project</t>
  </si>
  <si>
    <t xml:space="preserve">Myanmar – Protecting Power Infrastructure and Energy Systems </t>
  </si>
  <si>
    <t>Huong Mai Nguyen; Sunil Kumar Khosla</t>
  </si>
  <si>
    <t>Bangladesh – Shock-Responsive Safety Nets</t>
  </si>
  <si>
    <t>Kenichi Nishikawa; Ashiq Aziz</t>
  </si>
  <si>
    <t>TF0B0039</t>
  </si>
  <si>
    <t>P170888</t>
  </si>
  <si>
    <t>Support for a 2019 Rapid Impact and Needs Assessment for Zimbabwe</t>
  </si>
  <si>
    <t>TF0B0051</t>
  </si>
  <si>
    <t>Malawi - Cyclone Idai Response and Recovery</t>
  </si>
  <si>
    <t>0000009045</t>
  </si>
  <si>
    <t>TF073236</t>
  </si>
  <si>
    <t>TF0B0049</t>
  </si>
  <si>
    <t>Increasing Resilience of Vietnam?s Coastal Areas</t>
  </si>
  <si>
    <t>TF0B0035</t>
  </si>
  <si>
    <t>Mozambique: Cyclone Idai Response and Recovery</t>
  </si>
  <si>
    <t>TF0B0028</t>
  </si>
  <si>
    <t>P169125</t>
  </si>
  <si>
    <t>Ana Isabel Aguilera De Llano</t>
  </si>
  <si>
    <t>Emma Phillips Solomon</t>
  </si>
  <si>
    <t>0000000000</t>
  </si>
  <si>
    <t>TF073297</t>
  </si>
  <si>
    <t>Strengthening Financial Resilience and Accelerating Risk Reduction in Central Asia</t>
  </si>
  <si>
    <t>0000009046</t>
  </si>
  <si>
    <t>Risk Identification, Risk Reduction, and Preparedness</t>
  </si>
  <si>
    <t>TF0B0052</t>
  </si>
  <si>
    <t>Support for a 2019 Floods Rapid Impact and Needs Assessment for Zimbabwe</t>
  </si>
  <si>
    <t>TF0B0071</t>
  </si>
  <si>
    <t>TF0B0054</t>
  </si>
  <si>
    <t>Philippines – Support to the Earthquake-Resilient Greater Metro Manila Program</t>
  </si>
  <si>
    <t>Tackling Natural Hazards through Adaptive Social Protection in the Pacific</t>
  </si>
  <si>
    <t>Jesee Doyle</t>
  </si>
  <si>
    <t>Urban Resilience in SAR</t>
  </si>
  <si>
    <t>Elif Ayhan; Yarissa Lyngdoh</t>
  </si>
  <si>
    <t>Strengthening Data and Information Management for Improved Understanding of Disaster and Climate Risk in Bhutan</t>
  </si>
  <si>
    <t>Dechen Tshering; Arati Belle</t>
  </si>
  <si>
    <t>Haris Khan; Atishay Abbhi</t>
  </si>
  <si>
    <t>Assessing incremental costs for designing disaster and climate resilient infrastructure in South Asia</t>
  </si>
  <si>
    <t>Technical Assistance Program for Disaster Risk Financing and Insurance in Caribbean Overseas Countries and Territories</t>
  </si>
  <si>
    <t>EU-Caribbean OCTs (TF073230)</t>
  </si>
  <si>
    <t>Fiji - Enhancing capacity for improving design and construction of single-story houses and schools for climate and disaster risk</t>
  </si>
  <si>
    <t>Habiba Gitay; Demet Kaya</t>
  </si>
  <si>
    <t>Paula Restrepo; Jonas Ingemann</t>
  </si>
  <si>
    <t>Enhancing disaster risk reduction and urban resilience in Cap Haïtien</t>
  </si>
  <si>
    <t>Building Resilience in Pacific Atoll Island Countries</t>
  </si>
  <si>
    <t>Building Regulation for Resilience Program Phase II - Jamaica</t>
  </si>
  <si>
    <t>Building Regulation for Resilience Program Phase II - Morocco</t>
  </si>
  <si>
    <t>Building Resilience into Landscapes and Livelihoods in Lao PDR</t>
  </si>
  <si>
    <t>Stephen Danyo</t>
  </si>
  <si>
    <t>Developing a Strategy toward a National Disaster Risk Reduction Plan for Ecuador</t>
  </si>
  <si>
    <t>Diana Rubiano; Alexander Agosti</t>
  </si>
  <si>
    <t>Climate and Disaster Resilient Transport in Small Island Developing State</t>
  </si>
  <si>
    <t>Dung Anh Hoang; Denis Jordy</t>
  </si>
  <si>
    <t>Asuncion citizen engagement and flood risk management</t>
  </si>
  <si>
    <t>GLOBAL - Environment Partnership</t>
  </si>
  <si>
    <t>TF070808</t>
  </si>
  <si>
    <t>SWEDEN NON-CORE TF FOR MAINSTRAIMING DISASTER REDUCTION (GFDRR)</t>
  </si>
  <si>
    <t>0000004296</t>
  </si>
  <si>
    <t>TF080129</t>
  </si>
  <si>
    <t>Sayaka Yoda</t>
  </si>
  <si>
    <t>Liping Xiao</t>
  </si>
  <si>
    <t>Claudia Ruth Soto Orozco</t>
  </si>
  <si>
    <t>0000009044</t>
  </si>
  <si>
    <t>TF0B0110</t>
  </si>
  <si>
    <t>P170893</t>
  </si>
  <si>
    <t>TF0B0144</t>
  </si>
  <si>
    <t>P170987</t>
  </si>
  <si>
    <t>Advancing Innovation, Science and Technology for Disaster Risk Management</t>
  </si>
  <si>
    <t>TF0B0145</t>
  </si>
  <si>
    <t>P168141</t>
  </si>
  <si>
    <t>Supporting capacity for DRM, Early Warning and Hydromet Services, and Community Resilience in Afghanistan</t>
  </si>
  <si>
    <t>TF0B0146</t>
  </si>
  <si>
    <t>P161562</t>
  </si>
  <si>
    <t>KENYA - FORTIFYING INSTITUTIONAL, PLANNING AND POLICY FRAMEWORKS TO MANAGE CLIMATE AND DISASTER RISK</t>
  </si>
  <si>
    <t>TF0B0163</t>
  </si>
  <si>
    <t>P157324</t>
  </si>
  <si>
    <t>TF0B0164</t>
  </si>
  <si>
    <t>P169511</t>
  </si>
  <si>
    <t>TF0B0173</t>
  </si>
  <si>
    <t>P169923</t>
  </si>
  <si>
    <t>Anjali Acharya</t>
  </si>
  <si>
    <t>TF0B0218</t>
  </si>
  <si>
    <t>P170819</t>
  </si>
  <si>
    <t>Building Regulation for Resilience Program Phase 2</t>
  </si>
  <si>
    <t>TF0B0224</t>
  </si>
  <si>
    <t>WORLD RECONSTRUCTION CONFERENCE 4 – KNOWLEDGE AND LESSONS LEARNED FROM ACP COUNTRIES</t>
  </si>
  <si>
    <t>TF0B0237</t>
  </si>
  <si>
    <t>TF0B0265</t>
  </si>
  <si>
    <t>P152936</t>
  </si>
  <si>
    <t>Myanmar – Protecting Power Infrastructure and Energy Systems</t>
  </si>
  <si>
    <t>Sunil Kumar Khosla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</si>
</sst>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&quot;$&quot;* #,##0_);_(&quot;$&quot;* \(#,##0\);_(&quot;$&quot;* &quot;-&quot;??_);_(@_)"/>
    <numFmt numFmtId="167" formatCode="&quot;$&quot;#,##0"/>
    <numFmt numFmtId="168" formatCode="&quot;$&quot;#,##0.0"/>
    <numFmt numFmtId="169" formatCode="mm/dd/yy;@"/>
    <numFmt numFmtId="170" formatCode="_(* #,##0.0_);_(* \(#,##0.0\);_(* &quot;-&quot;??_);_(@_)"/>
    <numFmt numFmtId="171" formatCode="mm/dd/yyyy"/>
    <numFmt numFmtId="172" formatCode="_(* #,##0.000_);_(* \(#,##0.000\);_(* &quot;-&quot;??_);_(@_)"/>
    <numFmt numFmtId="173" formatCode="_(* #,##0.000000_);_(* \(#,##0.000000\);_(* &quot;-&quot;??_);_(@_)"/>
  </numFmts>
  <fonts count="93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b/>
      <sz val="11"/>
      <name val="Times New Roman"/>
      <family val="1"/>
    </font>
    <font>
      <b/>
      <sz val="10"/>
      <name val="MS Serif"/>
      <family val="1"/>
    </font>
    <font>
      <sz val="12"/>
      <color indexed="8"/>
      <name val="Arial"/>
      <family val="2"/>
    </font>
    <font>
      <sz val="11"/>
      <color indexed="56"/>
      <name val="Times New Roman"/>
      <family val="1"/>
    </font>
    <font>
      <b/>
      <sz val="10"/>
      <color indexed="62"/>
      <name val="MS Serif"/>
      <family val="1"/>
    </font>
    <font>
      <sz val="11"/>
      <name val="Times New Roman"/>
      <family val="1"/>
    </font>
    <font>
      <b/>
      <i/>
      <sz val="12"/>
      <color indexed="8"/>
      <name val="Arial"/>
      <family val="2"/>
    </font>
    <font>
      <i/>
      <sz val="12"/>
      <color indexed="8"/>
      <name val="Arial"/>
      <family val="2"/>
    </font>
    <font>
      <sz val="12"/>
      <color indexed="14"/>
      <name val="Arial"/>
      <family val="2"/>
    </font>
    <font>
      <b/>
      <sz val="16"/>
      <color indexed="23"/>
      <name val="Arial"/>
      <family val="2"/>
    </font>
    <font>
      <sz val="11"/>
      <color indexed="8"/>
      <name val="Calibri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b/>
      <sz val="12"/>
      <name val="MS Serif"/>
      <family val="1"/>
    </font>
    <font>
      <sz val="11"/>
      <color indexed="9"/>
      <name val="Arial"/>
      <family val="2"/>
    </font>
    <font>
      <sz val="11"/>
      <name val="Arial"/>
      <family val="2"/>
    </font>
    <font>
      <sz val="11"/>
      <color indexed="8"/>
      <name val="Times New Roman"/>
      <family val="1"/>
    </font>
    <font>
      <sz val="10"/>
      <color indexed="56"/>
      <name val="Arial"/>
      <family val="2"/>
    </font>
    <font>
      <sz val="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56"/>
      <name val="Times New Roman"/>
      <family val="1"/>
    </font>
    <font>
      <i/>
      <sz val="11"/>
      <color indexed="9"/>
      <name val="Arial"/>
      <family val="2"/>
    </font>
    <font>
      <sz val="10"/>
      <color theme="1"/>
      <name val="MS Serif"/>
      <family val="1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8"/>
      <name val="CG Omega"/>
      <family val="2"/>
    </font>
    <font>
      <b/>
      <sz val="1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4"/>
      <color theme="3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Gill Sans MT"/>
      <family val="2"/>
    </font>
    <font>
      <u/>
      <sz val="11"/>
      <color theme="11"/>
      <name val="Gill Sans MT"/>
      <family val="2"/>
    </font>
    <font>
      <b/>
      <sz val="11"/>
      <color theme="1"/>
      <name val="Gill Sans MT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Gill Sans MT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</fonts>
  <fills count="64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57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35"/>
        <bgColor indexed="64"/>
      </patternFill>
    </fill>
    <fill>
      <patternFill patternType="solid">
        <fgColor indexed="35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54"/>
      </patternFill>
    </fill>
    <fill>
      <patternFill patternType="solid">
        <fgColor indexed="9"/>
      </patternFill>
    </fill>
    <fill>
      <patternFill patternType="solid">
        <fgColor indexed="26"/>
        <bgColor indexed="26"/>
      </patternFill>
    </fill>
    <fill>
      <patternFill patternType="lightTrellis">
        <fgColor indexed="54"/>
        <bgColor indexed="9"/>
      </patternFill>
    </fill>
    <fill>
      <patternFill patternType="solid">
        <fgColor indexed="9"/>
        <bgColor indexed="41"/>
      </patternFill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 diagonalUp="1" diagonalDown="1"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 diagonalUp="1" diagonalDown="1">
      <left/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auto="1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4"/>
      </bottom>
      <diagonal/>
    </border>
    <border>
      <left/>
      <right/>
      <top style="thick">
        <color indexed="24"/>
      </top>
      <bottom style="thick">
        <color indexed="24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24"/>
      </top>
      <bottom/>
      <diagonal/>
    </border>
    <border>
      <left/>
      <right/>
      <top/>
      <bottom style="thick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ck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 style="medium">
        <color theme="4" tint="-0.249977111117893"/>
      </top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232">
    <xf numFmtId="0" fontId="0" fillId="0" borderId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1" fillId="0" borderId="0"/>
    <xf numFmtId="9" fontId="23" fillId="0" borderId="0" applyFont="0" applyFill="0" applyBorder="0" applyAlignment="0" applyProtection="0"/>
    <xf numFmtId="4" fontId="24" fillId="9" borderId="1" applyNumberFormat="0" applyProtection="0">
      <alignment vertical="center"/>
    </xf>
    <xf numFmtId="4" fontId="25" fillId="10" borderId="1" applyNumberFormat="0" applyProtection="0">
      <alignment vertical="center"/>
    </xf>
    <xf numFmtId="4" fontId="24" fillId="10" borderId="1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4" fontId="24" fillId="11" borderId="2" applyNumberFormat="0" applyProtection="0">
      <alignment horizontal="left" vertical="center" indent="1"/>
    </xf>
    <xf numFmtId="4" fontId="26" fillId="4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4" fillId="15" borderId="3" applyNumberFormat="0" applyProtection="0">
      <alignment horizontal="left" vertical="center" indent="1"/>
    </xf>
    <xf numFmtId="4" fontId="26" fillId="16" borderId="0" applyNumberFormat="0" applyProtection="0">
      <alignment horizontal="left" vertical="center" indent="1"/>
    </xf>
    <xf numFmtId="4" fontId="27" fillId="17" borderId="0" applyNumberFormat="0" applyProtection="0">
      <alignment horizontal="left" vertical="center" indent="1"/>
    </xf>
    <xf numFmtId="4" fontId="26" fillId="2" borderId="1" applyNumberFormat="0" applyProtection="0">
      <alignment horizontal="right" vertical="center"/>
    </xf>
    <xf numFmtId="4" fontId="26" fillId="16" borderId="0" applyNumberFormat="0" applyProtection="0">
      <alignment horizontal="left" vertical="center" indent="1"/>
    </xf>
    <xf numFmtId="4" fontId="26" fillId="11" borderId="0" applyNumberFormat="0" applyProtection="0">
      <alignment horizontal="left" vertical="center" indent="1"/>
    </xf>
    <xf numFmtId="0" fontId="23" fillId="17" borderId="1" applyNumberFormat="0" applyProtection="0">
      <alignment horizontal="left" vertical="center" indent="1"/>
    </xf>
    <xf numFmtId="0" fontId="23" fillId="17" borderId="1" applyNumberFormat="0" applyProtection="0">
      <alignment horizontal="left" vertical="top" indent="1"/>
    </xf>
    <xf numFmtId="0" fontId="23" fillId="11" borderId="1" applyNumberFormat="0" applyProtection="0">
      <alignment horizontal="left" vertical="center" indent="1"/>
    </xf>
    <xf numFmtId="0" fontId="23" fillId="11" borderId="1" applyNumberFormat="0" applyProtection="0">
      <alignment horizontal="left" vertical="top" indent="1"/>
    </xf>
    <xf numFmtId="0" fontId="23" fillId="18" borderId="1" applyNumberFormat="0" applyProtection="0">
      <alignment horizontal="left" vertical="center" indent="1"/>
    </xf>
    <xf numFmtId="0" fontId="23" fillId="18" borderId="1" applyNumberFormat="0" applyProtection="0">
      <alignment horizontal="left" vertical="top" indent="1"/>
    </xf>
    <xf numFmtId="0" fontId="23" fillId="19" borderId="1" applyNumberFormat="0" applyProtection="0">
      <alignment horizontal="left" vertical="center" indent="1"/>
    </xf>
    <xf numFmtId="0" fontId="23" fillId="19" borderId="1" applyNumberFormat="0" applyProtection="0">
      <alignment horizontal="left" vertical="top" indent="1"/>
    </xf>
    <xf numFmtId="4" fontId="26" fillId="20" borderId="1" applyNumberFormat="0" applyProtection="0">
      <alignment vertical="center"/>
    </xf>
    <xf numFmtId="4" fontId="28" fillId="20" borderId="1" applyNumberFormat="0" applyProtection="0">
      <alignment vertical="center"/>
    </xf>
    <xf numFmtId="4" fontId="26" fillId="20" borderId="1" applyNumberFormat="0" applyProtection="0">
      <alignment horizontal="left" vertical="center" indent="1"/>
    </xf>
    <xf numFmtId="0" fontId="26" fillId="20" borderId="1" applyNumberFormat="0" applyProtection="0">
      <alignment horizontal="left" vertical="top" indent="1"/>
    </xf>
    <xf numFmtId="4" fontId="26" fillId="16" borderId="1" applyNumberFormat="0" applyProtection="0">
      <alignment horizontal="right" vertical="center"/>
    </xf>
    <xf numFmtId="4" fontId="28" fillId="16" borderId="1" applyNumberFormat="0" applyProtection="0">
      <alignment horizontal="right" vertical="center"/>
    </xf>
    <xf numFmtId="4" fontId="26" fillId="2" borderId="1" applyNumberFormat="0" applyProtection="0">
      <alignment horizontal="left" vertical="center" indent="1"/>
    </xf>
    <xf numFmtId="0" fontId="26" fillId="11" borderId="1" applyNumberFormat="0" applyProtection="0">
      <alignment horizontal="left" vertical="top" wrapText="1" indent="1"/>
    </xf>
    <xf numFmtId="4" fontId="29" fillId="21" borderId="0" applyNumberFormat="0" applyProtection="0">
      <alignment horizontal="left" vertical="center" indent="1"/>
    </xf>
    <xf numFmtId="4" fontId="30" fillId="16" borderId="1" applyNumberFormat="0" applyProtection="0">
      <alignment horizontal="right" vertical="center"/>
    </xf>
    <xf numFmtId="0" fontId="32" fillId="0" borderId="0"/>
    <xf numFmtId="9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" fontId="34" fillId="22" borderId="4" applyNumberFormat="0" applyProtection="0">
      <alignment vertical="center"/>
    </xf>
    <xf numFmtId="4" fontId="26" fillId="10" borderId="5" applyNumberFormat="0" applyProtection="0">
      <alignment horizontal="left" vertical="center" indent="1"/>
    </xf>
    <xf numFmtId="4" fontId="26" fillId="10" borderId="5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5" fillId="23" borderId="4" applyNumberFormat="0" applyProtection="0">
      <alignment horizontal="left" vertical="center" indent="1"/>
    </xf>
    <xf numFmtId="0" fontId="35" fillId="24" borderId="6" applyNumberFormat="0" applyProtection="0">
      <alignment horizontal="left" vertical="center" indent="1"/>
    </xf>
    <xf numFmtId="4" fontId="36" fillId="19" borderId="1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27" fillId="10" borderId="1" applyNumberFormat="0" applyProtection="0">
      <alignment vertical="center"/>
    </xf>
    <xf numFmtId="4" fontId="27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36" fillId="10" borderId="1" applyNumberFormat="0" applyProtection="0">
      <alignment horizontal="left" vertical="center" indent="1"/>
    </xf>
    <xf numFmtId="4" fontId="24" fillId="10" borderId="1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36" fillId="17" borderId="0" applyNumberFormat="0" applyProtection="0">
      <alignment horizontal="left" vertical="center" indent="1"/>
    </xf>
    <xf numFmtId="4" fontId="24" fillId="11" borderId="0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7" fillId="37" borderId="3" applyNumberFormat="0" applyProtection="0">
      <alignment horizontal="left" vertical="center" indent="1"/>
    </xf>
    <xf numFmtId="4" fontId="27" fillId="18" borderId="0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4" fontId="26" fillId="18" borderId="0" applyNumberFormat="0" applyProtection="0">
      <alignment horizontal="left" vertical="center" indent="1"/>
    </xf>
    <xf numFmtId="4" fontId="26" fillId="17" borderId="0" applyNumberFormat="0" applyProtection="0">
      <alignment horizontal="left" vertical="center" indent="1"/>
    </xf>
    <xf numFmtId="4" fontId="36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27" fillId="18" borderId="7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27" fillId="18" borderId="1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29" fillId="11" borderId="7" applyNumberFormat="0" applyProtection="0">
      <alignment horizontal="left" vertical="center" indent="1"/>
    </xf>
    <xf numFmtId="4" fontId="42" fillId="19" borderId="1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28" fillId="10" borderId="5" applyNumberFormat="0" applyProtection="0">
      <alignment vertical="center"/>
    </xf>
    <xf numFmtId="4" fontId="28" fillId="10" borderId="5" applyNumberFormat="0" applyProtection="0">
      <alignment vertical="center"/>
    </xf>
    <xf numFmtId="4" fontId="26" fillId="10" borderId="5" applyNumberFormat="0" applyProtection="0">
      <alignment vertical="center"/>
    </xf>
    <xf numFmtId="4" fontId="26" fillId="29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26" fillId="25" borderId="8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6" fillId="20" borderId="5" applyNumberFormat="0" applyProtection="0">
      <alignment horizontal="left" vertical="center" indent="1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0" fontId="43" fillId="0" borderId="0"/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9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26" fillId="25" borderId="8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5" borderId="8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0" fontId="43" fillId="0" borderId="0"/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28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0" fontId="43" fillId="0" borderId="0"/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30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26" fillId="25" borderId="8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5" borderId="8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0" fontId="43" fillId="0" borderId="0"/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4" fillId="41" borderId="5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0" fontId="43" fillId="0" borderId="0"/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8" fillId="46" borderId="4" applyNumberFormat="0" applyProtection="0">
      <alignment horizontal="left" vertical="center" wrapText="1" indent="1"/>
    </xf>
    <xf numFmtId="0" fontId="31" fillId="0" borderId="0"/>
    <xf numFmtId="0" fontId="31" fillId="0" borderId="0"/>
    <xf numFmtId="0" fontId="31" fillId="0" borderId="0" applyNumberFormat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>
      <alignment vertical="top"/>
    </xf>
    <xf numFmtId="0" fontId="26" fillId="0" borderId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>
      <alignment vertical="top"/>
    </xf>
    <xf numFmtId="0" fontId="26" fillId="0" borderId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4" fillId="0" borderId="0"/>
    <xf numFmtId="0" fontId="4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>
      <alignment vertical="top"/>
    </xf>
    <xf numFmtId="0" fontId="31" fillId="0" borderId="0"/>
    <xf numFmtId="0" fontId="31" fillId="0" borderId="0"/>
    <xf numFmtId="0" fontId="31" fillId="0" borderId="0"/>
    <xf numFmtId="0" fontId="44" fillId="0" borderId="0"/>
    <xf numFmtId="0" fontId="31" fillId="0" borderId="0"/>
    <xf numFmtId="0" fontId="32" fillId="0" borderId="0"/>
    <xf numFmtId="0" fontId="26" fillId="0" borderId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4" fillId="0" borderId="0"/>
    <xf numFmtId="0" fontId="44" fillId="0" borderId="0"/>
    <xf numFmtId="0" fontId="44" fillId="0" borderId="0"/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44" fillId="0" borderId="0"/>
    <xf numFmtId="0" fontId="44" fillId="0" borderId="0"/>
    <xf numFmtId="0" fontId="44" fillId="0" borderId="0"/>
    <xf numFmtId="0" fontId="44" fillId="22" borderId="9" applyNumberFormat="0" applyFont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4" fontId="26" fillId="10" borderId="5" applyNumberFormat="0" applyProtection="0">
      <alignment vertical="center"/>
    </xf>
    <xf numFmtId="4" fontId="27" fillId="10" borderId="1" applyNumberFormat="0" applyProtection="0">
      <alignment vertical="center"/>
    </xf>
    <xf numFmtId="4" fontId="27" fillId="10" borderId="1" applyNumberFormat="0" applyProtection="0">
      <alignment vertical="center"/>
    </xf>
    <xf numFmtId="4" fontId="34" fillId="22" borderId="10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34" fillId="22" borderId="10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5" fillId="36" borderId="4" applyNumberFormat="0" applyProtection="0">
      <alignment vertical="center"/>
    </xf>
    <xf numFmtId="4" fontId="45" fillId="36" borderId="4" applyNumberFormat="0" applyProtection="0">
      <alignment vertical="center"/>
    </xf>
    <xf numFmtId="4" fontId="45" fillId="36" borderId="4" applyNumberFormat="0" applyProtection="0">
      <alignment vertical="center"/>
    </xf>
    <xf numFmtId="4" fontId="46" fillId="36" borderId="4" applyNumberFormat="0" applyProtection="0">
      <alignment vertical="center"/>
    </xf>
    <xf numFmtId="4" fontId="46" fillId="36" borderId="11" applyNumberFormat="0" applyProtection="0">
      <alignment vertical="center"/>
    </xf>
    <xf numFmtId="4" fontId="46" fillId="36" borderId="4" applyNumberFormat="0" applyProtection="0">
      <alignment vertical="center"/>
    </xf>
    <xf numFmtId="4" fontId="46" fillId="36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45" fillId="28" borderId="12" applyNumberFormat="0" applyProtection="0">
      <alignment vertical="center"/>
    </xf>
    <xf numFmtId="4" fontId="45" fillId="28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46" fillId="28" borderId="4" applyNumberFormat="0" applyProtection="0">
      <alignment vertical="center"/>
    </xf>
    <xf numFmtId="4" fontId="46" fillId="28" borderId="4" applyNumberFormat="0" applyProtection="0">
      <alignment vertical="center"/>
    </xf>
    <xf numFmtId="4" fontId="46" fillId="28" borderId="4" applyNumberFormat="0" applyProtection="0">
      <alignment vertical="center"/>
    </xf>
    <xf numFmtId="4" fontId="47" fillId="22" borderId="4" applyNumberFormat="0" applyProtection="0">
      <alignment horizontal="right" vertical="center"/>
    </xf>
    <xf numFmtId="4" fontId="26" fillId="10" borderId="5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47" fillId="47" borderId="4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0" fontId="24" fillId="10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4" fontId="34" fillId="22" borderId="4" applyNumberFormat="0" applyProtection="0">
      <alignment horizontal="left" vertical="center" indent="1"/>
    </xf>
    <xf numFmtId="4" fontId="26" fillId="10" borderId="5" applyNumberFormat="0" applyProtection="0">
      <alignment horizontal="left" vertical="center" indent="1"/>
    </xf>
    <xf numFmtId="4" fontId="26" fillId="10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6" fillId="17" borderId="0" applyNumberFormat="0" applyProtection="0">
      <alignment horizontal="left" vertical="center" indent="1"/>
    </xf>
    <xf numFmtId="4" fontId="36" fillId="17" borderId="0" applyNumberFormat="0" applyProtection="0">
      <alignment horizontal="left" vertical="center" indent="1"/>
    </xf>
    <xf numFmtId="4" fontId="36" fillId="17" borderId="0" applyNumberFormat="0" applyProtection="0">
      <alignment horizontal="left" vertical="center" indent="1"/>
    </xf>
    <xf numFmtId="4" fontId="36" fillId="17" borderId="0" applyNumberFormat="0" applyProtection="0">
      <alignment horizontal="left" vertical="center" indent="1"/>
    </xf>
    <xf numFmtId="4" fontId="36" fillId="17" borderId="0" applyNumberFormat="0" applyProtection="0">
      <alignment horizontal="left" vertical="center" indent="1"/>
    </xf>
    <xf numFmtId="4" fontId="36" fillId="17" borderId="0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4" fillId="11" borderId="0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0" fontId="35" fillId="24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4" fontId="48" fillId="28" borderId="12" applyNumberFormat="0" applyProtection="0">
      <alignment vertical="center"/>
    </xf>
    <xf numFmtId="4" fontId="26" fillId="4" borderId="1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49" fillId="33" borderId="12" applyNumberFormat="0" applyProtection="0">
      <alignment vertical="center"/>
    </xf>
    <xf numFmtId="4" fontId="26" fillId="7" borderId="1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48" fillId="36" borderId="12" applyNumberFormat="0" applyProtection="0">
      <alignment vertical="center"/>
    </xf>
    <xf numFmtId="4" fontId="26" fillId="5" borderId="1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45" fillId="28" borderId="12" applyNumberFormat="0" applyProtection="0">
      <alignment vertical="center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24" fillId="41" borderId="4" applyNumberFormat="0" applyProtection="0">
      <alignment horizontal="left" vertical="center" indent="1"/>
    </xf>
    <xf numFmtId="4" fontId="27" fillId="37" borderId="3" applyNumberFormat="0" applyProtection="0">
      <alignment horizontal="left" vertical="center" indent="1"/>
    </xf>
    <xf numFmtId="4" fontId="24" fillId="41" borderId="5" applyNumberFormat="0" applyProtection="0">
      <alignment horizontal="left" vertical="center" indent="1"/>
    </xf>
    <xf numFmtId="4" fontId="27" fillId="37" borderId="3" applyNumberFormat="0" applyProtection="0">
      <alignment horizontal="left" vertical="center" indent="1"/>
    </xf>
    <xf numFmtId="4" fontId="27" fillId="37" borderId="3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6" fillId="25" borderId="4" applyNumberFormat="0" applyProtection="0">
      <alignment horizontal="left" vertical="center" indent="1"/>
    </xf>
    <xf numFmtId="4" fontId="27" fillId="18" borderId="0" applyNumberFormat="0" applyProtection="0">
      <alignment horizontal="left" vertical="center" indent="1"/>
    </xf>
    <xf numFmtId="4" fontId="26" fillId="25" borderId="8" applyNumberFormat="0" applyProtection="0">
      <alignment horizontal="left" vertical="center" indent="1"/>
    </xf>
    <xf numFmtId="4" fontId="27" fillId="18" borderId="0" applyNumberFormat="0" applyProtection="0">
      <alignment horizontal="left" vertical="center" indent="1"/>
    </xf>
    <xf numFmtId="4" fontId="27" fillId="18" borderId="0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27" fillId="17" borderId="0" applyNumberFormat="0" applyProtection="0">
      <alignment horizontal="left" vertical="center" indent="1"/>
    </xf>
    <xf numFmtId="4" fontId="27" fillId="17" borderId="0" applyNumberFormat="0" applyProtection="0">
      <alignment horizontal="left" vertical="center" indent="1"/>
    </xf>
    <xf numFmtId="4" fontId="27" fillId="17" borderId="0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27" fillId="17" borderId="0" applyNumberFormat="0" applyProtection="0">
      <alignment horizontal="left" vertical="center" indent="1"/>
    </xf>
    <xf numFmtId="4" fontId="27" fillId="17" borderId="0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50" fillId="46" borderId="13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0" fontId="31" fillId="23" borderId="5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51" fillId="27" borderId="12">
      <alignment horizontal="left" vertical="center" indent="1"/>
    </xf>
    <xf numFmtId="4" fontId="52" fillId="0" borderId="0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18" borderId="0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52" fillId="0" borderId="0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52" fillId="0" borderId="0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17" borderId="0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52" fillId="0" borderId="0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42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4" fontId="53" fillId="27" borderId="12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53" fillId="27" borderId="12">
      <alignment vertical="center"/>
    </xf>
    <xf numFmtId="4" fontId="53" fillId="27" borderId="12">
      <alignment vertical="center"/>
    </xf>
    <xf numFmtId="4" fontId="54" fillId="27" borderId="12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54" fillId="27" borderId="12">
      <alignment vertical="center"/>
    </xf>
    <xf numFmtId="4" fontId="54" fillId="27" borderId="12">
      <alignment vertical="center"/>
    </xf>
    <xf numFmtId="4" fontId="55" fillId="36" borderId="12">
      <alignment vertical="center"/>
    </xf>
    <xf numFmtId="4" fontId="56" fillId="36" borderId="12">
      <alignment vertical="center"/>
    </xf>
    <xf numFmtId="4" fontId="55" fillId="28" borderId="12">
      <alignment vertical="center"/>
    </xf>
    <xf numFmtId="4" fontId="56" fillId="28" borderId="12">
      <alignment vertical="center"/>
    </xf>
    <xf numFmtId="4" fontId="57" fillId="19" borderId="12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57" fillId="19" borderId="12">
      <alignment horizontal="left" vertical="center" indent="1"/>
    </xf>
    <xf numFmtId="4" fontId="57" fillId="19" borderId="12">
      <alignment horizontal="left" vertical="center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4" fontId="26" fillId="20" borderId="5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26" fillId="16" borderId="1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48" fillId="36" borderId="14" applyNumberFormat="0" applyProtection="0">
      <alignment vertical="center"/>
    </xf>
    <xf numFmtId="4" fontId="48" fillId="36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48" fillId="28" borderId="12" applyNumberFormat="0" applyProtection="0">
      <alignment vertical="center"/>
    </xf>
    <xf numFmtId="4" fontId="48" fillId="28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59" fillId="28" borderId="4" applyNumberFormat="0" applyProtection="0">
      <alignment vertical="center"/>
    </xf>
    <xf numFmtId="4" fontId="59" fillId="28" borderId="0" applyNumberFormat="0" applyProtection="0">
      <alignment vertical="center"/>
    </xf>
    <xf numFmtId="4" fontId="59" fillId="28" borderId="4" applyNumberFormat="0" applyProtection="0">
      <alignment vertical="center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8" fillId="0" borderId="4" applyNumberFormat="0" applyProtection="0">
      <alignment horizontal="left" vertical="center" wrapText="1" indent="1"/>
    </xf>
    <xf numFmtId="4" fontId="38" fillId="46" borderId="4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" borderId="1" applyNumberFormat="0" applyProtection="0">
      <alignment horizontal="left" vertical="center" indent="1"/>
    </xf>
    <xf numFmtId="4" fontId="26" fillId="2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0" fontId="26" fillId="11" borderId="1" applyNumberFormat="0" applyProtection="0">
      <alignment horizontal="left" vertical="top" wrapText="1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60" fillId="51" borderId="1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indent="1"/>
    </xf>
    <xf numFmtId="4" fontId="61" fillId="27" borderId="12">
      <alignment vertical="center"/>
    </xf>
    <xf numFmtId="4" fontId="62" fillId="27" borderId="12">
      <alignment vertical="center"/>
    </xf>
    <xf numFmtId="4" fontId="45" fillId="36" borderId="12">
      <alignment vertical="center"/>
    </xf>
    <xf numFmtId="4" fontId="46" fillId="36" borderId="12">
      <alignment vertical="center"/>
    </xf>
    <xf numFmtId="4" fontId="45" fillId="28" borderId="12">
      <alignment vertical="center"/>
    </xf>
    <xf numFmtId="4" fontId="46" fillId="28" borderId="12">
      <alignment vertical="center"/>
    </xf>
    <xf numFmtId="4" fontId="57" fillId="20" borderId="12">
      <alignment horizontal="left" vertical="center" indent="1"/>
    </xf>
    <xf numFmtId="4" fontId="63" fillId="0" borderId="0" applyNumberFormat="0" applyProtection="0">
      <alignment horizontal="left" vertical="center" indent="1"/>
    </xf>
    <xf numFmtId="4" fontId="31" fillId="0" borderId="0" applyNumberFormat="0" applyProtection="0">
      <alignment horizontal="left" vertical="center" indent="1"/>
    </xf>
    <xf numFmtId="4" fontId="63" fillId="0" borderId="0" applyNumberFormat="0" applyProtection="0">
      <alignment horizontal="left" vertical="center" indent="1"/>
    </xf>
    <xf numFmtId="0" fontId="43" fillId="0" borderId="0"/>
    <xf numFmtId="0" fontId="43" fillId="0" borderId="0"/>
    <xf numFmtId="0" fontId="64" fillId="0" borderId="0" applyNumberFormat="0" applyProtection="0"/>
    <xf numFmtId="4" fontId="29" fillId="11" borderId="7" applyNumberFormat="0" applyProtection="0">
      <alignment horizontal="left" vertical="center" indent="1"/>
    </xf>
    <xf numFmtId="4" fontId="29" fillId="21" borderId="0" applyNumberFormat="0" applyProtection="0">
      <alignment horizontal="left" vertical="center" indent="1"/>
    </xf>
    <xf numFmtId="0" fontId="43" fillId="0" borderId="0"/>
    <xf numFmtId="0" fontId="43" fillId="0" borderId="0"/>
    <xf numFmtId="4" fontId="63" fillId="0" borderId="0" applyNumberFormat="0" applyProtection="0">
      <alignment horizontal="left" vertical="center" indent="1"/>
    </xf>
    <xf numFmtId="0" fontId="43" fillId="0" borderId="0"/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42" fillId="19" borderId="1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0" fillId="25" borderId="0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0" fontId="31" fillId="0" borderId="0"/>
    <xf numFmtId="0" fontId="31" fillId="0" borderId="0"/>
    <xf numFmtId="4" fontId="24" fillId="9" borderId="1" applyNumberFormat="0" applyProtection="0">
      <alignment vertical="center"/>
    </xf>
    <xf numFmtId="4" fontId="25" fillId="10" borderId="1" applyNumberFormat="0" applyProtection="0">
      <alignment vertical="center"/>
    </xf>
    <xf numFmtId="4" fontId="24" fillId="10" borderId="1" applyNumberFormat="0" applyProtection="0">
      <alignment horizontal="left" vertical="center" indent="1"/>
    </xf>
    <xf numFmtId="4" fontId="24" fillId="11" borderId="2" applyNumberFormat="0" applyProtection="0">
      <alignment horizontal="left" vertical="center" indent="1"/>
    </xf>
    <xf numFmtId="4" fontId="24" fillId="15" borderId="3" applyNumberFormat="0" applyProtection="0">
      <alignment horizontal="left" vertical="center" indent="1"/>
    </xf>
    <xf numFmtId="4" fontId="26" fillId="16" borderId="0" applyNumberFormat="0" applyProtection="0">
      <alignment horizontal="left" vertical="center" indent="1"/>
    </xf>
    <xf numFmtId="4" fontId="26" fillId="2" borderId="1" applyNumberFormat="0" applyProtection="0">
      <alignment horizontal="right" vertical="center"/>
    </xf>
    <xf numFmtId="4" fontId="26" fillId="16" borderId="0" applyNumberFormat="0" applyProtection="0">
      <alignment horizontal="left" vertical="center" indent="1"/>
    </xf>
    <xf numFmtId="4" fontId="26" fillId="11" borderId="0" applyNumberFormat="0" applyProtection="0">
      <alignment horizontal="left" vertical="center" indent="1"/>
    </xf>
    <xf numFmtId="4" fontId="26" fillId="20" borderId="1" applyNumberFormat="0" applyProtection="0">
      <alignment vertical="center"/>
    </xf>
    <xf numFmtId="4" fontId="28" fillId="20" borderId="1" applyNumberFormat="0" applyProtection="0">
      <alignment vertical="center"/>
    </xf>
    <xf numFmtId="4" fontId="26" fillId="20" borderId="1" applyNumberFormat="0" applyProtection="0">
      <alignment horizontal="left" vertical="center" indent="1"/>
    </xf>
    <xf numFmtId="4" fontId="28" fillId="16" borderId="1" applyNumberFormat="0" applyProtection="0">
      <alignment horizontal="right" vertical="center"/>
    </xf>
    <xf numFmtId="4" fontId="30" fillId="16" borderId="1" applyNumberFormat="0" applyProtection="0">
      <alignment horizontal="right" vertical="center"/>
    </xf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" fontId="27" fillId="10" borderId="1" applyNumberFormat="0" applyProtection="0">
      <alignment vertical="center"/>
    </xf>
    <xf numFmtId="4" fontId="36" fillId="10" borderId="1" applyNumberFormat="0" applyProtection="0">
      <alignment horizontal="left" vertical="center" indent="1"/>
    </xf>
    <xf numFmtId="4" fontId="24" fillId="10" borderId="1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24" fillId="11" borderId="0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42" fillId="19" borderId="1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28" fillId="10" borderId="5" applyNumberFormat="0" applyProtection="0">
      <alignment vertical="center"/>
    </xf>
    <xf numFmtId="4" fontId="26" fillId="10" borderId="5" applyNumberFormat="0" applyProtection="0">
      <alignment vertical="center"/>
    </xf>
    <xf numFmtId="4" fontId="26" fillId="29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9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28" fillId="1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5" borderId="8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30" fillId="25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26" fillId="25" borderId="8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5" borderId="8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30" fillId="25" borderId="5" applyNumberFormat="0" applyProtection="0">
      <alignment horizontal="right" vertical="center"/>
    </xf>
    <xf numFmtId="4" fontId="26" fillId="42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4" fillId="41" borderId="5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25" borderId="5" applyNumberFormat="0" applyProtection="0">
      <alignment horizontal="right" vertical="center"/>
    </xf>
    <xf numFmtId="0" fontId="43" fillId="0" borderId="0"/>
    <xf numFmtId="4" fontId="30" fillId="25" borderId="5" applyNumberFormat="0" applyProtection="0">
      <alignment horizontal="right" vertical="center"/>
    </xf>
    <xf numFmtId="0" fontId="31" fillId="0" borderId="0"/>
    <xf numFmtId="0" fontId="31" fillId="0" borderId="0"/>
    <xf numFmtId="0" fontId="31" fillId="0" borderId="0"/>
    <xf numFmtId="4" fontId="36" fillId="17" borderId="0" applyNumberFormat="0" applyProtection="0">
      <alignment horizontal="left" indent="1"/>
    </xf>
    <xf numFmtId="4" fontId="27" fillId="18" borderId="1" applyNumberFormat="0" applyProtection="0">
      <alignment horizontal="left" wrapText="1" indent="1"/>
    </xf>
    <xf numFmtId="4" fontId="26" fillId="30" borderId="5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6" fillId="31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45" fillId="36" borderId="4" applyNumberFormat="0" applyProtection="0">
      <alignment vertical="center"/>
    </xf>
    <xf numFmtId="4" fontId="47" fillId="22" borderId="4" applyNumberFormat="0" applyProtection="0">
      <alignment horizontal="right" vertical="center"/>
    </xf>
    <xf numFmtId="0" fontId="31" fillId="19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45" fillId="36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28" fillId="25" borderId="5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58" fillId="27" borderId="4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4" fontId="27" fillId="18" borderId="1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46" fillId="36" borderId="4" applyNumberFormat="0" applyProtection="0">
      <alignment vertical="center"/>
    </xf>
    <xf numFmtId="4" fontId="36" fillId="31" borderId="1" applyNumberFormat="0" applyProtection="0">
      <alignment horizontal="right" vertical="center"/>
    </xf>
    <xf numFmtId="4" fontId="47" fillId="47" borderId="4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wrapText="1" indent="1"/>
    </xf>
    <xf numFmtId="0" fontId="31" fillId="17" borderId="1" applyNumberFormat="0" applyProtection="0">
      <alignment horizontal="left" vertical="top" indent="1"/>
    </xf>
    <xf numFmtId="4" fontId="26" fillId="28" borderId="5" applyNumberFormat="0" applyProtection="0">
      <alignment horizontal="right" vertical="center"/>
    </xf>
    <xf numFmtId="0" fontId="31" fillId="19" borderId="1" applyNumberFormat="0" applyProtection="0">
      <alignment horizontal="left" vertical="center" indent="1"/>
    </xf>
    <xf numFmtId="4" fontId="26" fillId="39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36" fillId="19" borderId="1" applyNumberFormat="0" applyProtection="0">
      <alignment horizontal="right" vertical="center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wrapText="1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5" fillId="45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5" fillId="49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6" fillId="19" borderId="1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26" fillId="35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26" fillId="35" borderId="5" applyNumberFormat="0" applyProtection="0">
      <alignment horizontal="right" vertical="center"/>
    </xf>
    <xf numFmtId="4" fontId="26" fillId="20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5" fillId="23" borderId="4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6" fillId="29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46" fillId="28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46" fillId="36" borderId="4" applyNumberFormat="0" applyProtection="0">
      <alignment vertical="center"/>
    </xf>
    <xf numFmtId="4" fontId="36" fillId="10" borderId="1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50" fillId="46" borderId="4" applyNumberFormat="0" applyProtection="0">
      <alignment horizontal="center" vertical="center"/>
    </xf>
    <xf numFmtId="0" fontId="31" fillId="17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4" fontId="46" fillId="28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60" fillId="51" borderId="15" applyNumberFormat="0" applyProtection="0">
      <alignment horizontal="left" vertical="center" indent="1"/>
    </xf>
    <xf numFmtId="4" fontId="36" fillId="32" borderId="1" applyNumberFormat="0" applyProtection="0">
      <alignment horizontal="right" vertical="center"/>
    </xf>
    <xf numFmtId="0" fontId="31" fillId="11" borderId="1" applyNumberFormat="0" applyProtection="0">
      <alignment horizontal="left" vertical="center" indent="1"/>
    </xf>
    <xf numFmtId="4" fontId="26" fillId="12" borderId="1" applyNumberFormat="0" applyProtection="0">
      <alignment horizontal="right" vertical="center"/>
    </xf>
    <xf numFmtId="0" fontId="44" fillId="22" borderId="9" applyNumberFormat="0" applyFont="0" applyAlignment="0" applyProtection="0"/>
    <xf numFmtId="4" fontId="26" fillId="25" borderId="5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10" borderId="1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26" fillId="25" borderId="5" applyNumberFormat="0" applyProtection="0">
      <alignment horizontal="right" vertical="center"/>
    </xf>
    <xf numFmtId="4" fontId="59" fillId="28" borderId="4" applyNumberFormat="0" applyProtection="0">
      <alignment vertical="center"/>
    </xf>
    <xf numFmtId="4" fontId="38" fillId="0" borderId="4" applyNumberFormat="0" applyProtection="0">
      <alignment horizontal="left" vertical="center" wrapText="1" indent="1"/>
    </xf>
    <xf numFmtId="4" fontId="36" fillId="29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6" fillId="34" borderId="5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26" fillId="11" borderId="1" applyNumberFormat="0" applyProtection="0">
      <alignment horizontal="left" vertical="top" indent="1"/>
    </xf>
    <xf numFmtId="4" fontId="26" fillId="35" borderId="5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5" fillId="45" borderId="4" applyNumberFormat="0" applyProtection="0">
      <alignment horizontal="left" vertical="center" indent="1"/>
    </xf>
    <xf numFmtId="4" fontId="36" fillId="32" borderId="1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4" fontId="26" fillId="14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6" fillId="30" borderId="1" applyNumberFormat="0" applyProtection="0">
      <alignment horizontal="right" vertical="center"/>
    </xf>
    <xf numFmtId="0" fontId="31" fillId="18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30" fillId="25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48" fillId="36" borderId="4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0" fontId="38" fillId="26" borderId="4" applyNumberFormat="0" applyProtection="0">
      <alignment horizontal="left" vertical="center" indent="1"/>
    </xf>
    <xf numFmtId="4" fontId="36" fillId="30" borderId="1" applyNumberFormat="0" applyProtection="0">
      <alignment horizontal="right" vertical="center"/>
    </xf>
    <xf numFmtId="4" fontId="26" fillId="42" borderId="5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7" fillId="22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48" fillId="28" borderId="4" applyNumberFormat="0" applyProtection="0">
      <alignment vertical="center"/>
    </xf>
    <xf numFmtId="0" fontId="31" fillId="44" borderId="5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27" fillId="18" borderId="1" applyNumberFormat="0" applyProtection="0">
      <alignment horizontal="left" vertical="center" indent="1"/>
    </xf>
    <xf numFmtId="4" fontId="26" fillId="38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5" fillId="23" borderId="4" applyNumberFormat="0" applyProtection="0">
      <alignment horizontal="left" vertical="center" indent="1"/>
    </xf>
    <xf numFmtId="4" fontId="27" fillId="10" borderId="1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0" fontId="35" fillId="24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6" fillId="25" borderId="5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4" fontId="26" fillId="4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36" fillId="29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45" fillId="28" borderId="4" applyNumberFormat="0" applyProtection="0">
      <alignment vertical="center"/>
    </xf>
    <xf numFmtId="4" fontId="35" fillId="48" borderId="4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36" fillId="31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46" fillId="36" borderId="4" applyNumberFormat="0" applyProtection="0">
      <alignment vertical="center"/>
    </xf>
    <xf numFmtId="4" fontId="36" fillId="10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6" fillId="32" borderId="5" applyNumberFormat="0" applyProtection="0">
      <alignment horizontal="right" vertical="center"/>
    </xf>
    <xf numFmtId="4" fontId="28" fillId="10" borderId="5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4" fontId="36" fillId="34" borderId="1" applyNumberFormat="0" applyProtection="0">
      <alignment horizontal="right" vertical="center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4" fontId="34" fillId="22" borderId="4" applyNumberFormat="0" applyProtection="0">
      <alignment vertical="center"/>
    </xf>
    <xf numFmtId="0" fontId="31" fillId="19" borderId="1" applyNumberFormat="0" applyProtection="0">
      <alignment horizontal="left" vertical="center" indent="1"/>
    </xf>
    <xf numFmtId="4" fontId="36" fillId="35" borderId="1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26" fillId="40" borderId="5" applyNumberFormat="0" applyProtection="0">
      <alignment horizontal="right" vertical="center"/>
    </xf>
    <xf numFmtId="0" fontId="31" fillId="44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0" fontId="31" fillId="18" borderId="1" applyNumberFormat="0" applyProtection="0">
      <alignment horizontal="left" vertical="center" indent="1"/>
    </xf>
    <xf numFmtId="0" fontId="26" fillId="20" borderId="1" applyNumberFormat="0" applyProtection="0">
      <alignment horizontal="left" vertical="top" indent="1"/>
    </xf>
    <xf numFmtId="4" fontId="34" fillId="47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0" fontId="35" fillId="23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9" borderId="1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6" fillId="34" borderId="1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50" fillId="46" borderId="4" applyNumberFormat="0" applyProtection="0">
      <alignment horizontal="center" vertical="center"/>
    </xf>
    <xf numFmtId="4" fontId="45" fillId="28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59" fillId="28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24" fillId="9" borderId="1" applyNumberFormat="0" applyProtection="0">
      <alignment vertical="center"/>
    </xf>
    <xf numFmtId="4" fontId="46" fillId="36" borderId="4" applyNumberFormat="0" applyProtection="0">
      <alignment vertical="center"/>
    </xf>
    <xf numFmtId="4" fontId="34" fillId="47" borderId="4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45" fillId="36" borderId="4" applyNumberFormat="0" applyProtection="0">
      <alignment vertical="center"/>
    </xf>
    <xf numFmtId="4" fontId="28" fillId="10" borderId="5" applyNumberFormat="0" applyProtection="0">
      <alignment vertical="center"/>
    </xf>
    <xf numFmtId="4" fontId="39" fillId="27" borderId="4" applyNumberFormat="0" applyProtection="0">
      <alignment horizontal="right" vertical="center"/>
    </xf>
    <xf numFmtId="0" fontId="31" fillId="43" borderId="5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0" fontId="38" fillId="50" borderId="4" applyNumberFormat="0" applyProtection="0">
      <alignment horizontal="left" vertical="center" wrapText="1" indent="1"/>
    </xf>
    <xf numFmtId="4" fontId="26" fillId="40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0" fontId="31" fillId="18" borderId="1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6" fillId="29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26" fillId="11" borderId="1" applyNumberFormat="0" applyProtection="0">
      <alignment horizontal="left" vertical="top" wrapText="1" indent="1"/>
    </xf>
    <xf numFmtId="0" fontId="31" fillId="23" borderId="5" applyNumberFormat="0" applyProtection="0">
      <alignment horizontal="left" vertical="center" indent="1"/>
    </xf>
    <xf numFmtId="4" fontId="26" fillId="20" borderId="5" applyNumberFormat="0" applyProtection="0">
      <alignment vertical="center"/>
    </xf>
    <xf numFmtId="4" fontId="26" fillId="28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45" fillId="36" borderId="4" applyNumberFormat="0" applyProtection="0">
      <alignment vertical="center"/>
    </xf>
    <xf numFmtId="4" fontId="26" fillId="8" borderId="1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0" fontId="31" fillId="18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4" fontId="26" fillId="20" borderId="5" applyNumberFormat="0" applyProtection="0">
      <alignment horizontal="left" vertical="center" indent="1"/>
    </xf>
    <xf numFmtId="4" fontId="45" fillId="36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59" fillId="28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48" fillId="28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48" fillId="36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0" fontId="26" fillId="11" borderId="1" applyNumberFormat="0" applyProtection="0">
      <alignment horizontal="left" vertical="top" wrapText="1" indent="1"/>
    </xf>
    <xf numFmtId="4" fontId="36" fillId="19" borderId="1" applyNumberFormat="0" applyProtection="0">
      <alignment vertical="center"/>
    </xf>
    <xf numFmtId="4" fontId="58" fillId="27" borderId="4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37" fillId="25" borderId="4" applyNumberFormat="0" applyProtection="0">
      <alignment horizontal="right" vertical="center"/>
    </xf>
    <xf numFmtId="4" fontId="36" fillId="10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34" fillId="22" borderId="4" applyNumberFormat="0" applyProtection="0">
      <alignment vertical="center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4" fontId="37" fillId="27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26" fillId="32" borderId="5" applyNumberFormat="0" applyProtection="0">
      <alignment horizontal="right" vertical="center"/>
    </xf>
    <xf numFmtId="0" fontId="26" fillId="11" borderId="1" applyNumberFormat="0" applyProtection="0">
      <alignment horizontal="left" vertical="top" wrapText="1" indent="1"/>
    </xf>
    <xf numFmtId="4" fontId="34" fillId="22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46" fillId="36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5" fillId="36" borderId="4" applyNumberFormat="0" applyProtection="0">
      <alignment vertical="center"/>
    </xf>
    <xf numFmtId="4" fontId="46" fillId="36" borderId="4" applyNumberFormat="0" applyProtection="0">
      <alignment vertical="center"/>
    </xf>
    <xf numFmtId="4" fontId="42" fillId="19" borderId="1" applyNumberFormat="0" applyProtection="0">
      <alignment horizontal="right" vertical="center"/>
    </xf>
    <xf numFmtId="4" fontId="45" fillId="28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4" fontId="45" fillId="36" borderId="4" applyNumberFormat="0" applyProtection="0">
      <alignment vertical="center"/>
    </xf>
    <xf numFmtId="4" fontId="27" fillId="10" borderId="1" applyNumberFormat="0" applyProtection="0">
      <alignment vertical="center"/>
    </xf>
    <xf numFmtId="4" fontId="36" fillId="30" borderId="1" applyNumberFormat="0" applyProtection="0">
      <alignment horizontal="right" vertical="center"/>
    </xf>
    <xf numFmtId="4" fontId="34" fillId="47" borderId="4" applyNumberFormat="0" applyProtection="0">
      <alignment vertical="center"/>
    </xf>
    <xf numFmtId="4" fontId="41" fillId="19" borderId="1" applyNumberFormat="0" applyProtection="0">
      <alignment vertical="center"/>
    </xf>
    <xf numFmtId="0" fontId="35" fillId="24" borderId="4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5" fillId="23" borderId="4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4" fillId="22" borderId="4" applyNumberFormat="0" applyProtection="0">
      <alignment vertical="center"/>
    </xf>
    <xf numFmtId="4" fontId="26" fillId="25" borderId="5" applyNumberFormat="0" applyProtection="0">
      <alignment horizontal="left" vertical="center" indent="1"/>
    </xf>
    <xf numFmtId="0" fontId="35" fillId="23" borderId="4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26" fillId="14" borderId="1" applyNumberFormat="0" applyProtection="0">
      <alignment horizontal="right" vertical="center"/>
    </xf>
    <xf numFmtId="0" fontId="31" fillId="11" borderId="1" applyNumberFormat="0" applyProtection="0">
      <alignment horizontal="left" vertical="center" indent="1"/>
    </xf>
    <xf numFmtId="4" fontId="47" fillId="47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4" fontId="26" fillId="32" borderId="5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5" fillId="24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5" fillId="24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47" fillId="47" borderId="4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0" fontId="35" fillId="24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59" fillId="36" borderId="4" applyNumberFormat="0" applyProtection="0">
      <alignment vertical="center"/>
    </xf>
    <xf numFmtId="4" fontId="37" fillId="27" borderId="4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4" fontId="34" fillId="47" borderId="4" applyNumberFormat="0" applyProtection="0">
      <alignment vertical="center"/>
    </xf>
    <xf numFmtId="4" fontId="45" fillId="28" borderId="4" applyNumberFormat="0" applyProtection="0">
      <alignment vertical="center"/>
    </xf>
    <xf numFmtId="0" fontId="31" fillId="17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0" fontId="35" fillId="24" borderId="4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45" fillId="36" borderId="4" applyNumberFormat="0" applyProtection="0">
      <alignment vertical="center"/>
    </xf>
    <xf numFmtId="4" fontId="50" fillId="46" borderId="4" applyNumberFormat="0" applyProtection="0">
      <alignment horizontal="center" vertical="center"/>
    </xf>
    <xf numFmtId="4" fontId="26" fillId="42" borderId="5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24" fillId="41" borderId="4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6" fillId="25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6" fillId="34" borderId="1" applyNumberFormat="0" applyProtection="0">
      <alignment horizontal="right"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26" fillId="20" borderId="1" applyNumberFormat="0" applyProtection="0">
      <alignment horizontal="left" vertical="top" indent="1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48" fillId="36" borderId="4" applyNumberFormat="0" applyProtection="0">
      <alignment vertical="center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0" fontId="35" fillId="24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47" fillId="22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40" fillId="10" borderId="1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26" fillId="25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59" fillId="28" borderId="4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4" fontId="26" fillId="39" borderId="5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4" fontId="24" fillId="41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30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6" fillId="10" borderId="5" applyNumberFormat="0" applyProtection="0">
      <alignment vertical="center"/>
    </xf>
    <xf numFmtId="4" fontId="26" fillId="28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8" fillId="2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26" fillId="35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28" fillId="16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45" fillId="28" borderId="4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26" fillId="32" borderId="5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28" fillId="20" borderId="1" applyNumberFormat="0" applyProtection="0">
      <alignment vertical="center"/>
    </xf>
    <xf numFmtId="4" fontId="37" fillId="0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26" fillId="20" borderId="5" applyNumberFormat="0" applyProtection="0">
      <alignment horizontal="left" vertical="center" indent="1"/>
    </xf>
    <xf numFmtId="4" fontId="26" fillId="4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7" fillId="25" borderId="4" applyNumberFormat="0" applyProtection="0">
      <alignment horizontal="right" vertical="center"/>
    </xf>
    <xf numFmtId="4" fontId="26" fillId="25" borderId="5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5" fillId="45" borderId="4" applyNumberFormat="0" applyProtection="0">
      <alignment horizontal="left" vertical="center" indent="1"/>
    </xf>
    <xf numFmtId="4" fontId="26" fillId="10" borderId="5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36" fillId="30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46" fillId="28" borderId="4" applyNumberFormat="0" applyProtection="0">
      <alignment vertical="center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7" fillId="27" borderId="4" applyNumberFormat="0" applyProtection="0">
      <alignment vertical="center"/>
    </xf>
    <xf numFmtId="4" fontId="34" fillId="22" borderId="4" applyNumberFormat="0" applyProtection="0">
      <alignment horizontal="left" vertical="center" indent="1"/>
    </xf>
    <xf numFmtId="4" fontId="45" fillId="28" borderId="4" applyNumberFormat="0" applyProtection="0">
      <alignment vertical="center"/>
    </xf>
    <xf numFmtId="0" fontId="35" fillId="24" borderId="4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0" fillId="16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26" fillId="10" borderId="5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4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6" fillId="29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4" fontId="36" fillId="29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4" fontId="36" fillId="34" borderId="1" applyNumberFormat="0" applyProtection="0">
      <alignment horizontal="right" vertical="center"/>
    </xf>
    <xf numFmtId="4" fontId="24" fillId="41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48" fillId="28" borderId="4" applyNumberFormat="0" applyProtection="0">
      <alignment vertical="center"/>
    </xf>
    <xf numFmtId="4" fontId="46" fillId="36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36" fillId="35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6" fillId="35" borderId="1" applyNumberFormat="0" applyProtection="0">
      <alignment horizontal="right" vertical="center"/>
    </xf>
    <xf numFmtId="0" fontId="31" fillId="43" borderId="5" applyNumberFormat="0" applyProtection="0">
      <alignment horizontal="left" vertical="center" indent="1"/>
    </xf>
    <xf numFmtId="4" fontId="26" fillId="39" borderId="5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59" fillId="36" borderId="4" applyNumberFormat="0" applyProtection="0">
      <alignment vertical="center"/>
    </xf>
    <xf numFmtId="4" fontId="37" fillId="25" borderId="4" applyNumberFormat="0" applyProtection="0">
      <alignment horizontal="right" vertical="center"/>
    </xf>
    <xf numFmtId="4" fontId="25" fillId="10" borderId="1" applyNumberFormat="0" applyProtection="0">
      <alignment vertical="center"/>
    </xf>
    <xf numFmtId="4" fontId="58" fillId="27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48" fillId="28" borderId="4" applyNumberFormat="0" applyProtection="0">
      <alignment vertical="center"/>
    </xf>
    <xf numFmtId="4" fontId="47" fillId="22" borderId="4" applyNumberFormat="0" applyProtection="0">
      <alignment horizontal="right" vertical="center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6" fillId="34" borderId="1" applyNumberFormat="0" applyProtection="0">
      <alignment horizontal="right" vertical="center"/>
    </xf>
    <xf numFmtId="0" fontId="26" fillId="20" borderId="1" applyNumberFormat="0" applyProtection="0">
      <alignment horizontal="left" vertical="top" indent="1"/>
    </xf>
    <xf numFmtId="4" fontId="46" fillId="28" borderId="4" applyNumberFormat="0" applyProtection="0">
      <alignment vertical="center"/>
    </xf>
    <xf numFmtId="4" fontId="47" fillId="47" borderId="4" applyNumberFormat="0" applyProtection="0">
      <alignment horizontal="right" vertical="center"/>
    </xf>
    <xf numFmtId="4" fontId="35" fillId="24" borderId="4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0" fontId="35" fillId="24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5" fillId="49" borderId="4" applyNumberFormat="0" applyProtection="0">
      <alignment horizontal="left" vertical="center" indent="1"/>
    </xf>
    <xf numFmtId="0" fontId="35" fillId="23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26" fillId="25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5" fillId="45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47" fillId="47" borderId="4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31" fillId="11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45" fillId="28" borderId="4" applyNumberFormat="0" applyProtection="0">
      <alignment vertical="center"/>
    </xf>
    <xf numFmtId="0" fontId="31" fillId="18" borderId="1" applyNumberFormat="0" applyProtection="0">
      <alignment horizontal="left" vertical="top" indent="1"/>
    </xf>
    <xf numFmtId="4" fontId="45" fillId="36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2" fillId="19" borderId="1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26" fillId="10" borderId="5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6" fillId="28" borderId="1" applyNumberFormat="0" applyProtection="0">
      <alignment horizontal="right" vertical="center"/>
    </xf>
    <xf numFmtId="4" fontId="48" fillId="28" borderId="4" applyNumberFormat="0" applyProtection="0">
      <alignment vertical="center"/>
    </xf>
    <xf numFmtId="4" fontId="35" fillId="49" borderId="4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9" borderId="1" applyNumberFormat="0" applyProtection="0">
      <alignment horizontal="left" vertical="top" indent="1"/>
    </xf>
    <xf numFmtId="4" fontId="26" fillId="8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45" fillId="28" borderId="4" applyNumberFormat="0" applyProtection="0">
      <alignment vertical="center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26" fillId="4" borderId="1" applyNumberFormat="0" applyProtection="0">
      <alignment horizontal="right" vertical="center"/>
    </xf>
    <xf numFmtId="0" fontId="31" fillId="11" borderId="1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36" fillId="33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6" fillId="34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0" fontId="35" fillId="24" borderId="4" applyNumberFormat="0" applyProtection="0">
      <alignment horizontal="left" vertical="center" indent="1"/>
    </xf>
    <xf numFmtId="4" fontId="26" fillId="14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30" fillId="25" borderId="5" applyNumberFormat="0" applyProtection="0">
      <alignment horizontal="right" vertical="center"/>
    </xf>
    <xf numFmtId="4" fontId="26" fillId="25" borderId="5" applyNumberFormat="0" applyProtection="0">
      <alignment horizontal="left" vertical="center" indent="1"/>
    </xf>
    <xf numFmtId="4" fontId="48" fillId="28" borderId="4" applyNumberFormat="0" applyProtection="0">
      <alignment vertical="center"/>
    </xf>
    <xf numFmtId="4" fontId="26" fillId="13" borderId="1" applyNumberFormat="0" applyProtection="0">
      <alignment horizontal="right" vertical="center"/>
    </xf>
    <xf numFmtId="4" fontId="35" fillId="24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45" fillId="36" borderId="4" applyNumberFormat="0" applyProtection="0">
      <alignment vertical="center"/>
    </xf>
    <xf numFmtId="4" fontId="47" fillId="22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24" fillId="41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26" fillId="25" borderId="5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0" fontId="31" fillId="19" borderId="1" applyNumberFormat="0" applyProtection="0">
      <alignment horizontal="left" vertical="top" indent="1"/>
    </xf>
    <xf numFmtId="4" fontId="50" fillId="46" borderId="4" applyNumberFormat="0" applyProtection="0">
      <alignment horizontal="center" vertical="center"/>
    </xf>
    <xf numFmtId="0" fontId="31" fillId="17" borderId="1" applyNumberFormat="0" applyProtection="0">
      <alignment horizontal="left" vertical="top" indent="1"/>
    </xf>
    <xf numFmtId="4" fontId="36" fillId="30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6" fillId="6" borderId="1" applyNumberFormat="0" applyProtection="0">
      <alignment horizontal="right" vertical="center"/>
    </xf>
    <xf numFmtId="4" fontId="24" fillId="41" borderId="4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29" fillId="11" borderId="7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31" fillId="44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4" fontId="36" fillId="34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4" fillId="47" borderId="4" applyNumberFormat="0" applyProtection="0">
      <alignment vertical="center"/>
    </xf>
    <xf numFmtId="0" fontId="24" fillId="10" borderId="1" applyNumberFormat="0" applyProtection="0">
      <alignment horizontal="left" vertical="top" indent="1"/>
    </xf>
    <xf numFmtId="4" fontId="35" fillId="49" borderId="4" applyNumberFormat="0" applyProtection="0">
      <alignment horizontal="left" vertical="center" indent="1"/>
    </xf>
    <xf numFmtId="4" fontId="26" fillId="25" borderId="4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27" fillId="18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0" fontId="31" fillId="23" borderId="5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wrapText="1" indent="1"/>
    </xf>
    <xf numFmtId="4" fontId="35" fillId="48" borderId="4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26" fillId="5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6" fillId="19" borderId="1" applyNumberFormat="0" applyProtection="0">
      <alignment vertical="center"/>
    </xf>
    <xf numFmtId="4" fontId="37" fillId="27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0" fontId="38" fillId="26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46" fillId="36" borderId="4" applyNumberFormat="0" applyProtection="0">
      <alignment vertical="center"/>
    </xf>
    <xf numFmtId="4" fontId="34" fillId="47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27" fillId="18" borderId="7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4" fontId="36" fillId="31" borderId="1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59" fillId="36" borderId="4" applyNumberFormat="0" applyProtection="0">
      <alignment vertical="center"/>
    </xf>
    <xf numFmtId="4" fontId="36" fillId="10" borderId="1" applyNumberFormat="0" applyProtection="0">
      <alignment horizontal="left" vertical="center" indent="1"/>
    </xf>
    <xf numFmtId="4" fontId="45" fillId="36" borderId="4" applyNumberFormat="0" applyProtection="0">
      <alignment vertical="center"/>
    </xf>
    <xf numFmtId="4" fontId="26" fillId="7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59" fillId="28" borderId="4" applyNumberFormat="0" applyProtection="0">
      <alignment vertical="center"/>
    </xf>
    <xf numFmtId="4" fontId="26" fillId="7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0" fontId="26" fillId="20" borderId="1" applyNumberFormat="0" applyProtection="0">
      <alignment horizontal="left" vertical="top" indent="1"/>
    </xf>
    <xf numFmtId="4" fontId="26" fillId="12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59" fillId="36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6" fillId="30" borderId="1" applyNumberFormat="0" applyProtection="0">
      <alignment horizontal="right" vertical="center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4" fontId="35" fillId="49" borderId="4" applyNumberFormat="0" applyProtection="0">
      <alignment horizontal="left" vertical="center" indent="1"/>
    </xf>
    <xf numFmtId="4" fontId="47" fillId="47" borderId="4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4" fontId="26" fillId="16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0" fontId="31" fillId="19" borderId="1" applyNumberFormat="0" applyProtection="0">
      <alignment horizontal="left" vertical="top" indent="1"/>
    </xf>
    <xf numFmtId="4" fontId="46" fillId="36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36" fillId="33" borderId="1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36" fillId="19" borderId="1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4" fontId="37" fillId="0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36" fillId="28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46" fillId="28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5" fillId="49" borderId="4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4" fontId="26" fillId="4" borderId="1" applyNumberFormat="0" applyProtection="0">
      <alignment horizontal="right" vertical="center"/>
    </xf>
    <xf numFmtId="4" fontId="45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46" fillId="28" borderId="4" applyNumberFormat="0" applyProtection="0">
      <alignment vertical="center"/>
    </xf>
    <xf numFmtId="0" fontId="31" fillId="43" borderId="5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4" fontId="35" fillId="45" borderId="4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4" fontId="45" fillId="28" borderId="4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0" fontId="44" fillId="22" borderId="9" applyNumberFormat="0" applyFont="0" applyAlignment="0" applyProtection="0"/>
    <xf numFmtId="4" fontId="35" fillId="45" borderId="4" applyNumberFormat="0" applyProtection="0">
      <alignment horizontal="left" vertical="center" indent="1"/>
    </xf>
    <xf numFmtId="0" fontId="35" fillId="23" borderId="4" applyNumberFormat="0" applyProtection="0">
      <alignment horizontal="left" vertical="center" indent="1"/>
    </xf>
    <xf numFmtId="4" fontId="26" fillId="3" borderId="1" applyNumberFormat="0" applyProtection="0">
      <alignment horizontal="right" vertical="center"/>
    </xf>
    <xf numFmtId="4" fontId="35" fillId="0" borderId="4" applyNumberFormat="0" applyProtection="0">
      <alignment horizontal="left" vertical="center" indent="1"/>
    </xf>
    <xf numFmtId="4" fontId="26" fillId="5" borderId="1" applyNumberFormat="0" applyProtection="0">
      <alignment horizontal="right" vertical="center"/>
    </xf>
    <xf numFmtId="0" fontId="31" fillId="23" borderId="5" applyNumberFormat="0" applyProtection="0">
      <alignment horizontal="left" vertical="center" wrapText="1" indent="1"/>
    </xf>
    <xf numFmtId="4" fontId="38" fillId="46" borderId="4" applyNumberFormat="0" applyProtection="0">
      <alignment horizontal="left" vertical="center" wrapText="1" indent="1"/>
    </xf>
    <xf numFmtId="0" fontId="38" fillId="26" borderId="4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46" fillId="28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4" fontId="46" fillId="36" borderId="4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4" fontId="47" fillId="22" borderId="4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36" fillId="30" borderId="1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48" fillId="28" borderId="4" applyNumberFormat="0" applyProtection="0">
      <alignment vertical="center"/>
    </xf>
    <xf numFmtId="4" fontId="24" fillId="10" borderId="1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7" fillId="27" borderId="4" applyNumberFormat="0" applyProtection="0">
      <alignment vertical="center"/>
    </xf>
    <xf numFmtId="0" fontId="35" fillId="24" borderId="4" applyNumberFormat="0" applyProtection="0">
      <alignment horizontal="left" vertical="center" indent="1"/>
    </xf>
    <xf numFmtId="4" fontId="27" fillId="10" borderId="1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27" fillId="10" borderId="1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45" fillId="36" borderId="4" applyNumberFormat="0" applyProtection="0">
      <alignment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35" fillId="49" borderId="4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4" fontId="34" fillId="22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5" fillId="49" borderId="4" applyNumberFormat="0" applyProtection="0">
      <alignment horizontal="left" vertical="center" indent="1"/>
    </xf>
    <xf numFmtId="4" fontId="26" fillId="35" borderId="5" applyNumberFormat="0" applyProtection="0">
      <alignment horizontal="right" vertical="center"/>
    </xf>
    <xf numFmtId="0" fontId="31" fillId="11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0" fontId="31" fillId="44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8" fillId="0" borderId="4" applyNumberFormat="0" applyProtection="0">
      <alignment horizontal="left" vertical="center" wrapText="1" indent="1"/>
    </xf>
    <xf numFmtId="0" fontId="38" fillId="26" borderId="4" applyNumberFormat="0" applyProtection="0">
      <alignment horizontal="left" vertical="center" indent="1"/>
    </xf>
    <xf numFmtId="4" fontId="46" fillId="28" borderId="4" applyNumberFormat="0" applyProtection="0">
      <alignment vertical="center"/>
    </xf>
    <xf numFmtId="4" fontId="26" fillId="38" borderId="5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42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26" fillId="25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8" fillId="0" borderId="4" applyNumberFormat="0" applyProtection="0">
      <alignment horizontal="left" vertical="center" wrapText="1" indent="1"/>
    </xf>
    <xf numFmtId="4" fontId="59" fillId="28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0" fontId="24" fillId="10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4" fontId="26" fillId="30" borderId="5" applyNumberFormat="0" applyProtection="0">
      <alignment horizontal="right" vertical="center"/>
    </xf>
    <xf numFmtId="4" fontId="48" fillId="36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6" fillId="28" borderId="4" applyNumberFormat="0" applyProtection="0">
      <alignment vertical="center"/>
    </xf>
    <xf numFmtId="4" fontId="36" fillId="33" borderId="1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0" fontId="35" fillId="24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0" fontId="31" fillId="19" borderId="1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26" fillId="10" borderId="5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27" fillId="10" borderId="1" applyNumberFormat="0" applyProtection="0">
      <alignment vertical="center"/>
    </xf>
    <xf numFmtId="4" fontId="59" fillId="36" borderId="4" applyNumberFormat="0" applyProtection="0">
      <alignment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4" fontId="36" fillId="35" borderId="1" applyNumberFormat="0" applyProtection="0">
      <alignment horizontal="right" vertical="center"/>
    </xf>
    <xf numFmtId="4" fontId="26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31" fillId="44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5" fillId="48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1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34" fillId="47" borderId="4" applyNumberFormat="0" applyProtection="0">
      <alignment vertical="center"/>
    </xf>
    <xf numFmtId="4" fontId="47" fillId="47" borderId="4" applyNumberFormat="0" applyProtection="0">
      <alignment horizontal="right" vertical="center"/>
    </xf>
    <xf numFmtId="4" fontId="37" fillId="27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9" fillId="36" borderId="4" applyNumberFormat="0" applyProtection="0">
      <alignment vertical="center"/>
    </xf>
    <xf numFmtId="4" fontId="26" fillId="29" borderId="5" applyNumberFormat="0" applyProtection="0">
      <alignment horizontal="right" vertical="center"/>
    </xf>
    <xf numFmtId="4" fontId="48" fillId="36" borderId="4" applyNumberFormat="0" applyProtection="0">
      <alignment vertical="center"/>
    </xf>
    <xf numFmtId="4" fontId="26" fillId="3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40" fillId="10" borderId="1" applyNumberFormat="0" applyProtection="0">
      <alignment vertical="center"/>
    </xf>
    <xf numFmtId="4" fontId="58" fillId="27" borderId="4" applyNumberFormat="0" applyProtection="0">
      <alignment vertical="center"/>
    </xf>
    <xf numFmtId="4" fontId="45" fillId="36" borderId="4" applyNumberFormat="0" applyProtection="0">
      <alignment vertical="center"/>
    </xf>
    <xf numFmtId="4" fontId="26" fillId="2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46" fillId="28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46" fillId="36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46" fillId="28" borderId="4" applyNumberFormat="0" applyProtection="0">
      <alignment vertical="center"/>
    </xf>
    <xf numFmtId="0" fontId="31" fillId="18" borderId="1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4" fillId="22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0" fontId="31" fillId="0" borderId="0"/>
    <xf numFmtId="4" fontId="36" fillId="34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4" fillId="22" borderId="4" applyNumberFormat="0" applyProtection="0">
      <alignment horizontal="left" vertical="center" indent="1"/>
    </xf>
    <xf numFmtId="4" fontId="26" fillId="20" borderId="1" applyNumberFormat="0" applyProtection="0">
      <alignment vertical="center"/>
    </xf>
    <xf numFmtId="4" fontId="45" fillId="36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36" fillId="18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0" fontId="31" fillId="42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0" fontId="31" fillId="18" borderId="1" applyNumberFormat="0" applyProtection="0">
      <alignment horizontal="left" vertical="center" indent="1"/>
    </xf>
    <xf numFmtId="4" fontId="34" fillId="47" borderId="4" applyNumberFormat="0" applyProtection="0">
      <alignment vertical="center"/>
    </xf>
    <xf numFmtId="4" fontId="37" fillId="25" borderId="4" applyNumberFormat="0" applyProtection="0">
      <alignment horizontal="right" vertical="center"/>
    </xf>
    <xf numFmtId="4" fontId="59" fillId="28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46" fillId="28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28" fillId="10" borderId="5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4" fontId="47" fillId="22" borderId="4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0" fontId="31" fillId="11" borderId="1" applyNumberFormat="0" applyProtection="0">
      <alignment horizontal="left" vertical="top" indent="1"/>
    </xf>
    <xf numFmtId="4" fontId="36" fillId="19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46" fillId="28" borderId="4" applyNumberFormat="0" applyProtection="0">
      <alignment vertical="center"/>
    </xf>
    <xf numFmtId="0" fontId="31" fillId="44" borderId="5" applyNumberFormat="0" applyProtection="0">
      <alignment horizontal="left" vertical="center" indent="1"/>
    </xf>
    <xf numFmtId="4" fontId="41" fillId="19" borderId="1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58" fillId="27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4" fontId="46" fillId="28" borderId="4" applyNumberFormat="0" applyProtection="0">
      <alignment vertical="center"/>
    </xf>
    <xf numFmtId="0" fontId="24" fillId="10" borderId="1" applyNumberFormat="0" applyProtection="0">
      <alignment horizontal="left" vertical="top" indent="1"/>
    </xf>
    <xf numFmtId="4" fontId="36" fillId="28" borderId="1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4" fillId="41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59" fillId="36" borderId="4" applyNumberFormat="0" applyProtection="0">
      <alignment vertical="center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26" fillId="20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5" fillId="0" borderId="4" applyNumberFormat="0" applyProtection="0">
      <alignment horizontal="left" vertical="center" indent="1"/>
    </xf>
    <xf numFmtId="4" fontId="26" fillId="7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5" fillId="49" borderId="4" applyNumberFormat="0" applyProtection="0">
      <alignment horizontal="left" vertical="center" indent="1"/>
    </xf>
    <xf numFmtId="4" fontId="26" fillId="39" borderId="5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4" fontId="40" fillId="10" borderId="1" applyNumberFormat="0" applyProtection="0">
      <alignment vertical="center"/>
    </xf>
    <xf numFmtId="4" fontId="47" fillId="22" borderId="4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39" fillId="27" borderId="16" applyNumberFormat="0" applyProtection="0">
      <alignment horizontal="right" vertical="center"/>
    </xf>
    <xf numFmtId="4" fontId="45" fillId="36" borderId="4" applyNumberFormat="0" applyProtection="0">
      <alignment vertical="center"/>
    </xf>
    <xf numFmtId="0" fontId="31" fillId="11" borderId="1" applyNumberFormat="0" applyProtection="0">
      <alignment horizontal="left" vertical="center" indent="1"/>
    </xf>
    <xf numFmtId="4" fontId="36" fillId="35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0" fontId="35" fillId="24" borderId="4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0" fontId="31" fillId="18" borderId="1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40" fillId="10" borderId="1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26" fillId="3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50" fillId="46" borderId="4" applyNumberFormat="0" applyProtection="0">
      <alignment horizontal="center" vertical="center"/>
    </xf>
    <xf numFmtId="4" fontId="58" fillId="27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59" fillId="36" borderId="4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46" fillId="36" borderId="4" applyNumberFormat="0" applyProtection="0">
      <alignment vertical="center"/>
    </xf>
    <xf numFmtId="4" fontId="26" fillId="25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26" fillId="14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0" fontId="31" fillId="18" borderId="1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38" fillId="46" borderId="4" applyNumberFormat="0" applyProtection="0">
      <alignment horizontal="left" vertical="center" wrapText="1" indent="1"/>
    </xf>
    <xf numFmtId="4" fontId="35" fillId="24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4" fontId="36" fillId="32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4" fontId="47" fillId="22" borderId="4" applyNumberFormat="0" applyProtection="0">
      <alignment horizontal="right" vertical="center"/>
    </xf>
    <xf numFmtId="4" fontId="48" fillId="36" borderId="4" applyNumberFormat="0" applyProtection="0">
      <alignment vertical="center"/>
    </xf>
    <xf numFmtId="4" fontId="28" fillId="10" borderId="5" applyNumberFormat="0" applyProtection="0">
      <alignment vertical="center"/>
    </xf>
    <xf numFmtId="4" fontId="26" fillId="30" borderId="5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6" fillId="20" borderId="1" applyNumberFormat="0" applyProtection="0">
      <alignment vertical="center"/>
    </xf>
    <xf numFmtId="4" fontId="39" fillId="27" borderId="16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5" fillId="45" borderId="4" applyNumberFormat="0" applyProtection="0">
      <alignment horizontal="left" vertical="center" indent="1"/>
    </xf>
    <xf numFmtId="4" fontId="26" fillId="8" borderId="1" applyNumberFormat="0" applyProtection="0">
      <alignment horizontal="right" vertical="center"/>
    </xf>
    <xf numFmtId="0" fontId="38" fillId="50" borderId="4" applyNumberFormat="0" applyProtection="0">
      <alignment horizontal="left" vertical="center" wrapText="1" indent="1"/>
    </xf>
    <xf numFmtId="4" fontId="26" fillId="12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45" fillId="28" borderId="4" applyNumberFormat="0" applyProtection="0">
      <alignment vertical="center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47" fillId="22" borderId="4" applyNumberFormat="0" applyProtection="0">
      <alignment horizontal="right" vertical="center"/>
    </xf>
    <xf numFmtId="4" fontId="48" fillId="28" borderId="4" applyNumberFormat="0" applyProtection="0">
      <alignment vertical="center"/>
    </xf>
    <xf numFmtId="0" fontId="35" fillId="23" borderId="4" applyNumberFormat="0" applyProtection="0">
      <alignment horizontal="left" vertical="center" indent="1"/>
    </xf>
    <xf numFmtId="4" fontId="26" fillId="30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36" fillId="33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6" fillId="36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28" fillId="20" borderId="5" applyNumberFormat="0" applyProtection="0">
      <alignment vertical="center"/>
    </xf>
    <xf numFmtId="4" fontId="26" fillId="40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4" fontId="30" fillId="25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48" fillId="36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39" fillId="27" borderId="16" applyNumberFormat="0" applyProtection="0">
      <alignment horizontal="right" vertical="center"/>
    </xf>
    <xf numFmtId="4" fontId="37" fillId="0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45" fillId="36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26" fillId="2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6" fillId="25" borderId="5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36" fillId="19" borderId="1" applyNumberFormat="0" applyProtection="0">
      <alignment vertical="center"/>
    </xf>
    <xf numFmtId="0" fontId="31" fillId="44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10" borderId="1" applyNumberFormat="0" applyProtection="0">
      <alignment horizontal="left" vertical="center" indent="1"/>
    </xf>
    <xf numFmtId="4" fontId="46" fillId="36" borderId="4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47" fillId="47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45" fillId="36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36" fillId="30" borderId="1" applyNumberFormat="0" applyProtection="0">
      <alignment horizontal="right" vertical="center"/>
    </xf>
    <xf numFmtId="0" fontId="26" fillId="11" borderId="1" applyNumberFormat="0" applyProtection="0">
      <alignment horizontal="left" vertical="top" indent="1"/>
    </xf>
    <xf numFmtId="4" fontId="48" fillId="28" borderId="4" applyNumberFormat="0" applyProtection="0">
      <alignment vertical="center"/>
    </xf>
    <xf numFmtId="4" fontId="38" fillId="0" borderId="4" applyNumberFormat="0" applyProtection="0">
      <alignment horizontal="left" vertical="center" wrapText="1" indent="1"/>
    </xf>
    <xf numFmtId="4" fontId="27" fillId="18" borderId="1" applyNumberFormat="0" applyProtection="0">
      <alignment horizontal="left" vertical="center" indent="1"/>
    </xf>
    <xf numFmtId="4" fontId="27" fillId="10" borderId="1" applyNumberFormat="0" applyProtection="0">
      <alignment vertical="center"/>
    </xf>
    <xf numFmtId="4" fontId="36" fillId="10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4" fontId="37" fillId="0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6" fillId="36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6" fillId="2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25" borderId="5" applyNumberFormat="0" applyProtection="0">
      <alignment horizontal="left" vertical="center" indent="1"/>
    </xf>
    <xf numFmtId="4" fontId="36" fillId="36" borderId="1" applyNumberFormat="0" applyProtection="0">
      <alignment horizontal="right" vertical="center"/>
    </xf>
    <xf numFmtId="0" fontId="31" fillId="23" borderId="5" applyNumberFormat="0" applyProtection="0">
      <alignment horizontal="left" vertical="center" wrapText="1" indent="1"/>
    </xf>
    <xf numFmtId="4" fontId="46" fillId="28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4" fontId="26" fillId="29" borderId="5" applyNumberFormat="0" applyProtection="0">
      <alignment horizontal="right" vertical="center"/>
    </xf>
    <xf numFmtId="4" fontId="37" fillId="0" borderId="4" applyNumberFormat="0" applyProtection="0">
      <alignment vertical="center"/>
    </xf>
    <xf numFmtId="4" fontId="36" fillId="29" borderId="1" applyNumberFormat="0" applyProtection="0">
      <alignment horizontal="right" vertical="center"/>
    </xf>
    <xf numFmtId="4" fontId="26" fillId="10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9" fillId="27" borderId="4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24" fillId="41" borderId="5" applyNumberFormat="0" applyProtection="0">
      <alignment horizontal="left" vertical="center" indent="1"/>
    </xf>
    <xf numFmtId="4" fontId="26" fillId="10" borderId="5" applyNumberFormat="0" applyProtection="0">
      <alignment vertical="center"/>
    </xf>
    <xf numFmtId="4" fontId="28" fillId="25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0" fontId="38" fillId="50" borderId="4" applyNumberFormat="0" applyProtection="0">
      <alignment horizontal="left" vertical="center" wrapText="1" indent="1"/>
    </xf>
    <xf numFmtId="4" fontId="26" fillId="40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24" fillId="10" borderId="1" applyNumberFormat="0" applyProtection="0">
      <alignment horizontal="left" vertical="center" indent="1"/>
    </xf>
    <xf numFmtId="4" fontId="48" fillId="28" borderId="4" applyNumberFormat="0" applyProtection="0">
      <alignment vertical="center"/>
    </xf>
    <xf numFmtId="4" fontId="26" fillId="20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0" fillId="25" borderId="5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46" fillId="36" borderId="4" applyNumberFormat="0" applyProtection="0">
      <alignment vertical="center"/>
    </xf>
    <xf numFmtId="0" fontId="35" fillId="23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48" fillId="28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28" fillId="25" borderId="5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0" fontId="26" fillId="20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4" fontId="28" fillId="20" borderId="5" applyNumberFormat="0" applyProtection="0">
      <alignment vertical="center"/>
    </xf>
    <xf numFmtId="4" fontId="41" fillId="19" borderId="1" applyNumberFormat="0" applyProtection="0">
      <alignment horizontal="right" vertical="center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35" fillId="0" borderId="4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4" fontId="35" fillId="0" borderId="4" applyNumberFormat="0" applyProtection="0">
      <alignment horizontal="left" vertical="center" indent="1"/>
    </xf>
    <xf numFmtId="4" fontId="36" fillId="35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46" fillId="36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26" fillId="38" borderId="5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40" fillId="10" borderId="1" applyNumberFormat="0" applyProtection="0">
      <alignment vertical="center"/>
    </xf>
    <xf numFmtId="4" fontId="59" fillId="28" borderId="4" applyNumberFormat="0" applyProtection="0">
      <alignment vertical="center"/>
    </xf>
    <xf numFmtId="4" fontId="38" fillId="0" borderId="4" applyNumberFormat="0" applyProtection="0">
      <alignment horizontal="left" vertical="center" wrapText="1" indent="1"/>
    </xf>
    <xf numFmtId="4" fontId="26" fillId="10" borderId="5" applyNumberFormat="0" applyProtection="0">
      <alignment vertical="center"/>
    </xf>
    <xf numFmtId="4" fontId="34" fillId="22" borderId="4" applyNumberFormat="0" applyProtection="0">
      <alignment vertical="center"/>
    </xf>
    <xf numFmtId="4" fontId="35" fillId="24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4" fontId="45" fillId="36" borderId="4" applyNumberFormat="0" applyProtection="0">
      <alignment vertical="center"/>
    </xf>
    <xf numFmtId="4" fontId="45" fillId="28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4" fontId="41" fillId="19" borderId="1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24" fillId="41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6" fillId="19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0" fontId="24" fillId="10" borderId="1" applyNumberFormat="0" applyProtection="0">
      <alignment horizontal="left" vertical="top" indent="1"/>
    </xf>
    <xf numFmtId="4" fontId="35" fillId="45" borderId="4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4" fontId="40" fillId="10" borderId="1" applyNumberFormat="0" applyProtection="0">
      <alignment vertical="center"/>
    </xf>
    <xf numFmtId="0" fontId="44" fillId="22" borderId="9" applyNumberFormat="0" applyFont="0" applyAlignment="0" applyProtection="0"/>
    <xf numFmtId="4" fontId="36" fillId="28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26" fillId="34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5" fillId="24" borderId="4" applyNumberFormat="0" applyProtection="0">
      <alignment horizontal="left" vertical="center" indent="1"/>
    </xf>
    <xf numFmtId="4" fontId="36" fillId="34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26" fillId="11" borderId="1" applyNumberFormat="0" applyProtection="0">
      <alignment horizontal="left" vertical="top" wrapText="1" indent="1"/>
    </xf>
    <xf numFmtId="4" fontId="47" fillId="22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38" fillId="0" borderId="4" applyNumberFormat="0" applyProtection="0">
      <alignment horizontal="left" vertical="center" wrapText="1" indent="1"/>
    </xf>
    <xf numFmtId="4" fontId="59" fillId="28" borderId="4" applyNumberFormat="0" applyProtection="0">
      <alignment vertical="center"/>
    </xf>
    <xf numFmtId="4" fontId="36" fillId="35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0" fontId="26" fillId="20" borderId="1" applyNumberFormat="0" applyProtection="0">
      <alignment horizontal="left" vertical="top" indent="1"/>
    </xf>
    <xf numFmtId="4" fontId="26" fillId="20" borderId="5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29" fillId="11" borderId="7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42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0" fontId="31" fillId="19" borderId="1" applyNumberFormat="0" applyProtection="0">
      <alignment horizontal="left" vertical="top" indent="1"/>
    </xf>
    <xf numFmtId="4" fontId="35" fillId="0" borderId="4" applyNumberFormat="0" applyProtection="0">
      <alignment horizontal="left" vertical="center" indent="1"/>
    </xf>
    <xf numFmtId="4" fontId="26" fillId="20" borderId="5" applyNumberFormat="0" applyProtection="0">
      <alignment horizontal="left" vertical="center" indent="1"/>
    </xf>
    <xf numFmtId="4" fontId="36" fillId="35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10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5" fillId="23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26" fillId="10" borderId="5" applyNumberFormat="0" applyProtection="0">
      <alignment horizontal="left" vertical="center" indent="1"/>
    </xf>
    <xf numFmtId="4" fontId="47" fillId="47" borderId="4" applyNumberFormat="0" applyProtection="0">
      <alignment horizontal="right" vertical="center"/>
    </xf>
    <xf numFmtId="4" fontId="36" fillId="10" borderId="1" applyNumberFormat="0" applyProtection="0">
      <alignment horizontal="left" vertical="center" indent="1"/>
    </xf>
    <xf numFmtId="4" fontId="40" fillId="10" borderId="1" applyNumberFormat="0" applyProtection="0">
      <alignment vertical="center"/>
    </xf>
    <xf numFmtId="4" fontId="46" fillId="36" borderId="4" applyNumberFormat="0" applyProtection="0">
      <alignment vertical="center"/>
    </xf>
    <xf numFmtId="4" fontId="34" fillId="22" borderId="4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0" fontId="26" fillId="11" borderId="1" applyNumberFormat="0" applyProtection="0">
      <alignment horizontal="left" vertical="top" wrapText="1" indent="1"/>
    </xf>
    <xf numFmtId="4" fontId="37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27" fillId="10" borderId="1" applyNumberFormat="0" applyProtection="0">
      <alignment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45" fillId="36" borderId="4" applyNumberFormat="0" applyProtection="0">
      <alignment vertical="center"/>
    </xf>
    <xf numFmtId="4" fontId="36" fillId="31" borderId="1" applyNumberFormat="0" applyProtection="0">
      <alignment horizontal="right" vertical="center"/>
    </xf>
    <xf numFmtId="0" fontId="31" fillId="0" borderId="0"/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25" borderId="5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27" fillId="10" borderId="1" applyNumberFormat="0" applyProtection="0">
      <alignment vertical="center"/>
    </xf>
    <xf numFmtId="4" fontId="27" fillId="10" borderId="1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47" fillId="22" borderId="4" applyNumberFormat="0" applyProtection="0">
      <alignment horizontal="right" vertical="center"/>
    </xf>
    <xf numFmtId="4" fontId="26" fillId="10" borderId="5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46" fillId="28" borderId="4" applyNumberFormat="0" applyProtection="0">
      <alignment vertical="center"/>
    </xf>
    <xf numFmtId="4" fontId="47" fillId="22" borderId="4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26" fillId="42" borderId="5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6" fillId="29" borderId="5" applyNumberFormat="0" applyProtection="0">
      <alignment horizontal="right" vertical="center"/>
    </xf>
    <xf numFmtId="0" fontId="31" fillId="11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42" borderId="5" applyNumberFormat="0" applyProtection="0">
      <alignment horizontal="left" vertical="center" indent="1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26" fillId="14" borderId="1" applyNumberFormat="0" applyProtection="0">
      <alignment horizontal="right"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0" fontId="35" fillId="24" borderId="4" applyNumberFormat="0" applyProtection="0">
      <alignment horizontal="left" vertical="center" indent="1"/>
    </xf>
    <xf numFmtId="4" fontId="39" fillId="27" borderId="16" applyNumberFormat="0" applyProtection="0">
      <alignment horizontal="right" vertical="center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27" fillId="18" borderId="1" applyNumberFormat="0" applyProtection="0">
      <alignment horizontal="left" vertical="center" indent="1"/>
    </xf>
    <xf numFmtId="4" fontId="36" fillId="36" borderId="1" applyNumberFormat="0" applyProtection="0">
      <alignment horizontal="right" vertical="center"/>
    </xf>
    <xf numFmtId="4" fontId="29" fillId="11" borderId="7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5" fillId="23" borderId="4" applyNumberFormat="0" applyProtection="0">
      <alignment horizontal="left" vertical="center" indent="1"/>
    </xf>
    <xf numFmtId="4" fontId="48" fillId="28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24" fillId="41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4" fillId="41" borderId="5" applyNumberFormat="0" applyProtection="0">
      <alignment horizontal="left" vertical="center" indent="1"/>
    </xf>
    <xf numFmtId="4" fontId="24" fillId="41" borderId="5" applyNumberFormat="0" applyProtection="0">
      <alignment horizontal="left" vertical="center" indent="1"/>
    </xf>
    <xf numFmtId="4" fontId="36" fillId="32" borderId="1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6" fillId="25" borderId="4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26" fillId="29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50" fillId="46" borderId="4" applyNumberFormat="0" applyProtection="0">
      <alignment horizontal="center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0" fontId="31" fillId="23" borderId="5" applyNumberFormat="0" applyProtection="0">
      <alignment horizontal="left" vertical="center" indent="1"/>
    </xf>
    <xf numFmtId="4" fontId="36" fillId="32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4" fontId="26" fillId="25" borderId="5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26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4" fontId="48" fillId="36" borderId="4" applyNumberFormat="0" applyProtection="0">
      <alignment vertical="center"/>
    </xf>
    <xf numFmtId="4" fontId="26" fillId="20" borderId="5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4" fillId="47" borderId="4" applyNumberFormat="0" applyProtection="0">
      <alignment vertical="center"/>
    </xf>
    <xf numFmtId="4" fontId="28" fillId="20" borderId="5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39" fillId="27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41" fillId="19" borderId="1" applyNumberFormat="0" applyProtection="0">
      <alignment vertical="center"/>
    </xf>
    <xf numFmtId="0" fontId="31" fillId="19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4" fontId="26" fillId="20" borderId="5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4" fontId="26" fillId="20" borderId="5" applyNumberFormat="0" applyProtection="0">
      <alignment horizontal="left" vertical="center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26" fillId="16" borderId="1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28" fillId="25" borderId="5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45" fillId="36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59" fillId="28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8" fillId="0" borderId="4" applyNumberFormat="0" applyProtection="0">
      <alignment horizontal="left" vertical="center" wrapText="1" indent="1"/>
    </xf>
    <xf numFmtId="4" fontId="38" fillId="46" borderId="4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26" fillId="2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wrapText="1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60" fillId="51" borderId="1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wrapText="1" indent="1"/>
    </xf>
    <xf numFmtId="4" fontId="26" fillId="25" borderId="5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4" fillId="22" borderId="4" applyNumberFormat="0" applyProtection="0">
      <alignment vertical="center"/>
    </xf>
    <xf numFmtId="4" fontId="26" fillId="8" borderId="1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39" fillId="27" borderId="4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7" fillId="27" borderId="4" applyNumberFormat="0" applyProtection="0">
      <alignment vertical="center"/>
    </xf>
    <xf numFmtId="0" fontId="31" fillId="19" borderId="1" applyNumberFormat="0" applyProtection="0">
      <alignment horizontal="left" vertical="center" indent="1"/>
    </xf>
    <xf numFmtId="4" fontId="29" fillId="11" borderId="7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0" fontId="38" fillId="26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42" fillId="19" borderId="1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4" fillId="9" borderId="1" applyNumberFormat="0" applyProtection="0">
      <alignment vertical="center"/>
    </xf>
    <xf numFmtId="4" fontId="25" fillId="10" borderId="1" applyNumberFormat="0" applyProtection="0">
      <alignment vertical="center"/>
    </xf>
    <xf numFmtId="4" fontId="24" fillId="10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48" fillId="36" borderId="4" applyNumberFormat="0" applyProtection="0">
      <alignment vertical="center"/>
    </xf>
    <xf numFmtId="4" fontId="26" fillId="2" borderId="1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27" fillId="18" borderId="1" applyNumberFormat="0" applyProtection="0">
      <alignment horizontal="left" vertical="center" wrapText="1" indent="1"/>
    </xf>
    <xf numFmtId="4" fontId="26" fillId="20" borderId="1" applyNumberFormat="0" applyProtection="0">
      <alignment vertical="center"/>
    </xf>
    <xf numFmtId="4" fontId="28" fillId="20" borderId="1" applyNumberFormat="0" applyProtection="0">
      <alignment vertical="center"/>
    </xf>
    <xf numFmtId="4" fontId="26" fillId="20" borderId="1" applyNumberFormat="0" applyProtection="0">
      <alignment horizontal="left" vertical="center" indent="1"/>
    </xf>
    <xf numFmtId="4" fontId="28" fillId="16" borderId="1" applyNumberFormat="0" applyProtection="0">
      <alignment horizontal="right" vertical="center"/>
    </xf>
    <xf numFmtId="4" fontId="30" fillId="16" borderId="1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4" fontId="40" fillId="10" borderId="1" applyNumberFormat="0" applyProtection="0">
      <alignment vertical="center"/>
    </xf>
    <xf numFmtId="4" fontId="36" fillId="35" borderId="1" applyNumberFormat="0" applyProtection="0">
      <alignment horizontal="right" vertical="center"/>
    </xf>
    <xf numFmtId="4" fontId="27" fillId="10" borderId="1" applyNumberFormat="0" applyProtection="0">
      <alignment vertical="center"/>
    </xf>
    <xf numFmtId="4" fontId="36" fillId="10" borderId="1" applyNumberFormat="0" applyProtection="0">
      <alignment horizontal="left" vertical="center" indent="1"/>
    </xf>
    <xf numFmtId="4" fontId="24" fillId="10" borderId="1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42" fillId="19" borderId="1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28" fillId="10" borderId="5" applyNumberFormat="0" applyProtection="0">
      <alignment vertical="center"/>
    </xf>
    <xf numFmtId="4" fontId="26" fillId="10" borderId="5" applyNumberFormat="0" applyProtection="0">
      <alignment vertical="center"/>
    </xf>
    <xf numFmtId="4" fontId="26" fillId="29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9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28" fillId="1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28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30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4" fillId="41" borderId="5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25" borderId="5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9" fillId="27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6" fillId="10" borderId="5" applyNumberFormat="0" applyProtection="0">
      <alignment vertical="center"/>
    </xf>
    <xf numFmtId="4" fontId="27" fillId="10" borderId="1" applyNumberFormat="0" applyProtection="0">
      <alignment vertical="center"/>
    </xf>
    <xf numFmtId="4" fontId="27" fillId="10" borderId="1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36" fillId="34" borderId="1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26" fillId="10" borderId="5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26" fillId="35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0" fontId="31" fillId="11" borderId="1" applyNumberFormat="0" applyProtection="0">
      <alignment horizontal="left" vertical="top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45" fillId="28" borderId="4" applyNumberFormat="0" applyProtection="0">
      <alignment vertical="center"/>
    </xf>
    <xf numFmtId="4" fontId="27" fillId="10" borderId="1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7" fillId="27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28" fillId="20" borderId="5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26" fillId="39" borderId="5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27" fillId="18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4" fontId="29" fillId="11" borderId="7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8" borderId="1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45" fillId="36" borderId="4" applyNumberFormat="0" applyProtection="0">
      <alignment vertical="center"/>
    </xf>
    <xf numFmtId="4" fontId="45" fillId="36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4" fontId="46" fillId="28" borderId="4" applyNumberFormat="0" applyProtection="0">
      <alignment vertical="center"/>
    </xf>
    <xf numFmtId="4" fontId="50" fillId="46" borderId="4" applyNumberFormat="0" applyProtection="0">
      <alignment horizontal="center" vertical="center"/>
    </xf>
    <xf numFmtId="0" fontId="35" fillId="24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59" fillId="28" borderId="4" applyNumberFormat="0" applyProtection="0">
      <alignment vertical="center"/>
    </xf>
    <xf numFmtId="4" fontId="59" fillId="36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7" fillId="25" borderId="4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0" fontId="44" fillId="22" borderId="9" applyNumberFormat="0" applyFont="0" applyAlignment="0" applyProtection="0"/>
    <xf numFmtId="4" fontId="26" fillId="3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7" fillId="10" borderId="1" applyNumberFormat="0" applyProtection="0">
      <alignment vertical="center"/>
    </xf>
    <xf numFmtId="4" fontId="37" fillId="27" borderId="4" applyNumberFormat="0" applyProtection="0">
      <alignment vertical="center"/>
    </xf>
    <xf numFmtId="4" fontId="27" fillId="10" borderId="1" applyNumberFormat="0" applyProtection="0">
      <alignment vertical="center"/>
    </xf>
    <xf numFmtId="4" fontId="46" fillId="36" borderId="4" applyNumberFormat="0" applyProtection="0">
      <alignment vertical="center"/>
    </xf>
    <xf numFmtId="4" fontId="36" fillId="30" borderId="1" applyNumberFormat="0" applyProtection="0">
      <alignment horizontal="right" vertical="center"/>
    </xf>
    <xf numFmtId="4" fontId="45" fillId="28" borderId="4" applyNumberFormat="0" applyProtection="0">
      <alignment vertical="center"/>
    </xf>
    <xf numFmtId="0" fontId="24" fillId="10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4" fontId="34" fillId="22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41" fillId="19" borderId="1" applyNumberFormat="0" applyProtection="0">
      <alignment horizontal="right" vertical="center"/>
    </xf>
    <xf numFmtId="0" fontId="26" fillId="20" borderId="1" applyNumberFormat="0" applyProtection="0">
      <alignment horizontal="left" vertical="top" indent="1"/>
    </xf>
    <xf numFmtId="0" fontId="35" fillId="24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24" fillId="41" borderId="4" applyNumberFormat="0" applyProtection="0">
      <alignment horizontal="left" vertical="center" indent="1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35" fillId="45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24" fillId="41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31" fillId="23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6" fillId="25" borderId="4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26" fillId="25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5" fillId="0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6" fillId="32" borderId="1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29" borderId="1" applyNumberFormat="0" applyProtection="0">
      <alignment horizontal="right" vertical="center"/>
    </xf>
    <xf numFmtId="4" fontId="28" fillId="20" borderId="5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26" fillId="16" borderId="1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48" fillId="36" borderId="4" applyNumberFormat="0" applyProtection="0">
      <alignment vertical="center"/>
    </xf>
    <xf numFmtId="0" fontId="31" fillId="19" borderId="1" applyNumberFormat="0" applyProtection="0">
      <alignment horizontal="left" vertical="top" indent="1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26" fillId="11" borderId="1" applyNumberFormat="0" applyProtection="0">
      <alignment horizontal="left" vertical="top" wrapText="1" indent="1"/>
    </xf>
    <xf numFmtId="0" fontId="31" fillId="23" borderId="5" applyNumberFormat="0" applyProtection="0">
      <alignment horizontal="left" vertical="center" indent="1"/>
    </xf>
    <xf numFmtId="0" fontId="60" fillId="51" borderId="15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45" fillId="28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45" fillId="28" borderId="4" applyNumberFormat="0" applyProtection="0">
      <alignment vertical="center"/>
    </xf>
    <xf numFmtId="4" fontId="46" fillId="36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42" fillId="19" borderId="1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9" fillId="27" borderId="16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28" fillId="20" borderId="1" applyNumberFormat="0" applyProtection="0">
      <alignment vertical="center"/>
    </xf>
    <xf numFmtId="4" fontId="48" fillId="28" borderId="4" applyNumberFormat="0" applyProtection="0">
      <alignment vertical="center"/>
    </xf>
    <xf numFmtId="4" fontId="59" fillId="28" borderId="4" applyNumberFormat="0" applyProtection="0">
      <alignment vertical="center"/>
    </xf>
    <xf numFmtId="4" fontId="26" fillId="20" borderId="1" applyNumberFormat="0" applyProtection="0">
      <alignment horizontal="left" vertical="center" indent="1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8" fillId="0" borderId="4" applyNumberFormat="0" applyProtection="0">
      <alignment horizontal="left" vertical="center" wrapText="1" indent="1"/>
    </xf>
    <xf numFmtId="4" fontId="38" fillId="46" borderId="4" applyNumberFormat="0" applyProtection="0">
      <alignment horizontal="left" vertical="center" wrapText="1" indent="1"/>
    </xf>
    <xf numFmtId="4" fontId="28" fillId="16" borderId="1" applyNumberFormat="0" applyProtection="0">
      <alignment horizontal="right" vertical="center"/>
    </xf>
    <xf numFmtId="4" fontId="46" fillId="36" borderId="4" applyNumberFormat="0" applyProtection="0">
      <alignment vertical="center"/>
    </xf>
    <xf numFmtId="4" fontId="28" fillId="10" borderId="5" applyNumberFormat="0" applyProtection="0">
      <alignment vertical="center"/>
    </xf>
    <xf numFmtId="4" fontId="26" fillId="32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9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45" fillId="28" borderId="4" applyNumberFormat="0" applyProtection="0">
      <alignment vertical="center"/>
    </xf>
    <xf numFmtId="4" fontId="26" fillId="40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5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28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26" fillId="35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10" borderId="5" applyNumberFormat="0" applyProtection="0">
      <alignment vertical="center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6" fillId="42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4" fillId="41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20" borderId="5" applyNumberFormat="0" applyProtection="0">
      <alignment vertical="center"/>
    </xf>
    <xf numFmtId="4" fontId="30" fillId="16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36" fillId="19" borderId="1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0" fontId="31" fillId="18" borderId="1" applyNumberFormat="0" applyProtection="0">
      <alignment horizontal="left" vertical="top" indent="1"/>
    </xf>
    <xf numFmtId="4" fontId="26" fillId="30" borderId="5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0" fontId="31" fillId="11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6" fillId="32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45" fillId="28" borderId="4" applyNumberFormat="0" applyProtection="0">
      <alignment vertical="center"/>
    </xf>
    <xf numFmtId="0" fontId="26" fillId="11" borderId="1" applyNumberFormat="0" applyProtection="0">
      <alignment horizontal="left" vertical="top" indent="1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26" fillId="5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45" fillId="36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4" fontId="26" fillId="12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4" fontId="36" fillId="34" borderId="1" applyNumberFormat="0" applyProtection="0">
      <alignment horizontal="right" vertical="center"/>
    </xf>
    <xf numFmtId="4" fontId="26" fillId="25" borderId="4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50" fillId="46" borderId="4" applyNumberFormat="0" applyProtection="0">
      <alignment horizontal="center" vertical="center"/>
    </xf>
    <xf numFmtId="0" fontId="31" fillId="19" borderId="1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4" fontId="48" fillId="28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4" fontId="47" fillId="22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4" fillId="9" borderId="1" applyNumberFormat="0" applyProtection="0">
      <alignment vertical="center"/>
    </xf>
    <xf numFmtId="0" fontId="38" fillId="50" borderId="4" applyNumberFormat="0" applyProtection="0">
      <alignment horizontal="left" vertical="center" wrapText="1" indent="1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48" fillId="36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59" fillId="28" borderId="4" applyNumberFormat="0" applyProtection="0">
      <alignment vertical="center"/>
    </xf>
    <xf numFmtId="4" fontId="25" fillId="10" borderId="1" applyNumberFormat="0" applyProtection="0">
      <alignment vertical="center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8" fillId="0" borderId="4" applyNumberFormat="0" applyProtection="0">
      <alignment horizontal="left" vertical="center" wrapText="1" indent="1"/>
    </xf>
    <xf numFmtId="4" fontId="38" fillId="46" borderId="4" applyNumberFormat="0" applyProtection="0">
      <alignment horizontal="left" vertical="center" wrapText="1" indent="1"/>
    </xf>
    <xf numFmtId="4" fontId="28" fillId="1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26" fillId="10" borderId="5" applyNumberFormat="0" applyProtection="0">
      <alignment vertical="center"/>
    </xf>
    <xf numFmtId="4" fontId="26" fillId="28" borderId="5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40" fillId="10" borderId="1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6" fillId="36" borderId="1" applyNumberFormat="0" applyProtection="0">
      <alignment horizontal="right" vertical="center"/>
    </xf>
    <xf numFmtId="0" fontId="35" fillId="24" borderId="4" applyNumberFormat="0" applyProtection="0">
      <alignment horizontal="left" vertical="center" indent="1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35" fillId="24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38" fillId="0" borderId="4" applyNumberFormat="0" applyProtection="0">
      <alignment horizontal="left" vertical="center" wrapText="1" indent="1"/>
    </xf>
    <xf numFmtId="4" fontId="59" fillId="28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37" fillId="27" borderId="4" applyNumberFormat="0" applyProtection="0">
      <alignment vertical="center"/>
    </xf>
    <xf numFmtId="4" fontId="40" fillId="10" borderId="1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24" fillId="10" borderId="1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46" fillId="28" borderId="4" applyNumberFormat="0" applyProtection="0">
      <alignment vertical="center"/>
    </xf>
    <xf numFmtId="4" fontId="36" fillId="10" borderId="1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0" fontId="31" fillId="19" borderId="1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26" fillId="11" borderId="1" applyNumberFormat="0" applyProtection="0">
      <alignment horizontal="left" vertical="top" wrapText="1" indent="1"/>
    </xf>
    <xf numFmtId="4" fontId="35" fillId="0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5" fillId="45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4" fontId="26" fillId="25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0" fontId="26" fillId="11" borderId="1" applyNumberFormat="0" applyProtection="0">
      <alignment horizontal="left" vertical="top" wrapText="1" indent="1"/>
    </xf>
    <xf numFmtId="4" fontId="35" fillId="45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8" borderId="1" applyNumberFormat="0" applyProtection="0">
      <alignment horizontal="left" vertical="top" indent="1"/>
    </xf>
    <xf numFmtId="0" fontId="31" fillId="42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7" fillId="27" borderId="4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4" fontId="35" fillId="45" borderId="4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5" fillId="48" borderId="4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4" fontId="36" fillId="36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45" fillId="28" borderId="4" applyNumberFormat="0" applyProtection="0">
      <alignment vertical="center"/>
    </xf>
    <xf numFmtId="4" fontId="26" fillId="28" borderId="5" applyNumberFormat="0" applyProtection="0">
      <alignment horizontal="right" vertical="center"/>
    </xf>
    <xf numFmtId="0" fontId="31" fillId="18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4" fontId="38" fillId="46" borderId="4" applyNumberFormat="0" applyProtection="0">
      <alignment horizontal="left" vertical="center" wrapText="1" indent="1"/>
    </xf>
    <xf numFmtId="4" fontId="34" fillId="22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8" fillId="26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4" fontId="36" fillId="36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3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46" fillId="28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8" fillId="10" borderId="5" applyNumberFormat="0" applyProtection="0">
      <alignment vertical="center"/>
    </xf>
    <xf numFmtId="4" fontId="28" fillId="25" borderId="5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36" fillId="28" borderId="1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4" fontId="36" fillId="30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25" borderId="4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4" fontId="24" fillId="41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6" fillId="33" borderId="1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5" fillId="49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6" fillId="36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46" fillId="36" borderId="4" applyNumberFormat="0" applyProtection="0">
      <alignment vertical="center"/>
    </xf>
    <xf numFmtId="4" fontId="50" fillId="46" borderId="4" applyNumberFormat="0" applyProtection="0">
      <alignment horizontal="center" vertical="center"/>
    </xf>
    <xf numFmtId="4" fontId="36" fillId="35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7" fillId="10" borderId="1" applyNumberFormat="0" applyProtection="0">
      <alignment vertical="center"/>
    </xf>
    <xf numFmtId="4" fontId="46" fillId="36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0" fontId="31" fillId="18" borderId="1" applyNumberFormat="0" applyProtection="0">
      <alignment horizontal="left" vertical="top" indent="1"/>
    </xf>
    <xf numFmtId="4" fontId="24" fillId="41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46" fillId="28" borderId="4" applyNumberFormat="0" applyProtection="0">
      <alignment vertical="center"/>
    </xf>
    <xf numFmtId="0" fontId="44" fillId="22" borderId="9" applyNumberFormat="0" applyFont="0" applyAlignment="0" applyProtection="0"/>
    <xf numFmtId="0" fontId="26" fillId="11" borderId="1" applyNumberFormat="0" applyProtection="0">
      <alignment horizontal="left" vertical="top" indent="1"/>
    </xf>
    <xf numFmtId="4" fontId="26" fillId="8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0" fontId="31" fillId="18" borderId="1" applyNumberFormat="0" applyProtection="0">
      <alignment horizontal="left" vertical="top" indent="1"/>
    </xf>
    <xf numFmtId="4" fontId="35" fillId="45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6" fillId="33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25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26" fillId="29" borderId="5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6" fillId="33" borderId="1" applyNumberFormat="0" applyProtection="0">
      <alignment horizontal="right" vertical="center"/>
    </xf>
    <xf numFmtId="4" fontId="26" fillId="42" borderId="5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0" fontId="31" fillId="18" borderId="1" applyNumberFormat="0" applyProtection="0">
      <alignment horizontal="left" vertical="top" indent="1"/>
    </xf>
    <xf numFmtId="4" fontId="26" fillId="39" borderId="5" applyNumberFormat="0" applyProtection="0">
      <alignment horizontal="right" vertical="center"/>
    </xf>
    <xf numFmtId="0" fontId="31" fillId="18" borderId="1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36" fillId="36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45" fillId="36" borderId="4" applyNumberFormat="0" applyProtection="0">
      <alignment vertical="center"/>
    </xf>
    <xf numFmtId="4" fontId="35" fillId="49" borderId="4" applyNumberFormat="0" applyProtection="0">
      <alignment horizontal="left" vertical="center" indent="1"/>
    </xf>
    <xf numFmtId="4" fontId="36" fillId="35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26" fillId="6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7" fillId="18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0" fontId="35" fillId="24" borderId="4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4" fontId="48" fillId="28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5" fillId="36" borderId="4" applyNumberFormat="0" applyProtection="0">
      <alignment vertical="center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4" fontId="26" fillId="8" borderId="1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26" fillId="10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5" fillId="24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4" fillId="41" borderId="5" applyNumberFormat="0" applyProtection="0">
      <alignment horizontal="left" vertical="center" indent="1"/>
    </xf>
    <xf numFmtId="4" fontId="46" fillId="28" borderId="4" applyNumberFormat="0" applyProtection="0">
      <alignment vertical="center"/>
    </xf>
    <xf numFmtId="4" fontId="34" fillId="22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46" fillId="36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26" fillId="10" borderId="5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5" fillId="45" borderId="4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31" fillId="17" borderId="1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46" fillId="28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5" borderId="5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6" fillId="25" borderId="5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5" fillId="23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0" fontId="31" fillId="44" borderId="5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24" fillId="41" borderId="4" applyNumberFormat="0" applyProtection="0">
      <alignment horizontal="left" vertical="center" indent="1"/>
    </xf>
    <xf numFmtId="4" fontId="36" fillId="36" borderId="1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0" fontId="31" fillId="43" borderId="5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28" fillId="25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1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40" fillId="10" borderId="1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5" fillId="49" borderId="4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46" fillId="28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3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0" borderId="5" applyNumberFormat="0" applyProtection="0">
      <alignment horizontal="left" vertical="center" indent="1"/>
    </xf>
    <xf numFmtId="4" fontId="26" fillId="39" borderId="5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26" fillId="29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4" fontId="26" fillId="32" borderId="5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4" fontId="26" fillId="35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36" fillId="10" borderId="1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26" fillId="20" borderId="1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26" fillId="3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26" fillId="2" borderId="1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59" fillId="28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1" fillId="19" borderId="1" applyNumberFormat="0" applyProtection="0">
      <alignment vertical="center"/>
    </xf>
    <xf numFmtId="0" fontId="31" fillId="17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26" fillId="8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7" fillId="0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5" fillId="36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26" fillId="25" borderId="5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46" fillId="28" borderId="4" applyNumberFormat="0" applyProtection="0">
      <alignment vertical="center"/>
    </xf>
    <xf numFmtId="4" fontId="47" fillId="47" borderId="4" applyNumberFormat="0" applyProtection="0">
      <alignment horizontal="right" vertical="center"/>
    </xf>
    <xf numFmtId="4" fontId="47" fillId="47" borderId="4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45" fillId="28" borderId="4" applyNumberFormat="0" applyProtection="0">
      <alignment vertical="center"/>
    </xf>
    <xf numFmtId="4" fontId="46" fillId="36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36" fillId="36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46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5" fillId="45" borderId="4" applyNumberFormat="0" applyProtection="0">
      <alignment horizontal="left" vertical="center" indent="1"/>
    </xf>
    <xf numFmtId="4" fontId="42" fillId="19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4" fontId="24" fillId="10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26" fillId="20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4" fontId="40" fillId="10" borderId="1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4" fontId="27" fillId="10" borderId="1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26" fillId="39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6" fillId="28" borderId="1" applyNumberFormat="0" applyProtection="0">
      <alignment horizontal="right" vertical="center"/>
    </xf>
    <xf numFmtId="0" fontId="26" fillId="11" borderId="1" applyNumberFormat="0" applyProtection="0">
      <alignment horizontal="left" vertical="top" wrapText="1" indent="1"/>
    </xf>
    <xf numFmtId="4" fontId="47" fillId="22" borderId="4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38" fillId="0" borderId="4" applyNumberFormat="0" applyProtection="0">
      <alignment horizontal="left" vertical="center" wrapText="1" indent="1"/>
    </xf>
    <xf numFmtId="4" fontId="59" fillId="28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0" fontId="26" fillId="20" borderId="1" applyNumberFormat="0" applyProtection="0">
      <alignment horizontal="left" vertical="top" indent="1"/>
    </xf>
    <xf numFmtId="4" fontId="26" fillId="20" borderId="5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42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5" fillId="0" borderId="4" applyNumberFormat="0" applyProtection="0">
      <alignment horizontal="left" vertical="center" indent="1"/>
    </xf>
    <xf numFmtId="4" fontId="36" fillId="35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10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26" fillId="10" borderId="5" applyNumberFormat="0" applyProtection="0">
      <alignment horizontal="left" vertical="center" indent="1"/>
    </xf>
    <xf numFmtId="4" fontId="47" fillId="47" borderId="4" applyNumberFormat="0" applyProtection="0">
      <alignment horizontal="right" vertical="center"/>
    </xf>
    <xf numFmtId="4" fontId="36" fillId="10" borderId="1" applyNumberFormat="0" applyProtection="0">
      <alignment horizontal="left" vertical="center" indent="1"/>
    </xf>
    <xf numFmtId="4" fontId="40" fillId="10" borderId="1" applyNumberFormat="0" applyProtection="0">
      <alignment vertical="center"/>
    </xf>
    <xf numFmtId="4" fontId="46" fillId="36" borderId="4" applyNumberFormat="0" applyProtection="0">
      <alignment vertical="center"/>
    </xf>
    <xf numFmtId="0" fontId="31" fillId="42" borderId="5" applyNumberFormat="0" applyProtection="0">
      <alignment horizontal="left" vertical="center" indent="1"/>
    </xf>
    <xf numFmtId="4" fontId="27" fillId="10" borderId="1" applyNumberFormat="0" applyProtection="0">
      <alignment vertical="center"/>
    </xf>
    <xf numFmtId="4" fontId="26" fillId="34" borderId="5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4" fontId="58" fillId="27" borderId="4" applyNumberFormat="0" applyProtection="0">
      <alignment vertical="center"/>
    </xf>
    <xf numFmtId="4" fontId="26" fillId="42" borderId="5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27" fillId="10" borderId="1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6" fillId="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4" fillId="10" borderId="1" applyNumberFormat="0" applyProtection="0">
      <alignment horizontal="left" vertical="center" indent="1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25" borderId="5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6" fillId="34" borderId="1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27" fillId="10" borderId="1" applyNumberFormat="0" applyProtection="0">
      <alignment vertical="center"/>
    </xf>
    <xf numFmtId="4" fontId="27" fillId="10" borderId="1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36" fillId="28" borderId="1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26" fillId="10" borderId="5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26" fillId="7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4" fontId="38" fillId="0" borderId="4" applyNumberFormat="0" applyProtection="0">
      <alignment horizontal="left" vertical="center" wrapText="1" indent="1"/>
    </xf>
    <xf numFmtId="4" fontId="59" fillId="28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28" borderId="1" applyNumberFormat="0" applyProtection="0">
      <alignment horizontal="right" vertical="center"/>
    </xf>
    <xf numFmtId="4" fontId="29" fillId="11" borderId="7" applyNumberFormat="0" applyProtection="0">
      <alignment horizontal="left" vertical="center" indent="1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0" fontId="31" fillId="17" borderId="1" applyNumberFormat="0" applyProtection="0">
      <alignment horizontal="left" vertical="top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27" fillId="18" borderId="1" applyNumberFormat="0" applyProtection="0">
      <alignment horizontal="left" vertical="center" indent="1"/>
    </xf>
    <xf numFmtId="4" fontId="29" fillId="11" borderId="7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4" fontId="47" fillId="47" borderId="4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0" fontId="24" fillId="10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4" fontId="36" fillId="34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0" fontId="35" fillId="23" borderId="4" applyNumberFormat="0" applyProtection="0">
      <alignment horizontal="left" vertical="center" indent="1"/>
    </xf>
    <xf numFmtId="4" fontId="26" fillId="35" borderId="5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0" fontId="35" fillId="24" borderId="4" applyNumberFormat="0" applyProtection="0">
      <alignment horizontal="left" vertical="center" indent="1"/>
    </xf>
    <xf numFmtId="4" fontId="26" fillId="39" borderId="5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50" fillId="46" borderId="4" applyNumberFormat="0" applyProtection="0">
      <alignment horizontal="center" vertical="center"/>
    </xf>
    <xf numFmtId="0" fontId="31" fillId="23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24" fillId="41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10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6" fillId="25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4" fontId="26" fillId="10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47" fillId="47" borderId="4" applyNumberFormat="0" applyProtection="0">
      <alignment horizontal="right" vertical="center"/>
    </xf>
    <xf numFmtId="4" fontId="50" fillId="46" borderId="4" applyNumberFormat="0" applyProtection="0">
      <alignment horizontal="center" vertical="center"/>
    </xf>
    <xf numFmtId="4" fontId="47" fillId="22" borderId="4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4" fontId="46" fillId="28" borderId="4" applyNumberFormat="0" applyProtection="0">
      <alignment vertical="center"/>
    </xf>
    <xf numFmtId="0" fontId="31" fillId="17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4" fontId="45" fillId="36" borderId="4" applyNumberFormat="0" applyProtection="0">
      <alignment vertical="center"/>
    </xf>
    <xf numFmtId="0" fontId="31" fillId="11" borderId="1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40" fillId="10" borderId="1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4" fontId="40" fillId="10" borderId="1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4" fontId="34" fillId="22" borderId="4" applyNumberFormat="0" applyProtection="0">
      <alignment vertical="center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4" fontId="27" fillId="10" borderId="1" applyNumberFormat="0" applyProtection="0">
      <alignment vertical="center"/>
    </xf>
    <xf numFmtId="0" fontId="31" fillId="18" borderId="1" applyNumberFormat="0" applyProtection="0">
      <alignment horizontal="left" vertical="center" indent="1"/>
    </xf>
    <xf numFmtId="4" fontId="26" fillId="10" borderId="5" applyNumberFormat="0" applyProtection="0">
      <alignment vertical="center"/>
    </xf>
    <xf numFmtId="4" fontId="34" fillId="22" borderId="4" applyNumberFormat="0" applyProtection="0">
      <alignment vertical="center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27" fillId="18" borderId="7" applyNumberFormat="0" applyProtection="0">
      <alignment horizontal="left" vertical="center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26" fillId="16" borderId="1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27" fillId="18" borderId="1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indent="1"/>
    </xf>
    <xf numFmtId="0" fontId="26" fillId="11" borderId="1" applyNumberFormat="0" applyProtection="0">
      <alignment horizontal="left" vertical="top" indent="1"/>
    </xf>
    <xf numFmtId="0" fontId="60" fillId="51" borderId="1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wrapText="1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24" fillId="9" borderId="1" applyNumberFormat="0" applyProtection="0">
      <alignment vertical="center"/>
    </xf>
    <xf numFmtId="4" fontId="25" fillId="10" borderId="1" applyNumberFormat="0" applyProtection="0">
      <alignment vertical="center"/>
    </xf>
    <xf numFmtId="4" fontId="28" fillId="20" borderId="1" applyNumberFormat="0" applyProtection="0">
      <alignment vertical="center"/>
    </xf>
    <xf numFmtId="0" fontId="31" fillId="17" borderId="1" applyNumberFormat="0" applyProtection="0">
      <alignment horizontal="left" vertical="top" indent="1"/>
    </xf>
    <xf numFmtId="4" fontId="36" fillId="10" borderId="1" applyNumberFormat="0" applyProtection="0">
      <alignment horizontal="left" vertical="center" indent="1"/>
    </xf>
    <xf numFmtId="4" fontId="36" fillId="35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46" fillId="36" borderId="4" applyNumberFormat="0" applyProtection="0">
      <alignment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6" fillId="29" borderId="1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26" fillId="13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0" fontId="31" fillId="17" borderId="1" applyNumberFormat="0" applyProtection="0">
      <alignment horizontal="left" vertical="top" indent="1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40" fillId="10" borderId="1" applyNumberFormat="0" applyProtection="0">
      <alignment vertical="center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36" fillId="34" borderId="1" applyNumberFormat="0" applyProtection="0">
      <alignment horizontal="right" vertical="center"/>
    </xf>
    <xf numFmtId="4" fontId="48" fillId="28" borderId="4" applyNumberFormat="0" applyProtection="0">
      <alignment vertical="center"/>
    </xf>
    <xf numFmtId="4" fontId="59" fillId="28" borderId="4" applyNumberFormat="0" applyProtection="0">
      <alignment vertical="center"/>
    </xf>
    <xf numFmtId="4" fontId="47" fillId="22" borderId="4" applyNumberFormat="0" applyProtection="0">
      <alignment horizontal="right" vertical="center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8" fillId="0" borderId="4" applyNumberFormat="0" applyProtection="0">
      <alignment horizontal="left" vertical="center" wrapText="1" indent="1"/>
    </xf>
    <xf numFmtId="4" fontId="38" fillId="46" borderId="4" applyNumberFormat="0" applyProtection="0">
      <alignment horizontal="left" vertical="center" wrapText="1" indent="1"/>
    </xf>
    <xf numFmtId="4" fontId="36" fillId="34" borderId="1" applyNumberFormat="0" applyProtection="0">
      <alignment horizontal="right" vertical="center"/>
    </xf>
    <xf numFmtId="0" fontId="24" fillId="10" borderId="1" applyNumberFormat="0" applyProtection="0">
      <alignment horizontal="left" vertical="top" indent="1"/>
    </xf>
    <xf numFmtId="4" fontId="36" fillId="33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0" fontId="38" fillId="50" borderId="4" applyNumberFormat="0" applyProtection="0">
      <alignment horizontal="left" vertical="center" wrapText="1" indent="1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6" fillId="3" borderId="1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26" fillId="4" borderId="1" applyNumberFormat="0" applyProtection="0">
      <alignment horizontal="right" vertical="center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0" fontId="35" fillId="24" borderId="4" applyNumberFormat="0" applyProtection="0">
      <alignment horizontal="left" vertical="center" indent="1"/>
    </xf>
    <xf numFmtId="0" fontId="35" fillId="23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27" fillId="18" borderId="7" applyNumberFormat="0" applyProtection="0">
      <alignment horizontal="left" vertical="center" indent="1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27" fillId="18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9" fillId="11" borderId="7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6" fillId="10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7" borderId="1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24" fillId="10" borderId="1" applyNumberFormat="0" applyProtection="0">
      <alignment horizontal="left" vertical="top" indent="1"/>
    </xf>
    <xf numFmtId="0" fontId="31" fillId="17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36" fillId="32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40" fillId="10" borderId="1" applyNumberFormat="0" applyProtection="0">
      <alignment vertical="center"/>
    </xf>
    <xf numFmtId="4" fontId="36" fillId="35" borderId="1" applyNumberFormat="0" applyProtection="0">
      <alignment horizontal="right" vertical="center"/>
    </xf>
    <xf numFmtId="4" fontId="30" fillId="16" borderId="1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0" fontId="35" fillId="24" borderId="4" applyNumberFormat="0" applyProtection="0">
      <alignment horizontal="left" vertical="center" indent="1"/>
    </xf>
    <xf numFmtId="4" fontId="36" fillId="30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6" fillId="19" borderId="1" applyNumberFormat="0" applyProtection="0">
      <alignment horizontal="right" vertical="center"/>
    </xf>
    <xf numFmtId="4" fontId="48" fillId="28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4" fillId="41" borderId="4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26" fillId="25" borderId="5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26" fillId="8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6" fillId="12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42" borderId="5" applyNumberFormat="0" applyProtection="0">
      <alignment horizontal="left" vertical="center" indent="1"/>
    </xf>
    <xf numFmtId="4" fontId="36" fillId="33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36" fillId="31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27" fillId="10" borderId="1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34" fillId="47" borderId="4" applyNumberFormat="0" applyProtection="0">
      <alignment vertical="center"/>
    </xf>
    <xf numFmtId="4" fontId="26" fillId="42" borderId="5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25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0" fontId="24" fillId="10" borderId="1" applyNumberFormat="0" applyProtection="0">
      <alignment horizontal="left" vertical="top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4" fontId="36" fillId="36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7" fillId="10" borderId="1" applyNumberFormat="0" applyProtection="0">
      <alignment vertical="center"/>
    </xf>
    <xf numFmtId="4" fontId="46" fillId="28" borderId="4" applyNumberFormat="0" applyProtection="0">
      <alignment vertical="center"/>
    </xf>
    <xf numFmtId="4" fontId="36" fillId="35" borderId="1" applyNumberFormat="0" applyProtection="0">
      <alignment horizontal="right" vertical="center"/>
    </xf>
    <xf numFmtId="4" fontId="26" fillId="42" borderId="5" applyNumberFormat="0" applyProtection="0">
      <alignment horizontal="left" vertical="center" indent="1"/>
    </xf>
    <xf numFmtId="4" fontId="24" fillId="41" borderId="5" applyNumberFormat="0" applyProtection="0">
      <alignment horizontal="left" vertical="center" indent="1"/>
    </xf>
    <xf numFmtId="4" fontId="26" fillId="25" borderId="4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4" fontId="26" fillId="30" borderId="5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44" fillId="22" borderId="9" applyNumberFormat="0" applyFont="0" applyAlignment="0" applyProtection="0"/>
    <xf numFmtId="4" fontId="38" fillId="46" borderId="4" applyNumberFormat="0" applyProtection="0">
      <alignment horizontal="left" vertical="center" wrapText="1" indent="1"/>
    </xf>
    <xf numFmtId="4" fontId="27" fillId="10" borderId="1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5" fillId="49" borderId="4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0" fontId="44" fillId="22" borderId="9" applyNumberFormat="0" applyFont="0" applyAlignment="0" applyProtection="0"/>
    <xf numFmtId="0" fontId="31" fillId="17" borderId="1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5" fillId="0" borderId="4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46" fillId="28" borderId="4" applyNumberFormat="0" applyProtection="0">
      <alignment vertical="center"/>
    </xf>
    <xf numFmtId="4" fontId="36" fillId="10" borderId="1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35" fillId="49" borderId="4" applyNumberFormat="0" applyProtection="0">
      <alignment horizontal="left" vertical="center" indent="1"/>
    </xf>
    <xf numFmtId="4" fontId="26" fillId="30" borderId="5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26" fillId="29" borderId="5" applyNumberFormat="0" applyProtection="0">
      <alignment horizontal="right" vertical="center"/>
    </xf>
    <xf numFmtId="0" fontId="31" fillId="23" borderId="5" applyNumberFormat="0" applyProtection="0">
      <alignment horizontal="left" vertical="center" wrapText="1" indent="1"/>
    </xf>
    <xf numFmtId="4" fontId="35" fillId="48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6" fillId="10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4" fontId="46" fillId="36" borderId="4" applyNumberFormat="0" applyProtection="0">
      <alignment vertical="center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6" fillId="19" borderId="1" applyNumberFormat="0" applyProtection="0">
      <alignment horizontal="right" vertical="center"/>
    </xf>
    <xf numFmtId="0" fontId="26" fillId="11" borderId="1" applyNumberFormat="0" applyProtection="0">
      <alignment horizontal="left" vertical="top" wrapText="1" indent="1"/>
    </xf>
    <xf numFmtId="4" fontId="39" fillId="27" borderId="4" applyNumberFormat="0" applyProtection="0">
      <alignment horizontal="right" vertical="center"/>
    </xf>
    <xf numFmtId="4" fontId="42" fillId="1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20" borderId="1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24" fillId="10" borderId="1" applyNumberFormat="0" applyProtection="0">
      <alignment horizontal="left" vertical="center" indent="1"/>
    </xf>
    <xf numFmtId="4" fontId="26" fillId="1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40" fillId="10" borderId="1" applyNumberFormat="0" applyProtection="0">
      <alignment vertical="center"/>
    </xf>
    <xf numFmtId="4" fontId="36" fillId="31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26" fillId="13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4" fontId="36" fillId="28" borderId="1" applyNumberFormat="0" applyProtection="0">
      <alignment horizontal="right" vertical="center"/>
    </xf>
    <xf numFmtId="4" fontId="27" fillId="18" borderId="7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1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4" fontId="26" fillId="6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46" fillId="36" borderId="4" applyNumberFormat="0" applyProtection="0">
      <alignment vertical="center"/>
    </xf>
    <xf numFmtId="0" fontId="31" fillId="42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26" fillId="2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28" fillId="16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26" fillId="3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42" fillId="19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26" fillId="11" borderId="1" applyNumberFormat="0" applyProtection="0">
      <alignment horizontal="left" vertical="top" wrapText="1" indent="1"/>
    </xf>
    <xf numFmtId="0" fontId="38" fillId="50" borderId="4" applyNumberFormat="0" applyProtection="0">
      <alignment horizontal="left" vertical="center" wrapText="1" indent="1"/>
    </xf>
    <xf numFmtId="4" fontId="26" fillId="2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48" fillId="28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0" fontId="26" fillId="20" borderId="1" applyNumberFormat="0" applyProtection="0">
      <alignment horizontal="left" vertical="top" indent="1"/>
    </xf>
    <xf numFmtId="4" fontId="27" fillId="18" borderId="7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4" fontId="27" fillId="10" borderId="1" applyNumberFormat="0" applyProtection="0">
      <alignment vertical="center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4" fontId="45" fillId="28" borderId="4" applyNumberFormat="0" applyProtection="0">
      <alignment vertical="center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4" fontId="26" fillId="10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5" fillId="0" borderId="4" applyNumberFormat="0" applyProtection="0">
      <alignment horizontal="left" vertical="center" indent="1"/>
    </xf>
    <xf numFmtId="4" fontId="36" fillId="36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5" fillId="24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4" fontId="45" fillId="36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36" fillId="34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4" fontId="38" fillId="46" borderId="4" applyNumberFormat="0" applyProtection="0">
      <alignment horizontal="left" vertical="center" wrapText="1" indent="1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27" fillId="10" borderId="1" applyNumberFormat="0" applyProtection="0">
      <alignment vertical="center"/>
    </xf>
    <xf numFmtId="0" fontId="31" fillId="17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4" fontId="26" fillId="20" borderId="5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28" fillId="20" borderId="5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6" fillId="20" borderId="5" applyNumberFormat="0" applyProtection="0">
      <alignment horizontal="left" vertical="center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26" fillId="16" borderId="1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28" fillId="25" borderId="5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59" fillId="28" borderId="4" applyNumberFormat="0" applyProtection="0">
      <alignment vertical="center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8" fillId="0" borderId="4" applyNumberFormat="0" applyProtection="0">
      <alignment horizontal="left" vertical="center" wrapText="1" indent="1"/>
    </xf>
    <xf numFmtId="4" fontId="38" fillId="46" borderId="4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26" fillId="2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wrapText="1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60" fillId="51" borderId="1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wrapText="1" indent="1"/>
    </xf>
    <xf numFmtId="4" fontId="29" fillId="11" borderId="7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42" fillId="19" borderId="1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4" fillId="9" borderId="1" applyNumberFormat="0" applyProtection="0">
      <alignment vertical="center"/>
    </xf>
    <xf numFmtId="4" fontId="25" fillId="10" borderId="1" applyNumberFormat="0" applyProtection="0">
      <alignment vertical="center"/>
    </xf>
    <xf numFmtId="4" fontId="24" fillId="10" borderId="1" applyNumberFormat="0" applyProtection="0">
      <alignment horizontal="left" vertical="center" indent="1"/>
    </xf>
    <xf numFmtId="4" fontId="26" fillId="2" borderId="1" applyNumberFormat="0" applyProtection="0">
      <alignment horizontal="right" vertical="center"/>
    </xf>
    <xf numFmtId="4" fontId="26" fillId="20" borderId="1" applyNumberFormat="0" applyProtection="0">
      <alignment vertical="center"/>
    </xf>
    <xf numFmtId="4" fontId="28" fillId="20" borderId="1" applyNumberFormat="0" applyProtection="0">
      <alignment vertical="center"/>
    </xf>
    <xf numFmtId="4" fontId="26" fillId="20" borderId="1" applyNumberFormat="0" applyProtection="0">
      <alignment horizontal="left" vertical="center" indent="1"/>
    </xf>
    <xf numFmtId="4" fontId="28" fillId="16" borderId="1" applyNumberFormat="0" applyProtection="0">
      <alignment horizontal="right" vertical="center"/>
    </xf>
    <xf numFmtId="4" fontId="30" fillId="16" borderId="1" applyNumberFormat="0" applyProtection="0">
      <alignment horizontal="right" vertical="center"/>
    </xf>
    <xf numFmtId="4" fontId="27" fillId="10" borderId="1" applyNumberFormat="0" applyProtection="0">
      <alignment vertical="center"/>
    </xf>
    <xf numFmtId="4" fontId="36" fillId="10" borderId="1" applyNumberFormat="0" applyProtection="0">
      <alignment horizontal="left" vertical="center" indent="1"/>
    </xf>
    <xf numFmtId="4" fontId="24" fillId="10" borderId="1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42" fillId="19" borderId="1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28" fillId="10" borderId="5" applyNumberFormat="0" applyProtection="0">
      <alignment vertical="center"/>
    </xf>
    <xf numFmtId="4" fontId="26" fillId="10" borderId="5" applyNumberFormat="0" applyProtection="0">
      <alignment vertical="center"/>
    </xf>
    <xf numFmtId="4" fontId="26" fillId="29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9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28" fillId="1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28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30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4" fillId="41" borderId="5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25" borderId="5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26" fillId="10" borderId="5" applyNumberFormat="0" applyProtection="0">
      <alignment vertical="center"/>
    </xf>
    <xf numFmtId="4" fontId="27" fillId="10" borderId="1" applyNumberFormat="0" applyProtection="0">
      <alignment vertical="center"/>
    </xf>
    <xf numFmtId="4" fontId="27" fillId="10" borderId="1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47" fillId="22" borderId="4" applyNumberFormat="0" applyProtection="0">
      <alignment horizontal="right" vertical="center"/>
    </xf>
    <xf numFmtId="4" fontId="26" fillId="10" borderId="5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27" fillId="18" borderId="1" applyNumberFormat="0" applyProtection="0">
      <alignment horizontal="left" vertical="center" indent="1"/>
    </xf>
    <xf numFmtId="4" fontId="29" fillId="11" borderId="7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7" fillId="27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36" fillId="28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8" fillId="16" borderId="1" applyNumberFormat="0" applyProtection="0">
      <alignment horizontal="right" vertical="center"/>
    </xf>
    <xf numFmtId="4" fontId="27" fillId="18" borderId="1" applyNumberFormat="0" applyProtection="0">
      <alignment horizontal="left" vertical="center" indent="1"/>
    </xf>
    <xf numFmtId="4" fontId="26" fillId="6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26" fillId="13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26" fillId="5" borderId="1" applyNumberFormat="0" applyProtection="0">
      <alignment horizontal="right" vertical="center"/>
    </xf>
    <xf numFmtId="4" fontId="46" fillId="28" borderId="4" applyNumberFormat="0" applyProtection="0">
      <alignment vertical="center"/>
    </xf>
    <xf numFmtId="4" fontId="36" fillId="34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46" fillId="28" borderId="4" applyNumberFormat="0" applyProtection="0">
      <alignment vertical="center"/>
    </xf>
    <xf numFmtId="4" fontId="46" fillId="36" borderId="4" applyNumberFormat="0" applyProtection="0">
      <alignment vertical="center"/>
    </xf>
    <xf numFmtId="4" fontId="29" fillId="11" borderId="7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6" fillId="30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59" fillId="28" borderId="4" applyNumberFormat="0" applyProtection="0">
      <alignment vertical="center"/>
    </xf>
    <xf numFmtId="0" fontId="31" fillId="19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44" fillId="22" borderId="9" applyNumberFormat="0" applyFont="0" applyAlignment="0" applyProtection="0"/>
    <xf numFmtId="4" fontId="27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46" fillId="36" borderId="4" applyNumberFormat="0" applyProtection="0">
      <alignment vertical="center"/>
    </xf>
    <xf numFmtId="4" fontId="46" fillId="28" borderId="4" applyNumberFormat="0" applyProtection="0">
      <alignment vertical="center"/>
    </xf>
    <xf numFmtId="4" fontId="47" fillId="22" borderId="4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26" fillId="6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42" fillId="19" borderId="1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36" fillId="33" borderId="1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24" fillId="10" borderId="1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4" fontId="27" fillId="10" borderId="1" applyNumberFormat="0" applyProtection="0">
      <alignment vertical="center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26" fillId="14" borderId="1" applyNumberFormat="0" applyProtection="0">
      <alignment horizontal="right" vertical="center"/>
    </xf>
    <xf numFmtId="4" fontId="30" fillId="16" borderId="1" applyNumberFormat="0" applyProtection="0">
      <alignment horizontal="right" vertical="center"/>
    </xf>
    <xf numFmtId="4" fontId="26" fillId="20" borderId="1" applyNumberFormat="0" applyProtection="0">
      <alignment horizontal="left" vertical="center" indent="1"/>
    </xf>
    <xf numFmtId="4" fontId="28" fillId="20" borderId="1" applyNumberFormat="0" applyProtection="0">
      <alignment vertical="center"/>
    </xf>
    <xf numFmtId="4" fontId="26" fillId="20" borderId="1" applyNumberFormat="0" applyProtection="0">
      <alignment vertical="center"/>
    </xf>
    <xf numFmtId="4" fontId="36" fillId="29" borderId="1" applyNumberFormat="0" applyProtection="0">
      <alignment horizontal="right" vertical="center"/>
    </xf>
    <xf numFmtId="0" fontId="31" fillId="23" borderId="5" applyNumberFormat="0" applyProtection="0">
      <alignment horizontal="left" vertical="center" wrapText="1" indent="1"/>
    </xf>
    <xf numFmtId="4" fontId="24" fillId="9" borderId="1" applyNumberFormat="0" applyProtection="0">
      <alignment vertical="center"/>
    </xf>
    <xf numFmtId="4" fontId="36" fillId="33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44" fillId="22" borderId="9" applyNumberFormat="0" applyFont="0" applyAlignment="0" applyProtection="0"/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39" fillId="27" borderId="16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42" fillId="19" borderId="1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35" fillId="24" borderId="4" applyNumberFormat="0" applyProtection="0">
      <alignment horizontal="left" vertical="center" indent="1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5" fillId="36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0" fontId="26" fillId="11" borderId="1" applyNumberFormat="0" applyProtection="0">
      <alignment horizontal="left" vertical="top" wrapText="1" indent="1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5" fillId="36" borderId="4" applyNumberFormat="0" applyProtection="0">
      <alignment vertical="center"/>
    </xf>
    <xf numFmtId="4" fontId="45" fillId="36" borderId="4" applyNumberFormat="0" applyProtection="0">
      <alignment vertical="center"/>
    </xf>
    <xf numFmtId="4" fontId="46" fillId="36" borderId="4" applyNumberFormat="0" applyProtection="0">
      <alignment vertical="center"/>
    </xf>
    <xf numFmtId="0" fontId="31" fillId="19" borderId="1" applyNumberFormat="0" applyProtection="0">
      <alignment horizontal="left" vertical="top" indent="1"/>
    </xf>
    <xf numFmtId="4" fontId="46" fillId="36" borderId="4" applyNumberFormat="0" applyProtection="0">
      <alignment vertical="center"/>
    </xf>
    <xf numFmtId="4" fontId="45" fillId="28" borderId="4" applyNumberFormat="0" applyProtection="0">
      <alignment vertical="center"/>
    </xf>
    <xf numFmtId="0" fontId="31" fillId="19" borderId="1" applyNumberFormat="0" applyProtection="0">
      <alignment horizontal="left" vertical="center" indent="1"/>
    </xf>
    <xf numFmtId="4" fontId="45" fillId="28" borderId="4" applyNumberFormat="0" applyProtection="0">
      <alignment vertical="center"/>
    </xf>
    <xf numFmtId="4" fontId="46" fillId="28" borderId="4" applyNumberFormat="0" applyProtection="0">
      <alignment vertical="center"/>
    </xf>
    <xf numFmtId="4" fontId="46" fillId="28" borderId="4" applyNumberFormat="0" applyProtection="0">
      <alignment vertical="center"/>
    </xf>
    <xf numFmtId="4" fontId="47" fillId="22" borderId="4" applyNumberFormat="0" applyProtection="0">
      <alignment horizontal="right" vertical="center"/>
    </xf>
    <xf numFmtId="0" fontId="31" fillId="18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47" fillId="47" borderId="4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36" fillId="33" borderId="1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36" fillId="32" borderId="1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0" fontId="31" fillId="18" borderId="1" applyNumberFormat="0" applyProtection="0">
      <alignment horizontal="left" vertical="top" indent="1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28" fillId="25" borderId="5" applyNumberFormat="0" applyProtection="0">
      <alignment horizontal="right" vertical="center"/>
    </xf>
    <xf numFmtId="0" fontId="35" fillId="23" borderId="4" applyNumberFormat="0" applyProtection="0">
      <alignment horizontal="left" vertical="center" indent="1"/>
    </xf>
    <xf numFmtId="0" fontId="35" fillId="23" borderId="4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60" fillId="51" borderId="15" applyNumberFormat="0" applyProtection="0">
      <alignment horizontal="left" vertical="center" indent="1"/>
    </xf>
    <xf numFmtId="0" fontId="26" fillId="11" borderId="1" applyNumberFormat="0" applyProtection="0">
      <alignment horizontal="left" vertical="top" indent="1"/>
    </xf>
    <xf numFmtId="4" fontId="35" fillId="45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26" fillId="11" borderId="1" applyNumberFormat="0" applyProtection="0">
      <alignment horizontal="left" vertical="top" wrapText="1" indent="1"/>
    </xf>
    <xf numFmtId="4" fontId="27" fillId="18" borderId="1" applyNumberFormat="0" applyProtection="0">
      <alignment horizontal="left" vertical="center" wrapText="1" indent="1"/>
    </xf>
    <xf numFmtId="4" fontId="36" fillId="19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2" borderId="1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47" fillId="47" borderId="4" applyNumberFormat="0" applyProtection="0">
      <alignment horizontal="right" vertical="center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6" fillId="29" borderId="5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59" fillId="28" borderId="4" applyNumberFormat="0" applyProtection="0">
      <alignment vertical="center"/>
    </xf>
    <xf numFmtId="0" fontId="31" fillId="44" borderId="5" applyNumberFormat="0" applyProtection="0">
      <alignment horizontal="left" vertical="center" indent="1"/>
    </xf>
    <xf numFmtId="4" fontId="48" fillId="28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47" fillId="22" borderId="4" applyNumberFormat="0" applyProtection="0">
      <alignment horizontal="right" vertical="center"/>
    </xf>
    <xf numFmtId="4" fontId="48" fillId="36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45" fillId="28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37" fillId="25" borderId="4" applyNumberFormat="0" applyProtection="0">
      <alignment horizontal="right" vertical="center"/>
    </xf>
    <xf numFmtId="4" fontId="26" fillId="16" borderId="1" applyNumberFormat="0" applyProtection="0">
      <alignment horizontal="right" vertical="center"/>
    </xf>
    <xf numFmtId="4" fontId="45" fillId="28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46" fillId="36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4" fontId="36" fillId="28" borderId="1" applyNumberFormat="0" applyProtection="0">
      <alignment horizontal="right" vertical="center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0" fontId="31" fillId="17" borderId="1" applyNumberFormat="0" applyProtection="0">
      <alignment horizontal="left" vertical="top" indent="1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9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4" fontId="38" fillId="46" borderId="4" applyNumberFormat="0" applyProtection="0">
      <alignment horizontal="left" vertical="center" wrapText="1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4" fontId="41" fillId="19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26" fillId="10" borderId="5" applyNumberFormat="0" applyProtection="0">
      <alignment vertical="center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4" fontId="27" fillId="10" borderId="1" applyNumberFormat="0" applyProtection="0">
      <alignment vertical="center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4" fontId="28" fillId="10" borderId="5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4" fontId="40" fillId="10" borderId="1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5" fillId="36" borderId="4" applyNumberFormat="0" applyProtection="0">
      <alignment vertical="center"/>
    </xf>
    <xf numFmtId="0" fontId="31" fillId="11" borderId="1" applyNumberFormat="0" applyProtection="0">
      <alignment horizontal="left" vertical="center" indent="1"/>
    </xf>
    <xf numFmtId="4" fontId="45" fillId="36" borderId="4" applyNumberFormat="0" applyProtection="0">
      <alignment vertical="center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4" fontId="46" fillId="36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36" fillId="19" borderId="1" applyNumberFormat="0" applyProtection="0">
      <alignment vertical="center"/>
    </xf>
    <xf numFmtId="4" fontId="45" fillId="28" borderId="4" applyNumberFormat="0" applyProtection="0">
      <alignment vertical="center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4" fontId="46" fillId="28" borderId="4" applyNumberFormat="0" applyProtection="0">
      <alignment vertical="center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4" fontId="47" fillId="22" borderId="4" applyNumberFormat="0" applyProtection="0">
      <alignment horizontal="right" vertical="center"/>
    </xf>
    <xf numFmtId="4" fontId="36" fillId="10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47" fillId="47" borderId="4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24" fillId="41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6" fillId="25" borderId="4" applyNumberFormat="0" applyProtection="0">
      <alignment horizontal="left" vertical="center" indent="1"/>
    </xf>
    <xf numFmtId="4" fontId="26" fillId="10" borderId="5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4" fontId="34" fillId="22" borderId="4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31" fillId="23" borderId="5" applyNumberFormat="0" applyProtection="0">
      <alignment horizontal="left" vertical="center" indent="1"/>
    </xf>
    <xf numFmtId="4" fontId="26" fillId="30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4" fontId="26" fillId="29" borderId="5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50" fillId="46" borderId="4" applyNumberFormat="0" applyProtection="0">
      <alignment horizontal="center" vertical="center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6" fillId="4" borderId="1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5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4" fillId="41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26" fillId="3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0" fontId="35" fillId="24" borderId="4" applyNumberFormat="0" applyProtection="0">
      <alignment horizontal="left" vertical="center" indent="1"/>
    </xf>
    <xf numFmtId="4" fontId="36" fillId="33" borderId="1" applyNumberFormat="0" applyProtection="0">
      <alignment horizontal="right" vertical="center"/>
    </xf>
    <xf numFmtId="0" fontId="35" fillId="24" borderId="4" applyNumberFormat="0" applyProtection="0">
      <alignment horizontal="left" vertical="center" indent="1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35" fillId="24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4" fontId="47" fillId="22" borderId="4" applyNumberFormat="0" applyProtection="0">
      <alignment horizontal="right" vertical="center"/>
    </xf>
    <xf numFmtId="4" fontId="36" fillId="10" borderId="1" applyNumberFormat="0" applyProtection="0">
      <alignment horizontal="left" vertical="center" indent="1"/>
    </xf>
    <xf numFmtId="4" fontId="46" fillId="28" borderId="4" applyNumberFormat="0" applyProtection="0">
      <alignment vertical="center"/>
    </xf>
    <xf numFmtId="4" fontId="46" fillId="28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36" fillId="34" borderId="1" applyNumberFormat="0" applyProtection="0">
      <alignment horizontal="right" vertical="center"/>
    </xf>
    <xf numFmtId="4" fontId="45" fillId="28" borderId="4" applyNumberFormat="0" applyProtection="0">
      <alignment vertical="center"/>
    </xf>
    <xf numFmtId="4" fontId="46" fillId="36" borderId="4" applyNumberFormat="0" applyProtection="0">
      <alignment vertical="center"/>
    </xf>
    <xf numFmtId="4" fontId="45" fillId="36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26" fillId="5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26" fillId="8" borderId="1" applyNumberFormat="0" applyProtection="0">
      <alignment horizontal="right" vertical="center"/>
    </xf>
    <xf numFmtId="4" fontId="27" fillId="10" borderId="1" applyNumberFormat="0" applyProtection="0">
      <alignment vertical="center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27" fillId="10" borderId="1" applyNumberFormat="0" applyProtection="0">
      <alignment vertical="center"/>
    </xf>
    <xf numFmtId="4" fontId="27" fillId="10" borderId="1" applyNumberFormat="0" applyProtection="0">
      <alignment vertical="center"/>
    </xf>
    <xf numFmtId="4" fontId="36" fillId="35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0" fontId="44" fillId="22" borderId="9" applyNumberFormat="0" applyFont="0" applyAlignment="0" applyProtection="0"/>
    <xf numFmtId="4" fontId="26" fillId="8" borderId="1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6" fillId="36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36" fillId="28" borderId="1" applyNumberFormat="0" applyProtection="0">
      <alignment horizontal="right" vertical="center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24" fillId="41" borderId="5" applyNumberFormat="0" applyProtection="0">
      <alignment horizontal="left" vertical="center" indent="1"/>
    </xf>
    <xf numFmtId="4" fontId="48" fillId="28" borderId="4" applyNumberFormat="0" applyProtection="0">
      <alignment vertical="center"/>
    </xf>
    <xf numFmtId="4" fontId="59" fillId="28" borderId="4" applyNumberFormat="0" applyProtection="0">
      <alignment vertical="center"/>
    </xf>
    <xf numFmtId="4" fontId="24" fillId="41" borderId="5" applyNumberFormat="0" applyProtection="0">
      <alignment horizontal="left" vertical="center" indent="1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8" fillId="0" borderId="4" applyNumberFormat="0" applyProtection="0">
      <alignment horizontal="left" vertical="center" wrapText="1" indent="1"/>
    </xf>
    <xf numFmtId="4" fontId="38" fillId="46" borderId="4" applyNumberFormat="0" applyProtection="0">
      <alignment horizontal="left" vertical="center" wrapText="1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0" fontId="31" fillId="11" borderId="1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6" fillId="19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0" fontId="31" fillId="23" borderId="5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26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26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6" fillId="42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4" fontId="26" fillId="2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26" fillId="20" borderId="1" applyNumberFormat="0" applyProtection="0">
      <alignment horizontal="left" vertical="top" indent="1"/>
    </xf>
    <xf numFmtId="4" fontId="35" fillId="48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4" fontId="35" fillId="49" borderId="4" applyNumberFormat="0" applyProtection="0">
      <alignment horizontal="left" vertical="center" indent="1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40" fillId="10" borderId="1" applyNumberFormat="0" applyProtection="0">
      <alignment vertical="center"/>
    </xf>
    <xf numFmtId="4" fontId="24" fillId="41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24" fillId="10" borderId="1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26" fillId="42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8" fillId="26" borderId="4" applyNumberFormat="0" applyProtection="0">
      <alignment horizontal="left" vertical="center" indent="1"/>
    </xf>
    <xf numFmtId="4" fontId="29" fillId="11" borderId="7" applyNumberFormat="0" applyProtection="0">
      <alignment horizontal="left" vertical="center" indent="1"/>
    </xf>
    <xf numFmtId="4" fontId="24" fillId="10" borderId="1" applyNumberFormat="0" applyProtection="0">
      <alignment horizontal="left" vertical="center" indent="1"/>
    </xf>
    <xf numFmtId="4" fontId="59" fillId="36" borderId="4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4" fontId="41" fillId="19" borderId="1" applyNumberFormat="0" applyProtection="0">
      <alignment horizontal="right" vertical="center"/>
    </xf>
    <xf numFmtId="0" fontId="26" fillId="20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4" fontId="34" fillId="22" borderId="4" applyNumberFormat="0" applyProtection="0">
      <alignment vertical="center"/>
    </xf>
    <xf numFmtId="0" fontId="31" fillId="11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25" borderId="4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45" fillId="36" borderId="4" applyNumberFormat="0" applyProtection="0">
      <alignment vertical="center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26" fillId="11" borderId="1" applyNumberFormat="0" applyProtection="0">
      <alignment horizontal="left" vertical="top" wrapText="1" indent="1"/>
    </xf>
    <xf numFmtId="0" fontId="31" fillId="19" borderId="1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26" fillId="13" borderId="1" applyNumberFormat="0" applyProtection="0">
      <alignment horizontal="right" vertical="center"/>
    </xf>
    <xf numFmtId="0" fontId="24" fillId="10" borderId="1" applyNumberFormat="0" applyProtection="0">
      <alignment horizontal="left" vertical="top" indent="1"/>
    </xf>
    <xf numFmtId="4" fontId="36" fillId="34" borderId="1" applyNumberFormat="0" applyProtection="0">
      <alignment horizontal="right" vertical="center"/>
    </xf>
    <xf numFmtId="4" fontId="27" fillId="18" borderId="1" applyNumberFormat="0" applyProtection="0">
      <alignment horizontal="left" vertical="center" indent="1"/>
    </xf>
    <xf numFmtId="4" fontId="36" fillId="35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59" fillId="28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0" fontId="31" fillId="19" borderId="1" applyNumberFormat="0" applyProtection="0">
      <alignment horizontal="left" vertical="top" indent="1"/>
    </xf>
    <xf numFmtId="4" fontId="36" fillId="19" borderId="1" applyNumberFormat="0" applyProtection="0">
      <alignment horizontal="right" vertical="center"/>
    </xf>
    <xf numFmtId="0" fontId="31" fillId="19" borderId="1" applyNumberFormat="0" applyProtection="0">
      <alignment horizontal="left" vertical="top" indent="1"/>
    </xf>
    <xf numFmtId="4" fontId="27" fillId="10" borderId="1" applyNumberFormat="0" applyProtection="0">
      <alignment vertical="center"/>
    </xf>
    <xf numFmtId="0" fontId="35" fillId="23" borderId="4" applyNumberFormat="0" applyProtection="0">
      <alignment horizontal="left" vertical="center" indent="1"/>
    </xf>
    <xf numFmtId="4" fontId="45" fillId="36" borderId="4" applyNumberFormat="0" applyProtection="0">
      <alignment vertical="center"/>
    </xf>
    <xf numFmtId="4" fontId="26" fillId="8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indent="1"/>
    </xf>
    <xf numFmtId="4" fontId="36" fillId="19" borderId="1" applyNumberFormat="0" applyProtection="0">
      <alignment horizontal="right" vertical="center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26" fillId="10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4" fontId="35" fillId="45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4" fontId="41" fillId="19" borderId="1" applyNumberFormat="0" applyProtection="0">
      <alignment vertical="center"/>
    </xf>
    <xf numFmtId="4" fontId="48" fillId="28" borderId="4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0" fontId="26" fillId="11" borderId="1" applyNumberFormat="0" applyProtection="0">
      <alignment horizontal="left" vertical="top" wrapText="1" indent="1"/>
    </xf>
    <xf numFmtId="4" fontId="26" fillId="40" borderId="5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0" fontId="38" fillId="26" borderId="4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4" fontId="36" fillId="29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4" fontId="36" fillId="19" borderId="1" applyNumberFormat="0" applyProtection="0">
      <alignment horizontal="right" vertical="center"/>
    </xf>
    <xf numFmtId="0" fontId="31" fillId="18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26" fillId="25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4" fontId="40" fillId="10" borderId="1" applyNumberFormat="0" applyProtection="0">
      <alignment vertical="center"/>
    </xf>
    <xf numFmtId="4" fontId="26" fillId="14" borderId="1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26" fillId="38" borderId="5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6" fillId="30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26" fillId="11" borderId="1" applyNumberFormat="0" applyProtection="0">
      <alignment horizontal="left" vertical="top" wrapText="1" indent="1"/>
    </xf>
    <xf numFmtId="4" fontId="47" fillId="22" borderId="4" applyNumberFormat="0" applyProtection="0">
      <alignment horizontal="right" vertical="center"/>
    </xf>
    <xf numFmtId="0" fontId="35" fillId="24" borderId="4" applyNumberFormat="0" applyProtection="0">
      <alignment horizontal="left" vertical="center" indent="1"/>
    </xf>
    <xf numFmtId="4" fontId="26" fillId="5" borderId="1" applyNumberFormat="0" applyProtection="0">
      <alignment horizontal="right" vertical="center"/>
    </xf>
    <xf numFmtId="0" fontId="31" fillId="44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38" fillId="0" borderId="4" applyNumberFormat="0" applyProtection="0">
      <alignment horizontal="left" vertical="center" wrapText="1" indent="1"/>
    </xf>
    <xf numFmtId="4" fontId="59" fillId="28" borderId="4" applyNumberFormat="0" applyProtection="0">
      <alignment vertical="center"/>
    </xf>
    <xf numFmtId="4" fontId="38" fillId="0" borderId="4" applyNumberFormat="0" applyProtection="0">
      <alignment horizontal="left" vertical="center" wrapText="1" indent="1"/>
    </xf>
    <xf numFmtId="4" fontId="41" fillId="19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0" fontId="26" fillId="20" borderId="1" applyNumberFormat="0" applyProtection="0">
      <alignment horizontal="left" vertical="top" indent="1"/>
    </xf>
    <xf numFmtId="4" fontId="45" fillId="36" borderId="4" applyNumberFormat="0" applyProtection="0">
      <alignment vertical="center"/>
    </xf>
    <xf numFmtId="4" fontId="27" fillId="18" borderId="7" applyNumberFormat="0" applyProtection="0">
      <alignment horizontal="left" vertical="center" indent="1"/>
    </xf>
    <xf numFmtId="4" fontId="34" fillId="47" borderId="4" applyNumberFormat="0" applyProtection="0">
      <alignment vertical="center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4" fontId="50" fillId="46" borderId="4" applyNumberFormat="0" applyProtection="0">
      <alignment horizontal="center" vertical="center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40" fillId="10" borderId="1" applyNumberFormat="0" applyProtection="0">
      <alignment vertical="center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4" fontId="26" fillId="10" borderId="5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4" fontId="34" fillId="22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9" fillId="27" borderId="4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5" fillId="0" borderId="4" applyNumberFormat="0" applyProtection="0">
      <alignment horizontal="left" vertical="center" indent="1"/>
    </xf>
    <xf numFmtId="4" fontId="26" fillId="30" borderId="5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36" fillId="34" borderId="1" applyNumberFormat="0" applyProtection="0">
      <alignment horizontal="right" vertical="center"/>
    </xf>
    <xf numFmtId="4" fontId="47" fillId="47" borderId="4" applyNumberFormat="0" applyProtection="0">
      <alignment horizontal="right" vertical="center"/>
    </xf>
    <xf numFmtId="4" fontId="36" fillId="10" borderId="1" applyNumberFormat="0" applyProtection="0">
      <alignment horizontal="left" vertical="center" indent="1"/>
    </xf>
    <xf numFmtId="4" fontId="40" fillId="10" borderId="1" applyNumberFormat="0" applyProtection="0">
      <alignment vertical="center"/>
    </xf>
    <xf numFmtId="4" fontId="46" fillId="36" borderId="4" applyNumberFormat="0" applyProtection="0">
      <alignment vertical="center"/>
    </xf>
    <xf numFmtId="4" fontId="36" fillId="34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35" fillId="49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5" fillId="10" borderId="1" applyNumberFormat="0" applyProtection="0">
      <alignment vertical="center"/>
    </xf>
    <xf numFmtId="0" fontId="44" fillId="22" borderId="9" applyNumberFormat="0" applyFont="0" applyAlignment="0" applyProtection="0"/>
    <xf numFmtId="4" fontId="34" fillId="22" borderId="4" applyNumberFormat="0" applyProtection="0">
      <alignment vertical="center"/>
    </xf>
    <xf numFmtId="4" fontId="26" fillId="3" borderId="1" applyNumberFormat="0" applyProtection="0">
      <alignment horizontal="right" vertical="center"/>
    </xf>
    <xf numFmtId="4" fontId="27" fillId="10" borderId="1" applyNumberFormat="0" applyProtection="0">
      <alignment vertical="center"/>
    </xf>
    <xf numFmtId="4" fontId="26" fillId="13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0" fillId="25" borderId="5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0" fontId="31" fillId="17" borderId="1" applyNumberFormat="0" applyProtection="0">
      <alignment horizontal="left" vertical="top" indent="1"/>
    </xf>
    <xf numFmtId="0" fontId="31" fillId="42" borderId="5" applyNumberFormat="0" applyProtection="0">
      <alignment horizontal="left" vertical="center" indent="1"/>
    </xf>
    <xf numFmtId="4" fontId="36" fillId="35" borderId="1" applyNumberFormat="0" applyProtection="0">
      <alignment horizontal="right" vertical="center"/>
    </xf>
    <xf numFmtId="4" fontId="27" fillId="10" borderId="1" applyNumberFormat="0" applyProtection="0">
      <alignment vertical="center"/>
    </xf>
    <xf numFmtId="4" fontId="27" fillId="10" borderId="1" applyNumberFormat="0" applyProtection="0">
      <alignment vertical="center"/>
    </xf>
    <xf numFmtId="4" fontId="26" fillId="34" borderId="5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36" fillId="34" borderId="1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10" borderId="1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4" fontId="36" fillId="33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6" fillId="3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0" fontId="35" fillId="24" borderId="4" applyNumberFormat="0" applyProtection="0">
      <alignment horizontal="left" vertical="center" indent="1"/>
    </xf>
    <xf numFmtId="4" fontId="41" fillId="19" borderId="1" applyNumberFormat="0" applyProtection="0">
      <alignment vertical="center"/>
    </xf>
    <xf numFmtId="0" fontId="35" fillId="23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9" fillId="27" borderId="4" applyNumberFormat="0" applyProtection="0">
      <alignment horizontal="right"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27" fillId="18" borderId="1" applyNumberFormat="0" applyProtection="0">
      <alignment horizontal="left" vertical="center" indent="1"/>
    </xf>
    <xf numFmtId="4" fontId="29" fillId="11" borderId="7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26" fillId="14" borderId="1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4" fontId="26" fillId="20" borderId="5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0" fontId="35" fillId="23" borderId="4" applyNumberFormat="0" applyProtection="0">
      <alignment horizontal="left" vertical="center" indent="1"/>
    </xf>
    <xf numFmtId="4" fontId="28" fillId="20" borderId="5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41" fillId="19" borderId="1" applyNumberFormat="0" applyProtection="0">
      <alignment vertical="center"/>
    </xf>
    <xf numFmtId="4" fontId="26" fillId="25" borderId="5" applyNumberFormat="0" applyProtection="0">
      <alignment horizontal="right" vertical="center"/>
    </xf>
    <xf numFmtId="0" fontId="31" fillId="19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4" fontId="26" fillId="20" borderId="5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26" fillId="20" borderId="5" applyNumberFormat="0" applyProtection="0">
      <alignment horizontal="left" vertical="center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26" fillId="16" borderId="1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28" fillId="25" borderId="5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48" fillId="36" borderId="4" applyNumberFormat="0" applyProtection="0">
      <alignment vertical="center"/>
    </xf>
    <xf numFmtId="0" fontId="31" fillId="18" borderId="1" applyNumberFormat="0" applyProtection="0">
      <alignment horizontal="left" vertical="top" indent="1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59" fillId="28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8" fillId="0" borderId="4" applyNumberFormat="0" applyProtection="0">
      <alignment horizontal="left" vertical="center" wrapText="1" indent="1"/>
    </xf>
    <xf numFmtId="4" fontId="38" fillId="46" borderId="4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26" fillId="2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wrapText="1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60" fillId="51" borderId="1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wrapText="1" indent="1"/>
    </xf>
    <xf numFmtId="4" fontId="48" fillId="28" borderId="4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4" fontId="26" fillId="38" borderId="5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36" fillId="19" borderId="1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4" fontId="29" fillId="11" borderId="7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0" fontId="38" fillId="26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42" fillId="19" borderId="1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4" fillId="9" borderId="1" applyNumberFormat="0" applyProtection="0">
      <alignment vertical="center"/>
    </xf>
    <xf numFmtId="4" fontId="25" fillId="10" borderId="1" applyNumberFormat="0" applyProtection="0">
      <alignment vertical="center"/>
    </xf>
    <xf numFmtId="4" fontId="24" fillId="10" borderId="1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36" fillId="31" borderId="1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" borderId="1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4" fontId="26" fillId="20" borderId="5" applyNumberFormat="0" applyProtection="0">
      <alignment vertical="center"/>
    </xf>
    <xf numFmtId="4" fontId="26" fillId="20" borderId="1" applyNumberFormat="0" applyProtection="0">
      <alignment vertical="center"/>
    </xf>
    <xf numFmtId="4" fontId="28" fillId="20" borderId="1" applyNumberFormat="0" applyProtection="0">
      <alignment vertical="center"/>
    </xf>
    <xf numFmtId="4" fontId="26" fillId="20" borderId="1" applyNumberFormat="0" applyProtection="0">
      <alignment horizontal="left" vertical="center" indent="1"/>
    </xf>
    <xf numFmtId="4" fontId="28" fillId="16" borderId="1" applyNumberFormat="0" applyProtection="0">
      <alignment horizontal="right" vertical="center"/>
    </xf>
    <xf numFmtId="4" fontId="30" fillId="16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48" fillId="36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27" fillId="10" borderId="1" applyNumberFormat="0" applyProtection="0">
      <alignment vertical="center"/>
    </xf>
    <xf numFmtId="4" fontId="36" fillId="10" borderId="1" applyNumberFormat="0" applyProtection="0">
      <alignment horizontal="left" vertical="center" indent="1"/>
    </xf>
    <xf numFmtId="4" fontId="24" fillId="10" borderId="1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42" fillId="19" borderId="1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28" fillId="10" borderId="5" applyNumberFormat="0" applyProtection="0">
      <alignment vertical="center"/>
    </xf>
    <xf numFmtId="4" fontId="26" fillId="10" borderId="5" applyNumberFormat="0" applyProtection="0">
      <alignment vertical="center"/>
    </xf>
    <xf numFmtId="4" fontId="26" fillId="29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9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28" fillId="1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4" fontId="26" fillId="40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28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30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4" fontId="26" fillId="40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10" borderId="5" applyNumberFormat="0" applyProtection="0">
      <alignment vertical="center"/>
    </xf>
    <xf numFmtId="4" fontId="26" fillId="25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4" fillId="41" borderId="5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8" fillId="25" borderId="5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4" fillId="22" borderId="4" applyNumberFormat="0" applyProtection="0">
      <alignment vertical="center"/>
    </xf>
    <xf numFmtId="4" fontId="26" fillId="10" borderId="5" applyNumberFormat="0" applyProtection="0">
      <alignment vertical="center"/>
    </xf>
    <xf numFmtId="4" fontId="27" fillId="10" borderId="1" applyNumberFormat="0" applyProtection="0">
      <alignment vertical="center"/>
    </xf>
    <xf numFmtId="4" fontId="27" fillId="10" borderId="1" applyNumberFormat="0" applyProtection="0">
      <alignment vertical="center"/>
    </xf>
    <xf numFmtId="4" fontId="36" fillId="34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0" fontId="31" fillId="18" borderId="1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26" fillId="10" borderId="5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26" fillId="32" borderId="5" applyNumberFormat="0" applyProtection="0">
      <alignment horizontal="right" vertical="center"/>
    </xf>
    <xf numFmtId="4" fontId="28" fillId="20" borderId="5" applyNumberFormat="0" applyProtection="0">
      <alignment vertical="center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41" fillId="19" borderId="1" applyNumberFormat="0" applyProtection="0">
      <alignment vertical="center"/>
    </xf>
    <xf numFmtId="4" fontId="36" fillId="35" borderId="1" applyNumberFormat="0" applyProtection="0">
      <alignment horizontal="right" vertical="center"/>
    </xf>
    <xf numFmtId="4" fontId="27" fillId="18" borderId="1" applyNumberFormat="0" applyProtection="0">
      <alignment horizontal="left" vertical="center" indent="1"/>
    </xf>
    <xf numFmtId="4" fontId="26" fillId="39" borderId="5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45" fillId="36" borderId="4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30" fillId="25" borderId="5" applyNumberFormat="0" applyProtection="0">
      <alignment horizontal="right"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36" fillId="35" borderId="1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27" fillId="18" borderId="1" applyNumberFormat="0" applyProtection="0">
      <alignment horizontal="left" vertical="center" indent="1"/>
    </xf>
    <xf numFmtId="4" fontId="29" fillId="11" borderId="7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5" fillId="36" borderId="4" applyNumberFormat="0" applyProtection="0">
      <alignment vertical="center"/>
    </xf>
    <xf numFmtId="4" fontId="46" fillId="36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34" fillId="22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4" fontId="27" fillId="10" borderId="1" applyNumberFormat="0" applyProtection="0">
      <alignment vertical="center"/>
    </xf>
    <xf numFmtId="4" fontId="27" fillId="10" borderId="1" applyNumberFormat="0" applyProtection="0">
      <alignment vertical="center"/>
    </xf>
    <xf numFmtId="4" fontId="34" fillId="22" borderId="4" applyNumberFormat="0" applyProtection="0">
      <alignment vertical="center"/>
    </xf>
    <xf numFmtId="4" fontId="28" fillId="10" borderId="5" applyNumberFormat="0" applyProtection="0">
      <alignment vertical="center"/>
    </xf>
    <xf numFmtId="4" fontId="40" fillId="10" borderId="1" applyNumberFormat="0" applyProtection="0">
      <alignment vertical="center"/>
    </xf>
    <xf numFmtId="4" fontId="40" fillId="10" borderId="1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6" fillId="10" borderId="1" applyNumberFormat="0" applyProtection="0">
      <alignment horizontal="left" vertical="center" indent="1"/>
    </xf>
    <xf numFmtId="4" fontId="36" fillId="10" borderId="1" applyNumberFormat="0" applyProtection="0">
      <alignment horizontal="left" vertical="center" indent="1"/>
    </xf>
    <xf numFmtId="4" fontId="47" fillId="47" borderId="4" applyNumberFormat="0" applyProtection="0">
      <alignment horizontal="right" vertical="center"/>
    </xf>
    <xf numFmtId="0" fontId="24" fillId="10" borderId="1" applyNumberFormat="0" applyProtection="0">
      <alignment horizontal="left" vertical="top" indent="1"/>
    </xf>
    <xf numFmtId="0" fontId="24" fillId="10" borderId="1" applyNumberFormat="0" applyProtection="0">
      <alignment horizontal="left" vertical="top" indent="1"/>
    </xf>
    <xf numFmtId="4" fontId="26" fillId="10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0" fontId="35" fillId="24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4" fontId="26" fillId="29" borderId="5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24" fillId="41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31" fillId="23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6" fillId="25" borderId="4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5" fillId="45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31" fillId="17" borderId="1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4" fontId="50" fillId="46" borderId="4" applyNumberFormat="0" applyProtection="0">
      <alignment horizontal="center" vertical="center"/>
    </xf>
    <xf numFmtId="0" fontId="31" fillId="17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5" fillId="45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4" fontId="35" fillId="45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4" fontId="26" fillId="25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4" fontId="24" fillId="41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4" fontId="36" fillId="19" borderId="1" applyNumberFormat="0" applyProtection="0">
      <alignment vertical="center"/>
    </xf>
    <xf numFmtId="4" fontId="36" fillId="19" borderId="1" applyNumberFormat="0" applyProtection="0">
      <alignment vertical="center"/>
    </xf>
    <xf numFmtId="4" fontId="28" fillId="20" borderId="5" applyNumberFormat="0" applyProtection="0">
      <alignment vertical="center"/>
    </xf>
    <xf numFmtId="4" fontId="41" fillId="19" borderId="1" applyNumberFormat="0" applyProtection="0">
      <alignment vertical="center"/>
    </xf>
    <xf numFmtId="4" fontId="41" fillId="19" borderId="1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27" fillId="18" borderId="7" applyNumberFormat="0" applyProtection="0">
      <alignment horizontal="left" vertical="center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0" fontId="26" fillId="20" borderId="1" applyNumberFormat="0" applyProtection="0">
      <alignment horizontal="left" vertical="top" indent="1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26" fillId="16" borderId="1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48" fillId="36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27" fillId="18" borderId="1" applyNumberFormat="0" applyProtection="0">
      <alignment horizontal="left" vertical="center" wrapText="1" indent="1"/>
    </xf>
    <xf numFmtId="0" fontId="26" fillId="11" borderId="1" applyNumberFormat="0" applyProtection="0">
      <alignment horizontal="left" vertical="top" indent="1"/>
    </xf>
    <xf numFmtId="0" fontId="26" fillId="11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26" fillId="11" borderId="1" applyNumberFormat="0" applyProtection="0">
      <alignment horizontal="left" vertical="top" wrapText="1" indent="1"/>
    </xf>
    <xf numFmtId="0" fontId="26" fillId="11" borderId="1" applyNumberFormat="0" applyProtection="0">
      <alignment horizontal="left" vertical="top" wrapText="1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4" fillId="9" borderId="1" applyNumberFormat="0" applyProtection="0">
      <alignment vertical="center"/>
    </xf>
    <xf numFmtId="4" fontId="25" fillId="10" borderId="1" applyNumberFormat="0" applyProtection="0">
      <alignment vertical="center"/>
    </xf>
    <xf numFmtId="4" fontId="28" fillId="20" borderId="1" applyNumberFormat="0" applyProtection="0">
      <alignment vertical="center"/>
    </xf>
    <xf numFmtId="4" fontId="36" fillId="10" borderId="1" applyNumberFormat="0" applyProtection="0">
      <alignment horizontal="left" vertical="center" indent="1"/>
    </xf>
    <xf numFmtId="4" fontId="26" fillId="10" borderId="5" applyNumberFormat="0" applyProtection="0">
      <alignment vertical="center"/>
    </xf>
    <xf numFmtId="4" fontId="28" fillId="10" borderId="5" applyNumberFormat="0" applyProtection="0">
      <alignment vertical="center"/>
    </xf>
    <xf numFmtId="4" fontId="26" fillId="10" borderId="5" applyNumberFormat="0" applyProtection="0">
      <alignment vertical="center"/>
    </xf>
    <xf numFmtId="4" fontId="26" fillId="29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vertical="center"/>
    </xf>
    <xf numFmtId="4" fontId="28" fillId="20" borderId="5" applyNumberFormat="0" applyProtection="0">
      <alignment vertical="center"/>
    </xf>
    <xf numFmtId="4" fontId="28" fillId="25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24" fillId="41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35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8" fillId="20" borderId="5" applyNumberFormat="0" applyProtection="0">
      <alignment vertical="center"/>
    </xf>
    <xf numFmtId="4" fontId="26" fillId="20" borderId="5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26" fillId="42" borderId="5" applyNumberFormat="0" applyProtection="0">
      <alignment horizontal="left" vertical="center" indent="1"/>
    </xf>
    <xf numFmtId="0" fontId="44" fillId="22" borderId="9" applyNumberFormat="0" applyFont="0" applyAlignment="0" applyProtection="0"/>
    <xf numFmtId="4" fontId="26" fillId="34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20" borderId="5" applyNumberFormat="0" applyProtection="0">
      <alignment vertical="center"/>
    </xf>
    <xf numFmtId="4" fontId="37" fillId="25" borderId="4" applyNumberFormat="0" applyProtection="0">
      <alignment horizontal="right" vertical="center"/>
    </xf>
    <xf numFmtId="4" fontId="26" fillId="20" borderId="5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48" fillId="36" borderId="4" applyNumberFormat="0" applyProtection="0">
      <alignment vertical="center"/>
    </xf>
    <xf numFmtId="4" fontId="40" fillId="10" borderId="1" applyNumberFormat="0" applyProtection="0">
      <alignment vertical="center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47" fillId="22" borderId="4" applyNumberFormat="0" applyProtection="0">
      <alignment horizontal="right" vertical="center"/>
    </xf>
    <xf numFmtId="4" fontId="36" fillId="10" borderId="1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0" fontId="35" fillId="24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5" fillId="24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5" fillId="24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5" fillId="49" borderId="4" applyNumberFormat="0" applyProtection="0">
      <alignment horizontal="left" vertical="center" indent="1"/>
    </xf>
    <xf numFmtId="4" fontId="46" fillId="28" borderId="4" applyNumberFormat="0" applyProtection="0">
      <alignment vertical="center"/>
    </xf>
    <xf numFmtId="4" fontId="46" fillId="28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46" fillId="36" borderId="4" applyNumberFormat="0" applyProtection="0">
      <alignment vertical="center"/>
    </xf>
    <xf numFmtId="4" fontId="45" fillId="36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27" fillId="18" borderId="7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37" fillId="0" borderId="4" applyNumberFormat="0" applyProtection="0">
      <alignment vertical="center"/>
    </xf>
    <xf numFmtId="4" fontId="37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41" fillId="19" borderId="1" applyNumberFormat="0" applyProtection="0">
      <alignment horizontal="right" vertical="center"/>
    </xf>
    <xf numFmtId="4" fontId="27" fillId="18" borderId="1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9" fillId="11" borderId="7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26" fillId="10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7" fillId="25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7" borderId="1" applyNumberFormat="0" applyProtection="0">
      <alignment horizontal="left" vertical="top" indent="1"/>
    </xf>
    <xf numFmtId="4" fontId="58" fillId="27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48" fillId="36" borderId="4" applyNumberFormat="0" applyProtection="0">
      <alignment vertical="center"/>
    </xf>
    <xf numFmtId="0" fontId="38" fillId="26" borderId="4" applyNumberFormat="0" applyProtection="0">
      <alignment horizontal="left" vertical="center" indent="1"/>
    </xf>
    <xf numFmtId="4" fontId="48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59" fillId="36" borderId="4" applyNumberFormat="0" applyProtection="0">
      <alignment vertical="center"/>
    </xf>
    <xf numFmtId="4" fontId="48" fillId="28" borderId="4" applyNumberFormat="0" applyProtection="0">
      <alignment vertical="center"/>
    </xf>
    <xf numFmtId="4" fontId="26" fillId="29" borderId="5" applyNumberFormat="0" applyProtection="0">
      <alignment horizontal="right" vertical="center"/>
    </xf>
    <xf numFmtId="4" fontId="48" fillId="28" borderId="4" applyNumberFormat="0" applyProtection="0">
      <alignment vertical="center"/>
    </xf>
    <xf numFmtId="4" fontId="59" fillId="28" borderId="4" applyNumberFormat="0" applyProtection="0">
      <alignment vertical="center"/>
    </xf>
    <xf numFmtId="4" fontId="24" fillId="41" borderId="5" applyNumberFormat="0" applyProtection="0">
      <alignment horizontal="left" vertical="center" indent="1"/>
    </xf>
    <xf numFmtId="4" fontId="59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8" fillId="0" borderId="4" applyNumberFormat="0" applyProtection="0">
      <alignment horizontal="left" vertical="center" wrapText="1" indent="1"/>
    </xf>
    <xf numFmtId="4" fontId="38" fillId="46" borderId="4" applyNumberFormat="0" applyProtection="0">
      <alignment horizontal="left" vertical="center" wrapText="1" indent="1"/>
    </xf>
    <xf numFmtId="4" fontId="40" fillId="10" borderId="1" applyNumberFormat="0" applyProtection="0">
      <alignment vertical="center"/>
    </xf>
    <xf numFmtId="4" fontId="30" fillId="16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0" fontId="35" fillId="24" borderId="4" applyNumberFormat="0" applyProtection="0">
      <alignment horizontal="left" vertical="center" indent="1"/>
    </xf>
    <xf numFmtId="4" fontId="36" fillId="30" borderId="1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6" fillId="19" borderId="1" applyNumberFormat="0" applyProtection="0">
      <alignment horizontal="right" vertical="center"/>
    </xf>
    <xf numFmtId="4" fontId="48" fillId="28" borderId="4" applyNumberFormat="0" applyProtection="0">
      <alignment vertical="center"/>
    </xf>
    <xf numFmtId="0" fontId="31" fillId="23" borderId="5" applyNumberFormat="0" applyProtection="0">
      <alignment horizontal="left" vertical="center" wrapText="1" indent="1"/>
    </xf>
    <xf numFmtId="4" fontId="39" fillId="27" borderId="4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0" fontId="31" fillId="23" borderId="5" applyNumberFormat="0" applyProtection="0">
      <alignment horizontal="left" vertical="center" wrapText="1" indent="1"/>
    </xf>
    <xf numFmtId="4" fontId="26" fillId="6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0" fontId="38" fillId="50" borderId="4" applyNumberFormat="0" applyProtection="0">
      <alignment horizontal="left" vertical="center" wrapText="1" indent="1"/>
    </xf>
    <xf numFmtId="4" fontId="36" fillId="35" borderId="1" applyNumberFormat="0" applyProtection="0">
      <alignment horizontal="right" vertical="center"/>
    </xf>
    <xf numFmtId="4" fontId="24" fillId="41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26" fillId="8" borderId="1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6" fillId="12" borderId="1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0" fontId="38" fillId="26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26" fillId="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36" fillId="31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26" fillId="38" borderId="5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27" fillId="10" borderId="1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34" fillId="47" borderId="4" applyNumberFormat="0" applyProtection="0">
      <alignment vertical="center"/>
    </xf>
    <xf numFmtId="4" fontId="36" fillId="29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6" fillId="25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4" fontId="36" fillId="36" borderId="1" applyNumberFormat="0" applyProtection="0">
      <alignment horizontal="right" vertical="center"/>
    </xf>
    <xf numFmtId="4" fontId="26" fillId="13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7" fillId="10" borderId="1" applyNumberFormat="0" applyProtection="0">
      <alignment vertical="center"/>
    </xf>
    <xf numFmtId="0" fontId="31" fillId="42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26" fillId="10" borderId="5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0" fontId="31" fillId="11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46" fillId="28" borderId="4" applyNumberFormat="0" applyProtection="0">
      <alignment vertical="center"/>
    </xf>
    <xf numFmtId="0" fontId="31" fillId="43" borderId="5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6" fillId="36" borderId="1" applyNumberFormat="0" applyProtection="0">
      <alignment horizontal="right" vertical="center"/>
    </xf>
    <xf numFmtId="0" fontId="31" fillId="11" borderId="1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0" fontId="31" fillId="18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26" fillId="20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4" fontId="26" fillId="20" borderId="1" applyNumberFormat="0" applyProtection="0">
      <alignment vertical="center"/>
    </xf>
    <xf numFmtId="4" fontId="34" fillId="22" borderId="4" applyNumberFormat="0" applyProtection="0">
      <alignment horizontal="left" vertical="center" indent="1"/>
    </xf>
    <xf numFmtId="0" fontId="26" fillId="11" borderId="1" applyNumberFormat="0" applyProtection="0">
      <alignment horizontal="left" vertical="top" wrapText="1" indent="1"/>
    </xf>
    <xf numFmtId="0" fontId="38" fillId="26" borderId="4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36" fillId="29" borderId="1" applyNumberFormat="0" applyProtection="0">
      <alignment horizontal="right" vertical="center"/>
    </xf>
    <xf numFmtId="4" fontId="30" fillId="25" borderId="5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26" fillId="34" borderId="5" applyNumberFormat="0" applyProtection="0">
      <alignment horizontal="right" vertical="center"/>
    </xf>
    <xf numFmtId="4" fontId="37" fillId="2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6" fillId="28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8" borderId="1" applyNumberFormat="0" applyProtection="0">
      <alignment horizontal="left" vertical="top" indent="1"/>
    </xf>
    <xf numFmtId="4" fontId="58" fillId="27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39" fillId="27" borderId="16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4" fontId="36" fillId="31" borderId="1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46" fillId="36" borderId="4" applyNumberFormat="0" applyProtection="0">
      <alignment vertical="center"/>
    </xf>
    <xf numFmtId="4" fontId="36" fillId="29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0" fontId="31" fillId="17" borderId="1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6" fillId="12" borderId="1" applyNumberFormat="0" applyProtection="0">
      <alignment horizontal="right" vertical="center"/>
    </xf>
    <xf numFmtId="4" fontId="45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0" fontId="35" fillId="23" borderId="4" applyNumberFormat="0" applyProtection="0">
      <alignment horizontal="left" vertical="center" indent="1"/>
    </xf>
    <xf numFmtId="4" fontId="36" fillId="34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43" borderId="5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0" fontId="31" fillId="19" borderId="1" applyNumberFormat="0" applyProtection="0">
      <alignment horizontal="left" vertical="center" indent="1"/>
    </xf>
    <xf numFmtId="4" fontId="46" fillId="28" borderId="4" applyNumberFormat="0" applyProtection="0">
      <alignment vertical="center"/>
    </xf>
    <xf numFmtId="4" fontId="26" fillId="25" borderId="5" applyNumberFormat="0" applyProtection="0">
      <alignment horizontal="left" vertical="center" indent="1"/>
    </xf>
    <xf numFmtId="4" fontId="36" fillId="35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0" fontId="35" fillId="23" borderId="4" applyNumberFormat="0" applyProtection="0">
      <alignment horizontal="left" vertical="center" indent="1"/>
    </xf>
    <xf numFmtId="4" fontId="45" fillId="36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8" fillId="46" borderId="4" applyNumberFormat="0" applyProtection="0">
      <alignment horizontal="left" vertical="center" wrapText="1" indent="1"/>
    </xf>
    <xf numFmtId="0" fontId="31" fillId="19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8" fillId="26" borderId="4" applyNumberFormat="0" applyProtection="0">
      <alignment horizontal="left" vertical="center" indent="1"/>
    </xf>
    <xf numFmtId="4" fontId="36" fillId="33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24" fillId="41" borderId="4" applyNumberFormat="0" applyProtection="0">
      <alignment horizontal="left" vertical="center" indent="1"/>
    </xf>
    <xf numFmtId="4" fontId="26" fillId="25" borderId="4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50" fillId="46" borderId="4" applyNumberFormat="0" applyProtection="0">
      <alignment horizontal="center" vertical="center"/>
    </xf>
    <xf numFmtId="0" fontId="31" fillId="42" borderId="5" applyNumberFormat="0" applyProtection="0">
      <alignment horizontal="left" vertical="center" indent="1"/>
    </xf>
    <xf numFmtId="4" fontId="36" fillId="33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48" fillId="28" borderId="4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26" fillId="28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8" borderId="1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0" fontId="31" fillId="44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26" fillId="6" borderId="1" applyNumberFormat="0" applyProtection="0">
      <alignment horizontal="right" vertical="center"/>
    </xf>
    <xf numFmtId="4" fontId="27" fillId="18" borderId="7" applyNumberFormat="0" applyProtection="0">
      <alignment horizontal="left" vertical="center" indent="1"/>
    </xf>
    <xf numFmtId="4" fontId="36" fillId="32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6" fillId="18" borderId="1" applyNumberFormat="0" applyProtection="0">
      <alignment horizontal="right" vertical="center"/>
    </xf>
    <xf numFmtId="0" fontId="31" fillId="18" borderId="1" applyNumberFormat="0" applyProtection="0">
      <alignment horizontal="left" vertical="top" indent="1"/>
    </xf>
    <xf numFmtId="4" fontId="35" fillId="45" borderId="4" applyNumberFormat="0" applyProtection="0">
      <alignment horizontal="left" vertical="center" indent="1"/>
    </xf>
    <xf numFmtId="4" fontId="26" fillId="20" borderId="5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0" fontId="31" fillId="19" borderId="1" applyNumberFormat="0" applyProtection="0">
      <alignment horizontal="left" vertical="top" indent="1"/>
    </xf>
    <xf numFmtId="4" fontId="28" fillId="10" borderId="5" applyNumberFormat="0" applyProtection="0">
      <alignment vertical="center"/>
    </xf>
    <xf numFmtId="4" fontId="26" fillId="10" borderId="5" applyNumberFormat="0" applyProtection="0">
      <alignment horizontal="left" vertical="center" indent="1"/>
    </xf>
    <xf numFmtId="0" fontId="38" fillId="26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45" fillId="28" borderId="4" applyNumberFormat="0" applyProtection="0">
      <alignment vertical="center"/>
    </xf>
    <xf numFmtId="4" fontId="36" fillId="29" borderId="1" applyNumberFormat="0" applyProtection="0">
      <alignment horizontal="right" vertical="center"/>
    </xf>
    <xf numFmtId="4" fontId="47" fillId="22" borderId="4" applyNumberFormat="0" applyProtection="0">
      <alignment horizontal="right" vertical="center"/>
    </xf>
    <xf numFmtId="4" fontId="27" fillId="18" borderId="7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34" borderId="5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8" fillId="0" borderId="4" applyNumberFormat="0" applyProtection="0">
      <alignment horizontal="left" vertical="center" wrapText="1" indent="1"/>
    </xf>
    <xf numFmtId="4" fontId="59" fillId="28" borderId="4" applyNumberFormat="0" applyProtection="0">
      <alignment vertical="center"/>
    </xf>
    <xf numFmtId="4" fontId="35" fillId="45" borderId="4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6" fillId="28" borderId="4" applyNumberFormat="0" applyProtection="0">
      <alignment vertical="center"/>
    </xf>
    <xf numFmtId="0" fontId="35" fillId="24" borderId="4" applyNumberFormat="0" applyProtection="0">
      <alignment horizontal="left" vertical="center" indent="1"/>
    </xf>
    <xf numFmtId="4" fontId="40" fillId="10" borderId="1" applyNumberFormat="0" applyProtection="0">
      <alignment vertical="center"/>
    </xf>
    <xf numFmtId="4" fontId="47" fillId="22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7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26" fillId="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24" fillId="41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35" fillId="45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1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4" fontId="41" fillId="19" borderId="1" applyNumberFormat="0" applyProtection="0">
      <alignment horizontal="right" vertical="center"/>
    </xf>
    <xf numFmtId="0" fontId="60" fillId="51" borderId="1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28" fillId="25" borderId="5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47" fillId="47" borderId="4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36" fillId="19" borderId="1" applyNumberFormat="0" applyProtection="0">
      <alignment vertical="center"/>
    </xf>
    <xf numFmtId="4" fontId="46" fillId="36" borderId="4" applyNumberFormat="0" applyProtection="0">
      <alignment vertical="center"/>
    </xf>
    <xf numFmtId="0" fontId="31" fillId="11" borderId="1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0" fontId="31" fillId="11" borderId="1" applyNumberFormat="0" applyProtection="0">
      <alignment horizontal="left" vertical="top" indent="1"/>
    </xf>
    <xf numFmtId="4" fontId="58" fillId="27" borderId="4" applyNumberFormat="0" applyProtection="0">
      <alignment vertical="center"/>
    </xf>
    <xf numFmtId="0" fontId="31" fillId="17" borderId="1" applyNumberFormat="0" applyProtection="0">
      <alignment horizontal="left" vertical="center" indent="1"/>
    </xf>
    <xf numFmtId="4" fontId="26" fillId="20" borderId="5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8" borderId="1" applyNumberFormat="0" applyProtection="0">
      <alignment horizontal="left" vertical="center" indent="1"/>
    </xf>
    <xf numFmtId="4" fontId="26" fillId="8" borderId="1" applyNumberFormat="0" applyProtection="0">
      <alignment horizontal="right" vertical="center"/>
    </xf>
    <xf numFmtId="4" fontId="35" fillId="45" borderId="4" applyNumberFormat="0" applyProtection="0">
      <alignment horizontal="left" vertical="center" indent="1"/>
    </xf>
    <xf numFmtId="4" fontId="26" fillId="38" borderId="5" applyNumberFormat="0" applyProtection="0">
      <alignment horizontal="right" vertical="center"/>
    </xf>
    <xf numFmtId="4" fontId="26" fillId="20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26" fillId="5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36" fillId="34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41" fillId="19" borderId="1" applyNumberFormat="0" applyProtection="0">
      <alignment vertical="center"/>
    </xf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36" fillId="19" borderId="1" applyNumberFormat="0" applyProtection="0">
      <alignment vertical="center"/>
    </xf>
    <xf numFmtId="0" fontId="31" fillId="19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4" fontId="47" fillId="22" borderId="4" applyNumberFormat="0" applyProtection="0">
      <alignment horizontal="right" vertical="center"/>
    </xf>
    <xf numFmtId="4" fontId="36" fillId="18" borderId="1" applyNumberFormat="0" applyProtection="0">
      <alignment horizontal="right" vertical="center"/>
    </xf>
    <xf numFmtId="4" fontId="35" fillId="49" borderId="4" applyNumberFormat="0" applyProtection="0">
      <alignment horizontal="left" vertical="center" indent="1"/>
    </xf>
    <xf numFmtId="4" fontId="36" fillId="34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8" fillId="0" borderId="4" applyNumberFormat="0" applyProtection="0">
      <alignment horizontal="left" vertical="center" wrapText="1" indent="1"/>
    </xf>
    <xf numFmtId="4" fontId="59" fillId="28" borderId="4" applyNumberFormat="0" applyProtection="0">
      <alignment vertical="center"/>
    </xf>
    <xf numFmtId="4" fontId="40" fillId="10" borderId="1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37" fillId="27" borderId="4" applyNumberFormat="0" applyProtection="0">
      <alignment vertical="center"/>
    </xf>
    <xf numFmtId="4" fontId="26" fillId="32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39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39" borderId="5" applyNumberFormat="0" applyProtection="0">
      <alignment horizontal="right" vertical="center"/>
    </xf>
    <xf numFmtId="0" fontId="31" fillId="43" borderId="5" applyNumberFormat="0" applyProtection="0">
      <alignment horizontal="left" vertical="center" indent="1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6" fillId="19" borderId="1" applyNumberFormat="0" applyProtection="0">
      <alignment vertical="center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4" fontId="35" fillId="48" borderId="4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42" borderId="5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4" fontId="26" fillId="25" borderId="5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6" fillId="35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10" borderId="5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47" fillId="22" borderId="4" applyNumberFormat="0" applyProtection="0">
      <alignment horizontal="right" vertical="center"/>
    </xf>
    <xf numFmtId="4" fontId="34" fillId="22" borderId="4" applyNumberFormat="0" applyProtection="0">
      <alignment horizontal="left" vertical="center" indent="1"/>
    </xf>
    <xf numFmtId="4" fontId="47" fillId="47" borderId="4" applyNumberFormat="0" applyProtection="0">
      <alignment horizontal="right" vertical="center"/>
    </xf>
    <xf numFmtId="4" fontId="46" fillId="36" borderId="4" applyNumberFormat="0" applyProtection="0">
      <alignment vertical="center"/>
    </xf>
    <xf numFmtId="4" fontId="58" fillId="27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4" fillId="22" borderId="4" applyNumberFormat="0" applyProtection="0">
      <alignment vertical="center"/>
    </xf>
    <xf numFmtId="4" fontId="58" fillId="27" borderId="4" applyNumberFormat="0" applyProtection="0">
      <alignment vertical="center"/>
    </xf>
    <xf numFmtId="0" fontId="31" fillId="44" borderId="5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7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0" fillId="25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58" fillId="27" borderId="4" applyNumberFormat="0" applyProtection="0">
      <alignment vertical="center"/>
    </xf>
    <xf numFmtId="4" fontId="36" fillId="29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0" fontId="44" fillId="22" borderId="9" applyNumberFormat="0" applyFont="0" applyAlignment="0" applyProtection="0"/>
    <xf numFmtId="4" fontId="34" fillId="22" borderId="4" applyNumberFormat="0" applyProtection="0">
      <alignment vertical="center"/>
    </xf>
    <xf numFmtId="4" fontId="34" fillId="47" borderId="4" applyNumberFormat="0" applyProtection="0">
      <alignment vertical="center"/>
    </xf>
    <xf numFmtId="4" fontId="34" fillId="22" borderId="4" applyNumberFormat="0" applyProtection="0">
      <alignment vertical="center"/>
    </xf>
    <xf numFmtId="4" fontId="47" fillId="22" borderId="4" applyNumberFormat="0" applyProtection="0">
      <alignment horizontal="right" vertical="center"/>
    </xf>
    <xf numFmtId="4" fontId="34" fillId="22" borderId="4" applyNumberFormat="0" applyProtection="0">
      <alignment vertical="center"/>
    </xf>
    <xf numFmtId="4" fontId="46" fillId="28" borderId="4" applyNumberFormat="0" applyProtection="0">
      <alignment vertical="center"/>
    </xf>
    <xf numFmtId="4" fontId="36" fillId="10" borderId="1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0" fontId="31" fillId="23" borderId="5" applyNumberFormat="0" applyProtection="0">
      <alignment horizontal="left" vertical="center" indent="1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6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26" fillId="12" borderId="1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4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36" fillId="35" borderId="1" applyNumberFormat="0" applyProtection="0">
      <alignment horizontal="right" vertical="center"/>
    </xf>
    <xf numFmtId="4" fontId="26" fillId="8" borderId="1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4" fontId="36" fillId="36" borderId="1" applyNumberFormat="0" applyProtection="0">
      <alignment horizontal="right" vertical="center"/>
    </xf>
    <xf numFmtId="4" fontId="26" fillId="14" borderId="1" applyNumberFormat="0" applyProtection="0">
      <alignment horizontal="right" vertical="center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4" fontId="26" fillId="25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4" fontId="35" fillId="48" borderId="4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35" fillId="49" borderId="4" applyNumberFormat="0" applyProtection="0">
      <alignment horizontal="left" vertical="center" indent="1"/>
    </xf>
    <xf numFmtId="4" fontId="35" fillId="45" borderId="4" applyNumberFormat="0" applyProtection="0">
      <alignment horizontal="left" vertical="center" indent="1"/>
    </xf>
    <xf numFmtId="4" fontId="50" fillId="46" borderId="4" applyNumberFormat="0" applyProtection="0">
      <alignment horizontal="center" vertical="center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8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4" fontId="36" fillId="19" borderId="1" applyNumberFormat="0" applyProtection="0">
      <alignment horizontal="right" vertical="center"/>
    </xf>
    <xf numFmtId="0" fontId="26" fillId="11" borderId="1" applyNumberFormat="0" applyProtection="0">
      <alignment horizontal="left" vertical="top" wrapText="1" indent="1"/>
    </xf>
    <xf numFmtId="4" fontId="39" fillId="27" borderId="4" applyNumberFormat="0" applyProtection="0">
      <alignment horizontal="right" vertical="center"/>
    </xf>
    <xf numFmtId="4" fontId="42" fillId="19" borderId="1" applyNumberFormat="0" applyProtection="0">
      <alignment horizontal="right" vertical="center"/>
    </xf>
    <xf numFmtId="4" fontId="26" fillId="20" borderId="1" applyNumberFormat="0" applyProtection="0">
      <alignment horizontal="left" vertical="center" indent="1"/>
    </xf>
    <xf numFmtId="4" fontId="24" fillId="10" borderId="1" applyNumberFormat="0" applyProtection="0">
      <alignment horizontal="left" vertical="center" indent="1"/>
    </xf>
    <xf numFmtId="4" fontId="26" fillId="28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35" borderId="5" applyNumberFormat="0" applyProtection="0">
      <alignment horizontal="right" vertical="center"/>
    </xf>
    <xf numFmtId="0" fontId="31" fillId="42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4" fontId="26" fillId="32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35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26" fillId="20" borderId="5" applyNumberFormat="0" applyProtection="0">
      <alignment vertical="center"/>
    </xf>
    <xf numFmtId="4" fontId="28" fillId="25" borderId="5" applyNumberFormat="0" applyProtection="0">
      <alignment horizontal="right" vertical="center"/>
    </xf>
    <xf numFmtId="4" fontId="26" fillId="25" borderId="5" applyNumberFormat="0" applyProtection="0">
      <alignment horizontal="left" vertical="center" indent="1"/>
    </xf>
    <xf numFmtId="4" fontId="26" fillId="30" borderId="5" applyNumberFormat="0" applyProtection="0">
      <alignment horizontal="right" vertical="center"/>
    </xf>
    <xf numFmtId="4" fontId="58" fillId="27" borderId="4" applyNumberFormat="0" applyProtection="0">
      <alignment vertical="center"/>
    </xf>
    <xf numFmtId="4" fontId="30" fillId="25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58" fillId="27" borderId="4" applyNumberFormat="0" applyProtection="0">
      <alignment vertical="center"/>
    </xf>
    <xf numFmtId="4" fontId="36" fillId="28" borderId="1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31" fillId="11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26" fillId="30" borderId="5" applyNumberFormat="0" applyProtection="0">
      <alignment horizontal="right" vertical="center"/>
    </xf>
    <xf numFmtId="4" fontId="26" fillId="29" borderId="5" applyNumberFormat="0" applyProtection="0">
      <alignment horizontal="right" vertical="center"/>
    </xf>
    <xf numFmtId="4" fontId="46" fillId="36" borderId="4" applyNumberFormat="0" applyProtection="0">
      <alignment vertical="center"/>
    </xf>
    <xf numFmtId="4" fontId="39" fillId="27" borderId="4" applyNumberFormat="0" applyProtection="0">
      <alignment horizontal="right" vertical="center"/>
    </xf>
    <xf numFmtId="4" fontId="26" fillId="2" borderId="1" applyNumberFormat="0" applyProtection="0">
      <alignment horizontal="right" vertical="center"/>
    </xf>
    <xf numFmtId="4" fontId="28" fillId="16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4" fontId="26" fillId="40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26" fillId="40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0" fontId="31" fillId="23" borderId="5" applyNumberFormat="0" applyProtection="0">
      <alignment horizontal="left" vertical="center" indent="1"/>
    </xf>
    <xf numFmtId="4" fontId="26" fillId="25" borderId="5" applyNumberFormat="0" applyProtection="0">
      <alignment horizontal="right" vertical="center"/>
    </xf>
    <xf numFmtId="4" fontId="26" fillId="32" borderId="5" applyNumberFormat="0" applyProtection="0">
      <alignment horizontal="right" vertical="center"/>
    </xf>
    <xf numFmtId="4" fontId="26" fillId="39" borderId="5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10" borderId="5" applyNumberFormat="0" applyProtection="0">
      <alignment vertical="center"/>
    </xf>
    <xf numFmtId="4" fontId="28" fillId="10" borderId="5" applyNumberFormat="0" applyProtection="0">
      <alignment vertical="center"/>
    </xf>
    <xf numFmtId="4" fontId="26" fillId="30" borderId="5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4" fontId="26" fillId="38" borderId="5" applyNumberFormat="0" applyProtection="0">
      <alignment horizontal="right" vertical="center"/>
    </xf>
    <xf numFmtId="4" fontId="39" fillId="27" borderId="16" applyNumberFormat="0" applyProtection="0">
      <alignment horizontal="right" vertical="center"/>
    </xf>
    <xf numFmtId="4" fontId="42" fillId="19" borderId="1" applyNumberFormat="0" applyProtection="0">
      <alignment horizontal="right" vertical="center"/>
    </xf>
    <xf numFmtId="4" fontId="39" fillId="27" borderId="4" applyNumberFormat="0" applyProtection="0">
      <alignment horizontal="right" vertical="center"/>
    </xf>
    <xf numFmtId="0" fontId="26" fillId="11" borderId="1" applyNumberFormat="0" applyProtection="0">
      <alignment horizontal="left" vertical="top" wrapText="1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8" fillId="50" borderId="4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wrapText="1" indent="1"/>
    </xf>
    <xf numFmtId="0" fontId="31" fillId="23" borderId="5" applyNumberFormat="0" applyProtection="0">
      <alignment horizontal="left" vertical="center" indent="1"/>
    </xf>
    <xf numFmtId="4" fontId="26" fillId="2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27" fillId="18" borderId="1" applyNumberFormat="0" applyProtection="0">
      <alignment horizontal="left" vertical="center" indent="1"/>
    </xf>
    <xf numFmtId="4" fontId="38" fillId="46" borderId="4" applyNumberFormat="0" applyProtection="0">
      <alignment horizontal="left" vertical="center" wrapText="1" indent="1"/>
    </xf>
    <xf numFmtId="4" fontId="48" fillId="28" borderId="4" applyNumberFormat="0" applyProtection="0">
      <alignment vertical="center"/>
    </xf>
    <xf numFmtId="4" fontId="41" fillId="19" borderId="1" applyNumberFormat="0" applyProtection="0">
      <alignment horizontal="right" vertical="center"/>
    </xf>
    <xf numFmtId="4" fontId="26" fillId="25" borderId="5" applyNumberFormat="0" applyProtection="0">
      <alignment horizontal="right" vertical="center"/>
    </xf>
    <xf numFmtId="4" fontId="36" fillId="19" borderId="1" applyNumberFormat="0" applyProtection="0">
      <alignment horizontal="right" vertical="center"/>
    </xf>
    <xf numFmtId="4" fontId="37" fillId="27" borderId="4" applyNumberFormat="0" applyProtection="0">
      <alignment vertical="center"/>
    </xf>
    <xf numFmtId="0" fontId="26" fillId="20" borderId="1" applyNumberFormat="0" applyProtection="0">
      <alignment horizontal="left" vertical="top" indent="1"/>
    </xf>
    <xf numFmtId="4" fontId="27" fillId="18" borderId="7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top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19" borderId="1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top" indent="1"/>
    </xf>
    <xf numFmtId="0" fontId="31" fillId="18" borderId="1" applyNumberFormat="0" applyProtection="0">
      <alignment horizontal="left" vertical="top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18" borderId="1" applyNumberFormat="0" applyProtection="0">
      <alignment horizontal="left" vertical="center" indent="1"/>
    </xf>
    <xf numFmtId="0" fontId="31" fillId="44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11" borderId="1" applyNumberFormat="0" applyProtection="0">
      <alignment horizontal="left" vertical="top" indent="1"/>
    </xf>
    <xf numFmtId="0" fontId="31" fillId="43" borderId="5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11" borderId="1" applyNumberFormat="0" applyProtection="0">
      <alignment horizontal="left" vertical="center" indent="1"/>
    </xf>
    <xf numFmtId="0" fontId="31" fillId="43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17" borderId="1" applyNumberFormat="0" applyProtection="0">
      <alignment horizontal="left" vertical="top" indent="1"/>
    </xf>
    <xf numFmtId="0" fontId="31" fillId="42" borderId="5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0" fontId="31" fillId="17" borderId="1" applyNumberFormat="0" applyProtection="0">
      <alignment horizontal="left" vertical="center" indent="1"/>
    </xf>
    <xf numFmtId="4" fontId="26" fillId="42" borderId="5" applyNumberFormat="0" applyProtection="0">
      <alignment horizontal="left" vertical="center" indent="1"/>
    </xf>
    <xf numFmtId="0" fontId="31" fillId="23" borderId="5" applyNumberFormat="0" applyProtection="0">
      <alignment horizontal="left" vertical="center" indent="1"/>
    </xf>
    <xf numFmtId="4" fontId="35" fillId="0" borderId="4" applyNumberFormat="0" applyProtection="0">
      <alignment horizontal="left" vertical="center" indent="1"/>
    </xf>
    <xf numFmtId="4" fontId="36" fillId="36" borderId="1" applyNumberFormat="0" applyProtection="0">
      <alignment horizontal="right" vertical="center"/>
    </xf>
    <xf numFmtId="4" fontId="36" fillId="33" borderId="1" applyNumberFormat="0" applyProtection="0">
      <alignment horizontal="right" vertical="center"/>
    </xf>
    <xf numFmtId="4" fontId="36" fillId="32" borderId="1" applyNumberFormat="0" applyProtection="0">
      <alignment horizontal="right" vertical="center"/>
    </xf>
    <xf numFmtId="4" fontId="36" fillId="31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36" fillId="30" borderId="1" applyNumberFormat="0" applyProtection="0">
      <alignment horizontal="right" vertical="center"/>
    </xf>
    <xf numFmtId="4" fontId="26" fillId="28" borderId="5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36" fillId="29" borderId="1" applyNumberFormat="0" applyProtection="0">
      <alignment horizontal="right" vertical="center"/>
    </xf>
    <xf numFmtId="4" fontId="26" fillId="3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36" fillId="28" borderId="1" applyNumberFormat="0" applyProtection="0">
      <alignment horizontal="right" vertical="center"/>
    </xf>
    <xf numFmtId="4" fontId="26" fillId="4" borderId="1" applyNumberFormat="0" applyProtection="0">
      <alignment horizontal="right" vertical="center"/>
    </xf>
    <xf numFmtId="0" fontId="31" fillId="23" borderId="5" applyNumberFormat="0" applyProtection="0">
      <alignment horizontal="left" vertical="center" indent="1"/>
    </xf>
    <xf numFmtId="4" fontId="35" fillId="24" borderId="4" applyNumberFormat="0" applyProtection="0">
      <alignment horizontal="left" vertical="center" indent="1"/>
    </xf>
    <xf numFmtId="4" fontId="34" fillId="22" borderId="4" applyNumberFormat="0" applyProtection="0">
      <alignment horizontal="left" vertical="center" indent="1"/>
    </xf>
    <xf numFmtId="0" fontId="24" fillId="10" borderId="1" applyNumberFormat="0" applyProtection="0">
      <alignment horizontal="left" vertical="top" indent="1"/>
    </xf>
    <xf numFmtId="4" fontId="45" fillId="36" borderId="4" applyNumberFormat="0" applyProtection="0">
      <alignment vertical="center"/>
    </xf>
    <xf numFmtId="4" fontId="45" fillId="28" borderId="4" applyNumberFormat="0" applyProtection="0">
      <alignment vertical="center"/>
    </xf>
    <xf numFmtId="4" fontId="38" fillId="46" borderId="4" applyNumberFormat="0" applyProtection="0">
      <alignment horizontal="left" vertical="center" wrapText="1" indent="1"/>
    </xf>
    <xf numFmtId="4" fontId="34" fillId="47" borderId="4" applyNumberFormat="0" applyProtection="0">
      <alignment vertical="center"/>
    </xf>
    <xf numFmtId="4" fontId="27" fillId="10" borderId="1" applyNumberFormat="0" applyProtection="0">
      <alignment vertical="center"/>
    </xf>
    <xf numFmtId="4" fontId="24" fillId="9" borderId="1" applyNumberFormat="0" applyProtection="0">
      <alignment vertical="center"/>
    </xf>
    <xf numFmtId="4" fontId="25" fillId="10" borderId="1" applyNumberFormat="0" applyProtection="0">
      <alignment vertical="center"/>
    </xf>
    <xf numFmtId="4" fontId="24" fillId="15" borderId="3" applyNumberFormat="0" applyProtection="0">
      <alignment horizontal="left" vertical="center" indent="1"/>
    </xf>
    <xf numFmtId="4" fontId="26" fillId="16" borderId="0" applyNumberFormat="0" applyProtection="0">
      <alignment horizontal="left" vertical="center" indent="1"/>
    </xf>
    <xf numFmtId="4" fontId="26" fillId="2" borderId="1" applyNumberFormat="0" applyProtection="0">
      <alignment horizontal="right" vertical="center"/>
    </xf>
    <xf numFmtId="4" fontId="26" fillId="16" borderId="0" applyNumberFormat="0" applyProtection="0">
      <alignment horizontal="left" vertical="center" indent="1"/>
    </xf>
    <xf numFmtId="4" fontId="26" fillId="11" borderId="0" applyNumberFormat="0" applyProtection="0">
      <alignment horizontal="left" vertical="center" indent="1"/>
    </xf>
    <xf numFmtId="4" fontId="28" fillId="16" borderId="1" applyNumberFormat="0" applyProtection="0">
      <alignment horizontal="right" vertical="center"/>
    </xf>
    <xf numFmtId="4" fontId="26" fillId="2" borderId="1" applyNumberFormat="0" applyProtection="0">
      <alignment horizontal="left" vertical="center" indent="1"/>
    </xf>
    <xf numFmtId="0" fontId="26" fillId="11" borderId="1" applyNumberFormat="0" applyProtection="0">
      <alignment horizontal="left" vertical="top" wrapText="1" indent="1"/>
    </xf>
    <xf numFmtId="4" fontId="30" fillId="16" borderId="1" applyNumberFormat="0" applyProtection="0">
      <alignment horizontal="right" vertical="center"/>
    </xf>
    <xf numFmtId="43" fontId="22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0" fillId="0" borderId="0"/>
    <xf numFmtId="44" fontId="20" fillId="0" borderId="0" applyFont="0" applyFill="0" applyBorder="0" applyAlignment="0" applyProtection="0"/>
    <xf numFmtId="0" fontId="19" fillId="0" borderId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8" fillId="0" borderId="0"/>
    <xf numFmtId="0" fontId="17" fillId="0" borderId="0"/>
    <xf numFmtId="0" fontId="16" fillId="0" borderId="0"/>
    <xf numFmtId="0" fontId="23" fillId="0" borderId="0"/>
    <xf numFmtId="43" fontId="23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0" fontId="23" fillId="0" borderId="0"/>
    <xf numFmtId="0" fontId="22" fillId="0" borderId="0"/>
    <xf numFmtId="0" fontId="15" fillId="0" borderId="0"/>
    <xf numFmtId="43" fontId="15" fillId="0" borderId="0" applyFon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</cellStyleXfs>
  <cellXfs count="389">
    <xf numFmtId="0" fontId="0" fillId="0" borderId="0" xfId="0"/>
    <xf numFmtId="0" fontId="33" fillId="0" borderId="0" xfId="0" applyFont="1"/>
    <xf numFmtId="0" fontId="21" fillId="0" borderId="0" xfId="9142"/>
    <xf numFmtId="0" fontId="21" fillId="53" borderId="0" xfId="9142" applyFill="1"/>
    <xf numFmtId="167" fontId="0" fillId="53" borderId="0" xfId="9143" applyNumberFormat="1" applyFont="1" applyFill="1" applyAlignment="1">
      <alignment wrapText="1"/>
    </xf>
    <xf numFmtId="167" fontId="0" fillId="0" borderId="0" xfId="9143" applyNumberFormat="1" applyFont="1"/>
    <xf numFmtId="0" fontId="66" fillId="0" borderId="0" xfId="9142" applyFont="1"/>
    <xf numFmtId="0" fontId="70" fillId="0" borderId="0" xfId="0" applyFont="1"/>
    <xf numFmtId="0" fontId="66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 wrapText="1"/>
    </xf>
    <xf numFmtId="0" fontId="65" fillId="52" borderId="0" xfId="0" applyFont="1" applyFill="1"/>
    <xf numFmtId="0" fontId="71" fillId="52" borderId="0" xfId="0" applyFont="1" applyFill="1" applyAlignment="1">
      <alignment horizontal="center" vertical="center"/>
    </xf>
    <xf numFmtId="0" fontId="71" fillId="52" borderId="0" xfId="0" applyFont="1" applyFill="1" applyAlignment="1">
      <alignment horizontal="center" vertical="center" wrapText="1"/>
    </xf>
    <xf numFmtId="0" fontId="69" fillId="51" borderId="0" xfId="0" applyFont="1" applyFill="1" applyAlignment="1">
      <alignment horizontal="center" vertical="center"/>
    </xf>
    <xf numFmtId="0" fontId="69" fillId="0" borderId="0" xfId="0" applyFont="1" applyAlignment="1">
      <alignment horizontal="left"/>
    </xf>
    <xf numFmtId="0" fontId="72" fillId="0" borderId="0" xfId="0" applyFont="1"/>
    <xf numFmtId="0" fontId="72" fillId="0" borderId="0" xfId="0" applyFont="1" applyAlignment="1">
      <alignment horizontal="center" vertical="center"/>
    </xf>
    <xf numFmtId="0" fontId="73" fillId="0" borderId="0" xfId="0" applyFont="1"/>
    <xf numFmtId="0" fontId="74" fillId="53" borderId="0" xfId="9142" applyFont="1" applyFill="1"/>
    <xf numFmtId="0" fontId="69" fillId="0" borderId="0" xfId="0" applyFont="1" applyAlignment="1">
      <alignment horizontal="center" vertical="center"/>
    </xf>
    <xf numFmtId="0" fontId="74" fillId="53" borderId="0" xfId="9144" applyFont="1" applyFill="1"/>
    <xf numFmtId="0" fontId="16" fillId="0" borderId="0" xfId="9153"/>
    <xf numFmtId="0" fontId="16" fillId="0" borderId="0" xfId="9153" applyAlignment="1">
      <alignment wrapText="1"/>
    </xf>
    <xf numFmtId="0" fontId="65" fillId="52" borderId="0" xfId="9154" applyFont="1" applyFill="1" applyAlignment="1">
      <alignment wrapText="1"/>
    </xf>
    <xf numFmtId="0" fontId="16" fillId="53" borderId="0" xfId="9153" applyFill="1"/>
    <xf numFmtId="0" fontId="16" fillId="53" borderId="0" xfId="9153" applyFill="1" applyAlignment="1">
      <alignment wrapText="1"/>
    </xf>
    <xf numFmtId="0" fontId="69" fillId="0" borderId="17" xfId="9154" applyFont="1" applyBorder="1" applyAlignment="1">
      <alignment vertical="center" wrapText="1"/>
    </xf>
    <xf numFmtId="0" fontId="69" fillId="59" borderId="17" xfId="9154" applyFont="1" applyFill="1" applyBorder="1" applyAlignment="1">
      <alignment vertical="center"/>
    </xf>
    <xf numFmtId="164" fontId="72" fillId="0" borderId="0" xfId="9141" applyNumberFormat="1" applyFont="1"/>
    <xf numFmtId="0" fontId="65" fillId="52" borderId="18" xfId="9142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9141" applyNumberFormat="1" applyFont="1"/>
    <xf numFmtId="164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66" fillId="0" borderId="0" xfId="0" applyFont="1" applyAlignment="1">
      <alignment vertical="center"/>
    </xf>
    <xf numFmtId="0" fontId="66" fillId="57" borderId="0" xfId="0" applyFont="1" applyFill="1" applyAlignment="1">
      <alignment vertical="center"/>
    </xf>
    <xf numFmtId="0" fontId="66" fillId="0" borderId="0" xfId="0" applyFont="1" applyAlignment="1">
      <alignment horizontal="left" vertical="center"/>
    </xf>
    <xf numFmtId="0" fontId="70" fillId="0" borderId="0" xfId="0" applyFont="1" applyAlignment="1">
      <alignment vertical="center"/>
    </xf>
    <xf numFmtId="0" fontId="70" fillId="57" borderId="0" xfId="0" applyFont="1" applyFill="1" applyAlignment="1">
      <alignment vertical="center"/>
    </xf>
    <xf numFmtId="0" fontId="70" fillId="0" borderId="0" xfId="0" applyFont="1" applyAlignment="1">
      <alignment horizontal="left" vertical="center"/>
    </xf>
    <xf numFmtId="0" fontId="70" fillId="57" borderId="0" xfId="0" applyFont="1" applyFill="1" applyAlignment="1">
      <alignment horizontal="left" vertical="center"/>
    </xf>
    <xf numFmtId="164" fontId="66" fillId="0" borderId="0" xfId="9141" applyNumberFormat="1" applyFont="1"/>
    <xf numFmtId="0" fontId="78" fillId="0" borderId="0" xfId="0" applyFont="1"/>
    <xf numFmtId="164" fontId="72" fillId="0" borderId="0" xfId="0" applyNumberFormat="1" applyFont="1"/>
    <xf numFmtId="0" fontId="79" fillId="0" borderId="0" xfId="0" applyFont="1"/>
    <xf numFmtId="0" fontId="13" fillId="0" borderId="0" xfId="9142" applyFont="1"/>
    <xf numFmtId="0" fontId="13" fillId="0" borderId="0" xfId="9142" applyFont="1" applyAlignment="1">
      <alignment wrapText="1"/>
    </xf>
    <xf numFmtId="164" fontId="13" fillId="0" borderId="0" xfId="9141" applyNumberFormat="1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72" fillId="0" borderId="0" xfId="0" pivotButton="1" applyFont="1"/>
    <xf numFmtId="20" fontId="16" fillId="0" borderId="0" xfId="9153" applyNumberFormat="1"/>
    <xf numFmtId="14" fontId="13" fillId="0" borderId="0" xfId="9142" applyNumberFormat="1" applyFont="1"/>
    <xf numFmtId="0" fontId="82" fillId="0" borderId="0" xfId="0" applyFont="1"/>
    <xf numFmtId="170" fontId="12" fillId="0" borderId="0" xfId="9141" applyNumberFormat="1" applyFont="1"/>
    <xf numFmtId="0" fontId="12" fillId="0" borderId="0" xfId="0" applyFont="1"/>
    <xf numFmtId="164" fontId="12" fillId="0" borderId="0" xfId="9141" applyNumberFormat="1" applyFont="1"/>
    <xf numFmtId="164" fontId="65" fillId="61" borderId="28" xfId="0" applyNumberFormat="1" applyFont="1" applyFill="1" applyBorder="1"/>
    <xf numFmtId="0" fontId="66" fillId="60" borderId="0" xfId="0" applyFont="1" applyFill="1"/>
    <xf numFmtId="0" fontId="66" fillId="62" borderId="0" xfId="0" applyFont="1" applyFill="1"/>
    <xf numFmtId="164" fontId="66" fillId="62" borderId="0" xfId="0" applyNumberFormat="1" applyFont="1" applyFill="1"/>
    <xf numFmtId="0" fontId="66" fillId="0" borderId="29" xfId="0" applyFont="1" applyBorder="1"/>
    <xf numFmtId="164" fontId="66" fillId="0" borderId="29" xfId="0" applyNumberFormat="1" applyFont="1" applyBorder="1"/>
    <xf numFmtId="0" fontId="65" fillId="61" borderId="28" xfId="0" applyFont="1" applyFill="1" applyBorder="1"/>
    <xf numFmtId="0" fontId="83" fillId="61" borderId="28" xfId="0" applyFont="1" applyFill="1" applyBorder="1"/>
    <xf numFmtId="164" fontId="83" fillId="61" borderId="28" xfId="9141" applyNumberFormat="1" applyFont="1" applyFill="1" applyBorder="1"/>
    <xf numFmtId="164" fontId="83" fillId="61" borderId="28" xfId="9141" applyNumberFormat="1" applyFont="1" applyFill="1" applyBorder="1" applyAlignment="1">
      <alignment wrapText="1"/>
    </xf>
    <xf numFmtId="164" fontId="80" fillId="0" borderId="0" xfId="9141" applyNumberFormat="1" applyFont="1"/>
    <xf numFmtId="0" fontId="80" fillId="0" borderId="0" xfId="0" applyFont="1"/>
    <xf numFmtId="164" fontId="83" fillId="61" borderId="0" xfId="9141" applyNumberFormat="1" applyFont="1" applyFill="1"/>
    <xf numFmtId="0" fontId="73" fillId="0" borderId="0" xfId="9158" applyFont="1" applyAlignment="1">
      <alignment wrapText="1"/>
    </xf>
    <xf numFmtId="0" fontId="11" fillId="0" borderId="0" xfId="0" applyFont="1" applyAlignment="1">
      <alignment wrapText="1"/>
    </xf>
    <xf numFmtId="0" fontId="73" fillId="0" borderId="0" xfId="9158" applyFont="1"/>
    <xf numFmtId="0" fontId="72" fillId="0" borderId="0" xfId="9158" applyFont="1" applyAlignment="1">
      <alignment wrapText="1"/>
    </xf>
    <xf numFmtId="0" fontId="72" fillId="0" borderId="0" xfId="9158" applyFont="1"/>
    <xf numFmtId="0" fontId="72" fillId="0" borderId="0" xfId="9158" applyFont="1" applyAlignment="1">
      <alignment horizontal="right"/>
    </xf>
    <xf numFmtId="0" fontId="85" fillId="0" borderId="0" xfId="9156" applyFont="1" applyAlignment="1">
      <alignment wrapText="1"/>
    </xf>
    <xf numFmtId="17" fontId="84" fillId="0" borderId="0" xfId="9156" applyNumberFormat="1" applyFont="1" applyAlignment="1">
      <alignment horizontal="right"/>
    </xf>
    <xf numFmtId="14" fontId="84" fillId="0" borderId="0" xfId="9156" applyNumberFormat="1" applyFont="1" applyAlignment="1">
      <alignment horizontal="right"/>
    </xf>
    <xf numFmtId="0" fontId="73" fillId="0" borderId="0" xfId="9158" applyFont="1" applyAlignment="1">
      <alignment horizontal="left" wrapText="1"/>
    </xf>
    <xf numFmtId="164" fontId="73" fillId="0" borderId="0" xfId="9141" applyNumberFormat="1" applyFont="1"/>
    <xf numFmtId="0" fontId="80" fillId="0" borderId="0" xfId="9158" applyFont="1" applyAlignment="1">
      <alignment vertical="top" wrapText="1"/>
    </xf>
    <xf numFmtId="166" fontId="80" fillId="0" borderId="0" xfId="9159" applyNumberFormat="1" applyFont="1" applyAlignment="1">
      <alignment horizontal="left" vertical="top"/>
    </xf>
    <xf numFmtId="0" fontId="80" fillId="0" borderId="0" xfId="9158" applyFont="1" applyAlignment="1">
      <alignment horizontal="left" vertical="top"/>
    </xf>
    <xf numFmtId="0" fontId="80" fillId="0" borderId="0" xfId="9158" applyFont="1" applyAlignment="1">
      <alignment vertical="top"/>
    </xf>
    <xf numFmtId="14" fontId="80" fillId="0" borderId="0" xfId="9158" applyNumberFormat="1" applyFont="1" applyAlignment="1">
      <alignment horizontal="right" vertical="top"/>
    </xf>
    <xf numFmtId="43" fontId="65" fillId="52" borderId="0" xfId="9141" applyFont="1" applyFill="1" applyAlignment="1">
      <alignment wrapText="1"/>
    </xf>
    <xf numFmtId="43" fontId="16" fillId="0" borderId="0" xfId="9141" applyFont="1"/>
    <xf numFmtId="0" fontId="65" fillId="52" borderId="0" xfId="8" applyFont="1" applyFill="1" applyAlignment="1">
      <alignment wrapText="1"/>
    </xf>
    <xf numFmtId="49" fontId="0" fillId="10" borderId="0" xfId="0" applyNumberFormat="1" applyFill="1"/>
    <xf numFmtId="14" fontId="65" fillId="52" borderId="18" xfId="9142" applyNumberFormat="1" applyFont="1" applyFill="1" applyBorder="1" applyAlignment="1">
      <alignment horizontal="left"/>
    </xf>
    <xf numFmtId="164" fontId="65" fillId="52" borderId="18" xfId="9141" applyNumberFormat="1" applyFont="1" applyFill="1" applyBorder="1" applyAlignment="1">
      <alignment horizontal="left"/>
    </xf>
    <xf numFmtId="164" fontId="65" fillId="52" borderId="18" xfId="9141" applyNumberFormat="1" applyFont="1" applyFill="1" applyBorder="1" applyAlignment="1">
      <alignment horizontal="left" wrapText="1"/>
    </xf>
    <xf numFmtId="171" fontId="0" fillId="0" borderId="0" xfId="0" applyNumberFormat="1"/>
    <xf numFmtId="4" fontId="0" fillId="0" borderId="0" xfId="0" applyNumberFormat="1"/>
    <xf numFmtId="43" fontId="69" fillId="58" borderId="18" xfId="9141" applyFont="1" applyFill="1" applyBorder="1" applyAlignment="1">
      <alignment horizontal="center" vertical="center"/>
    </xf>
    <xf numFmtId="0" fontId="69" fillId="0" borderId="18" xfId="9154" applyFont="1" applyBorder="1" applyAlignment="1">
      <alignment vertical="center" wrapText="1"/>
    </xf>
    <xf numFmtId="0" fontId="86" fillId="0" borderId="0" xfId="0" applyFont="1" applyAlignment="1">
      <alignment wrapText="1"/>
    </xf>
    <xf numFmtId="43" fontId="0" fillId="0" borderId="0" xfId="9141" applyFont="1"/>
    <xf numFmtId="173" fontId="0" fillId="0" borderId="0" xfId="0" applyNumberFormat="1"/>
    <xf numFmtId="173" fontId="0" fillId="0" borderId="0" xfId="0" pivotButton="1" applyNumberFormat="1"/>
    <xf numFmtId="0" fontId="86" fillId="0" borderId="0" xfId="0" applyFont="1" applyAlignment="1">
      <alignment horizontal="right"/>
    </xf>
    <xf numFmtId="0" fontId="66" fillId="0" borderId="18" xfId="9153" applyFont="1" applyBorder="1"/>
    <xf numFmtId="0" fontId="66" fillId="0" borderId="18" xfId="9153" applyFont="1" applyBorder="1" applyAlignment="1">
      <alignment wrapText="1"/>
    </xf>
    <xf numFmtId="43" fontId="66" fillId="0" borderId="18" xfId="9141" applyFont="1" applyBorder="1"/>
    <xf numFmtId="2" fontId="66" fillId="0" borderId="18" xfId="9153" applyNumberFormat="1" applyFont="1" applyBorder="1"/>
    <xf numFmtId="0" fontId="84" fillId="0" borderId="0" xfId="9156" applyFont="1" applyAlignment="1">
      <alignment wrapText="1"/>
    </xf>
    <xf numFmtId="0" fontId="87" fillId="0" borderId="0" xfId="0" applyFont="1" applyAlignment="1">
      <alignment wrapText="1"/>
    </xf>
    <xf numFmtId="0" fontId="75" fillId="53" borderId="30" xfId="9142" applyFont="1" applyFill="1" applyBorder="1"/>
    <xf numFmtId="0" fontId="68" fillId="53" borderId="30" xfId="9142" applyFont="1" applyFill="1" applyBorder="1"/>
    <xf numFmtId="0" fontId="69" fillId="53" borderId="30" xfId="9142" applyFont="1" applyFill="1" applyBorder="1"/>
    <xf numFmtId="167" fontId="69" fillId="53" borderId="30" xfId="9143" applyNumberFormat="1" applyFont="1" applyFill="1" applyBorder="1" applyAlignment="1">
      <alignment wrapText="1"/>
    </xf>
    <xf numFmtId="14" fontId="75" fillId="53" borderId="30" xfId="9142" applyNumberFormat="1" applyFont="1" applyFill="1" applyBorder="1"/>
    <xf numFmtId="169" fontId="65" fillId="54" borderId="18" xfId="9142" applyNumberFormat="1" applyFont="1" applyFill="1" applyBorder="1" applyAlignment="1">
      <alignment horizontal="left"/>
    </xf>
    <xf numFmtId="164" fontId="65" fillId="54" borderId="18" xfId="9141" applyNumberFormat="1" applyFont="1" applyFill="1" applyBorder="1" applyAlignment="1">
      <alignment horizontal="left"/>
    </xf>
    <xf numFmtId="0" fontId="65" fillId="54" borderId="18" xfId="9142" applyFont="1" applyFill="1" applyBorder="1" applyAlignment="1">
      <alignment horizontal="left"/>
    </xf>
    <xf numFmtId="0" fontId="65" fillId="56" borderId="18" xfId="9142" applyFont="1" applyFill="1" applyBorder="1" applyAlignment="1">
      <alignment horizontal="left"/>
    </xf>
    <xf numFmtId="0" fontId="65" fillId="56" borderId="18" xfId="9142" applyFont="1" applyFill="1" applyBorder="1" applyAlignment="1">
      <alignment horizontal="left" wrapText="1"/>
    </xf>
    <xf numFmtId="0" fontId="65" fillId="55" borderId="18" xfId="9142" applyFont="1" applyFill="1" applyBorder="1" applyAlignment="1">
      <alignment horizontal="left"/>
    </xf>
    <xf numFmtId="0" fontId="75" fillId="53" borderId="30" xfId="9144" applyFont="1" applyFill="1" applyBorder="1"/>
    <xf numFmtId="0" fontId="16" fillId="53" borderId="30" xfId="9153" applyFill="1" applyBorder="1"/>
    <xf numFmtId="0" fontId="16" fillId="53" borderId="30" xfId="9153" applyFill="1" applyBorder="1" applyAlignment="1">
      <alignment wrapText="1"/>
    </xf>
    <xf numFmtId="14" fontId="16" fillId="53" borderId="30" xfId="9153" applyNumberFormat="1" applyFill="1" applyBorder="1"/>
    <xf numFmtId="0" fontId="65" fillId="52" borderId="30" xfId="9158" applyFont="1" applyFill="1" applyBorder="1" applyAlignment="1">
      <alignment horizontal="left" wrapText="1"/>
    </xf>
    <xf numFmtId="0" fontId="69" fillId="59" borderId="18" xfId="9154" applyFont="1" applyFill="1" applyBorder="1" applyAlignment="1">
      <alignment vertical="center"/>
    </xf>
    <xf numFmtId="0" fontId="0" fillId="0" borderId="18" xfId="9153" applyFont="1" applyBorder="1" applyAlignment="1">
      <alignment vertical="center" wrapText="1"/>
    </xf>
    <xf numFmtId="0" fontId="72" fillId="63" borderId="0" xfId="9158" applyFont="1" applyFill="1"/>
    <xf numFmtId="0" fontId="86" fillId="0" borderId="0" xfId="0" applyFont="1" applyAlignment="1">
      <alignment vertical="top" wrapText="1"/>
    </xf>
    <xf numFmtId="0" fontId="86" fillId="0" borderId="0" xfId="0" applyFont="1"/>
    <xf numFmtId="0" fontId="73" fillId="0" borderId="0" xfId="9158" applyFont="1" applyAlignment="1">
      <alignment vertical="top" wrapText="1"/>
    </xf>
    <xf numFmtId="0" fontId="65" fillId="61" borderId="31" xfId="9158" applyFont="1" applyFill="1" applyBorder="1" applyAlignment="1">
      <alignment horizontal="left" vertical="center" wrapText="1"/>
    </xf>
    <xf numFmtId="0" fontId="65" fillId="61" borderId="32" xfId="9158" applyFont="1" applyFill="1" applyBorder="1" applyAlignment="1">
      <alignment horizontal="left" vertical="center" wrapText="1"/>
    </xf>
    <xf numFmtId="0" fontId="65" fillId="61" borderId="32" xfId="9158" applyFont="1" applyFill="1" applyBorder="1" applyAlignment="1">
      <alignment horizontal="left" vertical="center"/>
    </xf>
    <xf numFmtId="0" fontId="0" fillId="0" borderId="0" xfId="0" applyAlignment="1">
      <alignment wrapText="1"/>
    </xf>
    <xf numFmtId="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65" fillId="61" borderId="32" xfId="9158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51" borderId="0" xfId="0" applyFill="1" applyAlignment="1">
      <alignment wrapText="1"/>
    </xf>
    <xf numFmtId="0" fontId="0" fillId="51" borderId="0" xfId="0" applyFill="1" applyAlignment="1">
      <alignment vertical="center"/>
    </xf>
    <xf numFmtId="6" fontId="0" fillId="51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1" borderId="0" xfId="0" applyFill="1" applyAlignment="1">
      <alignment horizontal="center"/>
    </xf>
    <xf numFmtId="44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69" fillId="0" borderId="0" xfId="9158" applyFont="1" applyAlignment="1">
      <alignment vertical="top" wrapText="1"/>
    </xf>
    <xf numFmtId="166" fontId="69" fillId="0" borderId="0" xfId="9159" applyNumberFormat="1" applyFont="1" applyAlignment="1">
      <alignment horizontal="left" vertical="top"/>
    </xf>
    <xf numFmtId="0" fontId="69" fillId="0" borderId="0" xfId="9158" applyFont="1" applyAlignment="1">
      <alignment horizontal="left" vertical="top"/>
    </xf>
    <xf numFmtId="0" fontId="69" fillId="0" borderId="0" xfId="9158" applyFont="1" applyAlignment="1">
      <alignment vertical="top"/>
    </xf>
    <xf numFmtId="14" fontId="69" fillId="0" borderId="0" xfId="9158" applyNumberFormat="1" applyFont="1" applyAlignment="1">
      <alignment horizontal="right" vertical="top"/>
    </xf>
    <xf numFmtId="166" fontId="69" fillId="0" borderId="0" xfId="9158" applyNumberFormat="1" applyFont="1" applyAlignment="1">
      <alignment horizontal="left" vertical="top"/>
    </xf>
    <xf numFmtId="0" fontId="0" fillId="51" borderId="0" xfId="0" applyFill="1" applyAlignment="1">
      <alignment vertical="center" wrapText="1"/>
    </xf>
    <xf numFmtId="44" fontId="0" fillId="51" borderId="0" xfId="1" applyFont="1" applyFill="1"/>
    <xf numFmtId="0" fontId="81" fillId="0" borderId="0" xfId="0" applyFont="1"/>
    <xf numFmtId="0" fontId="66" fillId="0" borderId="17" xfId="0" applyFont="1" applyBorder="1" applyAlignment="1">
      <alignment vertical="center" wrapText="1"/>
    </xf>
    <xf numFmtId="0" fontId="10" fillId="0" borderId="0" xfId="9158" applyFont="1" applyAlignment="1">
      <alignment vertical="center" wrapText="1"/>
    </xf>
    <xf numFmtId="0" fontId="86" fillId="0" borderId="0" xfId="0" applyFont="1" applyAlignment="1">
      <alignment vertical="center" wrapText="1"/>
    </xf>
    <xf numFmtId="0" fontId="69" fillId="0" borderId="0" xfId="9158" applyFont="1" applyAlignment="1">
      <alignment horizontal="left" vertical="center"/>
    </xf>
    <xf numFmtId="0" fontId="86" fillId="0" borderId="0" xfId="0" applyFont="1" applyAlignment="1">
      <alignment vertical="center"/>
    </xf>
    <xf numFmtId="49" fontId="88" fillId="53" borderId="0" xfId="0" applyNumberFormat="1" applyFont="1" applyFill="1" applyAlignment="1">
      <alignment vertical="center"/>
    </xf>
    <xf numFmtId="0" fontId="80" fillId="0" borderId="0" xfId="9158" applyFont="1" applyAlignment="1">
      <alignment horizontal="left" vertical="center"/>
    </xf>
    <xf numFmtId="0" fontId="22" fillId="0" borderId="0" xfId="0" applyFont="1" applyAlignment="1">
      <alignment vertical="center"/>
    </xf>
    <xf numFmtId="49" fontId="22" fillId="10" borderId="0" xfId="0" applyNumberFormat="1" applyFont="1" applyFill="1" applyAlignment="1">
      <alignment vertical="center"/>
    </xf>
    <xf numFmtId="49" fontId="22" fillId="0" borderId="0" xfId="0" applyNumberFormat="1" applyFont="1" applyAlignment="1">
      <alignment vertical="center"/>
    </xf>
    <xf numFmtId="0" fontId="80" fillId="0" borderId="0" xfId="9141" applyNumberFormat="1" applyFont="1"/>
    <xf numFmtId="0" fontId="80" fillId="0" borderId="0" xfId="9142" applyFont="1"/>
    <xf numFmtId="9" fontId="80" fillId="0" borderId="0" xfId="2" applyFont="1"/>
    <xf numFmtId="167" fontId="80" fillId="0" borderId="0" xfId="1" applyNumberFormat="1" applyFont="1"/>
    <xf numFmtId="4" fontId="80" fillId="0" borderId="0" xfId="9142" applyNumberFormat="1" applyFont="1"/>
    <xf numFmtId="0" fontId="65" fillId="61" borderId="0" xfId="9158" applyFont="1" applyFill="1" applyBorder="1" applyAlignment="1">
      <alignment horizontal="left" vertical="center" wrapText="1"/>
    </xf>
    <xf numFmtId="0" fontId="65" fillId="61" borderId="0" xfId="9158" applyFont="1" applyFill="1" applyBorder="1" applyAlignment="1">
      <alignment horizontal="left" vertical="center"/>
    </xf>
    <xf numFmtId="0" fontId="65" fillId="61" borderId="0" xfId="9158" applyFont="1" applyFill="1" applyBorder="1" applyAlignment="1">
      <alignment horizontal="center" vertical="center" wrapText="1"/>
    </xf>
    <xf numFmtId="0" fontId="89" fillId="0" borderId="0" xfId="0" applyFont="1"/>
    <xf numFmtId="0" fontId="69" fillId="0" borderId="0" xfId="9141" applyNumberFormat="1" applyFont="1"/>
    <xf numFmtId="164" fontId="69" fillId="0" borderId="0" xfId="9141" applyNumberFormat="1" applyFont="1"/>
    <xf numFmtId="0" fontId="69" fillId="0" borderId="0" xfId="9142" applyFont="1"/>
    <xf numFmtId="9" fontId="69" fillId="0" borderId="0" xfId="2" applyFont="1"/>
    <xf numFmtId="167" fontId="69" fillId="0" borderId="0" xfId="1" applyNumberFormat="1" applyFont="1"/>
    <xf numFmtId="4" fontId="69" fillId="0" borderId="0" xfId="9142" applyNumberFormat="1" applyFont="1"/>
    <xf numFmtId="0" fontId="90" fillId="0" borderId="0" xfId="0" applyFont="1" applyAlignment="1">
      <alignment wrapText="1"/>
    </xf>
    <xf numFmtId="0" fontId="86" fillId="0" borderId="0" xfId="0" applyFont="1" applyFill="1" applyAlignment="1">
      <alignment wrapText="1"/>
    </xf>
    <xf numFmtId="0" fontId="69" fillId="0" borderId="0" xfId="0" applyFont="1" applyAlignment="1">
      <alignment vertical="top" wrapText="1"/>
    </xf>
    <xf numFmtId="0" fontId="9" fillId="0" borderId="0" xfId="9158" applyFont="1" applyAlignment="1">
      <alignment vertical="top" wrapText="1"/>
    </xf>
    <xf numFmtId="0" fontId="9" fillId="0" borderId="0" xfId="9158" applyFont="1" applyFill="1" applyAlignment="1">
      <alignment vertical="top" wrapText="1"/>
    </xf>
    <xf numFmtId="0" fontId="9" fillId="0" borderId="0" xfId="0" applyFont="1" applyAlignment="1">
      <alignment horizontal="center" vertical="center"/>
    </xf>
    <xf numFmtId="0" fontId="9" fillId="51" borderId="0" xfId="0" applyFont="1" applyFill="1" applyAlignment="1">
      <alignment horizontal="center" vertical="center"/>
    </xf>
    <xf numFmtId="168" fontId="9" fillId="57" borderId="0" xfId="0" applyNumberFormat="1" applyFont="1" applyFill="1" applyAlignment="1">
      <alignment horizontal="center" vertical="center"/>
    </xf>
    <xf numFmtId="168" fontId="9" fillId="51" borderId="0" xfId="0" applyNumberFormat="1" applyFont="1" applyFill="1" applyAlignment="1">
      <alignment horizontal="center" vertical="center"/>
    </xf>
    <xf numFmtId="9" fontId="9" fillId="0" borderId="0" xfId="2" applyFont="1" applyAlignment="1">
      <alignment horizontal="center" vertical="center"/>
    </xf>
    <xf numFmtId="0" fontId="9" fillId="0" borderId="0" xfId="2" applyNumberFormat="1" applyFont="1" applyAlignment="1">
      <alignment horizontal="center" vertical="center"/>
    </xf>
    <xf numFmtId="9" fontId="9" fillId="51" borderId="0" xfId="2" applyFont="1" applyFill="1" applyAlignment="1">
      <alignment horizontal="center" vertical="center"/>
    </xf>
    <xf numFmtId="165" fontId="9" fillId="57" borderId="0" xfId="0" quotePrefix="1" applyNumberFormat="1" applyFont="1" applyFill="1" applyAlignment="1">
      <alignment horizontal="center" vertical="center"/>
    </xf>
    <xf numFmtId="165" fontId="9" fillId="51" borderId="0" xfId="0" quotePrefix="1" applyNumberFormat="1" applyFont="1" applyFill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51" borderId="0" xfId="0" quotePrefix="1" applyFont="1" applyFill="1" applyAlignment="1">
      <alignment horizontal="center" vertical="center"/>
    </xf>
    <xf numFmtId="0" fontId="9" fillId="57" borderId="0" xfId="0" applyFont="1" applyFill="1" applyAlignment="1">
      <alignment horizontal="center" vertical="center"/>
    </xf>
    <xf numFmtId="9" fontId="9" fillId="57" borderId="0" xfId="2" applyFont="1" applyFill="1" applyAlignment="1">
      <alignment horizontal="center" vertical="center"/>
    </xf>
    <xf numFmtId="0" fontId="9" fillId="0" borderId="0" xfId="9142" applyFont="1"/>
    <xf numFmtId="0" fontId="9" fillId="0" borderId="0" xfId="9142" applyFont="1" applyAlignment="1">
      <alignment wrapText="1"/>
    </xf>
    <xf numFmtId="14" fontId="9" fillId="0" borderId="0" xfId="9142" applyNumberFormat="1" applyFont="1"/>
    <xf numFmtId="164" fontId="9" fillId="0" borderId="0" xfId="9141" applyNumberFormat="1" applyFont="1"/>
    <xf numFmtId="0" fontId="9" fillId="0" borderId="0" xfId="9141" applyNumberFormat="1" applyFont="1"/>
    <xf numFmtId="9" fontId="9" fillId="0" borderId="0" xfId="2" applyFont="1"/>
    <xf numFmtId="167" fontId="9" fillId="0" borderId="0" xfId="1" applyNumberFormat="1" applyFont="1"/>
    <xf numFmtId="4" fontId="9" fillId="0" borderId="0" xfId="9142" applyNumberFormat="1" applyFont="1"/>
    <xf numFmtId="0" fontId="9" fillId="59" borderId="17" xfId="9153" applyFont="1" applyFill="1" applyBorder="1" applyAlignment="1">
      <alignment vertical="center"/>
    </xf>
    <xf numFmtId="0" fontId="9" fillId="0" borderId="17" xfId="9153" applyFont="1" applyBorder="1" applyAlignment="1">
      <alignment vertical="center" wrapText="1"/>
    </xf>
    <xf numFmtId="0" fontId="9" fillId="0" borderId="17" xfId="9153" applyFont="1" applyBorder="1" applyAlignment="1">
      <alignment vertical="center"/>
    </xf>
    <xf numFmtId="2" fontId="9" fillId="0" borderId="17" xfId="9153" applyNumberFormat="1" applyFont="1" applyBorder="1" applyAlignment="1">
      <alignment horizontal="center" vertical="center"/>
    </xf>
    <xf numFmtId="2" fontId="9" fillId="0" borderId="18" xfId="9153" applyNumberFormat="1" applyFont="1" applyBorder="1" applyAlignment="1">
      <alignment horizontal="center" vertical="center"/>
    </xf>
    <xf numFmtId="2" fontId="9" fillId="58" borderId="18" xfId="9153" applyNumberFormat="1" applyFont="1" applyFill="1" applyBorder="1" applyAlignment="1">
      <alignment horizontal="center" vertical="center"/>
    </xf>
    <xf numFmtId="0" fontId="9" fillId="59" borderId="18" xfId="9153" applyFont="1" applyFill="1" applyBorder="1" applyAlignment="1">
      <alignment vertical="center"/>
    </xf>
    <xf numFmtId="0" fontId="9" fillId="0" borderId="18" xfId="9153" applyFont="1" applyBorder="1" applyAlignment="1">
      <alignment vertical="center" wrapText="1"/>
    </xf>
    <xf numFmtId="0" fontId="9" fillId="0" borderId="18" xfId="9153" applyFont="1" applyBorder="1" applyAlignment="1">
      <alignment vertical="center"/>
    </xf>
    <xf numFmtId="2" fontId="9" fillId="0" borderId="18" xfId="9155" applyNumberFormat="1" applyFont="1" applyBorder="1" applyAlignment="1">
      <alignment horizontal="center" vertical="center"/>
    </xf>
    <xf numFmtId="2" fontId="9" fillId="0" borderId="17" xfId="9155" applyNumberFormat="1" applyFont="1" applyBorder="1" applyAlignment="1">
      <alignment horizontal="center" vertical="center"/>
    </xf>
    <xf numFmtId="43" fontId="9" fillId="53" borderId="30" xfId="9141" applyFont="1" applyFill="1" applyBorder="1"/>
    <xf numFmtId="14" fontId="9" fillId="53" borderId="30" xfId="9153" applyNumberFormat="1" applyFont="1" applyFill="1" applyBorder="1"/>
    <xf numFmtId="43" fontId="9" fillId="53" borderId="0" xfId="9141" applyFont="1" applyFill="1"/>
    <xf numFmtId="43" fontId="9" fillId="0" borderId="18" xfId="9141" applyFont="1" applyBorder="1" applyAlignment="1">
      <alignment horizontal="center" vertical="center"/>
    </xf>
    <xf numFmtId="43" fontId="9" fillId="58" borderId="18" xfId="9141" applyFont="1" applyFill="1" applyBorder="1" applyAlignment="1">
      <alignment horizontal="center" vertical="center"/>
    </xf>
    <xf numFmtId="0" fontId="9" fillId="0" borderId="0" xfId="9153" applyFont="1"/>
    <xf numFmtId="172" fontId="9" fillId="0" borderId="18" xfId="9141" applyNumberFormat="1" applyFont="1" applyBorder="1" applyAlignment="1">
      <alignment horizontal="center" vertical="center"/>
    </xf>
    <xf numFmtId="0" fontId="9" fillId="0" borderId="0" xfId="9153" applyFont="1" applyAlignment="1">
      <alignment wrapText="1"/>
    </xf>
    <xf numFmtId="43" fontId="9" fillId="0" borderId="17" xfId="9141" applyFont="1" applyBorder="1" applyAlignment="1">
      <alignment horizontal="center" vertical="center"/>
    </xf>
    <xf numFmtId="0" fontId="9" fillId="0" borderId="18" xfId="9153" applyFont="1" applyFill="1" applyBorder="1" applyAlignment="1">
      <alignment vertical="center" wrapText="1"/>
    </xf>
    <xf numFmtId="0" fontId="9" fillId="0" borderId="18" xfId="9153" applyFont="1" applyFill="1" applyBorder="1" applyAlignment="1">
      <alignment vertical="center"/>
    </xf>
    <xf numFmtId="0" fontId="9" fillId="0" borderId="0" xfId="9153" applyNumberFormat="1" applyFont="1"/>
    <xf numFmtId="0" fontId="9" fillId="59" borderId="17" xfId="0" applyFont="1" applyFill="1" applyBorder="1" applyAlignment="1">
      <alignment vertical="center"/>
    </xf>
    <xf numFmtId="0" fontId="9" fillId="0" borderId="17" xfId="0" applyFont="1" applyBorder="1" applyAlignment="1">
      <alignment vertical="center" wrapText="1"/>
    </xf>
    <xf numFmtId="0" fontId="9" fillId="0" borderId="17" xfId="0" applyFont="1" applyBorder="1" applyAlignment="1">
      <alignment vertical="center"/>
    </xf>
    <xf numFmtId="43" fontId="9" fillId="0" borderId="17" xfId="0" applyNumberFormat="1" applyFont="1" applyBorder="1" applyAlignment="1">
      <alignment horizontal="center" vertical="center"/>
    </xf>
    <xf numFmtId="43" fontId="9" fillId="58" borderId="17" xfId="0" applyNumberFormat="1" applyFont="1" applyFill="1" applyBorder="1" applyAlignment="1">
      <alignment horizontal="center" vertical="center"/>
    </xf>
    <xf numFmtId="43" fontId="9" fillId="0" borderId="0" xfId="9141" applyFont="1"/>
    <xf numFmtId="0" fontId="9" fillId="0" borderId="0" xfId="9158" applyFont="1" applyAlignment="1">
      <alignment horizontal="left" vertical="center"/>
    </xf>
    <xf numFmtId="0" fontId="9" fillId="0" borderId="0" xfId="9156" applyFont="1"/>
    <xf numFmtId="167" fontId="9" fillId="0" borderId="0" xfId="9157" applyNumberFormat="1" applyFont="1" applyAlignment="1">
      <alignment wrapText="1"/>
    </xf>
    <xf numFmtId="0" fontId="9" fillId="0" borderId="0" xfId="9156" applyFont="1" applyAlignment="1">
      <alignment horizontal="left" vertical="center"/>
    </xf>
    <xf numFmtId="0" fontId="9" fillId="0" borderId="0" xfId="9158" applyFont="1" applyAlignment="1">
      <alignment horizontal="center" vertical="center" wrapText="1"/>
    </xf>
    <xf numFmtId="0" fontId="9" fillId="0" borderId="0" xfId="9158" applyFont="1" applyAlignment="1">
      <alignment horizontal="center" vertical="center"/>
    </xf>
    <xf numFmtId="0" fontId="9" fillId="0" borderId="0" xfId="9158" applyFont="1" applyAlignment="1">
      <alignment horizontal="right" vertical="center" wrapText="1"/>
    </xf>
    <xf numFmtId="0" fontId="9" fillId="0" borderId="0" xfId="9158" applyFont="1" applyAlignment="1">
      <alignment horizontal="left" vertical="center" wrapText="1"/>
    </xf>
    <xf numFmtId="0" fontId="9" fillId="0" borderId="30" xfId="9158" applyFont="1" applyBorder="1" applyAlignment="1">
      <alignment horizontal="left" vertical="center"/>
    </xf>
    <xf numFmtId="166" fontId="9" fillId="0" borderId="0" xfId="9158" applyNumberFormat="1" applyFont="1" applyFill="1" applyAlignment="1">
      <alignment horizontal="left" vertical="top"/>
    </xf>
    <xf numFmtId="0" fontId="9" fillId="0" borderId="0" xfId="9158" applyFont="1" applyFill="1" applyAlignment="1">
      <alignment horizontal="left" vertical="center"/>
    </xf>
    <xf numFmtId="0" fontId="9" fillId="0" borderId="0" xfId="9158" applyFont="1" applyFill="1" applyAlignment="1">
      <alignment horizontal="left" vertical="top"/>
    </xf>
    <xf numFmtId="0" fontId="9" fillId="0" borderId="0" xfId="9158" applyFont="1" applyFill="1" applyAlignment="1">
      <alignment vertical="top"/>
    </xf>
    <xf numFmtId="14" fontId="9" fillId="0" borderId="0" xfId="9158" applyNumberFormat="1" applyFont="1" applyFill="1" applyAlignment="1">
      <alignment horizontal="right" vertical="top"/>
    </xf>
    <xf numFmtId="0" fontId="9" fillId="0" borderId="0" xfId="9158" applyFont="1" applyFill="1" applyAlignment="1">
      <alignment horizontal="left" vertical="top" wrapText="1"/>
    </xf>
    <xf numFmtId="0" fontId="9" fillId="0" borderId="0" xfId="9158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Fill="1" applyAlignment="1">
      <alignment vertical="top" wrapText="1"/>
    </xf>
    <xf numFmtId="166" fontId="9" fillId="0" borderId="0" xfId="9159" applyNumberFormat="1" applyFont="1" applyFill="1" applyAlignment="1">
      <alignment horizontal="left" vertical="top"/>
    </xf>
    <xf numFmtId="0" fontId="9" fillId="0" borderId="0" xfId="9153" applyFont="1" applyFill="1" applyAlignment="1">
      <alignment vertical="top" wrapText="1"/>
    </xf>
    <xf numFmtId="49" fontId="9" fillId="0" borderId="0" xfId="0" applyNumberFormat="1" applyFont="1" applyFill="1" applyAlignment="1">
      <alignment vertical="top" wrapText="1"/>
    </xf>
    <xf numFmtId="166" fontId="9" fillId="0" borderId="0" xfId="9159" applyNumberFormat="1" applyFont="1" applyAlignment="1">
      <alignment horizontal="left" vertical="top"/>
    </xf>
    <xf numFmtId="0" fontId="9" fillId="0" borderId="0" xfId="9158" applyFont="1" applyAlignment="1">
      <alignment horizontal="left" vertical="top"/>
    </xf>
    <xf numFmtId="0" fontId="9" fillId="0" borderId="0" xfId="9158" applyFont="1" applyAlignment="1">
      <alignment vertical="top"/>
    </xf>
    <xf numFmtId="14" fontId="9" fillId="0" borderId="0" xfId="9158" applyNumberFormat="1" applyFont="1" applyAlignment="1">
      <alignment horizontal="right" vertical="top"/>
    </xf>
    <xf numFmtId="166" fontId="9" fillId="0" borderId="0" xfId="9158" applyNumberFormat="1" applyFont="1" applyAlignment="1">
      <alignment horizontal="left" vertical="top"/>
    </xf>
    <xf numFmtId="0" fontId="9" fillId="0" borderId="0" xfId="9158" applyFont="1" applyAlignment="1">
      <alignment horizontal="left" vertical="top" wrapText="1"/>
    </xf>
    <xf numFmtId="0" fontId="9" fillId="0" borderId="0" xfId="9158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9" fillId="0" borderId="0" xfId="9153" applyFont="1" applyAlignment="1">
      <alignment vertical="top" wrapText="1"/>
    </xf>
    <xf numFmtId="166" fontId="9" fillId="0" borderId="0" xfId="9158" applyNumberFormat="1" applyFont="1" applyAlignment="1">
      <alignment horizontal="left" vertical="center"/>
    </xf>
    <xf numFmtId="0" fontId="9" fillId="0" borderId="0" xfId="9158" applyFont="1" applyAlignment="1">
      <alignment vertical="center"/>
    </xf>
    <xf numFmtId="14" fontId="9" fillId="0" borderId="0" xfId="9158" applyNumberFormat="1" applyFont="1" applyAlignment="1">
      <alignment horizontal="right" vertical="center"/>
    </xf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vertical="top" wrapText="1"/>
    </xf>
    <xf numFmtId="0" fontId="9" fillId="0" borderId="0" xfId="0" applyFont="1"/>
    <xf numFmtId="49" fontId="9" fillId="0" borderId="0" xfId="0" applyNumberFormat="1" applyFont="1" applyAlignment="1">
      <alignment vertical="center"/>
    </xf>
    <xf numFmtId="49" fontId="9" fillId="0" borderId="0" xfId="0" applyNumberFormat="1" applyFont="1"/>
    <xf numFmtId="14" fontId="9" fillId="0" borderId="0" xfId="9158" applyNumberFormat="1" applyFont="1" applyAlignment="1">
      <alignment horizontal="right" vertical="top" wrapText="1"/>
    </xf>
    <xf numFmtId="49" fontId="9" fillId="0" borderId="0" xfId="0" applyNumberFormat="1" applyFont="1" applyAlignment="1">
      <alignment wrapText="1"/>
    </xf>
    <xf numFmtId="0" fontId="9" fillId="53" borderId="0" xfId="0" applyFont="1" applyFill="1" applyAlignment="1">
      <alignment vertical="center" wrapText="1"/>
    </xf>
    <xf numFmtId="0" fontId="9" fillId="53" borderId="0" xfId="9158" applyFont="1" applyFill="1" applyAlignment="1">
      <alignment vertical="center" wrapText="1"/>
    </xf>
    <xf numFmtId="166" fontId="9" fillId="53" borderId="0" xfId="9158" applyNumberFormat="1" applyFont="1" applyFill="1" applyAlignment="1">
      <alignment horizontal="left" vertical="center"/>
    </xf>
    <xf numFmtId="0" fontId="9" fillId="53" borderId="0" xfId="0" applyFont="1" applyFill="1" applyAlignment="1">
      <alignment vertical="center"/>
    </xf>
    <xf numFmtId="0" fontId="9" fillId="53" borderId="0" xfId="9158" applyFont="1" applyFill="1" applyAlignment="1">
      <alignment horizontal="left" vertical="center"/>
    </xf>
    <xf numFmtId="0" fontId="9" fillId="53" borderId="0" xfId="9158" applyFont="1" applyFill="1" applyAlignment="1">
      <alignment vertical="center"/>
    </xf>
    <xf numFmtId="14" fontId="9" fillId="53" borderId="0" xfId="9158" applyNumberFormat="1" applyFont="1" applyFill="1" applyAlignment="1">
      <alignment horizontal="right" vertical="center"/>
    </xf>
    <xf numFmtId="0" fontId="9" fillId="63" borderId="0" xfId="9158" applyFont="1" applyFill="1" applyAlignment="1">
      <alignment vertical="center"/>
    </xf>
    <xf numFmtId="0" fontId="9" fillId="0" borderId="0" xfId="9142" applyFont="1" applyAlignment="1">
      <alignment vertical="top"/>
    </xf>
    <xf numFmtId="0" fontId="9" fillId="0" borderId="0" xfId="9142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9153" applyFont="1" applyAlignment="1">
      <alignment vertical="center" wrapText="1"/>
    </xf>
    <xf numFmtId="0" fontId="9" fillId="0" borderId="0" xfId="0" applyFont="1" applyAlignment="1">
      <alignment vertical="center" wrapText="1"/>
    </xf>
    <xf numFmtId="166" fontId="9" fillId="0" borderId="0" xfId="9159" applyNumberFormat="1" applyFont="1" applyAlignment="1">
      <alignment horizontal="left" vertical="center"/>
    </xf>
    <xf numFmtId="4" fontId="9" fillId="0" borderId="0" xfId="0" applyNumberFormat="1" applyFont="1"/>
    <xf numFmtId="166" fontId="9" fillId="0" borderId="0" xfId="9159" applyNumberFormat="1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14" fontId="9" fillId="0" borderId="0" xfId="9158" applyNumberFormat="1" applyFont="1" applyAlignment="1">
      <alignment horizontal="left" vertical="top" wrapText="1"/>
    </xf>
    <xf numFmtId="0" fontId="9" fillId="0" borderId="0" xfId="9154" applyFont="1" applyAlignment="1">
      <alignment vertical="center" wrapText="1"/>
    </xf>
    <xf numFmtId="14" fontId="9" fillId="0" borderId="0" xfId="9158" applyNumberFormat="1" applyFont="1" applyAlignment="1">
      <alignment vertical="top"/>
    </xf>
    <xf numFmtId="0" fontId="9" fillId="0" borderId="0" xfId="9158" applyFont="1" applyFill="1" applyAlignment="1">
      <alignment vertical="center" wrapText="1"/>
    </xf>
    <xf numFmtId="0" fontId="9" fillId="0" borderId="0" xfId="9158" applyFont="1" applyAlignment="1">
      <alignment wrapText="1"/>
    </xf>
    <xf numFmtId="0" fontId="9" fillId="0" borderId="0" xfId="9158" applyFont="1"/>
    <xf numFmtId="166" fontId="9" fillId="0" borderId="0" xfId="9159" applyNumberFormat="1" applyFont="1" applyAlignment="1">
      <alignment horizontal="left"/>
    </xf>
    <xf numFmtId="0" fontId="9" fillId="0" borderId="0" xfId="9158" applyFont="1" applyAlignment="1">
      <alignment horizontal="left" wrapText="1"/>
    </xf>
    <xf numFmtId="14" fontId="9" fillId="0" borderId="0" xfId="9158" applyNumberFormat="1" applyFont="1" applyAlignment="1">
      <alignment horizontal="right"/>
    </xf>
    <xf numFmtId="0" fontId="9" fillId="0" borderId="0" xfId="0" pivotButton="1" applyFont="1"/>
    <xf numFmtId="170" fontId="9" fillId="0" borderId="0" xfId="9141" applyNumberFormat="1" applyFont="1"/>
    <xf numFmtId="164" fontId="9" fillId="0" borderId="0" xfId="0" applyNumberFormat="1" applyFont="1"/>
    <xf numFmtId="0" fontId="9" fillId="62" borderId="0" xfId="0" applyFont="1" applyFill="1"/>
    <xf numFmtId="164" fontId="9" fillId="62" borderId="0" xfId="9141" applyNumberFormat="1" applyFont="1" applyFill="1"/>
    <xf numFmtId="0" fontId="9" fillId="0" borderId="29" xfId="0" applyFont="1" applyBorder="1"/>
    <xf numFmtId="164" fontId="9" fillId="0" borderId="29" xfId="9141" applyNumberFormat="1" applyFont="1" applyBorder="1"/>
    <xf numFmtId="0" fontId="8" fillId="0" borderId="0" xfId="9158" applyFont="1" applyFill="1" applyAlignment="1">
      <alignment vertical="top" wrapText="1"/>
    </xf>
    <xf numFmtId="166" fontId="8" fillId="0" borderId="0" xfId="9158" applyNumberFormat="1" applyFont="1" applyFill="1" applyAlignment="1">
      <alignment horizontal="left" vertical="top"/>
    </xf>
    <xf numFmtId="0" fontId="8" fillId="0" borderId="0" xfId="9158" applyFont="1" applyFill="1" applyAlignment="1">
      <alignment horizontal="left" vertical="center"/>
    </xf>
    <xf numFmtId="0" fontId="8" fillId="0" borderId="0" xfId="9158" applyFont="1" applyFill="1" applyAlignment="1">
      <alignment horizontal="left" vertical="top"/>
    </xf>
    <xf numFmtId="0" fontId="8" fillId="0" borderId="0" xfId="9158" applyFont="1" applyFill="1" applyAlignment="1">
      <alignment vertical="top"/>
    </xf>
    <xf numFmtId="14" fontId="8" fillId="0" borderId="0" xfId="9158" applyNumberFormat="1" applyFont="1" applyFill="1" applyAlignment="1">
      <alignment horizontal="right" vertical="top"/>
    </xf>
    <xf numFmtId="0" fontId="8" fillId="0" borderId="0" xfId="9158" applyFont="1" applyFill="1" applyAlignment="1">
      <alignment horizontal="left" vertical="top" wrapText="1"/>
    </xf>
    <xf numFmtId="0" fontId="8" fillId="0" borderId="0" xfId="9158" applyFont="1" applyFill="1" applyBorder="1" applyAlignment="1">
      <alignment vertical="top"/>
    </xf>
    <xf numFmtId="0" fontId="91" fillId="0" borderId="0" xfId="0" applyFont="1"/>
    <xf numFmtId="0" fontId="91" fillId="0" borderId="0" xfId="0" applyFont="1" applyAlignment="1">
      <alignment wrapText="1"/>
    </xf>
    <xf numFmtId="0" fontId="92" fillId="0" borderId="0" xfId="0" applyFont="1"/>
    <xf numFmtId="0" fontId="8" fillId="59" borderId="18" xfId="9153" applyFont="1" applyFill="1" applyBorder="1" applyAlignment="1">
      <alignment vertical="center"/>
    </xf>
    <xf numFmtId="0" fontId="8" fillId="0" borderId="18" xfId="9153" applyFont="1" applyBorder="1" applyAlignment="1">
      <alignment vertical="center" wrapText="1"/>
    </xf>
    <xf numFmtId="0" fontId="8" fillId="0" borderId="18" xfId="9153" applyFont="1" applyBorder="1" applyAlignment="1">
      <alignment vertical="center"/>
    </xf>
    <xf numFmtId="0" fontId="8" fillId="0" borderId="0" xfId="9153" applyFont="1" applyFill="1" applyAlignment="1">
      <alignment vertical="top" wrapText="1"/>
    </xf>
    <xf numFmtId="0" fontId="7" fillId="0" borderId="0" xfId="9158" applyFont="1" applyFill="1" applyAlignment="1">
      <alignment vertical="top" wrapText="1"/>
    </xf>
    <xf numFmtId="166" fontId="7" fillId="0" borderId="0" xfId="9158" applyNumberFormat="1" applyFont="1" applyFill="1" applyAlignment="1">
      <alignment horizontal="left" vertical="top"/>
    </xf>
    <xf numFmtId="0" fontId="7" fillId="0" borderId="0" xfId="9158" applyFont="1" applyFill="1" applyAlignment="1">
      <alignment horizontal="left" vertical="top"/>
    </xf>
    <xf numFmtId="0" fontId="7" fillId="0" borderId="0" xfId="9158" applyFont="1" applyFill="1" applyAlignment="1">
      <alignment vertical="top"/>
    </xf>
    <xf numFmtId="14" fontId="7" fillId="0" borderId="0" xfId="9158" applyNumberFormat="1" applyFont="1" applyFill="1" applyAlignment="1">
      <alignment horizontal="right" vertical="top"/>
    </xf>
    <xf numFmtId="0" fontId="7" fillId="0" borderId="0" xfId="9158" applyFont="1" applyFill="1" applyAlignment="1">
      <alignment horizontal="left" vertical="top" wrapText="1"/>
    </xf>
    <xf numFmtId="0" fontId="7" fillId="0" borderId="0" xfId="9158" applyFont="1" applyFill="1" applyBorder="1" applyAlignment="1">
      <alignment vertical="top"/>
    </xf>
    <xf numFmtId="0" fontId="7" fillId="0" borderId="0" xfId="0" applyFont="1" applyFill="1" applyAlignment="1">
      <alignment vertical="top" wrapText="1"/>
    </xf>
    <xf numFmtId="166" fontId="7" fillId="0" borderId="0" xfId="9159" applyNumberFormat="1" applyFont="1" applyFill="1" applyAlignment="1">
      <alignment horizontal="left" vertical="top"/>
    </xf>
    <xf numFmtId="0" fontId="7" fillId="0" borderId="0" xfId="9153" applyFont="1" applyFill="1" applyAlignment="1">
      <alignment vertical="top" wrapText="1"/>
    </xf>
    <xf numFmtId="0" fontId="7" fillId="0" borderId="0" xfId="9158" applyFont="1" applyAlignment="1">
      <alignment vertical="top" wrapText="1"/>
    </xf>
    <xf numFmtId="0" fontId="6" fillId="0" borderId="0" xfId="9158" applyFont="1" applyFill="1" applyAlignment="1">
      <alignment vertical="top" wrapText="1"/>
    </xf>
    <xf numFmtId="166" fontId="6" fillId="0" borderId="0" xfId="9158" applyNumberFormat="1" applyFont="1" applyFill="1" applyAlignment="1">
      <alignment horizontal="left" vertical="top"/>
    </xf>
    <xf numFmtId="0" fontId="6" fillId="0" borderId="0" xfId="9158" applyFont="1" applyFill="1" applyAlignment="1">
      <alignment horizontal="left" vertical="top"/>
    </xf>
    <xf numFmtId="0" fontId="6" fillId="0" borderId="0" xfId="9158" applyFont="1" applyFill="1" applyAlignment="1">
      <alignment vertical="top"/>
    </xf>
    <xf numFmtId="14" fontId="6" fillId="0" borderId="0" xfId="9158" applyNumberFormat="1" applyFont="1" applyFill="1" applyAlignment="1">
      <alignment horizontal="right" vertical="top"/>
    </xf>
    <xf numFmtId="0" fontId="6" fillId="0" borderId="0" xfId="9158" applyFont="1" applyFill="1" applyAlignment="1">
      <alignment horizontal="left" vertical="top" wrapText="1"/>
    </xf>
    <xf numFmtId="0" fontId="6" fillId="0" borderId="0" xfId="9158" applyFont="1" applyFill="1" applyBorder="1" applyAlignment="1">
      <alignment vertical="top"/>
    </xf>
    <xf numFmtId="0" fontId="5" fillId="0" borderId="0" xfId="9158" applyFont="1" applyFill="1" applyAlignment="1">
      <alignment vertical="top" wrapText="1"/>
    </xf>
    <xf numFmtId="166" fontId="5" fillId="0" borderId="0" xfId="9158" applyNumberFormat="1" applyFont="1" applyFill="1" applyAlignment="1">
      <alignment horizontal="left" vertical="top"/>
    </xf>
    <xf numFmtId="0" fontId="5" fillId="0" borderId="0" xfId="9158" applyFont="1" applyFill="1" applyAlignment="1">
      <alignment horizontal="left" vertical="center"/>
    </xf>
    <xf numFmtId="0" fontId="5" fillId="0" borderId="0" xfId="9158" applyFont="1" applyFill="1" applyAlignment="1">
      <alignment horizontal="left" vertical="top"/>
    </xf>
    <xf numFmtId="0" fontId="5" fillId="0" borderId="0" xfId="9158" applyFont="1" applyFill="1" applyAlignment="1">
      <alignment vertical="top"/>
    </xf>
    <xf numFmtId="14" fontId="5" fillId="0" borderId="0" xfId="9158" applyNumberFormat="1" applyFont="1" applyFill="1" applyAlignment="1">
      <alignment horizontal="right" vertical="top"/>
    </xf>
    <xf numFmtId="0" fontId="5" fillId="0" borderId="0" xfId="9158" applyFont="1" applyFill="1" applyAlignment="1">
      <alignment horizontal="left" vertical="top" wrapText="1"/>
    </xf>
    <xf numFmtId="0" fontId="5" fillId="0" borderId="0" xfId="9158" applyFont="1" applyFill="1" applyBorder="1" applyAlignment="1">
      <alignment vertical="top"/>
    </xf>
    <xf numFmtId="0" fontId="5" fillId="0" borderId="0" xfId="9158" applyFont="1" applyAlignment="1">
      <alignment vertical="top" wrapText="1"/>
    </xf>
    <xf numFmtId="0" fontId="4" fillId="0" borderId="0" xfId="9158" applyFont="1" applyFill="1" applyAlignment="1">
      <alignment horizontal="left" vertical="center"/>
    </xf>
    <xf numFmtId="0" fontId="4" fillId="0" borderId="0" xfId="9158" applyFont="1" applyFill="1" applyAlignment="1">
      <alignment vertical="top" wrapText="1"/>
    </xf>
    <xf numFmtId="0" fontId="3" fillId="0" borderId="0" xfId="9158" applyFont="1" applyFill="1" applyAlignment="1">
      <alignment vertical="top" wrapText="1"/>
    </xf>
    <xf numFmtId="166" fontId="3" fillId="0" borderId="0" xfId="9158" applyNumberFormat="1" applyFont="1" applyFill="1" applyAlignment="1">
      <alignment horizontal="left" vertical="top"/>
    </xf>
    <xf numFmtId="0" fontId="3" fillId="0" borderId="0" xfId="9158" applyFont="1" applyFill="1" applyAlignment="1">
      <alignment horizontal="left" vertical="center"/>
    </xf>
    <xf numFmtId="0" fontId="3" fillId="0" borderId="0" xfId="9158" applyFont="1" applyFill="1" applyAlignment="1">
      <alignment horizontal="left" vertical="top"/>
    </xf>
    <xf numFmtId="0" fontId="3" fillId="0" borderId="0" xfId="9158" applyFont="1" applyFill="1" applyAlignment="1">
      <alignment vertical="top"/>
    </xf>
    <xf numFmtId="14" fontId="3" fillId="0" borderId="0" xfId="9158" applyNumberFormat="1" applyFont="1" applyFill="1" applyAlignment="1">
      <alignment horizontal="right" vertical="top"/>
    </xf>
    <xf numFmtId="0" fontId="3" fillId="0" borderId="0" xfId="9158" applyFont="1" applyFill="1" applyAlignment="1">
      <alignment horizontal="left" vertical="top" wrapText="1"/>
    </xf>
    <xf numFmtId="0" fontId="3" fillId="0" borderId="0" xfId="9158" applyFont="1" applyFill="1" applyBorder="1" applyAlignment="1">
      <alignment vertical="top"/>
    </xf>
    <xf numFmtId="0" fontId="3" fillId="0" borderId="0" xfId="0" applyFont="1" applyFill="1" applyAlignment="1">
      <alignment vertical="top" wrapText="1"/>
    </xf>
    <xf numFmtId="0" fontId="2" fillId="0" borderId="0" xfId="9158" applyFont="1" applyAlignment="1">
      <alignment horizontal="left" vertical="center"/>
    </xf>
    <xf numFmtId="0" fontId="1" fillId="0" borderId="0" xfId="9158" applyFont="1" applyFill="1" applyAlignment="1">
      <alignment vertical="top" wrapText="1"/>
    </xf>
    <xf numFmtId="166" fontId="1" fillId="0" borderId="0" xfId="9158" applyNumberFormat="1" applyFont="1" applyFill="1" applyAlignment="1">
      <alignment horizontal="left" vertical="top"/>
    </xf>
    <xf numFmtId="0" fontId="1" fillId="0" borderId="0" xfId="9158" applyFont="1" applyFill="1" applyAlignment="1">
      <alignment horizontal="left" vertical="center"/>
    </xf>
    <xf numFmtId="0" fontId="1" fillId="0" borderId="0" xfId="9158" applyFont="1" applyFill="1" applyAlignment="1">
      <alignment horizontal="left" vertical="top"/>
    </xf>
    <xf numFmtId="0" fontId="1" fillId="0" borderId="0" xfId="9158" applyFont="1" applyFill="1" applyAlignment="1">
      <alignment vertical="top"/>
    </xf>
    <xf numFmtId="14" fontId="1" fillId="0" borderId="0" xfId="9158" applyNumberFormat="1" applyFont="1" applyFill="1" applyAlignment="1">
      <alignment horizontal="right" vertical="top"/>
    </xf>
    <xf numFmtId="0" fontId="1" fillId="0" borderId="0" xfId="9158" applyFont="1" applyFill="1" applyAlignment="1">
      <alignment horizontal="left" vertical="top" wrapText="1"/>
    </xf>
    <xf numFmtId="0" fontId="1" fillId="0" borderId="0" xfId="9158" applyFont="1" applyFill="1" applyBorder="1" applyAlignment="1">
      <alignment vertical="top"/>
    </xf>
    <xf numFmtId="0" fontId="1" fillId="59" borderId="18" xfId="9153" applyFont="1" applyFill="1" applyBorder="1" applyAlignment="1">
      <alignment vertical="center"/>
    </xf>
    <xf numFmtId="0" fontId="1" fillId="0" borderId="18" xfId="9153" applyFont="1" applyFill="1" applyBorder="1" applyAlignment="1">
      <alignment vertical="center" wrapText="1"/>
    </xf>
    <xf numFmtId="0" fontId="1" fillId="0" borderId="18" xfId="9153" applyFont="1" applyFill="1" applyBorder="1" applyAlignment="1">
      <alignment vertical="center"/>
    </xf>
    <xf numFmtId="0" fontId="1" fillId="0" borderId="18" xfId="9153" applyFont="1" applyBorder="1" applyAlignment="1">
      <alignment vertical="center" wrapText="1"/>
    </xf>
    <xf numFmtId="0" fontId="1" fillId="0" borderId="18" xfId="9153" applyFont="1" applyBorder="1" applyAlignment="1">
      <alignment vertical="center"/>
    </xf>
  </cellXfs>
  <cellStyles count="9232">
    <cellStyle name="Comma" xfId="9141" builtinId="3"/>
    <cellStyle name="Comma 2" xfId="5" xr:uid="{00000000-0005-0000-0000-000001000000}"/>
    <cellStyle name="Comma 2 2" xfId="50" xr:uid="{00000000-0005-0000-0000-000002000000}"/>
    <cellStyle name="Comma 2 2 2" xfId="252" xr:uid="{00000000-0005-0000-0000-000003000000}"/>
    <cellStyle name="Comma 2 2 3" xfId="1102" xr:uid="{00000000-0005-0000-0000-000004000000}"/>
    <cellStyle name="Comma 2 3" xfId="253" xr:uid="{00000000-0005-0000-0000-000005000000}"/>
    <cellStyle name="Comma 2 4" xfId="251" xr:uid="{00000000-0005-0000-0000-000006000000}"/>
    <cellStyle name="Comma 2 5" xfId="1101" xr:uid="{00000000-0005-0000-0000-000007000000}"/>
    <cellStyle name="Comma 2 6" xfId="9155" xr:uid="{00000000-0005-0000-0000-000008000000}"/>
    <cellStyle name="Comma 3" xfId="6" xr:uid="{00000000-0005-0000-0000-000009000000}"/>
    <cellStyle name="Comma 4" xfId="4" xr:uid="{00000000-0005-0000-0000-00000A000000}"/>
    <cellStyle name="Comma 5" xfId="254" xr:uid="{00000000-0005-0000-0000-00000B000000}"/>
    <cellStyle name="Comma 5 2" xfId="255" xr:uid="{00000000-0005-0000-0000-00000C000000}"/>
    <cellStyle name="Comma 6" xfId="256" xr:uid="{00000000-0005-0000-0000-00000D000000}"/>
    <cellStyle name="Comma 6 2" xfId="257" xr:uid="{00000000-0005-0000-0000-00000E000000}"/>
    <cellStyle name="Comma 7" xfId="9150" xr:uid="{00000000-0005-0000-0000-00000F000000}"/>
    <cellStyle name="Comma 8" xfId="9163" xr:uid="{00000000-0005-0000-0000-000010000000}"/>
    <cellStyle name="Comma 9" xfId="9231" xr:uid="{00000000-0005-0000-0000-000011000000}"/>
    <cellStyle name="Currency" xfId="1" builtinId="4"/>
    <cellStyle name="Currency 2" xfId="7" xr:uid="{00000000-0005-0000-0000-000013000000}"/>
    <cellStyle name="Currency 2 2" xfId="259" xr:uid="{00000000-0005-0000-0000-000014000000}"/>
    <cellStyle name="Currency 2 2 2" xfId="260" xr:uid="{00000000-0005-0000-0000-000015000000}"/>
    <cellStyle name="Currency 2 3" xfId="258" xr:uid="{00000000-0005-0000-0000-000016000000}"/>
    <cellStyle name="Currency 2 4" xfId="9159" xr:uid="{00000000-0005-0000-0000-000017000000}"/>
    <cellStyle name="Currency 3" xfId="261" xr:uid="{00000000-0005-0000-0000-000018000000}"/>
    <cellStyle name="Currency 3 2" xfId="262" xr:uid="{00000000-0005-0000-0000-000019000000}"/>
    <cellStyle name="Currency 4" xfId="263" xr:uid="{00000000-0005-0000-0000-00001A000000}"/>
    <cellStyle name="Currency 5" xfId="264" xr:uid="{00000000-0005-0000-0000-00001B000000}"/>
    <cellStyle name="Currency 5 2" xfId="265" xr:uid="{00000000-0005-0000-0000-00001C000000}"/>
    <cellStyle name="Currency 6" xfId="9143" xr:uid="{00000000-0005-0000-0000-00001D000000}"/>
    <cellStyle name="Currency 6 2" xfId="9145" xr:uid="{00000000-0005-0000-0000-00001E000000}"/>
    <cellStyle name="Currency 6 2 2" xfId="9157" xr:uid="{00000000-0005-0000-0000-00001F000000}"/>
    <cellStyle name="Currency 6 3" xfId="9149" xr:uid="{00000000-0005-0000-0000-000020000000}"/>
    <cellStyle name="Currency 7" xfId="9147" xr:uid="{00000000-0005-0000-0000-000021000000}"/>
    <cellStyle name="Followed Hyperlink" xfId="9207" builtinId="9" hidden="1"/>
    <cellStyle name="Followed Hyperlink" xfId="9219" builtinId="9" hidden="1"/>
    <cellStyle name="Followed Hyperlink" xfId="9211" builtinId="9" hidden="1"/>
    <cellStyle name="Followed Hyperlink" xfId="9215" builtinId="9" hidden="1"/>
    <cellStyle name="Followed Hyperlink" xfId="9201" builtinId="9" hidden="1"/>
    <cellStyle name="Followed Hyperlink" xfId="9221" builtinId="9" hidden="1"/>
    <cellStyle name="Followed Hyperlink" xfId="9205" builtinId="9" hidden="1"/>
    <cellStyle name="Followed Hyperlink" xfId="9191" builtinId="9" hidden="1"/>
    <cellStyle name="Followed Hyperlink" xfId="9229" builtinId="9" hidden="1"/>
    <cellStyle name="Followed Hyperlink" xfId="9227" builtinId="9" hidden="1"/>
    <cellStyle name="Followed Hyperlink" xfId="9171" builtinId="9" hidden="1"/>
    <cellStyle name="Followed Hyperlink" xfId="9169" builtinId="9" hidden="1"/>
    <cellStyle name="Followed Hyperlink" xfId="9183" builtinId="9" hidden="1"/>
    <cellStyle name="Followed Hyperlink" xfId="9225" builtinId="9" hidden="1"/>
    <cellStyle name="Followed Hyperlink" xfId="9223" builtinId="9" hidden="1"/>
    <cellStyle name="Followed Hyperlink" xfId="9187" builtinId="9" hidden="1"/>
    <cellStyle name="Followed Hyperlink" xfId="9177" builtinId="9" hidden="1"/>
    <cellStyle name="Followed Hyperlink" xfId="9193" builtinId="9" hidden="1"/>
    <cellStyle name="Followed Hyperlink" xfId="9217" builtinId="9" hidden="1"/>
    <cellStyle name="Followed Hyperlink" xfId="9199" builtinId="9" hidden="1"/>
    <cellStyle name="Followed Hyperlink" xfId="9173" builtinId="9" hidden="1"/>
    <cellStyle name="Followed Hyperlink" xfId="9203" builtinId="9" hidden="1"/>
    <cellStyle name="Followed Hyperlink" xfId="9213" builtinId="9" hidden="1"/>
    <cellStyle name="Followed Hyperlink" xfId="9179" builtinId="9" hidden="1"/>
    <cellStyle name="Followed Hyperlink" xfId="9195" builtinId="9" hidden="1"/>
    <cellStyle name="Followed Hyperlink" xfId="9175" builtinId="9" hidden="1"/>
    <cellStyle name="Followed Hyperlink" xfId="9209" builtinId="9" hidden="1"/>
    <cellStyle name="Followed Hyperlink" xfId="9197" builtinId="9" hidden="1"/>
    <cellStyle name="Followed Hyperlink" xfId="9181" builtinId="9" hidden="1"/>
    <cellStyle name="Followed Hyperlink" xfId="9189" builtinId="9" hidden="1"/>
    <cellStyle name="Followed Hyperlink" xfId="9167" builtinId="9" hidden="1"/>
    <cellStyle name="Followed Hyperlink" xfId="9185" builtinId="9" hidden="1"/>
    <cellStyle name="Followed Hyperlink" xfId="9165" builtinId="9" hidden="1"/>
    <cellStyle name="Hyperlink" xfId="9228" builtinId="8" hidden="1"/>
    <cellStyle name="Hyperlink" xfId="9224" builtinId="8" hidden="1"/>
    <cellStyle name="Hyperlink" xfId="9226" builtinId="8" hidden="1"/>
    <cellStyle name="Hyperlink" xfId="9218" builtinId="8" hidden="1"/>
    <cellStyle name="Hyperlink" xfId="9202" builtinId="8" hidden="1"/>
    <cellStyle name="Hyperlink" xfId="9204" builtinId="8" hidden="1"/>
    <cellStyle name="Hyperlink" xfId="9206" builtinId="8" hidden="1"/>
    <cellStyle name="Hyperlink" xfId="9210" builtinId="8" hidden="1"/>
    <cellStyle name="Hyperlink" xfId="9208" builtinId="8" hidden="1"/>
    <cellStyle name="Hyperlink" xfId="9214" builtinId="8" hidden="1"/>
    <cellStyle name="Hyperlink" xfId="9216" builtinId="8" hidden="1"/>
    <cellStyle name="Hyperlink" xfId="9212" builtinId="8" hidden="1"/>
    <cellStyle name="Hyperlink" xfId="9220" builtinId="8" hidden="1"/>
    <cellStyle name="Hyperlink" xfId="9222" builtinId="8" hidden="1"/>
    <cellStyle name="Hyperlink" xfId="9168" builtinId="8" hidden="1"/>
    <cellStyle name="Hyperlink" xfId="9200" builtinId="8" hidden="1"/>
    <cellStyle name="Hyperlink" xfId="9166" builtinId="8" hidden="1"/>
    <cellStyle name="Hyperlink" xfId="9164" builtinId="8" hidden="1"/>
    <cellStyle name="Hyperlink" xfId="9170" builtinId="8" hidden="1"/>
    <cellStyle name="Hyperlink" xfId="9176" builtinId="8" hidden="1"/>
    <cellStyle name="Hyperlink" xfId="9178" builtinId="8" hidden="1"/>
    <cellStyle name="Hyperlink" xfId="9182" builtinId="8" hidden="1"/>
    <cellStyle name="Hyperlink" xfId="9184" builtinId="8" hidden="1"/>
    <cellStyle name="Hyperlink" xfId="9198" builtinId="8" hidden="1"/>
    <cellStyle name="Hyperlink" xfId="9186" builtinId="8" hidden="1"/>
    <cellStyle name="Hyperlink" xfId="9190" builtinId="8" hidden="1"/>
    <cellStyle name="Hyperlink" xfId="9180" builtinId="8" hidden="1"/>
    <cellStyle name="Hyperlink" xfId="9188" builtinId="8" hidden="1"/>
    <cellStyle name="Hyperlink" xfId="9172" builtinId="8" hidden="1"/>
    <cellStyle name="Hyperlink" xfId="9174" builtinId="8" hidden="1"/>
    <cellStyle name="Hyperlink" xfId="9192" builtinId="8" hidden="1"/>
    <cellStyle name="Hyperlink" xfId="9194" builtinId="8" hidden="1"/>
    <cellStyle name="Hyperlink" xfId="9196" builtinId="8" hidden="1"/>
    <cellStyle name="Normal" xfId="0" builtinId="0"/>
    <cellStyle name="Normal 10" xfId="266" xr:uid="{00000000-0005-0000-0000-000065000000}"/>
    <cellStyle name="Normal 11" xfId="267" xr:uid="{00000000-0005-0000-0000-000066000000}"/>
    <cellStyle name="Normal 11 2" xfId="268" xr:uid="{00000000-0005-0000-0000-000067000000}"/>
    <cellStyle name="Normal 12" xfId="248" xr:uid="{00000000-0005-0000-0000-000068000000}"/>
    <cellStyle name="Normal 13" xfId="269" xr:uid="{00000000-0005-0000-0000-000069000000}"/>
    <cellStyle name="Normal 14" xfId="270" xr:uid="{00000000-0005-0000-0000-00006A000000}"/>
    <cellStyle name="Normal 14 2" xfId="271" xr:uid="{00000000-0005-0000-0000-00006B000000}"/>
    <cellStyle name="Normal 15" xfId="272" xr:uid="{00000000-0005-0000-0000-00006C000000}"/>
    <cellStyle name="Normal 15 2" xfId="273" xr:uid="{00000000-0005-0000-0000-00006D000000}"/>
    <cellStyle name="Normal 16" xfId="274" xr:uid="{00000000-0005-0000-0000-00006E000000}"/>
    <cellStyle name="Normal 16 2" xfId="275" xr:uid="{00000000-0005-0000-0000-00006F000000}"/>
    <cellStyle name="Normal 17" xfId="276" xr:uid="{00000000-0005-0000-0000-000070000000}"/>
    <cellStyle name="Normal 17 2" xfId="277" xr:uid="{00000000-0005-0000-0000-000071000000}"/>
    <cellStyle name="Normal 18" xfId="278" xr:uid="{00000000-0005-0000-0000-000072000000}"/>
    <cellStyle name="Normal 18 2" xfId="279" xr:uid="{00000000-0005-0000-0000-000073000000}"/>
    <cellStyle name="Normal 19" xfId="280" xr:uid="{00000000-0005-0000-0000-000074000000}"/>
    <cellStyle name="Normal 19 2" xfId="281" xr:uid="{00000000-0005-0000-0000-000075000000}"/>
    <cellStyle name="Normal 2" xfId="8" xr:uid="{00000000-0005-0000-0000-000076000000}"/>
    <cellStyle name="Normal 2 10" xfId="282" xr:uid="{00000000-0005-0000-0000-000077000000}"/>
    <cellStyle name="Normal 2 10 2" xfId="283" xr:uid="{00000000-0005-0000-0000-000078000000}"/>
    <cellStyle name="Normal 2 11" xfId="284" xr:uid="{00000000-0005-0000-0000-000079000000}"/>
    <cellStyle name="Normal 2 11 2" xfId="285" xr:uid="{00000000-0005-0000-0000-00007A000000}"/>
    <cellStyle name="Normal 2 12" xfId="286" xr:uid="{00000000-0005-0000-0000-00007B000000}"/>
    <cellStyle name="Normal 2 12 2" xfId="287" xr:uid="{00000000-0005-0000-0000-00007C000000}"/>
    <cellStyle name="Normal 2 13" xfId="288" xr:uid="{00000000-0005-0000-0000-00007D000000}"/>
    <cellStyle name="Normal 2 13 2" xfId="289" xr:uid="{00000000-0005-0000-0000-00007E000000}"/>
    <cellStyle name="Normal 2 14" xfId="290" xr:uid="{00000000-0005-0000-0000-00007F000000}"/>
    <cellStyle name="Normal 2 14 2" xfId="291" xr:uid="{00000000-0005-0000-0000-000080000000}"/>
    <cellStyle name="Normal 2 15" xfId="292" xr:uid="{00000000-0005-0000-0000-000081000000}"/>
    <cellStyle name="Normal 2 15 2" xfId="293" xr:uid="{00000000-0005-0000-0000-000082000000}"/>
    <cellStyle name="Normal 2 16" xfId="294" xr:uid="{00000000-0005-0000-0000-000083000000}"/>
    <cellStyle name="Normal 2 16 2" xfId="295" xr:uid="{00000000-0005-0000-0000-000084000000}"/>
    <cellStyle name="Normal 2 17" xfId="296" xr:uid="{00000000-0005-0000-0000-000085000000}"/>
    <cellStyle name="Normal 2 17 2" xfId="297" xr:uid="{00000000-0005-0000-0000-000086000000}"/>
    <cellStyle name="Normal 2 18" xfId="298" xr:uid="{00000000-0005-0000-0000-000087000000}"/>
    <cellStyle name="Normal 2 19" xfId="9154" xr:uid="{00000000-0005-0000-0000-000088000000}"/>
    <cellStyle name="Normal 2 2" xfId="249" xr:uid="{00000000-0005-0000-0000-000089000000}"/>
    <cellStyle name="Normal 2 2 2" xfId="299" xr:uid="{00000000-0005-0000-0000-00008A000000}"/>
    <cellStyle name="Normal 2 2 2 2" xfId="300" xr:uid="{00000000-0005-0000-0000-00008B000000}"/>
    <cellStyle name="Normal 2 2 3" xfId="301" xr:uid="{00000000-0005-0000-0000-00008C000000}"/>
    <cellStyle name="Normal 2 2 3 2" xfId="302" xr:uid="{00000000-0005-0000-0000-00008D000000}"/>
    <cellStyle name="Normal 2 2 4" xfId="303" xr:uid="{00000000-0005-0000-0000-00008E000000}"/>
    <cellStyle name="Normal 2 3" xfId="304" xr:uid="{00000000-0005-0000-0000-00008F000000}"/>
    <cellStyle name="Normal 2 3 2" xfId="305" xr:uid="{00000000-0005-0000-0000-000090000000}"/>
    <cellStyle name="Normal 2 3 2 2" xfId="306" xr:uid="{00000000-0005-0000-0000-000091000000}"/>
    <cellStyle name="Normal 2 3 3" xfId="307" xr:uid="{00000000-0005-0000-0000-000092000000}"/>
    <cellStyle name="Normal 2 3 3 2" xfId="308" xr:uid="{00000000-0005-0000-0000-000093000000}"/>
    <cellStyle name="Normal 2 3 4" xfId="309" xr:uid="{00000000-0005-0000-0000-000094000000}"/>
    <cellStyle name="Normal 2 4" xfId="310" xr:uid="{00000000-0005-0000-0000-000095000000}"/>
    <cellStyle name="Normal 2 4 2" xfId="311" xr:uid="{00000000-0005-0000-0000-000096000000}"/>
    <cellStyle name="Normal 2 5" xfId="312" xr:uid="{00000000-0005-0000-0000-000097000000}"/>
    <cellStyle name="Normal 2 6" xfId="313" xr:uid="{00000000-0005-0000-0000-000098000000}"/>
    <cellStyle name="Normal 2 6 2" xfId="314" xr:uid="{00000000-0005-0000-0000-000099000000}"/>
    <cellStyle name="Normal 2 7" xfId="315" xr:uid="{00000000-0005-0000-0000-00009A000000}"/>
    <cellStyle name="Normal 2 7 2" xfId="316" xr:uid="{00000000-0005-0000-0000-00009B000000}"/>
    <cellStyle name="Normal 2 8" xfId="317" xr:uid="{00000000-0005-0000-0000-00009C000000}"/>
    <cellStyle name="Normal 2 8 2" xfId="318" xr:uid="{00000000-0005-0000-0000-00009D000000}"/>
    <cellStyle name="Normal 2 9" xfId="319" xr:uid="{00000000-0005-0000-0000-00009E000000}"/>
    <cellStyle name="Normal 2 9 2" xfId="320" xr:uid="{00000000-0005-0000-0000-00009F000000}"/>
    <cellStyle name="Normal 20" xfId="321" xr:uid="{00000000-0005-0000-0000-0000A0000000}"/>
    <cellStyle name="Normal 20 2" xfId="322" xr:uid="{00000000-0005-0000-0000-0000A1000000}"/>
    <cellStyle name="Normal 21" xfId="323" xr:uid="{00000000-0005-0000-0000-0000A2000000}"/>
    <cellStyle name="Normal 21 2" xfId="324" xr:uid="{00000000-0005-0000-0000-0000A3000000}"/>
    <cellStyle name="Normal 22" xfId="325" xr:uid="{00000000-0005-0000-0000-0000A4000000}"/>
    <cellStyle name="Normal 22 2" xfId="326" xr:uid="{00000000-0005-0000-0000-0000A5000000}"/>
    <cellStyle name="Normal 23" xfId="327" xr:uid="{00000000-0005-0000-0000-0000A6000000}"/>
    <cellStyle name="Normal 23 2" xfId="328" xr:uid="{00000000-0005-0000-0000-0000A7000000}"/>
    <cellStyle name="Normal 24" xfId="329" xr:uid="{00000000-0005-0000-0000-0000A8000000}"/>
    <cellStyle name="Normal 24 2" xfId="330" xr:uid="{00000000-0005-0000-0000-0000A9000000}"/>
    <cellStyle name="Normal 25" xfId="331" xr:uid="{00000000-0005-0000-0000-0000AA000000}"/>
    <cellStyle name="Normal 25 2" xfId="332" xr:uid="{00000000-0005-0000-0000-0000AB000000}"/>
    <cellStyle name="Normal 26" xfId="333" xr:uid="{00000000-0005-0000-0000-0000AC000000}"/>
    <cellStyle name="Normal 26 2" xfId="334" xr:uid="{00000000-0005-0000-0000-0000AD000000}"/>
    <cellStyle name="Normal 27" xfId="335" xr:uid="{00000000-0005-0000-0000-0000AE000000}"/>
    <cellStyle name="Normal 27 2" xfId="336" xr:uid="{00000000-0005-0000-0000-0000AF000000}"/>
    <cellStyle name="Normal 28" xfId="337" xr:uid="{00000000-0005-0000-0000-0000B0000000}"/>
    <cellStyle name="Normal 29" xfId="338" xr:uid="{00000000-0005-0000-0000-0000B1000000}"/>
    <cellStyle name="Normal 3" xfId="3" xr:uid="{00000000-0005-0000-0000-0000B2000000}"/>
    <cellStyle name="Normal 3 10" xfId="339" xr:uid="{00000000-0005-0000-0000-0000B3000000}"/>
    <cellStyle name="Normal 3 11" xfId="9158" xr:uid="{00000000-0005-0000-0000-0000B4000000}"/>
    <cellStyle name="Normal 3 2" xfId="340" xr:uid="{00000000-0005-0000-0000-0000B5000000}"/>
    <cellStyle name="Normal 3 2 2" xfId="341" xr:uid="{00000000-0005-0000-0000-0000B6000000}"/>
    <cellStyle name="Normal 3 2 2 2" xfId="342" xr:uid="{00000000-0005-0000-0000-0000B7000000}"/>
    <cellStyle name="Normal 3 2 3" xfId="343" xr:uid="{00000000-0005-0000-0000-0000B8000000}"/>
    <cellStyle name="Normal 3 2 3 2" xfId="344" xr:uid="{00000000-0005-0000-0000-0000B9000000}"/>
    <cellStyle name="Normal 3 2 4" xfId="345" xr:uid="{00000000-0005-0000-0000-0000BA000000}"/>
    <cellStyle name="Normal 3 3" xfId="346" xr:uid="{00000000-0005-0000-0000-0000BB000000}"/>
    <cellStyle name="Normal 3 3 2" xfId="347" xr:uid="{00000000-0005-0000-0000-0000BC000000}"/>
    <cellStyle name="Normal 3 4" xfId="348" xr:uid="{00000000-0005-0000-0000-0000BD000000}"/>
    <cellStyle name="Normal 3 4 2" xfId="349" xr:uid="{00000000-0005-0000-0000-0000BE000000}"/>
    <cellStyle name="Normal 3 5" xfId="350" xr:uid="{00000000-0005-0000-0000-0000BF000000}"/>
    <cellStyle name="Normal 3 5 2" xfId="351" xr:uid="{00000000-0005-0000-0000-0000C0000000}"/>
    <cellStyle name="Normal 3 6" xfId="352" xr:uid="{00000000-0005-0000-0000-0000C1000000}"/>
    <cellStyle name="Normal 3 7" xfId="353" xr:uid="{00000000-0005-0000-0000-0000C2000000}"/>
    <cellStyle name="Normal 3 8" xfId="250" xr:uid="{00000000-0005-0000-0000-0000C3000000}"/>
    <cellStyle name="Normal 3 9" xfId="354" xr:uid="{00000000-0005-0000-0000-0000C4000000}"/>
    <cellStyle name="Normal 30" xfId="355" xr:uid="{00000000-0005-0000-0000-0000C5000000}"/>
    <cellStyle name="Normal 31" xfId="356" xr:uid="{00000000-0005-0000-0000-0000C6000000}"/>
    <cellStyle name="Normal 32" xfId="357" xr:uid="{00000000-0005-0000-0000-0000C7000000}"/>
    <cellStyle name="Normal 33" xfId="358" xr:uid="{00000000-0005-0000-0000-0000C8000000}"/>
    <cellStyle name="Normal 34" xfId="1084" xr:uid="{00000000-0005-0000-0000-0000C9000000}"/>
    <cellStyle name="Normal 34 2" xfId="1210" xr:uid="{00000000-0005-0000-0000-0000CA000000}"/>
    <cellStyle name="Normal 35" xfId="1085" xr:uid="{00000000-0005-0000-0000-0000CB000000}"/>
    <cellStyle name="Normal 35 2" xfId="1211" xr:uid="{00000000-0005-0000-0000-0000CC000000}"/>
    <cellStyle name="Normal 36" xfId="1100" xr:uid="{00000000-0005-0000-0000-0000CD000000}"/>
    <cellStyle name="Normal 37" xfId="1212" xr:uid="{00000000-0005-0000-0000-0000CE000000}"/>
    <cellStyle name="Normal 37 2" xfId="2254" xr:uid="{00000000-0005-0000-0000-0000CF000000}"/>
    <cellStyle name="Normal 37 3" xfId="2770" xr:uid="{00000000-0005-0000-0000-0000D0000000}"/>
    <cellStyle name="Normal 38" xfId="48" xr:uid="{00000000-0005-0000-0000-0000D1000000}"/>
    <cellStyle name="Normal 39" xfId="9142" xr:uid="{00000000-0005-0000-0000-0000D2000000}"/>
    <cellStyle name="Normal 39 2" xfId="9144" xr:uid="{00000000-0005-0000-0000-0000D3000000}"/>
    <cellStyle name="Normal 39 2 2" xfId="9156" xr:uid="{00000000-0005-0000-0000-0000D4000000}"/>
    <cellStyle name="Normal 39 3" xfId="9146" xr:uid="{00000000-0005-0000-0000-0000D5000000}"/>
    <cellStyle name="Normal 4" xfId="359" xr:uid="{00000000-0005-0000-0000-0000D6000000}"/>
    <cellStyle name="Normal 4 2" xfId="360" xr:uid="{00000000-0005-0000-0000-0000D7000000}"/>
    <cellStyle name="Normal 4 2 2" xfId="361" xr:uid="{00000000-0005-0000-0000-0000D8000000}"/>
    <cellStyle name="Normal 4 2 2 2" xfId="362" xr:uid="{00000000-0005-0000-0000-0000D9000000}"/>
    <cellStyle name="Normal 4 2 3" xfId="363" xr:uid="{00000000-0005-0000-0000-0000DA000000}"/>
    <cellStyle name="Normal 4 2 3 2" xfId="364" xr:uid="{00000000-0005-0000-0000-0000DB000000}"/>
    <cellStyle name="Normal 4 2 4" xfId="365" xr:uid="{00000000-0005-0000-0000-0000DC000000}"/>
    <cellStyle name="Normal 4 2 5" xfId="366" xr:uid="{00000000-0005-0000-0000-0000DD000000}"/>
    <cellStyle name="Normal 4 3" xfId="367" xr:uid="{00000000-0005-0000-0000-0000DE000000}"/>
    <cellStyle name="Normal 4 3 2" xfId="368" xr:uid="{00000000-0005-0000-0000-0000DF000000}"/>
    <cellStyle name="Normal 4 4" xfId="369" xr:uid="{00000000-0005-0000-0000-0000E0000000}"/>
    <cellStyle name="Normal 4 5" xfId="9161" xr:uid="{00000000-0005-0000-0000-0000E1000000}"/>
    <cellStyle name="Normal 40" xfId="9151" xr:uid="{00000000-0005-0000-0000-0000E2000000}"/>
    <cellStyle name="Normal 41" xfId="9152" xr:uid="{00000000-0005-0000-0000-0000E3000000}"/>
    <cellStyle name="Normal 42" xfId="9153" xr:uid="{00000000-0005-0000-0000-0000E4000000}"/>
    <cellStyle name="Normal 42 2" xfId="9160" xr:uid="{00000000-0005-0000-0000-0000E5000000}"/>
    <cellStyle name="Normal 43" xfId="9162" xr:uid="{00000000-0005-0000-0000-0000E6000000}"/>
    <cellStyle name="Normal 44" xfId="9230" xr:uid="{00000000-0005-0000-0000-0000E7000000}"/>
    <cellStyle name="Normal 5" xfId="370" xr:uid="{00000000-0005-0000-0000-0000E8000000}"/>
    <cellStyle name="Normal 5 2" xfId="371" xr:uid="{00000000-0005-0000-0000-0000E9000000}"/>
    <cellStyle name="Normal 5 3" xfId="372" xr:uid="{00000000-0005-0000-0000-0000EA000000}"/>
    <cellStyle name="Normal 6" xfId="373" xr:uid="{00000000-0005-0000-0000-0000EB000000}"/>
    <cellStyle name="Normal 6 2" xfId="374" xr:uid="{00000000-0005-0000-0000-0000EC000000}"/>
    <cellStyle name="Normal 6 3" xfId="375" xr:uid="{00000000-0005-0000-0000-0000ED000000}"/>
    <cellStyle name="Normal 7" xfId="376" xr:uid="{00000000-0005-0000-0000-0000EE000000}"/>
    <cellStyle name="Normal 8" xfId="377" xr:uid="{00000000-0005-0000-0000-0000EF000000}"/>
    <cellStyle name="Normal 9" xfId="378" xr:uid="{00000000-0005-0000-0000-0000F0000000}"/>
    <cellStyle name="Note 2" xfId="379" xr:uid="{00000000-0005-0000-0000-0000F1000000}"/>
    <cellStyle name="Note 2 10" xfId="7007" xr:uid="{00000000-0005-0000-0000-0000F2000000}"/>
    <cellStyle name="Note 2 11" xfId="6406" xr:uid="{00000000-0005-0000-0000-0000F3000000}"/>
    <cellStyle name="Note 2 12" xfId="7394" xr:uid="{00000000-0005-0000-0000-0000F4000000}"/>
    <cellStyle name="Note 2 13" xfId="8407" xr:uid="{00000000-0005-0000-0000-0000F5000000}"/>
    <cellStyle name="Note 2 14" xfId="8929" xr:uid="{00000000-0005-0000-0000-0000F6000000}"/>
    <cellStyle name="Note 2 2" xfId="2111" xr:uid="{00000000-0005-0000-0000-0000F7000000}"/>
    <cellStyle name="Note 2 3" xfId="1305" xr:uid="{00000000-0005-0000-0000-0000F8000000}"/>
    <cellStyle name="Note 2 4" xfId="2649" xr:uid="{00000000-0005-0000-0000-0000F9000000}"/>
    <cellStyle name="Note 2 5" xfId="4416" xr:uid="{00000000-0005-0000-0000-0000FA000000}"/>
    <cellStyle name="Note 2 6" xfId="3797" xr:uid="{00000000-0005-0000-0000-0000FB000000}"/>
    <cellStyle name="Note 2 7" xfId="5591" xr:uid="{00000000-0005-0000-0000-0000FC000000}"/>
    <cellStyle name="Note 2 8" xfId="5581" xr:uid="{00000000-0005-0000-0000-0000FD000000}"/>
    <cellStyle name="Note 2 9" xfId="6459" xr:uid="{00000000-0005-0000-0000-0000FE000000}"/>
    <cellStyle name="Percent" xfId="2" builtinId="5"/>
    <cellStyle name="Percent 2" xfId="9" xr:uid="{00000000-0005-0000-0000-000000010000}"/>
    <cellStyle name="Percent 2 2" xfId="381" xr:uid="{00000000-0005-0000-0000-000001010000}"/>
    <cellStyle name="Percent 2 2 2" xfId="382" xr:uid="{00000000-0005-0000-0000-000002010000}"/>
    <cellStyle name="Percent 2 3" xfId="380" xr:uid="{00000000-0005-0000-0000-000003010000}"/>
    <cellStyle name="Percent 3" xfId="383" xr:uid="{00000000-0005-0000-0000-000004010000}"/>
    <cellStyle name="Percent 3 2" xfId="384" xr:uid="{00000000-0005-0000-0000-000005010000}"/>
    <cellStyle name="Percent 4" xfId="385" xr:uid="{00000000-0005-0000-0000-000006010000}"/>
    <cellStyle name="Percent 5" xfId="386" xr:uid="{00000000-0005-0000-0000-000007010000}"/>
    <cellStyle name="Percent 6" xfId="387" xr:uid="{00000000-0005-0000-0000-000008010000}"/>
    <cellStyle name="Percent 6 2" xfId="388" xr:uid="{00000000-0005-0000-0000-000009010000}"/>
    <cellStyle name="Percent 6 3" xfId="389" xr:uid="{00000000-0005-0000-0000-00000A010000}"/>
    <cellStyle name="Percent 6 4" xfId="390" xr:uid="{00000000-0005-0000-0000-00000B010000}"/>
    <cellStyle name="Percent 7" xfId="49" xr:uid="{00000000-0005-0000-0000-00000C010000}"/>
    <cellStyle name="Percent 8" xfId="391" xr:uid="{00000000-0005-0000-0000-00000D010000}"/>
    <cellStyle name="Percent 8 2" xfId="392" xr:uid="{00000000-0005-0000-0000-00000E010000}"/>
    <cellStyle name="Percent 9" xfId="9148" xr:uid="{00000000-0005-0000-0000-00000F010000}"/>
    <cellStyle name="SAPBEXaggData" xfId="10" xr:uid="{00000000-0005-0000-0000-000010010000}"/>
    <cellStyle name="SAPBEXaggData 10" xfId="1086" xr:uid="{00000000-0005-0000-0000-000011010000}"/>
    <cellStyle name="SAPBEXaggData 10 2" xfId="1461" xr:uid="{00000000-0005-0000-0000-000012010000}"/>
    <cellStyle name="SAPBEXaggData 10 3" xfId="3505" xr:uid="{00000000-0005-0000-0000-000013010000}"/>
    <cellStyle name="SAPBEXaggData 10 4" xfId="4200" xr:uid="{00000000-0005-0000-0000-000014010000}"/>
    <cellStyle name="SAPBEXaggData 10 5" xfId="5298" xr:uid="{00000000-0005-0000-0000-000015010000}"/>
    <cellStyle name="SAPBEXaggData 10 6" xfId="6109" xr:uid="{00000000-0005-0000-0000-000016010000}"/>
    <cellStyle name="SAPBEXaggData 10 7" xfId="6441" xr:uid="{00000000-0005-0000-0000-000017010000}"/>
    <cellStyle name="SAPBEXaggData 10 8" xfId="7862" xr:uid="{00000000-0005-0000-0000-000018010000}"/>
    <cellStyle name="SAPBEXaggData 10 9" xfId="8377" xr:uid="{00000000-0005-0000-0000-000019010000}"/>
    <cellStyle name="SAPBEXaggData 11" xfId="1221" xr:uid="{00000000-0005-0000-0000-00001A010000}"/>
    <cellStyle name="SAPBEXaggData 12" xfId="1525" xr:uid="{00000000-0005-0000-0000-00001B010000}"/>
    <cellStyle name="SAPBEXaggData 13" xfId="1987" xr:uid="{00000000-0005-0000-0000-00001C010000}"/>
    <cellStyle name="SAPBEXaggData 14" xfId="2362" xr:uid="{00000000-0005-0000-0000-00001D010000}"/>
    <cellStyle name="SAPBEXaggData 15" xfId="1471" xr:uid="{00000000-0005-0000-0000-00001E010000}"/>
    <cellStyle name="SAPBEXaggData 16" xfId="1993" xr:uid="{00000000-0005-0000-0000-00001F010000}"/>
    <cellStyle name="SAPBEXaggData 17" xfId="2297" xr:uid="{00000000-0005-0000-0000-000020010000}"/>
    <cellStyle name="SAPBEXaggData 18" xfId="2367" xr:uid="{00000000-0005-0000-0000-000021010000}"/>
    <cellStyle name="SAPBEXaggData 19" xfId="1399" xr:uid="{00000000-0005-0000-0000-000022010000}"/>
    <cellStyle name="SAPBEXaggData 2" xfId="65" xr:uid="{00000000-0005-0000-0000-000023010000}"/>
    <cellStyle name="SAPBEXaggData 2 2" xfId="393" xr:uid="{00000000-0005-0000-0000-000024010000}"/>
    <cellStyle name="SAPBEXaggData 2 2 2" xfId="2784" xr:uid="{00000000-0005-0000-0000-000025010000}"/>
    <cellStyle name="SAPBEXaggData 2 2 3" xfId="3641" xr:uid="{00000000-0005-0000-0000-000026010000}"/>
    <cellStyle name="SAPBEXaggData 2 2 4" xfId="4854" xr:uid="{00000000-0005-0000-0000-000027010000}"/>
    <cellStyle name="SAPBEXaggData 2 2 5" xfId="6231" xr:uid="{00000000-0005-0000-0000-000028010000}"/>
    <cellStyle name="SAPBEXaggData 2 2 6" xfId="7997" xr:uid="{00000000-0005-0000-0000-000029010000}"/>
    <cellStyle name="SAPBEXaggData 2 2 7" xfId="8923" xr:uid="{00000000-0005-0000-0000-00002A010000}"/>
    <cellStyle name="SAPBEXaggData 2 3" xfId="1103" xr:uid="{00000000-0005-0000-0000-00002B010000}"/>
    <cellStyle name="SAPBEXaggData 2 3 2" xfId="2140" xr:uid="{00000000-0005-0000-0000-00002C010000}"/>
    <cellStyle name="SAPBEXaggData 2 3 3" xfId="3522" xr:uid="{00000000-0005-0000-0000-00002D010000}"/>
    <cellStyle name="SAPBEXaggData 2 3 4" xfId="3718" xr:uid="{00000000-0005-0000-0000-00002E010000}"/>
    <cellStyle name="SAPBEXaggData 2 3 5" xfId="5565" xr:uid="{00000000-0005-0000-0000-00002F010000}"/>
    <cellStyle name="SAPBEXaggData 2 3 6" xfId="6118" xr:uid="{00000000-0005-0000-0000-000030010000}"/>
    <cellStyle name="SAPBEXaggData 2 3 7" xfId="6431" xr:uid="{00000000-0005-0000-0000-000031010000}"/>
    <cellStyle name="SAPBEXaggData 2 3 8" xfId="7879" xr:uid="{00000000-0005-0000-0000-000032010000}"/>
    <cellStyle name="SAPBEXaggData 2 3 9" xfId="8574" xr:uid="{00000000-0005-0000-0000-000033010000}"/>
    <cellStyle name="SAPBEXaggData 2 4" xfId="2223" xr:uid="{00000000-0005-0000-0000-000034010000}"/>
    <cellStyle name="SAPBEXaggData 2 5" xfId="2620" xr:uid="{00000000-0005-0000-0000-000035010000}"/>
    <cellStyle name="SAPBEXaggData 2 6" xfId="4491" xr:uid="{00000000-0005-0000-0000-000036010000}"/>
    <cellStyle name="SAPBEXaggData 2 7" xfId="5191" xr:uid="{00000000-0005-0000-0000-000037010000}"/>
    <cellStyle name="SAPBEXaggData 2 8" xfId="6646" xr:uid="{00000000-0005-0000-0000-000038010000}"/>
    <cellStyle name="SAPBEXaggData 2 9" xfId="8588" xr:uid="{00000000-0005-0000-0000-000039010000}"/>
    <cellStyle name="SAPBEXaggData 20" xfId="4055" xr:uid="{00000000-0005-0000-0000-00003A010000}"/>
    <cellStyle name="SAPBEXaggData 21" xfId="3800" xr:uid="{00000000-0005-0000-0000-00003B010000}"/>
    <cellStyle name="SAPBEXaggData 22" xfId="3459" xr:uid="{00000000-0005-0000-0000-00003C010000}"/>
    <cellStyle name="SAPBEXaggData 23" xfId="5526" xr:uid="{00000000-0005-0000-0000-00003D010000}"/>
    <cellStyle name="SAPBEXaggData 24" xfId="5192" xr:uid="{00000000-0005-0000-0000-00003E010000}"/>
    <cellStyle name="SAPBEXaggData 25" xfId="6473" xr:uid="{00000000-0005-0000-0000-00003F010000}"/>
    <cellStyle name="SAPBEXaggData 26" xfId="6997" xr:uid="{00000000-0005-0000-0000-000040010000}"/>
    <cellStyle name="SAPBEXaggData 27" xfId="7227" xr:uid="{00000000-0005-0000-0000-000041010000}"/>
    <cellStyle name="SAPBEXaggData 28" xfId="6351" xr:uid="{00000000-0005-0000-0000-000042010000}"/>
    <cellStyle name="SAPBEXaggData 29" xfId="8476" xr:uid="{00000000-0005-0000-0000-000043010000}"/>
    <cellStyle name="SAPBEXaggData 3" xfId="98" xr:uid="{00000000-0005-0000-0000-000044010000}"/>
    <cellStyle name="SAPBEXaggData 3 10" xfId="7231" xr:uid="{00000000-0005-0000-0000-000045010000}"/>
    <cellStyle name="SAPBEXaggData 3 11" xfId="8562" xr:uid="{00000000-0005-0000-0000-000046010000}"/>
    <cellStyle name="SAPBEXaggData 3 2" xfId="394" xr:uid="{00000000-0005-0000-0000-000047010000}"/>
    <cellStyle name="SAPBEXaggData 3 2 2" xfId="2785" xr:uid="{00000000-0005-0000-0000-000048010000}"/>
    <cellStyle name="SAPBEXaggData 3 2 3" xfId="3642" xr:uid="{00000000-0005-0000-0000-000049010000}"/>
    <cellStyle name="SAPBEXaggData 3 2 4" xfId="4855" xr:uid="{00000000-0005-0000-0000-00004A010000}"/>
    <cellStyle name="SAPBEXaggData 3 2 5" xfId="5583" xr:uid="{00000000-0005-0000-0000-00004B010000}"/>
    <cellStyle name="SAPBEXaggData 3 2 6" xfId="6232" xr:uid="{00000000-0005-0000-0000-00004C010000}"/>
    <cellStyle name="SAPBEXaggData 3 2 7" xfId="7406" xr:uid="{00000000-0005-0000-0000-00004D010000}"/>
    <cellStyle name="SAPBEXaggData 3 2 8" xfId="7998" xr:uid="{00000000-0005-0000-0000-00004E010000}"/>
    <cellStyle name="SAPBEXaggData 3 2 9" xfId="9129" xr:uid="{00000000-0005-0000-0000-00004F010000}"/>
    <cellStyle name="SAPBEXaggData 3 3" xfId="1110" xr:uid="{00000000-0005-0000-0000-000050010000}"/>
    <cellStyle name="SAPBEXaggData 3 3 2" xfId="2554" xr:uid="{00000000-0005-0000-0000-000051010000}"/>
    <cellStyle name="SAPBEXaggData 3 3 3" xfId="3529" xr:uid="{00000000-0005-0000-0000-000052010000}"/>
    <cellStyle name="SAPBEXaggData 3 3 4" xfId="4219" xr:uid="{00000000-0005-0000-0000-000053010000}"/>
    <cellStyle name="SAPBEXaggData 3 3 5" xfId="6124" xr:uid="{00000000-0005-0000-0000-000054010000}"/>
    <cellStyle name="SAPBEXaggData 3 3 6" xfId="7885" xr:uid="{00000000-0005-0000-0000-000055010000}"/>
    <cellStyle name="SAPBEXaggData 3 3 7" xfId="8381" xr:uid="{00000000-0005-0000-0000-000056010000}"/>
    <cellStyle name="SAPBEXaggData 3 4" xfId="1548" xr:uid="{00000000-0005-0000-0000-000057010000}"/>
    <cellStyle name="SAPBEXaggData 3 5" xfId="2503" xr:uid="{00000000-0005-0000-0000-000058010000}"/>
    <cellStyle name="SAPBEXaggData 3 6" xfId="4405" xr:uid="{00000000-0005-0000-0000-000059010000}"/>
    <cellStyle name="SAPBEXaggData 3 7" xfId="5547" xr:uid="{00000000-0005-0000-0000-00005A010000}"/>
    <cellStyle name="SAPBEXaggData 3 8" xfId="5189" xr:uid="{00000000-0005-0000-0000-00005B010000}"/>
    <cellStyle name="SAPBEXaggData 3 9" xfId="6995" xr:uid="{00000000-0005-0000-0000-00005C010000}"/>
    <cellStyle name="SAPBEXaggData 30" xfId="8118" xr:uid="{00000000-0005-0000-0000-00005D010000}"/>
    <cellStyle name="SAPBEXaggData 31" xfId="8547" xr:uid="{00000000-0005-0000-0000-00005E010000}"/>
    <cellStyle name="SAPBEXaggData 32" xfId="51" xr:uid="{00000000-0005-0000-0000-00005F010000}"/>
    <cellStyle name="SAPBEXaggData 4" xfId="101" xr:uid="{00000000-0005-0000-0000-000060010000}"/>
    <cellStyle name="SAPBEXaggData 4 10" xfId="6649" xr:uid="{00000000-0005-0000-0000-000061010000}"/>
    <cellStyle name="SAPBEXaggData 4 11" xfId="8131" xr:uid="{00000000-0005-0000-0000-000062010000}"/>
    <cellStyle name="SAPBEXaggData 4 2" xfId="395" xr:uid="{00000000-0005-0000-0000-000063010000}"/>
    <cellStyle name="SAPBEXaggData 4 2 2" xfId="2786" xr:uid="{00000000-0005-0000-0000-000064010000}"/>
    <cellStyle name="SAPBEXaggData 4 2 3" xfId="3643" xr:uid="{00000000-0005-0000-0000-000065010000}"/>
    <cellStyle name="SAPBEXaggData 4 2 4" xfId="4856" xr:uid="{00000000-0005-0000-0000-000066010000}"/>
    <cellStyle name="SAPBEXaggData 4 2 5" xfId="5806" xr:uid="{00000000-0005-0000-0000-000067010000}"/>
    <cellStyle name="SAPBEXaggData 4 2 6" xfId="6233" xr:uid="{00000000-0005-0000-0000-000068010000}"/>
    <cellStyle name="SAPBEXaggData 4 2 7" xfId="7407" xr:uid="{00000000-0005-0000-0000-000069010000}"/>
    <cellStyle name="SAPBEXaggData 4 2 8" xfId="7999" xr:uid="{00000000-0005-0000-0000-00006A010000}"/>
    <cellStyle name="SAPBEXaggData 4 2 9" xfId="7397" xr:uid="{00000000-0005-0000-0000-00006B010000}"/>
    <cellStyle name="SAPBEXaggData 4 3" xfId="1112" xr:uid="{00000000-0005-0000-0000-00006C010000}"/>
    <cellStyle name="SAPBEXaggData 4 3 2" xfId="1807" xr:uid="{00000000-0005-0000-0000-00006D010000}"/>
    <cellStyle name="SAPBEXaggData 4 3 3" xfId="3531" xr:uid="{00000000-0005-0000-0000-00006E010000}"/>
    <cellStyle name="SAPBEXaggData 4 3 4" xfId="4543" xr:uid="{00000000-0005-0000-0000-00006F010000}"/>
    <cellStyle name="SAPBEXaggData 4 3 5" xfId="6126" xr:uid="{00000000-0005-0000-0000-000070010000}"/>
    <cellStyle name="SAPBEXaggData 4 3 6" xfId="7887" xr:uid="{00000000-0005-0000-0000-000071010000}"/>
    <cellStyle name="SAPBEXaggData 4 3 7" xfId="8383" xr:uid="{00000000-0005-0000-0000-000072010000}"/>
    <cellStyle name="SAPBEXaggData 4 4" xfId="1364" xr:uid="{00000000-0005-0000-0000-000073010000}"/>
    <cellStyle name="SAPBEXaggData 4 5" xfId="2199" xr:uid="{00000000-0005-0000-0000-000074010000}"/>
    <cellStyle name="SAPBEXaggData 4 6" xfId="3801" xr:uid="{00000000-0005-0000-0000-000075010000}"/>
    <cellStyle name="SAPBEXaggData 4 7" xfId="4833" xr:uid="{00000000-0005-0000-0000-000076010000}"/>
    <cellStyle name="SAPBEXaggData 4 8" xfId="5750" xr:uid="{00000000-0005-0000-0000-000077010000}"/>
    <cellStyle name="SAPBEXaggData 4 9" xfId="6994" xr:uid="{00000000-0005-0000-0000-000078010000}"/>
    <cellStyle name="SAPBEXaggData 5" xfId="66" xr:uid="{00000000-0005-0000-0000-000079010000}"/>
    <cellStyle name="SAPBEXaggData 5 2" xfId="2138" xr:uid="{00000000-0005-0000-0000-00007A010000}"/>
    <cellStyle name="SAPBEXaggData 5 3" xfId="2759" xr:uid="{00000000-0005-0000-0000-00007B010000}"/>
    <cellStyle name="SAPBEXaggData 5 4" xfId="3803" xr:uid="{00000000-0005-0000-0000-00007C010000}"/>
    <cellStyle name="SAPBEXaggData 5 5" xfId="4724" xr:uid="{00000000-0005-0000-0000-00007D010000}"/>
    <cellStyle name="SAPBEXaggData 5 6" xfId="4822" xr:uid="{00000000-0005-0000-0000-00007E010000}"/>
    <cellStyle name="SAPBEXaggData 5 7" xfId="6990" xr:uid="{00000000-0005-0000-0000-00007F010000}"/>
    <cellStyle name="SAPBEXaggData 5 8" xfId="6407" xr:uid="{00000000-0005-0000-0000-000080010000}"/>
    <cellStyle name="SAPBEXaggData 5 9" xfId="8132" xr:uid="{00000000-0005-0000-0000-000081010000}"/>
    <cellStyle name="SAPBEXaggData 6" xfId="172" xr:uid="{00000000-0005-0000-0000-000082010000}"/>
    <cellStyle name="SAPBEXaggData 6 2" xfId="396" xr:uid="{00000000-0005-0000-0000-000083010000}"/>
    <cellStyle name="SAPBEXaggData 6 3" xfId="1157" xr:uid="{00000000-0005-0000-0000-000084010000}"/>
    <cellStyle name="SAPBEXaggData 6 3 2" xfId="1728" xr:uid="{00000000-0005-0000-0000-000085010000}"/>
    <cellStyle name="SAPBEXaggData 6 3 3" xfId="3576" xr:uid="{00000000-0005-0000-0000-000086010000}"/>
    <cellStyle name="SAPBEXaggData 6 3 4" xfId="4111" xr:uid="{00000000-0005-0000-0000-000087010000}"/>
    <cellStyle name="SAPBEXaggData 6 3 5" xfId="6170" xr:uid="{00000000-0005-0000-0000-000088010000}"/>
    <cellStyle name="SAPBEXaggData 6 3 6" xfId="7932" xr:uid="{00000000-0005-0000-0000-000089010000}"/>
    <cellStyle name="SAPBEXaggData 6 3 7" xfId="9040" xr:uid="{00000000-0005-0000-0000-00008A010000}"/>
    <cellStyle name="SAPBEXaggData 7" xfId="198" xr:uid="{00000000-0005-0000-0000-00008B010000}"/>
    <cellStyle name="SAPBEXaggData 7 10" xfId="2621" xr:uid="{00000000-0005-0000-0000-00008C010000}"/>
    <cellStyle name="SAPBEXaggData 7 11" xfId="1518" xr:uid="{00000000-0005-0000-0000-00008D010000}"/>
    <cellStyle name="SAPBEXaggData 7 12" xfId="3640" xr:uid="{00000000-0005-0000-0000-00008E010000}"/>
    <cellStyle name="SAPBEXaggData 7 13" xfId="4050" xr:uid="{00000000-0005-0000-0000-00008F010000}"/>
    <cellStyle name="SAPBEXaggData 7 14" xfId="4158" xr:uid="{00000000-0005-0000-0000-000090010000}"/>
    <cellStyle name="SAPBEXaggData 7 15" xfId="4678" xr:uid="{00000000-0005-0000-0000-000091010000}"/>
    <cellStyle name="SAPBEXaggData 7 16" xfId="5608" xr:uid="{00000000-0005-0000-0000-000092010000}"/>
    <cellStyle name="SAPBEXaggData 7 17" xfId="5180" xr:uid="{00000000-0005-0000-0000-000093010000}"/>
    <cellStyle name="SAPBEXaggData 7 18" xfId="6478" xr:uid="{00000000-0005-0000-0000-000094010000}"/>
    <cellStyle name="SAPBEXaggData 7 19" xfId="6988" xr:uid="{00000000-0005-0000-0000-000095010000}"/>
    <cellStyle name="SAPBEXaggData 7 2" xfId="397" xr:uid="{00000000-0005-0000-0000-000096010000}"/>
    <cellStyle name="SAPBEXaggData 7 2 10" xfId="4224" xr:uid="{00000000-0005-0000-0000-000097010000}"/>
    <cellStyle name="SAPBEXaggData 7 2 11" xfId="4735" xr:uid="{00000000-0005-0000-0000-000098010000}"/>
    <cellStyle name="SAPBEXaggData 7 2 12" xfId="4857" xr:uid="{00000000-0005-0000-0000-000099010000}"/>
    <cellStyle name="SAPBEXaggData 7 2 13" xfId="5596" xr:uid="{00000000-0005-0000-0000-00009A010000}"/>
    <cellStyle name="SAPBEXaggData 7 2 14" xfId="5805" xr:uid="{00000000-0005-0000-0000-00009B010000}"/>
    <cellStyle name="SAPBEXaggData 7 2 15" xfId="6234" xr:uid="{00000000-0005-0000-0000-00009C010000}"/>
    <cellStyle name="SAPBEXaggData 7 2 16" xfId="7283" xr:uid="{00000000-0005-0000-0000-00009D010000}"/>
    <cellStyle name="SAPBEXaggData 7 2 17" xfId="7409" xr:uid="{00000000-0005-0000-0000-00009E010000}"/>
    <cellStyle name="SAPBEXaggData 7 2 18" xfId="8001" xr:uid="{00000000-0005-0000-0000-00009F010000}"/>
    <cellStyle name="SAPBEXaggData 7 2 19" xfId="8717" xr:uid="{00000000-0005-0000-0000-0000A0010000}"/>
    <cellStyle name="SAPBEXaggData 7 2 2" xfId="2252" xr:uid="{00000000-0005-0000-0000-0000A1010000}"/>
    <cellStyle name="SAPBEXaggData 7 2 20" xfId="8828" xr:uid="{00000000-0005-0000-0000-0000A2010000}"/>
    <cellStyle name="SAPBEXaggData 7 2 21" xfId="8930" xr:uid="{00000000-0005-0000-0000-0000A3010000}"/>
    <cellStyle name="SAPBEXaggData 7 2 22" xfId="8910" xr:uid="{00000000-0005-0000-0000-0000A4010000}"/>
    <cellStyle name="SAPBEXaggData 7 2 3" xfId="2274" xr:uid="{00000000-0005-0000-0000-0000A5010000}"/>
    <cellStyle name="SAPBEXaggData 7 2 4" xfId="2509" xr:uid="{00000000-0005-0000-0000-0000A6010000}"/>
    <cellStyle name="SAPBEXaggData 7 2 5" xfId="2637" xr:uid="{00000000-0005-0000-0000-0000A7010000}"/>
    <cellStyle name="SAPBEXaggData 7 2 6" xfId="2662" xr:uid="{00000000-0005-0000-0000-0000A8010000}"/>
    <cellStyle name="SAPBEXaggData 7 2 7" xfId="2788" xr:uid="{00000000-0005-0000-0000-0000A9010000}"/>
    <cellStyle name="SAPBEXaggData 7 2 8" xfId="3645" xr:uid="{00000000-0005-0000-0000-0000AA010000}"/>
    <cellStyle name="SAPBEXaggData 7 2 9" xfId="4464" xr:uid="{00000000-0005-0000-0000-0000AB010000}"/>
    <cellStyle name="SAPBEXaggData 7 20" xfId="7184" xr:uid="{00000000-0005-0000-0000-0000AC010000}"/>
    <cellStyle name="SAPBEXaggData 7 21" xfId="7224" xr:uid="{00000000-0005-0000-0000-0000AD010000}"/>
    <cellStyle name="SAPBEXaggData 7 22" xfId="8468" xr:uid="{00000000-0005-0000-0000-0000AE010000}"/>
    <cellStyle name="SAPBEXaggData 7 23" xfId="8633" xr:uid="{00000000-0005-0000-0000-0000AF010000}"/>
    <cellStyle name="SAPBEXaggData 7 24" xfId="8934" xr:uid="{00000000-0005-0000-0000-0000B0010000}"/>
    <cellStyle name="SAPBEXaggData 7 3" xfId="1175" xr:uid="{00000000-0005-0000-0000-0000B1010000}"/>
    <cellStyle name="SAPBEXaggData 7 3 2" xfId="2544" xr:uid="{00000000-0005-0000-0000-0000B2010000}"/>
    <cellStyle name="SAPBEXaggData 7 3 3" xfId="3596" xr:uid="{00000000-0005-0000-0000-0000B3010000}"/>
    <cellStyle name="SAPBEXaggData 7 3 4" xfId="4125" xr:uid="{00000000-0005-0000-0000-0000B4010000}"/>
    <cellStyle name="SAPBEXaggData 7 3 5" xfId="6190" xr:uid="{00000000-0005-0000-0000-0000B5010000}"/>
    <cellStyle name="SAPBEXaggData 7 3 6" xfId="7952" xr:uid="{00000000-0005-0000-0000-0000B6010000}"/>
    <cellStyle name="SAPBEXaggData 7 3 7" xfId="9034" xr:uid="{00000000-0005-0000-0000-0000B7010000}"/>
    <cellStyle name="SAPBEXaggData 7 4" xfId="1908" xr:uid="{00000000-0005-0000-0000-0000B8010000}"/>
    <cellStyle name="SAPBEXaggData 7 5" xfId="2060" xr:uid="{00000000-0005-0000-0000-0000B9010000}"/>
    <cellStyle name="SAPBEXaggData 7 6" xfId="2286" xr:uid="{00000000-0005-0000-0000-0000BA010000}"/>
    <cellStyle name="SAPBEXaggData 7 7" xfId="2373" xr:uid="{00000000-0005-0000-0000-0000BB010000}"/>
    <cellStyle name="SAPBEXaggData 7 8" xfId="1382" xr:uid="{00000000-0005-0000-0000-0000BC010000}"/>
    <cellStyle name="SAPBEXaggData 7 9" xfId="2612" xr:uid="{00000000-0005-0000-0000-0000BD010000}"/>
    <cellStyle name="SAPBEXaggData 8" xfId="222" xr:uid="{00000000-0005-0000-0000-0000BE010000}"/>
    <cellStyle name="SAPBEXaggData 8 10" xfId="2269" xr:uid="{00000000-0005-0000-0000-0000BF010000}"/>
    <cellStyle name="SAPBEXaggData 8 11" xfId="2787" xr:uid="{00000000-0005-0000-0000-0000C0010000}"/>
    <cellStyle name="SAPBEXaggData 8 12" xfId="3321" xr:uid="{00000000-0005-0000-0000-0000C1010000}"/>
    <cellStyle name="SAPBEXaggData 8 13" xfId="4049" xr:uid="{00000000-0005-0000-0000-0000C2010000}"/>
    <cellStyle name="SAPBEXaggData 8 14" xfId="4492" xr:uid="{00000000-0005-0000-0000-0000C3010000}"/>
    <cellStyle name="SAPBEXaggData 8 15" xfId="4693" xr:uid="{00000000-0005-0000-0000-0000C4010000}"/>
    <cellStyle name="SAPBEXaggData 8 16" xfId="5549" xr:uid="{00000000-0005-0000-0000-0000C5010000}"/>
    <cellStyle name="SAPBEXaggData 8 17" xfId="5753" xr:uid="{00000000-0005-0000-0000-0000C6010000}"/>
    <cellStyle name="SAPBEXaggData 8 18" xfId="6479" xr:uid="{00000000-0005-0000-0000-0000C7010000}"/>
    <cellStyle name="SAPBEXaggData 8 19" xfId="6987" xr:uid="{00000000-0005-0000-0000-0000C8010000}"/>
    <cellStyle name="SAPBEXaggData 8 2" xfId="398" xr:uid="{00000000-0005-0000-0000-0000C9010000}"/>
    <cellStyle name="SAPBEXaggData 8 2 10" xfId="4225" xr:uid="{00000000-0005-0000-0000-0000CA010000}"/>
    <cellStyle name="SAPBEXaggData 8 2 11" xfId="4736" xr:uid="{00000000-0005-0000-0000-0000CB010000}"/>
    <cellStyle name="SAPBEXaggData 8 2 12" xfId="4858" xr:uid="{00000000-0005-0000-0000-0000CC010000}"/>
    <cellStyle name="SAPBEXaggData 8 2 13" xfId="5597" xr:uid="{00000000-0005-0000-0000-0000CD010000}"/>
    <cellStyle name="SAPBEXaggData 8 2 14" xfId="2225" xr:uid="{00000000-0005-0000-0000-0000CE010000}"/>
    <cellStyle name="SAPBEXaggData 8 2 15" xfId="6235" xr:uid="{00000000-0005-0000-0000-0000CF010000}"/>
    <cellStyle name="SAPBEXaggData 8 2 16" xfId="7284" xr:uid="{00000000-0005-0000-0000-0000D0010000}"/>
    <cellStyle name="SAPBEXaggData 8 2 17" xfId="7410" xr:uid="{00000000-0005-0000-0000-0000D1010000}"/>
    <cellStyle name="SAPBEXaggData 8 2 18" xfId="8002" xr:uid="{00000000-0005-0000-0000-0000D2010000}"/>
    <cellStyle name="SAPBEXaggData 8 2 19" xfId="8718" xr:uid="{00000000-0005-0000-0000-0000D3010000}"/>
    <cellStyle name="SAPBEXaggData 8 2 2" xfId="2030" xr:uid="{00000000-0005-0000-0000-0000D4010000}"/>
    <cellStyle name="SAPBEXaggData 8 2 20" xfId="8829" xr:uid="{00000000-0005-0000-0000-0000D5010000}"/>
    <cellStyle name="SAPBEXaggData 8 2 21" xfId="8931" xr:uid="{00000000-0005-0000-0000-0000D6010000}"/>
    <cellStyle name="SAPBEXaggData 8 2 22" xfId="9128" xr:uid="{00000000-0005-0000-0000-0000D7010000}"/>
    <cellStyle name="SAPBEXaggData 8 2 3" xfId="2275" xr:uid="{00000000-0005-0000-0000-0000D8010000}"/>
    <cellStyle name="SAPBEXaggData 8 2 4" xfId="1232" xr:uid="{00000000-0005-0000-0000-0000D9010000}"/>
    <cellStyle name="SAPBEXaggData 8 2 5" xfId="1550" xr:uid="{00000000-0005-0000-0000-0000DA010000}"/>
    <cellStyle name="SAPBEXaggData 8 2 6" xfId="2663" xr:uid="{00000000-0005-0000-0000-0000DB010000}"/>
    <cellStyle name="SAPBEXaggData 8 2 7" xfId="2789" xr:uid="{00000000-0005-0000-0000-0000DC010000}"/>
    <cellStyle name="SAPBEXaggData 8 2 8" xfId="3646" xr:uid="{00000000-0005-0000-0000-0000DD010000}"/>
    <cellStyle name="SAPBEXaggData 8 2 9" xfId="4465" xr:uid="{00000000-0005-0000-0000-0000DE010000}"/>
    <cellStyle name="SAPBEXaggData 8 20" xfId="6662" xr:uid="{00000000-0005-0000-0000-0000DF010000}"/>
    <cellStyle name="SAPBEXaggData 8 21" xfId="7306" xr:uid="{00000000-0005-0000-0000-0000E0010000}"/>
    <cellStyle name="SAPBEXaggData 8 22" xfId="8467" xr:uid="{00000000-0005-0000-0000-0000E1010000}"/>
    <cellStyle name="SAPBEXaggData 8 23" xfId="8122" xr:uid="{00000000-0005-0000-0000-0000E2010000}"/>
    <cellStyle name="SAPBEXaggData 8 24" xfId="8564" xr:uid="{00000000-0005-0000-0000-0000E3010000}"/>
    <cellStyle name="SAPBEXaggData 8 3" xfId="1195" xr:uid="{00000000-0005-0000-0000-0000E4010000}"/>
    <cellStyle name="SAPBEXaggData 8 3 2" xfId="2542" xr:uid="{00000000-0005-0000-0000-0000E5010000}"/>
    <cellStyle name="SAPBEXaggData 8 3 3" xfId="3616" xr:uid="{00000000-0005-0000-0000-0000E6010000}"/>
    <cellStyle name="SAPBEXaggData 8 3 4" xfId="4134" xr:uid="{00000000-0005-0000-0000-0000E7010000}"/>
    <cellStyle name="SAPBEXaggData 8 3 5" xfId="6209" xr:uid="{00000000-0005-0000-0000-0000E8010000}"/>
    <cellStyle name="SAPBEXaggData 8 3 6" xfId="7973" xr:uid="{00000000-0005-0000-0000-0000E9010000}"/>
    <cellStyle name="SAPBEXaggData 8 3 7" xfId="8591" xr:uid="{00000000-0005-0000-0000-0000EA010000}"/>
    <cellStyle name="SAPBEXaggData 8 4" xfId="1907" xr:uid="{00000000-0005-0000-0000-0000EB010000}"/>
    <cellStyle name="SAPBEXaggData 8 5" xfId="1532" xr:uid="{00000000-0005-0000-0000-0000EC010000}"/>
    <cellStyle name="SAPBEXaggData 8 6" xfId="2008" xr:uid="{00000000-0005-0000-0000-0000ED010000}"/>
    <cellStyle name="SAPBEXaggData 8 7" xfId="1463" xr:uid="{00000000-0005-0000-0000-0000EE010000}"/>
    <cellStyle name="SAPBEXaggData 8 8" xfId="1417" xr:uid="{00000000-0005-0000-0000-0000EF010000}"/>
    <cellStyle name="SAPBEXaggData 8 9" xfId="1599" xr:uid="{00000000-0005-0000-0000-0000F0010000}"/>
    <cellStyle name="SAPBEXaggData 9" xfId="399" xr:uid="{00000000-0005-0000-0000-0000F1010000}"/>
    <cellStyle name="SAPBEXaggData 9 10" xfId="4690" xr:uid="{00000000-0005-0000-0000-0000F2010000}"/>
    <cellStyle name="SAPBEXaggData 9 11" xfId="4048" xr:uid="{00000000-0005-0000-0000-0000F3010000}"/>
    <cellStyle name="SAPBEXaggData 9 12" xfId="4407" xr:uid="{00000000-0005-0000-0000-0000F4010000}"/>
    <cellStyle name="SAPBEXaggData 9 13" xfId="3504" xr:uid="{00000000-0005-0000-0000-0000F5010000}"/>
    <cellStyle name="SAPBEXaggData 9 14" xfId="4692" xr:uid="{00000000-0005-0000-0000-0000F6010000}"/>
    <cellStyle name="SAPBEXaggData 9 15" xfId="4338" xr:uid="{00000000-0005-0000-0000-0000F7010000}"/>
    <cellStyle name="SAPBEXaggData 9 16" xfId="6480" xr:uid="{00000000-0005-0000-0000-0000F8010000}"/>
    <cellStyle name="SAPBEXaggData 9 17" xfId="6986" xr:uid="{00000000-0005-0000-0000-0000F9010000}"/>
    <cellStyle name="SAPBEXaggData 9 18" xfId="6663" xr:uid="{00000000-0005-0000-0000-0000FA010000}"/>
    <cellStyle name="SAPBEXaggData 9 19" xfId="6589" xr:uid="{00000000-0005-0000-0000-0000FB010000}"/>
    <cellStyle name="SAPBEXaggData 9 2" xfId="1906" xr:uid="{00000000-0005-0000-0000-0000FC010000}"/>
    <cellStyle name="SAPBEXaggData 9 20" xfId="8466" xr:uid="{00000000-0005-0000-0000-0000FD010000}"/>
    <cellStyle name="SAPBEXaggData 9 21" xfId="8123" xr:uid="{00000000-0005-0000-0000-0000FE010000}"/>
    <cellStyle name="SAPBEXaggData 9 22" xfId="8133" xr:uid="{00000000-0005-0000-0000-0000FF010000}"/>
    <cellStyle name="SAPBEXaggData 9 23" xfId="9130" xr:uid="{00000000-0005-0000-0000-000000020000}"/>
    <cellStyle name="SAPBEXaggData 9 3" xfId="1533" xr:uid="{00000000-0005-0000-0000-000001020000}"/>
    <cellStyle name="SAPBEXaggData 9 4" xfId="1565" xr:uid="{00000000-0005-0000-0000-000002020000}"/>
    <cellStyle name="SAPBEXaggData 9 5" xfId="2295" xr:uid="{00000000-0005-0000-0000-000003020000}"/>
    <cellStyle name="SAPBEXaggData 9 6" xfId="2461" xr:uid="{00000000-0005-0000-0000-000004020000}"/>
    <cellStyle name="SAPBEXaggData 9 7" xfId="1946" xr:uid="{00000000-0005-0000-0000-000005020000}"/>
    <cellStyle name="SAPBEXaggData 9 8" xfId="2644" xr:uid="{00000000-0005-0000-0000-000006020000}"/>
    <cellStyle name="SAPBEXaggData 9 9" xfId="2752" xr:uid="{00000000-0005-0000-0000-000007020000}"/>
    <cellStyle name="SAPBEXaggData_FY12_MNA_Monthly_Portfolio_Report_July_2012new - Copy" xfId="400" xr:uid="{00000000-0005-0000-0000-000008020000}"/>
    <cellStyle name="SAPBEXaggDataEmph" xfId="11" xr:uid="{00000000-0005-0000-0000-000009020000}"/>
    <cellStyle name="SAPBEXaggDataEmph 10" xfId="401" xr:uid="{00000000-0005-0000-0000-00000A020000}"/>
    <cellStyle name="SAPBEXaggDataEmph 10 10" xfId="4226" xr:uid="{00000000-0005-0000-0000-00000B020000}"/>
    <cellStyle name="SAPBEXaggDataEmph 10 11" xfId="4737" xr:uid="{00000000-0005-0000-0000-00000C020000}"/>
    <cellStyle name="SAPBEXaggDataEmph 10 12" xfId="4859" xr:uid="{00000000-0005-0000-0000-00000D020000}"/>
    <cellStyle name="SAPBEXaggDataEmph 10 13" xfId="5598" xr:uid="{00000000-0005-0000-0000-00000E020000}"/>
    <cellStyle name="SAPBEXaggDataEmph 10 14" xfId="5804" xr:uid="{00000000-0005-0000-0000-00000F020000}"/>
    <cellStyle name="SAPBEXaggDataEmph 10 15" xfId="6236" xr:uid="{00000000-0005-0000-0000-000010020000}"/>
    <cellStyle name="SAPBEXaggDataEmph 10 16" xfId="7285" xr:uid="{00000000-0005-0000-0000-000011020000}"/>
    <cellStyle name="SAPBEXaggDataEmph 10 17" xfId="7411" xr:uid="{00000000-0005-0000-0000-000012020000}"/>
    <cellStyle name="SAPBEXaggDataEmph 10 18" xfId="8003" xr:uid="{00000000-0005-0000-0000-000013020000}"/>
    <cellStyle name="SAPBEXaggDataEmph 10 19" xfId="8719" xr:uid="{00000000-0005-0000-0000-000014020000}"/>
    <cellStyle name="SAPBEXaggDataEmph 10 2" xfId="1323" xr:uid="{00000000-0005-0000-0000-000015020000}"/>
    <cellStyle name="SAPBEXaggDataEmph 10 20" xfId="8830" xr:uid="{00000000-0005-0000-0000-000016020000}"/>
    <cellStyle name="SAPBEXaggDataEmph 10 21" xfId="8932" xr:uid="{00000000-0005-0000-0000-000017020000}"/>
    <cellStyle name="SAPBEXaggDataEmph 10 22" xfId="7996" xr:uid="{00000000-0005-0000-0000-000018020000}"/>
    <cellStyle name="SAPBEXaggDataEmph 10 3" xfId="2276" xr:uid="{00000000-0005-0000-0000-000019020000}"/>
    <cellStyle name="SAPBEXaggDataEmph 10 4" xfId="2508" xr:uid="{00000000-0005-0000-0000-00001A020000}"/>
    <cellStyle name="SAPBEXaggDataEmph 10 5" xfId="2636" xr:uid="{00000000-0005-0000-0000-00001B020000}"/>
    <cellStyle name="SAPBEXaggDataEmph 10 6" xfId="2664" xr:uid="{00000000-0005-0000-0000-00001C020000}"/>
    <cellStyle name="SAPBEXaggDataEmph 10 7" xfId="2790" xr:uid="{00000000-0005-0000-0000-00001D020000}"/>
    <cellStyle name="SAPBEXaggDataEmph 10 8" xfId="3647" xr:uid="{00000000-0005-0000-0000-00001E020000}"/>
    <cellStyle name="SAPBEXaggDataEmph 10 9" xfId="4466" xr:uid="{00000000-0005-0000-0000-00001F020000}"/>
    <cellStyle name="SAPBEXaggDataEmph 11" xfId="1905" xr:uid="{00000000-0005-0000-0000-000020020000}"/>
    <cellStyle name="SAPBEXaggDataEmph 12" xfId="2185" xr:uid="{00000000-0005-0000-0000-000021020000}"/>
    <cellStyle name="SAPBEXaggDataEmph 13" xfId="2017" xr:uid="{00000000-0005-0000-0000-000022020000}"/>
    <cellStyle name="SAPBEXaggDataEmph 14" xfId="2121" xr:uid="{00000000-0005-0000-0000-000023020000}"/>
    <cellStyle name="SAPBEXaggDataEmph 15" xfId="1803" xr:uid="{00000000-0005-0000-0000-000024020000}"/>
    <cellStyle name="SAPBEXaggDataEmph 16" xfId="1480" xr:uid="{00000000-0005-0000-0000-000025020000}"/>
    <cellStyle name="SAPBEXaggDataEmph 17" xfId="2511" xr:uid="{00000000-0005-0000-0000-000026020000}"/>
    <cellStyle name="SAPBEXaggDataEmph 18" xfId="2510" xr:uid="{00000000-0005-0000-0000-000027020000}"/>
    <cellStyle name="SAPBEXaggDataEmph 19" xfId="3102" xr:uid="{00000000-0005-0000-0000-000028020000}"/>
    <cellStyle name="SAPBEXaggDataEmph 2" xfId="99" xr:uid="{00000000-0005-0000-0000-000029020000}"/>
    <cellStyle name="SAPBEXaggDataEmph 2 2" xfId="2078" xr:uid="{00000000-0005-0000-0000-00002A020000}"/>
    <cellStyle name="SAPBEXaggDataEmph 2 3" xfId="2021" xr:uid="{00000000-0005-0000-0000-00002B020000}"/>
    <cellStyle name="SAPBEXaggDataEmph 2 4" xfId="4559" xr:uid="{00000000-0005-0000-0000-00002C020000}"/>
    <cellStyle name="SAPBEXaggDataEmph 2 5" xfId="4734" xr:uid="{00000000-0005-0000-0000-00002D020000}"/>
    <cellStyle name="SAPBEXaggDataEmph 2 6" xfId="6666" xr:uid="{00000000-0005-0000-0000-00002E020000}"/>
    <cellStyle name="SAPBEXaggDataEmph 2 7" xfId="8134" xr:uid="{00000000-0005-0000-0000-00002F020000}"/>
    <cellStyle name="SAPBEXaggDataEmph 20" xfId="3088" xr:uid="{00000000-0005-0000-0000-000030020000}"/>
    <cellStyle name="SAPBEXaggDataEmph 21" xfId="4246" xr:uid="{00000000-0005-0000-0000-000031020000}"/>
    <cellStyle name="SAPBEXaggDataEmph 22" xfId="4550" xr:uid="{00000000-0005-0000-0000-000032020000}"/>
    <cellStyle name="SAPBEXaggDataEmph 23" xfId="5564" xr:uid="{00000000-0005-0000-0000-000033020000}"/>
    <cellStyle name="SAPBEXaggDataEmph 24" xfId="5754" xr:uid="{00000000-0005-0000-0000-000034020000}"/>
    <cellStyle name="SAPBEXaggDataEmph 25" xfId="6481" xr:uid="{00000000-0005-0000-0000-000035020000}"/>
    <cellStyle name="SAPBEXaggDataEmph 26" xfId="6985" xr:uid="{00000000-0005-0000-0000-000036020000}"/>
    <cellStyle name="SAPBEXaggDataEmph 27" xfId="7322" xr:uid="{00000000-0005-0000-0000-000037020000}"/>
    <cellStyle name="SAPBEXaggDataEmph 28" xfId="6588" xr:uid="{00000000-0005-0000-0000-000038020000}"/>
    <cellStyle name="SAPBEXaggDataEmph 29" xfId="8465" xr:uid="{00000000-0005-0000-0000-000039020000}"/>
    <cellStyle name="SAPBEXaggDataEmph 3" xfId="100" xr:uid="{00000000-0005-0000-0000-00003A020000}"/>
    <cellStyle name="SAPBEXaggDataEmph 3 10" xfId="7323" xr:uid="{00000000-0005-0000-0000-00003B020000}"/>
    <cellStyle name="SAPBEXaggDataEmph 3 11" xfId="8135" xr:uid="{00000000-0005-0000-0000-00003C020000}"/>
    <cellStyle name="SAPBEXaggDataEmph 3 2" xfId="402" xr:uid="{00000000-0005-0000-0000-00003D020000}"/>
    <cellStyle name="SAPBEXaggDataEmph 3 2 2" xfId="2791" xr:uid="{00000000-0005-0000-0000-00003E020000}"/>
    <cellStyle name="SAPBEXaggDataEmph 3 2 3" xfId="3648" xr:uid="{00000000-0005-0000-0000-00003F020000}"/>
    <cellStyle name="SAPBEXaggDataEmph 3 2 4" xfId="4860" xr:uid="{00000000-0005-0000-0000-000040020000}"/>
    <cellStyle name="SAPBEXaggDataEmph 3 2 5" xfId="4243" xr:uid="{00000000-0005-0000-0000-000041020000}"/>
    <cellStyle name="SAPBEXaggDataEmph 3 2 6" xfId="6237" xr:uid="{00000000-0005-0000-0000-000042020000}"/>
    <cellStyle name="SAPBEXaggDataEmph 3 2 7" xfId="7412" xr:uid="{00000000-0005-0000-0000-000043020000}"/>
    <cellStyle name="SAPBEXaggDataEmph 3 2 8" xfId="8004" xr:uid="{00000000-0005-0000-0000-000044020000}"/>
    <cellStyle name="SAPBEXaggDataEmph 3 2 9" xfId="8513" xr:uid="{00000000-0005-0000-0000-000045020000}"/>
    <cellStyle name="SAPBEXaggDataEmph 3 3" xfId="1111" xr:uid="{00000000-0005-0000-0000-000046020000}"/>
    <cellStyle name="SAPBEXaggDataEmph 3 3 2" xfId="1401" xr:uid="{00000000-0005-0000-0000-000047020000}"/>
    <cellStyle name="SAPBEXaggDataEmph 3 3 3" xfId="3530" xr:uid="{00000000-0005-0000-0000-000048020000}"/>
    <cellStyle name="SAPBEXaggDataEmph 3 3 4" xfId="4084" xr:uid="{00000000-0005-0000-0000-000049020000}"/>
    <cellStyle name="SAPBEXaggDataEmph 3 3 5" xfId="6125" xr:uid="{00000000-0005-0000-0000-00004A020000}"/>
    <cellStyle name="SAPBEXaggDataEmph 3 3 6" xfId="7886" xr:uid="{00000000-0005-0000-0000-00004B020000}"/>
    <cellStyle name="SAPBEXaggDataEmph 3 3 7" xfId="8382" xr:uid="{00000000-0005-0000-0000-00004C020000}"/>
    <cellStyle name="SAPBEXaggDataEmph 3 4" xfId="2750" xr:uid="{00000000-0005-0000-0000-00004D020000}"/>
    <cellStyle name="SAPBEXaggDataEmph 3 5" xfId="2617" xr:uid="{00000000-0005-0000-0000-00004E020000}"/>
    <cellStyle name="SAPBEXaggDataEmph 3 6" xfId="4819" xr:uid="{00000000-0005-0000-0000-00004F020000}"/>
    <cellStyle name="SAPBEXaggDataEmph 3 7" xfId="4223" xr:uid="{00000000-0005-0000-0000-000050020000}"/>
    <cellStyle name="SAPBEXaggDataEmph 3 8" xfId="5178" xr:uid="{00000000-0005-0000-0000-000051020000}"/>
    <cellStyle name="SAPBEXaggDataEmph 3 9" xfId="7370" xr:uid="{00000000-0005-0000-0000-000052020000}"/>
    <cellStyle name="SAPBEXaggDataEmph 30" xfId="8734" xr:uid="{00000000-0005-0000-0000-000053020000}"/>
    <cellStyle name="SAPBEXaggDataEmph 31" xfId="8606" xr:uid="{00000000-0005-0000-0000-000054020000}"/>
    <cellStyle name="SAPBEXaggDataEmph 32" xfId="67" xr:uid="{00000000-0005-0000-0000-000055020000}"/>
    <cellStyle name="SAPBEXaggDataEmph 4" xfId="169" xr:uid="{00000000-0005-0000-0000-000056020000}"/>
    <cellStyle name="SAPBEXaggDataEmph 4 10" xfId="6408" xr:uid="{00000000-0005-0000-0000-000057020000}"/>
    <cellStyle name="SAPBEXaggDataEmph 4 11" xfId="8136" xr:uid="{00000000-0005-0000-0000-000058020000}"/>
    <cellStyle name="SAPBEXaggDataEmph 4 2" xfId="403" xr:uid="{00000000-0005-0000-0000-000059020000}"/>
    <cellStyle name="SAPBEXaggDataEmph 4 2 2" xfId="2792" xr:uid="{00000000-0005-0000-0000-00005A020000}"/>
    <cellStyle name="SAPBEXaggDataEmph 4 2 3" xfId="3649" xr:uid="{00000000-0005-0000-0000-00005B020000}"/>
    <cellStyle name="SAPBEXaggDataEmph 4 2 4" xfId="4861" xr:uid="{00000000-0005-0000-0000-00005C020000}"/>
    <cellStyle name="SAPBEXaggDataEmph 4 2 5" xfId="5482" xr:uid="{00000000-0005-0000-0000-00005D020000}"/>
    <cellStyle name="SAPBEXaggDataEmph 4 2 6" xfId="6238" xr:uid="{00000000-0005-0000-0000-00005E020000}"/>
    <cellStyle name="SAPBEXaggDataEmph 4 2 7" xfId="7413" xr:uid="{00000000-0005-0000-0000-00005F020000}"/>
    <cellStyle name="SAPBEXaggDataEmph 4 2 8" xfId="8005" xr:uid="{00000000-0005-0000-0000-000060020000}"/>
    <cellStyle name="SAPBEXaggDataEmph 4 2 9" xfId="8417" xr:uid="{00000000-0005-0000-0000-000061020000}"/>
    <cellStyle name="SAPBEXaggDataEmph 4 3" xfId="1154" xr:uid="{00000000-0005-0000-0000-000062020000}"/>
    <cellStyle name="SAPBEXaggDataEmph 4 3 2" xfId="2277" xr:uid="{00000000-0005-0000-0000-000063020000}"/>
    <cellStyle name="SAPBEXaggDataEmph 4 3 3" xfId="3573" xr:uid="{00000000-0005-0000-0000-000064020000}"/>
    <cellStyle name="SAPBEXaggDataEmph 4 3 4" xfId="4372" xr:uid="{00000000-0005-0000-0000-000065020000}"/>
    <cellStyle name="SAPBEXaggDataEmph 4 3 5" xfId="6167" xr:uid="{00000000-0005-0000-0000-000066020000}"/>
    <cellStyle name="SAPBEXaggDataEmph 4 3 6" xfId="7929" xr:uid="{00000000-0005-0000-0000-000067020000}"/>
    <cellStyle name="SAPBEXaggDataEmph 4 3 7" xfId="9041" xr:uid="{00000000-0005-0000-0000-000068020000}"/>
    <cellStyle name="SAPBEXaggDataEmph 4 4" xfId="2369" xr:uid="{00000000-0005-0000-0000-000069020000}"/>
    <cellStyle name="SAPBEXaggDataEmph 4 5" xfId="2354" xr:uid="{00000000-0005-0000-0000-00006A020000}"/>
    <cellStyle name="SAPBEXaggDataEmph 4 6" xfId="1697" xr:uid="{00000000-0005-0000-0000-00006B020000}"/>
    <cellStyle name="SAPBEXaggDataEmph 4 7" xfId="4581" xr:uid="{00000000-0005-0000-0000-00006C020000}"/>
    <cellStyle name="SAPBEXaggDataEmph 4 8" xfId="5682" xr:uid="{00000000-0005-0000-0000-00006D020000}"/>
    <cellStyle name="SAPBEXaggDataEmph 4 9" xfId="7163" xr:uid="{00000000-0005-0000-0000-00006E020000}"/>
    <cellStyle name="SAPBEXaggDataEmph 5" xfId="154" xr:uid="{00000000-0005-0000-0000-00006F020000}"/>
    <cellStyle name="SAPBEXaggDataEmph 5 10" xfId="6676" xr:uid="{00000000-0005-0000-0000-000070020000}"/>
    <cellStyle name="SAPBEXaggDataEmph 5 11" xfId="8737" xr:uid="{00000000-0005-0000-0000-000071020000}"/>
    <cellStyle name="SAPBEXaggDataEmph 5 2" xfId="404" xr:uid="{00000000-0005-0000-0000-000072020000}"/>
    <cellStyle name="SAPBEXaggDataEmph 5 2 2" xfId="2793" xr:uid="{00000000-0005-0000-0000-000073020000}"/>
    <cellStyle name="SAPBEXaggDataEmph 5 2 3" xfId="3650" xr:uid="{00000000-0005-0000-0000-000074020000}"/>
    <cellStyle name="SAPBEXaggDataEmph 5 2 4" xfId="4862" xr:uid="{00000000-0005-0000-0000-000075020000}"/>
    <cellStyle name="SAPBEXaggDataEmph 5 2 5" xfId="5345" xr:uid="{00000000-0005-0000-0000-000076020000}"/>
    <cellStyle name="SAPBEXaggDataEmph 5 2 6" xfId="6239" xr:uid="{00000000-0005-0000-0000-000077020000}"/>
    <cellStyle name="SAPBEXaggDataEmph 5 2 7" xfId="7414" xr:uid="{00000000-0005-0000-0000-000078020000}"/>
    <cellStyle name="SAPBEXaggDataEmph 5 2 8" xfId="8006" xr:uid="{00000000-0005-0000-0000-000079020000}"/>
    <cellStyle name="SAPBEXaggDataEmph 5 2 9" xfId="8843" xr:uid="{00000000-0005-0000-0000-00007A020000}"/>
    <cellStyle name="SAPBEXaggDataEmph 5 3" xfId="1141" xr:uid="{00000000-0005-0000-0000-00007B020000}"/>
    <cellStyle name="SAPBEXaggDataEmph 5 3 2" xfId="2407" xr:uid="{00000000-0005-0000-0000-00007C020000}"/>
    <cellStyle name="SAPBEXaggDataEmph 5 3 3" xfId="3560" xr:uid="{00000000-0005-0000-0000-00007D020000}"/>
    <cellStyle name="SAPBEXaggDataEmph 5 3 4" xfId="3119" xr:uid="{00000000-0005-0000-0000-00007E020000}"/>
    <cellStyle name="SAPBEXaggDataEmph 5 3 5" xfId="6155" xr:uid="{00000000-0005-0000-0000-00007F020000}"/>
    <cellStyle name="SAPBEXaggDataEmph 5 3 6" xfId="7916" xr:uid="{00000000-0005-0000-0000-000080020000}"/>
    <cellStyle name="SAPBEXaggDataEmph 5 3 7" xfId="7050" xr:uid="{00000000-0005-0000-0000-000081020000}"/>
    <cellStyle name="SAPBEXaggDataEmph 5 4" xfId="2648" xr:uid="{00000000-0005-0000-0000-000082020000}"/>
    <cellStyle name="SAPBEXaggDataEmph 5 5" xfId="2235" xr:uid="{00000000-0005-0000-0000-000083020000}"/>
    <cellStyle name="SAPBEXaggDataEmph 5 6" xfId="4722" xr:uid="{00000000-0005-0000-0000-000084020000}"/>
    <cellStyle name="SAPBEXaggDataEmph 5 7" xfId="3520" xr:uid="{00000000-0005-0000-0000-000085020000}"/>
    <cellStyle name="SAPBEXaggDataEmph 5 8" xfId="5170" xr:uid="{00000000-0005-0000-0000-000086020000}"/>
    <cellStyle name="SAPBEXaggDataEmph 5 9" xfId="7271" xr:uid="{00000000-0005-0000-0000-000087020000}"/>
    <cellStyle name="SAPBEXaggDataEmph 6" xfId="219" xr:uid="{00000000-0005-0000-0000-000088020000}"/>
    <cellStyle name="SAPBEXaggDataEmph 6 2" xfId="405" xr:uid="{00000000-0005-0000-0000-000089020000}"/>
    <cellStyle name="SAPBEXaggDataEmph 6 3" xfId="1192" xr:uid="{00000000-0005-0000-0000-00008A020000}"/>
    <cellStyle name="SAPBEXaggDataEmph 6 3 2" xfId="1468" xr:uid="{00000000-0005-0000-0000-00008B020000}"/>
    <cellStyle name="SAPBEXaggDataEmph 6 3 3" xfId="3613" xr:uid="{00000000-0005-0000-0000-00008C020000}"/>
    <cellStyle name="SAPBEXaggDataEmph 6 3 4" xfId="4217" xr:uid="{00000000-0005-0000-0000-00008D020000}"/>
    <cellStyle name="SAPBEXaggDataEmph 6 3 5" xfId="6206" xr:uid="{00000000-0005-0000-0000-00008E020000}"/>
    <cellStyle name="SAPBEXaggDataEmph 6 3 6" xfId="7970" xr:uid="{00000000-0005-0000-0000-00008F020000}"/>
    <cellStyle name="SAPBEXaggDataEmph 6 3 7" xfId="8713" xr:uid="{00000000-0005-0000-0000-000090020000}"/>
    <cellStyle name="SAPBEXaggDataEmph 7" xfId="406" xr:uid="{00000000-0005-0000-0000-000091020000}"/>
    <cellStyle name="SAPBEXaggDataEmph 7 10" xfId="4481" xr:uid="{00000000-0005-0000-0000-000092020000}"/>
    <cellStyle name="SAPBEXaggDataEmph 7 11" xfId="4625" xr:uid="{00000000-0005-0000-0000-000093020000}"/>
    <cellStyle name="SAPBEXaggDataEmph 7 12" xfId="4493" xr:uid="{00000000-0005-0000-0000-000094020000}"/>
    <cellStyle name="SAPBEXaggDataEmph 7 13" xfId="4488" xr:uid="{00000000-0005-0000-0000-000095020000}"/>
    <cellStyle name="SAPBEXaggDataEmph 7 14" xfId="2513" xr:uid="{00000000-0005-0000-0000-000096020000}"/>
    <cellStyle name="SAPBEXaggDataEmph 7 15" xfId="4636" xr:uid="{00000000-0005-0000-0000-000097020000}"/>
    <cellStyle name="SAPBEXaggDataEmph 7 16" xfId="6485" xr:uid="{00000000-0005-0000-0000-000098020000}"/>
    <cellStyle name="SAPBEXaggDataEmph 7 17" xfId="6983" xr:uid="{00000000-0005-0000-0000-000099020000}"/>
    <cellStyle name="SAPBEXaggDataEmph 7 18" xfId="6678" xr:uid="{00000000-0005-0000-0000-00009A020000}"/>
    <cellStyle name="SAPBEXaggDataEmph 7 19" xfId="7506" xr:uid="{00000000-0005-0000-0000-00009B020000}"/>
    <cellStyle name="SAPBEXaggDataEmph 7 2" xfId="1900" xr:uid="{00000000-0005-0000-0000-00009C020000}"/>
    <cellStyle name="SAPBEXaggDataEmph 7 20" xfId="8464" xr:uid="{00000000-0005-0000-0000-00009D020000}"/>
    <cellStyle name="SAPBEXaggDataEmph 7 21" xfId="8124" xr:uid="{00000000-0005-0000-0000-00009E020000}"/>
    <cellStyle name="SAPBEXaggDataEmph 7 22" xfId="8137" xr:uid="{00000000-0005-0000-0000-00009F020000}"/>
    <cellStyle name="SAPBEXaggDataEmph 7 23" xfId="9131" xr:uid="{00000000-0005-0000-0000-0000A0020000}"/>
    <cellStyle name="SAPBEXaggDataEmph 7 3" xfId="1534" xr:uid="{00000000-0005-0000-0000-0000A1020000}"/>
    <cellStyle name="SAPBEXaggDataEmph 7 4" xfId="1569" xr:uid="{00000000-0005-0000-0000-0000A2020000}"/>
    <cellStyle name="SAPBEXaggDataEmph 7 5" xfId="2487" xr:uid="{00000000-0005-0000-0000-0000A3020000}"/>
    <cellStyle name="SAPBEXaggDataEmph 7 6" xfId="1218" xr:uid="{00000000-0005-0000-0000-0000A4020000}"/>
    <cellStyle name="SAPBEXaggDataEmph 7 7" xfId="2611" xr:uid="{00000000-0005-0000-0000-0000A5020000}"/>
    <cellStyle name="SAPBEXaggDataEmph 7 8" xfId="1593" xr:uid="{00000000-0005-0000-0000-0000A6020000}"/>
    <cellStyle name="SAPBEXaggDataEmph 7 9" xfId="1407" xr:uid="{00000000-0005-0000-0000-0000A7020000}"/>
    <cellStyle name="SAPBEXaggDataEmph 8" xfId="407" xr:uid="{00000000-0005-0000-0000-0000A8020000}"/>
    <cellStyle name="SAPBEXaggDataEmph 8 10" xfId="4376" xr:uid="{00000000-0005-0000-0000-0000A9020000}"/>
    <cellStyle name="SAPBEXaggDataEmph 8 11" xfId="4199" xr:uid="{00000000-0005-0000-0000-0000AA020000}"/>
    <cellStyle name="SAPBEXaggDataEmph 8 12" xfId="4334" xr:uid="{00000000-0005-0000-0000-0000AB020000}"/>
    <cellStyle name="SAPBEXaggDataEmph 8 13" xfId="4680" xr:uid="{00000000-0005-0000-0000-0000AC020000}"/>
    <cellStyle name="SAPBEXaggDataEmph 8 14" xfId="4617" xr:uid="{00000000-0005-0000-0000-0000AD020000}"/>
    <cellStyle name="SAPBEXaggDataEmph 8 15" xfId="5169" xr:uid="{00000000-0005-0000-0000-0000AE020000}"/>
    <cellStyle name="SAPBEXaggDataEmph 8 16" xfId="6486" xr:uid="{00000000-0005-0000-0000-0000AF020000}"/>
    <cellStyle name="SAPBEXaggDataEmph 8 17" xfId="7253" xr:uid="{00000000-0005-0000-0000-0000B0020000}"/>
    <cellStyle name="SAPBEXaggDataEmph 8 18" xfId="6679" xr:uid="{00000000-0005-0000-0000-0000B1020000}"/>
    <cellStyle name="SAPBEXaggDataEmph 8 19" xfId="7395" xr:uid="{00000000-0005-0000-0000-0000B2020000}"/>
    <cellStyle name="SAPBEXaggDataEmph 8 2" xfId="1899" xr:uid="{00000000-0005-0000-0000-0000B3020000}"/>
    <cellStyle name="SAPBEXaggDataEmph 8 20" xfId="8692" xr:uid="{00000000-0005-0000-0000-0000B4020000}"/>
    <cellStyle name="SAPBEXaggDataEmph 8 21" xfId="7814" xr:uid="{00000000-0005-0000-0000-0000B5020000}"/>
    <cellStyle name="SAPBEXaggDataEmph 8 22" xfId="8138" xr:uid="{00000000-0005-0000-0000-0000B6020000}"/>
    <cellStyle name="SAPBEXaggDataEmph 8 3" xfId="1350" xr:uid="{00000000-0005-0000-0000-0000B7020000}"/>
    <cellStyle name="SAPBEXaggDataEmph 8 4" xfId="1570" xr:uid="{00000000-0005-0000-0000-0000B8020000}"/>
    <cellStyle name="SAPBEXaggDataEmph 8 5" xfId="2296" xr:uid="{00000000-0005-0000-0000-0000B9020000}"/>
    <cellStyle name="SAPBEXaggDataEmph 8 6" xfId="1953" xr:uid="{00000000-0005-0000-0000-0000BA020000}"/>
    <cellStyle name="SAPBEXaggDataEmph 8 7" xfId="2633" xr:uid="{00000000-0005-0000-0000-0000BB020000}"/>
    <cellStyle name="SAPBEXaggDataEmph 8 8" xfId="1315" xr:uid="{00000000-0005-0000-0000-0000BC020000}"/>
    <cellStyle name="SAPBEXaggDataEmph 8 9" xfId="2159" xr:uid="{00000000-0005-0000-0000-0000BD020000}"/>
    <cellStyle name="SAPBEXaggDataEmph 9" xfId="1087" xr:uid="{00000000-0005-0000-0000-0000BE020000}"/>
    <cellStyle name="SAPBEXaggDataEmph 9 2" xfId="1849" xr:uid="{00000000-0005-0000-0000-0000BF020000}"/>
    <cellStyle name="SAPBEXaggDataEmph 9 3" xfId="3506" xr:uid="{00000000-0005-0000-0000-0000C0020000}"/>
    <cellStyle name="SAPBEXaggDataEmph 9 4" xfId="4212" xr:uid="{00000000-0005-0000-0000-0000C1020000}"/>
    <cellStyle name="SAPBEXaggDataEmph 9 5" xfId="5299" xr:uid="{00000000-0005-0000-0000-0000C2020000}"/>
    <cellStyle name="SAPBEXaggDataEmph 9 6" xfId="6110" xr:uid="{00000000-0005-0000-0000-0000C3020000}"/>
    <cellStyle name="SAPBEXaggDataEmph 9 7" xfId="7393" xr:uid="{00000000-0005-0000-0000-0000C4020000}"/>
    <cellStyle name="SAPBEXaggDataEmph 9 8" xfId="7863" xr:uid="{00000000-0005-0000-0000-0000C5020000}"/>
    <cellStyle name="SAPBEXaggDataEmph 9 9" xfId="8378" xr:uid="{00000000-0005-0000-0000-0000C6020000}"/>
    <cellStyle name="SAPBEXaggDataEmph_FY12_MNA_Monthly_Portfolio_Report_July_2012new - Copy" xfId="408" xr:uid="{00000000-0005-0000-0000-0000C7020000}"/>
    <cellStyle name="SAPBEXaggExc1" xfId="409" xr:uid="{00000000-0005-0000-0000-0000C8020000}"/>
    <cellStyle name="SAPBEXaggExc1 10" xfId="2237" xr:uid="{00000000-0005-0000-0000-0000C9020000}"/>
    <cellStyle name="SAPBEXaggExc1 11" xfId="3764" xr:uid="{00000000-0005-0000-0000-0000CA020000}"/>
    <cellStyle name="SAPBEXaggExc1 12" xfId="3382" xr:uid="{00000000-0005-0000-0000-0000CB020000}"/>
    <cellStyle name="SAPBEXaggExc1 13" xfId="4444" xr:uid="{00000000-0005-0000-0000-0000CC020000}"/>
    <cellStyle name="SAPBEXaggExc1 14" xfId="1223" xr:uid="{00000000-0005-0000-0000-0000CD020000}"/>
    <cellStyle name="SAPBEXaggExc1 15" xfId="5792" xr:uid="{00000000-0005-0000-0000-0000CE020000}"/>
    <cellStyle name="SAPBEXaggExc1 16" xfId="1636" xr:uid="{00000000-0005-0000-0000-0000CF020000}"/>
    <cellStyle name="SAPBEXaggExc1 17" xfId="6487" xr:uid="{00000000-0005-0000-0000-0000D0020000}"/>
    <cellStyle name="SAPBEXaggExc1 18" xfId="6982" xr:uid="{00000000-0005-0000-0000-0000D1020000}"/>
    <cellStyle name="SAPBEXaggExc1 19" xfId="6680" xr:uid="{00000000-0005-0000-0000-0000D2020000}"/>
    <cellStyle name="SAPBEXaggExc1 2" xfId="410" xr:uid="{00000000-0005-0000-0000-0000D3020000}"/>
    <cellStyle name="SAPBEXaggExc1 2 10" xfId="3765" xr:uid="{00000000-0005-0000-0000-0000D4020000}"/>
    <cellStyle name="SAPBEXaggExc1 2 11" xfId="4181" xr:uid="{00000000-0005-0000-0000-0000D5020000}"/>
    <cellStyle name="SAPBEXaggExc1 2 12" xfId="4467" xr:uid="{00000000-0005-0000-0000-0000D6020000}"/>
    <cellStyle name="SAPBEXaggExc1 2 13" xfId="4676" xr:uid="{00000000-0005-0000-0000-0000D7020000}"/>
    <cellStyle name="SAPBEXaggExc1 2 14" xfId="2768" xr:uid="{00000000-0005-0000-0000-0000D8020000}"/>
    <cellStyle name="SAPBEXaggExc1 2 15" xfId="5167" xr:uid="{00000000-0005-0000-0000-0000D9020000}"/>
    <cellStyle name="SAPBEXaggExc1 2 16" xfId="6488" xr:uid="{00000000-0005-0000-0000-0000DA020000}"/>
    <cellStyle name="SAPBEXaggExc1 2 17" xfId="7233" xr:uid="{00000000-0005-0000-0000-0000DB020000}"/>
    <cellStyle name="SAPBEXaggExc1 2 18" xfId="6682" xr:uid="{00000000-0005-0000-0000-0000DC020000}"/>
    <cellStyle name="SAPBEXaggExc1 2 19" xfId="7304" xr:uid="{00000000-0005-0000-0000-0000DD020000}"/>
    <cellStyle name="SAPBEXaggExc1 2 2" xfId="1898" xr:uid="{00000000-0005-0000-0000-0000DE020000}"/>
    <cellStyle name="SAPBEXaggExc1 2 20" xfId="8672" xr:uid="{00000000-0005-0000-0000-0000DF020000}"/>
    <cellStyle name="SAPBEXaggExc1 2 21" xfId="8084" xr:uid="{00000000-0005-0000-0000-0000E0020000}"/>
    <cellStyle name="SAPBEXaggExc1 2 22" xfId="6482" xr:uid="{00000000-0005-0000-0000-0000E1020000}"/>
    <cellStyle name="SAPBEXaggExc1 2 3" xfId="2151" xr:uid="{00000000-0005-0000-0000-0000E2020000}"/>
    <cellStyle name="SAPBEXaggExc1 2 4" xfId="1499" xr:uid="{00000000-0005-0000-0000-0000E3020000}"/>
    <cellStyle name="SAPBEXaggExc1 2 5" xfId="1547" xr:uid="{00000000-0005-0000-0000-0000E4020000}"/>
    <cellStyle name="SAPBEXaggExc1 2 6" xfId="1229" xr:uid="{00000000-0005-0000-0000-0000E5020000}"/>
    <cellStyle name="SAPBEXaggExc1 2 7" xfId="1970" xr:uid="{00000000-0005-0000-0000-0000E6020000}"/>
    <cellStyle name="SAPBEXaggExc1 2 8" xfId="1467" xr:uid="{00000000-0005-0000-0000-0000E7020000}"/>
    <cellStyle name="SAPBEXaggExc1 2 9" xfId="2359" xr:uid="{00000000-0005-0000-0000-0000E8020000}"/>
    <cellStyle name="SAPBEXaggExc1 20" xfId="7199" xr:uid="{00000000-0005-0000-0000-0000E9020000}"/>
    <cellStyle name="SAPBEXaggExc1 21" xfId="8463" xr:uid="{00000000-0005-0000-0000-0000EA020000}"/>
    <cellStyle name="SAPBEXaggExc1 22" xfId="8125" xr:uid="{00000000-0005-0000-0000-0000EB020000}"/>
    <cellStyle name="SAPBEXaggExc1 23" xfId="9125" xr:uid="{00000000-0005-0000-0000-0000EC020000}"/>
    <cellStyle name="SAPBEXaggExc1 3" xfId="2042" xr:uid="{00000000-0005-0000-0000-0000ED020000}"/>
    <cellStyle name="SAPBEXaggExc1 4" xfId="1535" xr:uid="{00000000-0005-0000-0000-0000EE020000}"/>
    <cellStyle name="SAPBEXaggExc1 5" xfId="2496" xr:uid="{00000000-0005-0000-0000-0000EF020000}"/>
    <cellStyle name="SAPBEXaggExc1 6" xfId="2625" xr:uid="{00000000-0005-0000-0000-0000F0020000}"/>
    <cellStyle name="SAPBEXaggExc1 7" xfId="2462" xr:uid="{00000000-0005-0000-0000-0000F1020000}"/>
    <cellStyle name="SAPBEXaggExc1 8" xfId="1491" xr:uid="{00000000-0005-0000-0000-0000F2020000}"/>
    <cellStyle name="SAPBEXaggExc1 9" xfId="2259" xr:uid="{00000000-0005-0000-0000-0000F3020000}"/>
    <cellStyle name="SAPBEXaggExc1_FY12_MNA_Monthly_Portfolio_Report_July_2012new - Copy" xfId="411" xr:uid="{00000000-0005-0000-0000-0000F4020000}"/>
    <cellStyle name="SAPBEXaggExc1Emph" xfId="412" xr:uid="{00000000-0005-0000-0000-0000F5020000}"/>
    <cellStyle name="SAPBEXaggExc1Emph 10" xfId="2481" xr:uid="{00000000-0005-0000-0000-0000F6020000}"/>
    <cellStyle name="SAPBEXaggExc1Emph 11" xfId="2609" xr:uid="{00000000-0005-0000-0000-0000F7020000}"/>
    <cellStyle name="SAPBEXaggExc1Emph 12" xfId="4687" xr:uid="{00000000-0005-0000-0000-0000F8020000}"/>
    <cellStyle name="SAPBEXaggExc1Emph 13" xfId="4047" xr:uid="{00000000-0005-0000-0000-0000F9020000}"/>
    <cellStyle name="SAPBEXaggExc1Emph 14" xfId="3804" xr:uid="{00000000-0005-0000-0000-0000FA020000}"/>
    <cellStyle name="SAPBEXaggExc1Emph 15" xfId="4401" xr:uid="{00000000-0005-0000-0000-0000FB020000}"/>
    <cellStyle name="SAPBEXaggExc1Emph 16" xfId="5706" xr:uid="{00000000-0005-0000-0000-0000FC020000}"/>
    <cellStyle name="SAPBEXaggExc1Emph 17" xfId="5309" xr:uid="{00000000-0005-0000-0000-0000FD020000}"/>
    <cellStyle name="SAPBEXaggExc1Emph 18" xfId="6489" xr:uid="{00000000-0005-0000-0000-0000FE020000}"/>
    <cellStyle name="SAPBEXaggExc1Emph 19" xfId="6981" xr:uid="{00000000-0005-0000-0000-0000FF020000}"/>
    <cellStyle name="SAPBEXaggExc1Emph 2" xfId="413" xr:uid="{00000000-0005-0000-0000-000000030000}"/>
    <cellStyle name="SAPBEXaggExc1Emph 20" xfId="6409" xr:uid="{00000000-0005-0000-0000-000001030000}"/>
    <cellStyle name="SAPBEXaggExc1Emph 21" xfId="6574" xr:uid="{00000000-0005-0000-0000-000002030000}"/>
    <cellStyle name="SAPBEXaggExc1Emph 22" xfId="8462" xr:uid="{00000000-0005-0000-0000-000003030000}"/>
    <cellStyle name="SAPBEXaggExc1Emph 23" xfId="8126" xr:uid="{00000000-0005-0000-0000-000004030000}"/>
    <cellStyle name="SAPBEXaggExc1Emph 24" xfId="9025" xr:uid="{00000000-0005-0000-0000-000005030000}"/>
    <cellStyle name="SAPBEXaggExc1Emph 3" xfId="414" xr:uid="{00000000-0005-0000-0000-000006030000}"/>
    <cellStyle name="SAPBEXaggExc1Emph 3 10" xfId="4406" xr:uid="{00000000-0005-0000-0000-000007030000}"/>
    <cellStyle name="SAPBEXaggExc1Emph 3 11" xfId="1287" xr:uid="{00000000-0005-0000-0000-000008030000}"/>
    <cellStyle name="SAPBEXaggExc1Emph 3 12" xfId="4820" xr:uid="{00000000-0005-0000-0000-000009030000}"/>
    <cellStyle name="SAPBEXaggExc1Emph 3 13" xfId="4486" xr:uid="{00000000-0005-0000-0000-00000A030000}"/>
    <cellStyle name="SAPBEXaggExc1Emph 3 14" xfId="4083" xr:uid="{00000000-0005-0000-0000-00000B030000}"/>
    <cellStyle name="SAPBEXaggExc1Emph 3 15" xfId="5663" xr:uid="{00000000-0005-0000-0000-00000C030000}"/>
    <cellStyle name="SAPBEXaggExc1Emph 3 16" xfId="6491" xr:uid="{00000000-0005-0000-0000-00000D030000}"/>
    <cellStyle name="SAPBEXaggExc1Emph 3 17" xfId="7371" xr:uid="{00000000-0005-0000-0000-00000E030000}"/>
    <cellStyle name="SAPBEXaggExc1Emph 3 18" xfId="6690" xr:uid="{00000000-0005-0000-0000-00000F030000}"/>
    <cellStyle name="SAPBEXaggExc1Emph 3 19" xfId="6371" xr:uid="{00000000-0005-0000-0000-000010030000}"/>
    <cellStyle name="SAPBEXaggExc1Emph 3 2" xfId="2125" xr:uid="{00000000-0005-0000-0000-000011030000}"/>
    <cellStyle name="SAPBEXaggExc1Emph 3 20" xfId="8794" xr:uid="{00000000-0005-0000-0000-000012030000}"/>
    <cellStyle name="SAPBEXaggExc1Emph 3 21" xfId="8907" xr:uid="{00000000-0005-0000-0000-000013030000}"/>
    <cellStyle name="SAPBEXaggExc1Emph 3 22" xfId="8646" xr:uid="{00000000-0005-0000-0000-000014030000}"/>
    <cellStyle name="SAPBEXaggExc1Emph 3 3" xfId="1239" xr:uid="{00000000-0005-0000-0000-000015030000}"/>
    <cellStyle name="SAPBEXaggExc1Emph 3 4" xfId="2080" xr:uid="{00000000-0005-0000-0000-000016030000}"/>
    <cellStyle name="SAPBEXaggExc1Emph 3 5" xfId="2029" xr:uid="{00000000-0005-0000-0000-000017030000}"/>
    <cellStyle name="SAPBEXaggExc1Emph 3 6" xfId="2566" xr:uid="{00000000-0005-0000-0000-000018030000}"/>
    <cellStyle name="SAPBEXaggExc1Emph 3 7" xfId="2751" xr:uid="{00000000-0005-0000-0000-000019030000}"/>
    <cellStyle name="SAPBEXaggExc1Emph 3 8" xfId="1396" xr:uid="{00000000-0005-0000-0000-00001A030000}"/>
    <cellStyle name="SAPBEXaggExc1Emph 3 9" xfId="1462" xr:uid="{00000000-0005-0000-0000-00001B030000}"/>
    <cellStyle name="SAPBEXaggExc1Emph 4" xfId="2243" xr:uid="{00000000-0005-0000-0000-00001C030000}"/>
    <cellStyle name="SAPBEXaggExc1Emph 5" xfId="1536" xr:uid="{00000000-0005-0000-0000-00001D030000}"/>
    <cellStyle name="SAPBEXaggExc1Emph 6" xfId="2387" xr:uid="{00000000-0005-0000-0000-00001E030000}"/>
    <cellStyle name="SAPBEXaggExc1Emph 7" xfId="2512" xr:uid="{00000000-0005-0000-0000-00001F030000}"/>
    <cellStyle name="SAPBEXaggExc1Emph 8" xfId="1527" xr:uid="{00000000-0005-0000-0000-000020030000}"/>
    <cellStyle name="SAPBEXaggExc1Emph 9" xfId="1837" xr:uid="{00000000-0005-0000-0000-000021030000}"/>
    <cellStyle name="SAPBEXaggExc1Emph_FY12_MNA_Monthly_Portfolio_Report_July_2012new - Copy" xfId="415" xr:uid="{00000000-0005-0000-0000-000022030000}"/>
    <cellStyle name="SAPBEXaggExc2" xfId="416" xr:uid="{00000000-0005-0000-0000-000023030000}"/>
    <cellStyle name="SAPBEXaggExc2 10" xfId="2109" xr:uid="{00000000-0005-0000-0000-000024030000}"/>
    <cellStyle name="SAPBEXaggExc2 11" xfId="1388" xr:uid="{00000000-0005-0000-0000-000025030000}"/>
    <cellStyle name="SAPBEXaggExc2 12" xfId="3766" xr:uid="{00000000-0005-0000-0000-000026030000}"/>
    <cellStyle name="SAPBEXaggExc2 13" xfId="4046" xr:uid="{00000000-0005-0000-0000-000027030000}"/>
    <cellStyle name="SAPBEXaggExc2 14" xfId="4171" xr:uid="{00000000-0005-0000-0000-000028030000}"/>
    <cellStyle name="SAPBEXaggExc2 15" xfId="3717" xr:uid="{00000000-0005-0000-0000-000029030000}"/>
    <cellStyle name="SAPBEXaggExc2 16" xfId="5793" xr:uid="{00000000-0005-0000-0000-00002A030000}"/>
    <cellStyle name="SAPBEXaggExc2 17" xfId="4106" xr:uid="{00000000-0005-0000-0000-00002B030000}"/>
    <cellStyle name="SAPBEXaggExc2 18" xfId="6492" xr:uid="{00000000-0005-0000-0000-00002C030000}"/>
    <cellStyle name="SAPBEXaggExc2 19" xfId="6980" xr:uid="{00000000-0005-0000-0000-00002D030000}"/>
    <cellStyle name="SAPBEXaggExc2 2" xfId="417" xr:uid="{00000000-0005-0000-0000-00002E030000}"/>
    <cellStyle name="SAPBEXaggExc2 20" xfId="6691" xr:uid="{00000000-0005-0000-0000-00002F030000}"/>
    <cellStyle name="SAPBEXaggExc2 21" xfId="6567" xr:uid="{00000000-0005-0000-0000-000030030000}"/>
    <cellStyle name="SAPBEXaggExc2 22" xfId="8461" xr:uid="{00000000-0005-0000-0000-000031030000}"/>
    <cellStyle name="SAPBEXaggExc2 23" xfId="8656" xr:uid="{00000000-0005-0000-0000-000032030000}"/>
    <cellStyle name="SAPBEXaggExc2 24" xfId="9126" xr:uid="{00000000-0005-0000-0000-000033030000}"/>
    <cellStyle name="SAPBEXaggExc2 3" xfId="418" xr:uid="{00000000-0005-0000-0000-000034030000}"/>
    <cellStyle name="SAPBEXaggExc2 3 10" xfId="4686" xr:uid="{00000000-0005-0000-0000-000035030000}"/>
    <cellStyle name="SAPBEXaggExc2 3 11" xfId="4044" xr:uid="{00000000-0005-0000-0000-000036030000}"/>
    <cellStyle name="SAPBEXaggExc2 3 12" xfId="3806" xr:uid="{00000000-0005-0000-0000-000037030000}"/>
    <cellStyle name="SAPBEXaggExc2 3 13" xfId="4681" xr:uid="{00000000-0005-0000-0000-000038030000}"/>
    <cellStyle name="SAPBEXaggExc2 3 14" xfId="4346" xr:uid="{00000000-0005-0000-0000-000039030000}"/>
    <cellStyle name="SAPBEXaggExc2 3 15" xfId="5761" xr:uid="{00000000-0005-0000-0000-00003A030000}"/>
    <cellStyle name="SAPBEXaggExc2 3 16" xfId="6494" xr:uid="{00000000-0005-0000-0000-00003B030000}"/>
    <cellStyle name="SAPBEXaggExc2 3 17" xfId="6978" xr:uid="{00000000-0005-0000-0000-00003C030000}"/>
    <cellStyle name="SAPBEXaggExc2 3 18" xfId="6693" xr:uid="{00000000-0005-0000-0000-00003D030000}"/>
    <cellStyle name="SAPBEXaggExc2 3 19" xfId="6563" xr:uid="{00000000-0005-0000-0000-00003E030000}"/>
    <cellStyle name="SAPBEXaggExc2 3 2" xfId="2242" xr:uid="{00000000-0005-0000-0000-00003F030000}"/>
    <cellStyle name="SAPBEXaggExc2 3 20" xfId="8460" xr:uid="{00000000-0005-0000-0000-000040030000}"/>
    <cellStyle name="SAPBEXaggExc2 3 21" xfId="8127" xr:uid="{00000000-0005-0000-0000-000041030000}"/>
    <cellStyle name="SAPBEXaggExc2 3 22" xfId="8721" xr:uid="{00000000-0005-0000-0000-000042030000}"/>
    <cellStyle name="SAPBEXaggExc2 3 3" xfId="1538" xr:uid="{00000000-0005-0000-0000-000043030000}"/>
    <cellStyle name="SAPBEXaggExc2 3 4" xfId="1455" xr:uid="{00000000-0005-0000-0000-000044030000}"/>
    <cellStyle name="SAPBEXaggExc2 3 5" xfId="1937" xr:uid="{00000000-0005-0000-0000-000045030000}"/>
    <cellStyle name="SAPBEXaggExc2 3 6" xfId="1801" xr:uid="{00000000-0005-0000-0000-000046030000}"/>
    <cellStyle name="SAPBEXaggExc2 3 7" xfId="2425" xr:uid="{00000000-0005-0000-0000-000047030000}"/>
    <cellStyle name="SAPBEXaggExc2 3 8" xfId="2261" xr:uid="{00000000-0005-0000-0000-000048030000}"/>
    <cellStyle name="SAPBEXaggExc2 3 9" xfId="1310" xr:uid="{00000000-0005-0000-0000-000049030000}"/>
    <cellStyle name="SAPBEXaggExc2 4" xfId="1896" xr:uid="{00000000-0005-0000-0000-00004A030000}"/>
    <cellStyle name="SAPBEXaggExc2 5" xfId="2099" xr:uid="{00000000-0005-0000-0000-00004B030000}"/>
    <cellStyle name="SAPBEXaggExc2 6" xfId="2497" xr:uid="{00000000-0005-0000-0000-00004C030000}"/>
    <cellStyle name="SAPBEXaggExc2 7" xfId="2626" xr:uid="{00000000-0005-0000-0000-00004D030000}"/>
    <cellStyle name="SAPBEXaggExc2 8" xfId="1747" xr:uid="{00000000-0005-0000-0000-00004E030000}"/>
    <cellStyle name="SAPBEXaggExc2 9" xfId="1600" xr:uid="{00000000-0005-0000-0000-00004F030000}"/>
    <cellStyle name="SAPBEXaggExc2_FY12_MNA_Monthly_Portfolio_Report_July_2012new - Copy" xfId="419" xr:uid="{00000000-0005-0000-0000-000050030000}"/>
    <cellStyle name="SAPBEXaggExc2Emph" xfId="420" xr:uid="{00000000-0005-0000-0000-000051030000}"/>
    <cellStyle name="SAPBEXaggExc2Emph 10" xfId="1791" xr:uid="{00000000-0005-0000-0000-000052030000}"/>
    <cellStyle name="SAPBEXaggExc2Emph 11" xfId="4483" xr:uid="{00000000-0005-0000-0000-000053030000}"/>
    <cellStyle name="SAPBEXaggExc2Emph 12" xfId="4369" xr:uid="{00000000-0005-0000-0000-000054030000}"/>
    <cellStyle name="SAPBEXaggExc2Emph 13" xfId="4247" xr:uid="{00000000-0005-0000-0000-000055030000}"/>
    <cellStyle name="SAPBEXaggExc2Emph 14" xfId="3782" xr:uid="{00000000-0005-0000-0000-000056030000}"/>
    <cellStyle name="SAPBEXaggExc2Emph 15" xfId="5609" xr:uid="{00000000-0005-0000-0000-000057030000}"/>
    <cellStyle name="SAPBEXaggExc2Emph 16" xfId="5156" xr:uid="{00000000-0005-0000-0000-000058030000}"/>
    <cellStyle name="SAPBEXaggExc2Emph 17" xfId="6495" xr:uid="{00000000-0005-0000-0000-000059030000}"/>
    <cellStyle name="SAPBEXaggExc2Emph 18" xfId="6977" xr:uid="{00000000-0005-0000-0000-00005A030000}"/>
    <cellStyle name="SAPBEXaggExc2Emph 19" xfId="6697" xr:uid="{00000000-0005-0000-0000-00005B030000}"/>
    <cellStyle name="SAPBEXaggExc2Emph 2" xfId="421" xr:uid="{00000000-0005-0000-0000-00005C030000}"/>
    <cellStyle name="SAPBEXaggExc2Emph 2 10" xfId="4415" xr:uid="{00000000-0005-0000-0000-00005D030000}"/>
    <cellStyle name="SAPBEXaggExc2Emph 2 11" xfId="4541" xr:uid="{00000000-0005-0000-0000-00005E030000}"/>
    <cellStyle name="SAPBEXaggExc2Emph 2 12" xfId="4591" xr:uid="{00000000-0005-0000-0000-00005F030000}"/>
    <cellStyle name="SAPBEXaggExc2Emph 2 13" xfId="4682" xr:uid="{00000000-0005-0000-0000-000060030000}"/>
    <cellStyle name="SAPBEXaggExc2Emph 2 14" xfId="4694" xr:uid="{00000000-0005-0000-0000-000061030000}"/>
    <cellStyle name="SAPBEXaggExc2Emph 2 15" xfId="5566" xr:uid="{00000000-0005-0000-0000-000062030000}"/>
    <cellStyle name="SAPBEXaggExc2Emph 2 16" xfId="6496" xr:uid="{00000000-0005-0000-0000-000063030000}"/>
    <cellStyle name="SAPBEXaggExc2Emph 2 17" xfId="6976" xr:uid="{00000000-0005-0000-0000-000064030000}"/>
    <cellStyle name="SAPBEXaggExc2Emph 2 18" xfId="6410" xr:uid="{00000000-0005-0000-0000-000065030000}"/>
    <cellStyle name="SAPBEXaggExc2Emph 2 19" xfId="6349" xr:uid="{00000000-0005-0000-0000-000066030000}"/>
    <cellStyle name="SAPBEXaggExc2Emph 2 2" xfId="2241" xr:uid="{00000000-0005-0000-0000-000067030000}"/>
    <cellStyle name="SAPBEXaggExc2Emph 2 20" xfId="8458" xr:uid="{00000000-0005-0000-0000-000068030000}"/>
    <cellStyle name="SAPBEXaggExc2Emph 2 21" xfId="8666" xr:uid="{00000000-0005-0000-0000-000069030000}"/>
    <cellStyle name="SAPBEXaggExc2Emph 2 22" xfId="8610" xr:uid="{00000000-0005-0000-0000-00006A030000}"/>
    <cellStyle name="SAPBEXaggExc2Emph 2 3" xfId="2101" xr:uid="{00000000-0005-0000-0000-00006B030000}"/>
    <cellStyle name="SAPBEXaggExc2Emph 2 4" xfId="2169" xr:uid="{00000000-0005-0000-0000-00006C030000}"/>
    <cellStyle name="SAPBEXaggExc2Emph 2 5" xfId="2273" xr:uid="{00000000-0005-0000-0000-00006D030000}"/>
    <cellStyle name="SAPBEXaggExc2Emph 2 6" xfId="1296" xr:uid="{00000000-0005-0000-0000-00006E030000}"/>
    <cellStyle name="SAPBEXaggExc2Emph 2 7" xfId="2123" xr:uid="{00000000-0005-0000-0000-00006F030000}"/>
    <cellStyle name="SAPBEXaggExc2Emph 2 8" xfId="2245" xr:uid="{00000000-0005-0000-0000-000070030000}"/>
    <cellStyle name="SAPBEXaggExc2Emph 2 9" xfId="2845" xr:uid="{00000000-0005-0000-0000-000071030000}"/>
    <cellStyle name="SAPBEXaggExc2Emph 20" xfId="6370" xr:uid="{00000000-0005-0000-0000-000072030000}"/>
    <cellStyle name="SAPBEXaggExc2Emph 21" xfId="8459" xr:uid="{00000000-0005-0000-0000-000073030000}"/>
    <cellStyle name="SAPBEXaggExc2Emph 22" xfId="8735" xr:uid="{00000000-0005-0000-0000-000074030000}"/>
    <cellStyle name="SAPBEXaggExc2Emph 23" xfId="8935" xr:uid="{00000000-0005-0000-0000-000075030000}"/>
    <cellStyle name="SAPBEXaggExc2Emph 3" xfId="2093" xr:uid="{00000000-0005-0000-0000-000076030000}"/>
    <cellStyle name="SAPBEXaggExc2Emph 4" xfId="2186" xr:uid="{00000000-0005-0000-0000-000077030000}"/>
    <cellStyle name="SAPBEXaggExc2Emph 5" xfId="2287" xr:uid="{00000000-0005-0000-0000-000078030000}"/>
    <cellStyle name="SAPBEXaggExc2Emph 6" xfId="1858" xr:uid="{00000000-0005-0000-0000-000079030000}"/>
    <cellStyle name="SAPBEXaggExc2Emph 7" xfId="1285" xr:uid="{00000000-0005-0000-0000-00007A030000}"/>
    <cellStyle name="SAPBEXaggExc2Emph 8" xfId="2300" xr:uid="{00000000-0005-0000-0000-00007B030000}"/>
    <cellStyle name="SAPBEXaggExc2Emph 9" xfId="2526" xr:uid="{00000000-0005-0000-0000-00007C030000}"/>
    <cellStyle name="SAPBEXaggExc2Emph_FY12_MNA_Monthly_Portfolio_Report_July_2012new - Copy" xfId="422" xr:uid="{00000000-0005-0000-0000-00007D030000}"/>
    <cellStyle name="SAPBEXaggItem" xfId="12" xr:uid="{00000000-0005-0000-0000-00007E030000}"/>
    <cellStyle name="SAPBEXaggItem 10" xfId="423" xr:uid="{00000000-0005-0000-0000-00007F030000}"/>
    <cellStyle name="SAPBEXaggItem 10 10" xfId="4231" xr:uid="{00000000-0005-0000-0000-000080030000}"/>
    <cellStyle name="SAPBEXaggItem 10 11" xfId="4740" xr:uid="{00000000-0005-0000-0000-000081030000}"/>
    <cellStyle name="SAPBEXaggItem 10 12" xfId="4864" xr:uid="{00000000-0005-0000-0000-000082030000}"/>
    <cellStyle name="SAPBEXaggItem 10 13" xfId="5602" xr:uid="{00000000-0005-0000-0000-000083030000}"/>
    <cellStyle name="SAPBEXaggItem 10 14" xfId="5353" xr:uid="{00000000-0005-0000-0000-000084030000}"/>
    <cellStyle name="SAPBEXaggItem 10 15" xfId="6240" xr:uid="{00000000-0005-0000-0000-000085030000}"/>
    <cellStyle name="SAPBEXaggItem 10 16" xfId="7289" xr:uid="{00000000-0005-0000-0000-000086030000}"/>
    <cellStyle name="SAPBEXaggItem 10 17" xfId="7416" xr:uid="{00000000-0005-0000-0000-000087030000}"/>
    <cellStyle name="SAPBEXaggItem 10 18" xfId="8008" xr:uid="{00000000-0005-0000-0000-000088030000}"/>
    <cellStyle name="SAPBEXaggItem 10 19" xfId="8723" xr:uid="{00000000-0005-0000-0000-000089030000}"/>
    <cellStyle name="SAPBEXaggItem 10 2" xfId="1224" xr:uid="{00000000-0005-0000-0000-00008A030000}"/>
    <cellStyle name="SAPBEXaggItem 10 20" xfId="8835" xr:uid="{00000000-0005-0000-0000-00008B030000}"/>
    <cellStyle name="SAPBEXaggItem 10 21" xfId="8933" xr:uid="{00000000-0005-0000-0000-00008C030000}"/>
    <cellStyle name="SAPBEXaggItem 10 22" xfId="8424" xr:uid="{00000000-0005-0000-0000-00008D030000}"/>
    <cellStyle name="SAPBEXaggItem 10 3" xfId="2279" xr:uid="{00000000-0005-0000-0000-00008E030000}"/>
    <cellStyle name="SAPBEXaggItem 10 4" xfId="1853" xr:uid="{00000000-0005-0000-0000-00008F030000}"/>
    <cellStyle name="SAPBEXaggItem 10 5" xfId="2428" xr:uid="{00000000-0005-0000-0000-000090030000}"/>
    <cellStyle name="SAPBEXaggItem 10 6" xfId="2668" xr:uid="{00000000-0005-0000-0000-000091030000}"/>
    <cellStyle name="SAPBEXaggItem 10 7" xfId="2794" xr:uid="{00000000-0005-0000-0000-000092030000}"/>
    <cellStyle name="SAPBEXaggItem 10 8" xfId="3652" xr:uid="{00000000-0005-0000-0000-000093030000}"/>
    <cellStyle name="SAPBEXaggItem 10 9" xfId="4471" xr:uid="{00000000-0005-0000-0000-000094030000}"/>
    <cellStyle name="SAPBEXaggItem 11" xfId="1895" xr:uid="{00000000-0005-0000-0000-000095030000}"/>
    <cellStyle name="SAPBEXaggItem 12" xfId="1244" xr:uid="{00000000-0005-0000-0000-000096030000}"/>
    <cellStyle name="SAPBEXaggItem 13" xfId="1957" xr:uid="{00000000-0005-0000-0000-000097030000}"/>
    <cellStyle name="SAPBEXaggItem 14" xfId="2355" xr:uid="{00000000-0005-0000-0000-000098030000}"/>
    <cellStyle name="SAPBEXaggItem 15" xfId="1757" xr:uid="{00000000-0005-0000-0000-000099030000}"/>
    <cellStyle name="SAPBEXaggItem 16" xfId="2745" xr:uid="{00000000-0005-0000-0000-00009A030000}"/>
    <cellStyle name="SAPBEXaggItem 17" xfId="2483" xr:uid="{00000000-0005-0000-0000-00009B030000}"/>
    <cellStyle name="SAPBEXaggItem 18" xfId="2846" xr:uid="{00000000-0005-0000-0000-00009C030000}"/>
    <cellStyle name="SAPBEXaggItem 19" xfId="4685" xr:uid="{00000000-0005-0000-0000-00009D030000}"/>
    <cellStyle name="SAPBEXaggItem 2" xfId="68" xr:uid="{00000000-0005-0000-0000-00009E030000}"/>
    <cellStyle name="SAPBEXaggItem 2 2" xfId="424" xr:uid="{00000000-0005-0000-0000-00009F030000}"/>
    <cellStyle name="SAPBEXaggItem 2 2 2" xfId="2795" xr:uid="{00000000-0005-0000-0000-0000A0030000}"/>
    <cellStyle name="SAPBEXaggItem 2 2 3" xfId="3653" xr:uid="{00000000-0005-0000-0000-0000A1030000}"/>
    <cellStyle name="SAPBEXaggItem 2 2 4" xfId="4865" xr:uid="{00000000-0005-0000-0000-0000A2030000}"/>
    <cellStyle name="SAPBEXaggItem 2 2 5" xfId="6241" xr:uid="{00000000-0005-0000-0000-0000A3030000}"/>
    <cellStyle name="SAPBEXaggItem 2 2 6" xfId="8009" xr:uid="{00000000-0005-0000-0000-0000A4030000}"/>
    <cellStyle name="SAPBEXaggItem 2 2 7" xfId="8482" xr:uid="{00000000-0005-0000-0000-0000A5030000}"/>
    <cellStyle name="SAPBEXaggItem 2 3" xfId="1104" xr:uid="{00000000-0005-0000-0000-0000A6030000}"/>
    <cellStyle name="SAPBEXaggItem 2 3 2" xfId="1516" xr:uid="{00000000-0005-0000-0000-0000A7030000}"/>
    <cellStyle name="SAPBEXaggItem 2 3 3" xfId="3523" xr:uid="{00000000-0005-0000-0000-0000A8030000}"/>
    <cellStyle name="SAPBEXaggItem 2 3 4" xfId="4616" xr:uid="{00000000-0005-0000-0000-0000A9030000}"/>
    <cellStyle name="SAPBEXaggItem 2 3 5" xfId="5302" xr:uid="{00000000-0005-0000-0000-0000AA030000}"/>
    <cellStyle name="SAPBEXaggItem 2 3 6" xfId="6119" xr:uid="{00000000-0005-0000-0000-0000AB030000}"/>
    <cellStyle name="SAPBEXaggItem 2 3 7" xfId="6430" xr:uid="{00000000-0005-0000-0000-0000AC030000}"/>
    <cellStyle name="SAPBEXaggItem 2 3 8" xfId="7880" xr:uid="{00000000-0005-0000-0000-0000AD030000}"/>
    <cellStyle name="SAPBEXaggItem 2 3 9" xfId="8380" xr:uid="{00000000-0005-0000-0000-0000AE030000}"/>
    <cellStyle name="SAPBEXaggItem 2 4" xfId="2195" xr:uid="{00000000-0005-0000-0000-0000AF030000}"/>
    <cellStyle name="SAPBEXaggItem 2 5" xfId="2537" xr:uid="{00000000-0005-0000-0000-0000B0030000}"/>
    <cellStyle name="SAPBEXaggItem 2 6" xfId="4476" xr:uid="{00000000-0005-0000-0000-0000B1030000}"/>
    <cellStyle name="SAPBEXaggItem 2 7" xfId="5765" xr:uid="{00000000-0005-0000-0000-0000B2030000}"/>
    <cellStyle name="SAPBEXaggItem 2 8" xfId="7334" xr:uid="{00000000-0005-0000-0000-0000B3030000}"/>
    <cellStyle name="SAPBEXaggItem 2 9" xfId="8902" xr:uid="{00000000-0005-0000-0000-0000B4030000}"/>
    <cellStyle name="SAPBEXaggItem 20" xfId="4308" xr:uid="{00000000-0005-0000-0000-0000B5030000}"/>
    <cellStyle name="SAPBEXaggItem 21" xfId="4814" xr:uid="{00000000-0005-0000-0000-0000B6030000}"/>
    <cellStyle name="SAPBEXaggItem 22" xfId="4234" xr:uid="{00000000-0005-0000-0000-0000B7030000}"/>
    <cellStyle name="SAPBEXaggItem 23" xfId="5493" xr:uid="{00000000-0005-0000-0000-0000B8030000}"/>
    <cellStyle name="SAPBEXaggItem 24" xfId="5519" xr:uid="{00000000-0005-0000-0000-0000B9030000}"/>
    <cellStyle name="SAPBEXaggItem 25" xfId="6497" xr:uid="{00000000-0005-0000-0000-0000BA030000}"/>
    <cellStyle name="SAPBEXaggItem 26" xfId="7365" xr:uid="{00000000-0005-0000-0000-0000BB030000}"/>
    <cellStyle name="SAPBEXaggItem 27" xfId="6706" xr:uid="{00000000-0005-0000-0000-0000BC030000}"/>
    <cellStyle name="SAPBEXaggItem 28" xfId="6558" xr:uid="{00000000-0005-0000-0000-0000BD030000}"/>
    <cellStyle name="SAPBEXaggItem 29" xfId="8789" xr:uid="{00000000-0005-0000-0000-0000BE030000}"/>
    <cellStyle name="SAPBEXaggItem 3" xfId="69" xr:uid="{00000000-0005-0000-0000-0000BF030000}"/>
    <cellStyle name="SAPBEXaggItem 3 10" xfId="7241" xr:uid="{00000000-0005-0000-0000-0000C0030000}"/>
    <cellStyle name="SAPBEXaggItem 3 11" xfId="8139" xr:uid="{00000000-0005-0000-0000-0000C1030000}"/>
    <cellStyle name="SAPBEXaggItem 3 2" xfId="425" xr:uid="{00000000-0005-0000-0000-0000C2030000}"/>
    <cellStyle name="SAPBEXaggItem 3 2 2" xfId="2796" xr:uid="{00000000-0005-0000-0000-0000C3030000}"/>
    <cellStyle name="SAPBEXaggItem 3 2 3" xfId="3654" xr:uid="{00000000-0005-0000-0000-0000C4030000}"/>
    <cellStyle name="SAPBEXaggItem 3 2 4" xfId="4866" xr:uid="{00000000-0005-0000-0000-0000C5030000}"/>
    <cellStyle name="SAPBEXaggItem 3 2 5" xfId="5453" xr:uid="{00000000-0005-0000-0000-0000C6030000}"/>
    <cellStyle name="SAPBEXaggItem 3 2 6" xfId="6242" xr:uid="{00000000-0005-0000-0000-0000C7030000}"/>
    <cellStyle name="SAPBEXaggItem 3 2 7" xfId="7418" xr:uid="{00000000-0005-0000-0000-0000C8030000}"/>
    <cellStyle name="SAPBEXaggItem 3 2 8" xfId="8010" xr:uid="{00000000-0005-0000-0000-0000C9030000}"/>
    <cellStyle name="SAPBEXaggItem 3 2 9" xfId="8425" xr:uid="{00000000-0005-0000-0000-0000CA030000}"/>
    <cellStyle name="SAPBEXaggItem 3 3" xfId="1105" xr:uid="{00000000-0005-0000-0000-0000CB030000}"/>
    <cellStyle name="SAPBEXaggItem 3 3 2" xfId="2556" xr:uid="{00000000-0005-0000-0000-0000CC030000}"/>
    <cellStyle name="SAPBEXaggItem 3 3 3" xfId="3524" xr:uid="{00000000-0005-0000-0000-0000CD030000}"/>
    <cellStyle name="SAPBEXaggItem 3 3 4" xfId="4708" xr:uid="{00000000-0005-0000-0000-0000CE030000}"/>
    <cellStyle name="SAPBEXaggItem 3 3 5" xfId="5677" xr:uid="{00000000-0005-0000-0000-0000CF030000}"/>
    <cellStyle name="SAPBEXaggItem 3 3 6" xfId="6120" xr:uid="{00000000-0005-0000-0000-0000D0030000}"/>
    <cellStyle name="SAPBEXaggItem 3 3 7" xfId="6429" xr:uid="{00000000-0005-0000-0000-0000D1030000}"/>
    <cellStyle name="SAPBEXaggItem 3 3 8" xfId="7881" xr:uid="{00000000-0005-0000-0000-0000D2030000}"/>
    <cellStyle name="SAPBEXaggItem 3 3 9" xfId="8993" xr:uid="{00000000-0005-0000-0000-0000D3030000}"/>
    <cellStyle name="SAPBEXaggItem 3 4" xfId="2647" xr:uid="{00000000-0005-0000-0000-0000D4030000}"/>
    <cellStyle name="SAPBEXaggItem 3 5" xfId="1308" xr:uid="{00000000-0005-0000-0000-0000D5030000}"/>
    <cellStyle name="SAPBEXaggItem 3 6" xfId="4721" xr:uid="{00000000-0005-0000-0000-0000D6030000}"/>
    <cellStyle name="SAPBEXaggItem 3 7" xfId="2504" xr:uid="{00000000-0005-0000-0000-0000D7030000}"/>
    <cellStyle name="SAPBEXaggItem 3 8" xfId="2041" xr:uid="{00000000-0005-0000-0000-0000D8030000}"/>
    <cellStyle name="SAPBEXaggItem 3 9" xfId="7270" xr:uid="{00000000-0005-0000-0000-0000D9030000}"/>
    <cellStyle name="SAPBEXaggItem 30" xfId="8904" xr:uid="{00000000-0005-0000-0000-0000DA030000}"/>
    <cellStyle name="SAPBEXaggItem 31" xfId="8516" xr:uid="{00000000-0005-0000-0000-0000DB030000}"/>
    <cellStyle name="SAPBEXaggItem 32" xfId="52" xr:uid="{00000000-0005-0000-0000-0000DC030000}"/>
    <cellStyle name="SAPBEXaggItem 4" xfId="426" xr:uid="{00000000-0005-0000-0000-0000DD030000}"/>
    <cellStyle name="SAPBEXaggItem 4 2" xfId="2749" xr:uid="{00000000-0005-0000-0000-0000DE030000}"/>
    <cellStyle name="SAPBEXaggItem 4 3" xfId="1397" xr:uid="{00000000-0005-0000-0000-0000DF030000}"/>
    <cellStyle name="SAPBEXaggItem 4 4" xfId="4818" xr:uid="{00000000-0005-0000-0000-0000E0030000}"/>
    <cellStyle name="SAPBEXaggItem 4 5" xfId="4971" xr:uid="{00000000-0005-0000-0000-0000E1030000}"/>
    <cellStyle name="SAPBEXaggItem 4 6" xfId="5659" xr:uid="{00000000-0005-0000-0000-0000E2030000}"/>
    <cellStyle name="SAPBEXaggItem 4 7" xfId="7369" xr:uid="{00000000-0005-0000-0000-0000E3030000}"/>
    <cellStyle name="SAPBEXaggItem 4 8" xfId="6707" xr:uid="{00000000-0005-0000-0000-0000E4030000}"/>
    <cellStyle name="SAPBEXaggItem 4 9" xfId="8140" xr:uid="{00000000-0005-0000-0000-0000E5030000}"/>
    <cellStyle name="SAPBEXaggItem 5" xfId="427" xr:uid="{00000000-0005-0000-0000-0000E6030000}"/>
    <cellStyle name="SAPBEXaggItem 5 2" xfId="1288" xr:uid="{00000000-0005-0000-0000-0000E7030000}"/>
    <cellStyle name="SAPBEXaggItem 5 3" xfId="2480" xr:uid="{00000000-0005-0000-0000-0000E8030000}"/>
    <cellStyle name="SAPBEXaggItem 5 4" xfId="4248" xr:uid="{00000000-0005-0000-0000-0000E9030000}"/>
    <cellStyle name="SAPBEXaggItem 5 5" xfId="5610" xr:uid="{00000000-0005-0000-0000-0000EA030000}"/>
    <cellStyle name="SAPBEXaggItem 5 6" xfId="5149" xr:uid="{00000000-0005-0000-0000-0000EB030000}"/>
    <cellStyle name="SAPBEXaggItem 5 7" xfId="6975" xr:uid="{00000000-0005-0000-0000-0000EC030000}"/>
    <cellStyle name="SAPBEXaggItem 5 8" xfId="7335" xr:uid="{00000000-0005-0000-0000-0000ED030000}"/>
    <cellStyle name="SAPBEXaggItem 5 9" xfId="8936" xr:uid="{00000000-0005-0000-0000-0000EE030000}"/>
    <cellStyle name="SAPBEXaggItem 6" xfId="428" xr:uid="{00000000-0005-0000-0000-0000EF030000}"/>
    <cellStyle name="SAPBEXaggItem 6 10" xfId="3769" xr:uid="{00000000-0005-0000-0000-0000F0030000}"/>
    <cellStyle name="SAPBEXaggItem 6 11" xfId="4198" xr:uid="{00000000-0005-0000-0000-0000F1030000}"/>
    <cellStyle name="SAPBEXaggItem 6 12" xfId="4365" xr:uid="{00000000-0005-0000-0000-0000F2030000}"/>
    <cellStyle name="SAPBEXaggItem 6 13" xfId="1592" xr:uid="{00000000-0005-0000-0000-0000F3030000}"/>
    <cellStyle name="SAPBEXaggItem 6 14" xfId="5510" xr:uid="{00000000-0005-0000-0000-0000F4030000}"/>
    <cellStyle name="SAPBEXaggItem 6 15" xfId="5146" xr:uid="{00000000-0005-0000-0000-0000F5030000}"/>
    <cellStyle name="SAPBEXaggItem 6 16" xfId="6502" xr:uid="{00000000-0005-0000-0000-0000F6030000}"/>
    <cellStyle name="SAPBEXaggItem 6 17" xfId="7252" xr:uid="{00000000-0005-0000-0000-0000F7030000}"/>
    <cellStyle name="SAPBEXaggItem 6 18" xfId="6710" xr:uid="{00000000-0005-0000-0000-0000F8030000}"/>
    <cellStyle name="SAPBEXaggItem 6 19" xfId="6404" xr:uid="{00000000-0005-0000-0000-0000F9030000}"/>
    <cellStyle name="SAPBEXaggItem 6 2" xfId="1890" xr:uid="{00000000-0005-0000-0000-0000FA030000}"/>
    <cellStyle name="SAPBEXaggItem 6 20" xfId="8691" xr:uid="{00000000-0005-0000-0000-0000FB030000}"/>
    <cellStyle name="SAPBEXaggItem 6 21" xfId="7813" xr:uid="{00000000-0005-0000-0000-0000FC030000}"/>
    <cellStyle name="SAPBEXaggItem 6 22" xfId="8534" xr:uid="{00000000-0005-0000-0000-0000FD030000}"/>
    <cellStyle name="SAPBEXaggItem 6 3" xfId="1351" xr:uid="{00000000-0005-0000-0000-0000FE030000}"/>
    <cellStyle name="SAPBEXaggItem 6 4" xfId="1971" xr:uid="{00000000-0005-0000-0000-0000FF030000}"/>
    <cellStyle name="SAPBEXaggItem 6 5" xfId="2405" xr:uid="{00000000-0005-0000-0000-000000040000}"/>
    <cellStyle name="SAPBEXaggItem 6 6" xfId="1693" xr:uid="{00000000-0005-0000-0000-000001040000}"/>
    <cellStyle name="SAPBEXaggItem 6 7" xfId="2191" xr:uid="{00000000-0005-0000-0000-000002040000}"/>
    <cellStyle name="SAPBEXaggItem 6 8" xfId="1962" xr:uid="{00000000-0005-0000-0000-000003040000}"/>
    <cellStyle name="SAPBEXaggItem 6 9" xfId="1292" xr:uid="{00000000-0005-0000-0000-000004040000}"/>
    <cellStyle name="SAPBEXaggItem 7" xfId="429" xr:uid="{00000000-0005-0000-0000-000005040000}"/>
    <cellStyle name="SAPBEXaggItem 7 10" xfId="4684" xr:uid="{00000000-0005-0000-0000-000006040000}"/>
    <cellStyle name="SAPBEXaggItem 7 11" xfId="1859" xr:uid="{00000000-0005-0000-0000-000007040000}"/>
    <cellStyle name="SAPBEXaggItem 7 12" xfId="4817" xr:uid="{00000000-0005-0000-0000-000008040000}"/>
    <cellStyle name="SAPBEXaggItem 7 13" xfId="4683" xr:uid="{00000000-0005-0000-0000-000009040000}"/>
    <cellStyle name="SAPBEXaggItem 7 14" xfId="4972" xr:uid="{00000000-0005-0000-0000-00000A040000}"/>
    <cellStyle name="SAPBEXaggItem 7 15" xfId="5144" xr:uid="{00000000-0005-0000-0000-00000B040000}"/>
    <cellStyle name="SAPBEXaggItem 7 16" xfId="6503" xr:uid="{00000000-0005-0000-0000-00000C040000}"/>
    <cellStyle name="SAPBEXaggItem 7 17" xfId="7368" xr:uid="{00000000-0005-0000-0000-00000D040000}"/>
    <cellStyle name="SAPBEXaggItem 7 18" xfId="6711" xr:uid="{00000000-0005-0000-0000-00000E040000}"/>
    <cellStyle name="SAPBEXaggItem 7 19" xfId="6547" xr:uid="{00000000-0005-0000-0000-00000F040000}"/>
    <cellStyle name="SAPBEXaggItem 7 2" xfId="1889" xr:uid="{00000000-0005-0000-0000-000010040000}"/>
    <cellStyle name="SAPBEXaggItem 7 20" xfId="8791" xr:uid="{00000000-0005-0000-0000-000011040000}"/>
    <cellStyle name="SAPBEXaggItem 7 21" xfId="8906" xr:uid="{00000000-0005-0000-0000-000012040000}"/>
    <cellStyle name="SAPBEXaggItem 7 22" xfId="8141" xr:uid="{00000000-0005-0000-0000-000013040000}"/>
    <cellStyle name="SAPBEXaggItem 7 3" xfId="1241" xr:uid="{00000000-0005-0000-0000-000014040000}"/>
    <cellStyle name="SAPBEXaggItem 7 4" xfId="1573" xr:uid="{00000000-0005-0000-0000-000015040000}"/>
    <cellStyle name="SAPBEXaggItem 7 5" xfId="2485" xr:uid="{00000000-0005-0000-0000-000016040000}"/>
    <cellStyle name="SAPBEXaggItem 7 6" xfId="2065" xr:uid="{00000000-0005-0000-0000-000017040000}"/>
    <cellStyle name="SAPBEXaggItem 7 7" xfId="2748" xr:uid="{00000000-0005-0000-0000-000018040000}"/>
    <cellStyle name="SAPBEXaggItem 7 8" xfId="1591" xr:uid="{00000000-0005-0000-0000-000019040000}"/>
    <cellStyle name="SAPBEXaggItem 7 9" xfId="2226" xr:uid="{00000000-0005-0000-0000-00001A040000}"/>
    <cellStyle name="SAPBEXaggItem 8" xfId="430" xr:uid="{00000000-0005-0000-0000-00001B040000}"/>
    <cellStyle name="SAPBEXaggItem 8 10" xfId="3770" xr:uid="{00000000-0005-0000-0000-00001C040000}"/>
    <cellStyle name="SAPBEXaggItem 8 11" xfId="4042" xr:uid="{00000000-0005-0000-0000-00001D040000}"/>
    <cellStyle name="SAPBEXaggItem 8 12" xfId="4192" xr:uid="{00000000-0005-0000-0000-00001E040000}"/>
    <cellStyle name="SAPBEXaggItem 8 13" xfId="4580" xr:uid="{00000000-0005-0000-0000-00001F040000}"/>
    <cellStyle name="SAPBEXaggItem 8 14" xfId="4973" xr:uid="{00000000-0005-0000-0000-000020040000}"/>
    <cellStyle name="SAPBEXaggItem 8 15" xfId="5681" xr:uid="{00000000-0005-0000-0000-000021040000}"/>
    <cellStyle name="SAPBEXaggItem 8 16" xfId="6504" xr:uid="{00000000-0005-0000-0000-000022040000}"/>
    <cellStyle name="SAPBEXaggItem 8 17" xfId="6974" xr:uid="{00000000-0005-0000-0000-000023040000}"/>
    <cellStyle name="SAPBEXaggItem 8 18" xfId="6411" xr:uid="{00000000-0005-0000-0000-000024040000}"/>
    <cellStyle name="SAPBEXaggItem 8 19" xfId="6364" xr:uid="{00000000-0005-0000-0000-000025040000}"/>
    <cellStyle name="SAPBEXaggItem 8 2" xfId="1888" xr:uid="{00000000-0005-0000-0000-000026040000}"/>
    <cellStyle name="SAPBEXaggItem 8 20" xfId="8456" xr:uid="{00000000-0005-0000-0000-000027040000}"/>
    <cellStyle name="SAPBEXaggItem 8 21" xfId="8688" xr:uid="{00000000-0005-0000-0000-000028040000}"/>
    <cellStyle name="SAPBEXaggItem 8 22" xfId="8738" xr:uid="{00000000-0005-0000-0000-000029040000}"/>
    <cellStyle name="SAPBEXaggItem 8 3" xfId="2131" xr:uid="{00000000-0005-0000-0000-00002A040000}"/>
    <cellStyle name="SAPBEXaggItem 8 4" xfId="2193" xr:uid="{00000000-0005-0000-0000-00002B040000}"/>
    <cellStyle name="SAPBEXaggItem 8 5" xfId="2197" xr:uid="{00000000-0005-0000-0000-00002C040000}"/>
    <cellStyle name="SAPBEXaggItem 8 6" xfId="2127" xr:uid="{00000000-0005-0000-0000-00002D040000}"/>
    <cellStyle name="SAPBEXaggItem 8 7" xfId="1754" xr:uid="{00000000-0005-0000-0000-00002E040000}"/>
    <cellStyle name="SAPBEXaggItem 8 8" xfId="1590" xr:uid="{00000000-0005-0000-0000-00002F040000}"/>
    <cellStyle name="SAPBEXaggItem 8 9" xfId="2850" xr:uid="{00000000-0005-0000-0000-000030040000}"/>
    <cellStyle name="SAPBEXaggItem 9" xfId="1088" xr:uid="{00000000-0005-0000-0000-000031040000}"/>
    <cellStyle name="SAPBEXaggItem 9 2" xfId="2133" xr:uid="{00000000-0005-0000-0000-000032040000}"/>
    <cellStyle name="SAPBEXaggItem 9 3" xfId="3507" xr:uid="{00000000-0005-0000-0000-000033040000}"/>
    <cellStyle name="SAPBEXaggItem 9 4" xfId="4842" xr:uid="{00000000-0005-0000-0000-000034040000}"/>
    <cellStyle name="SAPBEXaggItem 9 5" xfId="4245" xr:uid="{00000000-0005-0000-0000-000035040000}"/>
    <cellStyle name="SAPBEXaggItem 9 6" xfId="6111" xr:uid="{00000000-0005-0000-0000-000036040000}"/>
    <cellStyle name="SAPBEXaggItem 9 7" xfId="7166" xr:uid="{00000000-0005-0000-0000-000037040000}"/>
    <cellStyle name="SAPBEXaggItem 9 8" xfId="7864" xr:uid="{00000000-0005-0000-0000-000038040000}"/>
    <cellStyle name="SAPBEXaggItem 9 9" xfId="7176" xr:uid="{00000000-0005-0000-0000-000039040000}"/>
    <cellStyle name="SAPBEXaggItem_FY12_MNA_Monthly_Portfolio_Report_July_2012new - Copy" xfId="431" xr:uid="{00000000-0005-0000-0000-00003A040000}"/>
    <cellStyle name="SAPBEXaggItemX" xfId="13" xr:uid="{00000000-0005-0000-0000-00003B040000}"/>
    <cellStyle name="SAPBEXaggItemX 10" xfId="1775" xr:uid="{00000000-0005-0000-0000-00003C040000}"/>
    <cellStyle name="SAPBEXaggItemX 11" xfId="4816" xr:uid="{00000000-0005-0000-0000-00003D040000}"/>
    <cellStyle name="SAPBEXaggItemX 12" xfId="5131" xr:uid="{00000000-0005-0000-0000-00003E040000}"/>
    <cellStyle name="SAPBEXaggItemX 13" xfId="6727" xr:uid="{00000000-0005-0000-0000-00003F040000}"/>
    <cellStyle name="SAPBEXaggItemX 14" xfId="8714" xr:uid="{00000000-0005-0000-0000-000040040000}"/>
    <cellStyle name="SAPBEXaggItemX 15" xfId="53" xr:uid="{00000000-0005-0000-0000-000041040000}"/>
    <cellStyle name="SAPBEXaggItemX 2" xfId="70" xr:uid="{00000000-0005-0000-0000-000042040000}"/>
    <cellStyle name="SAPBEXaggItemX 2 10" xfId="7342" xr:uid="{00000000-0005-0000-0000-000043040000}"/>
    <cellStyle name="SAPBEXaggItemX 2 11" xfId="9124" xr:uid="{00000000-0005-0000-0000-000044040000}"/>
    <cellStyle name="SAPBEXaggItemX 2 2" xfId="432" xr:uid="{00000000-0005-0000-0000-000045040000}"/>
    <cellStyle name="SAPBEXaggItemX 2 2 2" xfId="2797" xr:uid="{00000000-0005-0000-0000-000046040000}"/>
    <cellStyle name="SAPBEXaggItemX 2 2 3" xfId="3655" xr:uid="{00000000-0005-0000-0000-000047040000}"/>
    <cellStyle name="SAPBEXaggItemX 2 2 4" xfId="4867" xr:uid="{00000000-0005-0000-0000-000048040000}"/>
    <cellStyle name="SAPBEXaggItemX 2 2 5" xfId="5359" xr:uid="{00000000-0005-0000-0000-000049040000}"/>
    <cellStyle name="SAPBEXaggItemX 2 2 6" xfId="6243" xr:uid="{00000000-0005-0000-0000-00004A040000}"/>
    <cellStyle name="SAPBEXaggItemX 2 2 7" xfId="7419" xr:uid="{00000000-0005-0000-0000-00004B040000}"/>
    <cellStyle name="SAPBEXaggItemX 2 2 8" xfId="8011" xr:uid="{00000000-0005-0000-0000-00004C040000}"/>
    <cellStyle name="SAPBEXaggItemX 2 2 9" xfId="7131" xr:uid="{00000000-0005-0000-0000-00004D040000}"/>
    <cellStyle name="SAPBEXaggItemX 2 3" xfId="1106" xr:uid="{00000000-0005-0000-0000-00004E040000}"/>
    <cellStyle name="SAPBEXaggItemX 2 3 10" xfId="2196" xr:uid="{00000000-0005-0000-0000-00004F040000}"/>
    <cellStyle name="SAPBEXaggItemX 2 3 11" xfId="2686" xr:uid="{00000000-0005-0000-0000-000050040000}"/>
    <cellStyle name="SAPBEXaggItemX 2 3 12" xfId="4167" xr:uid="{00000000-0005-0000-0000-000051040000}"/>
    <cellStyle name="SAPBEXaggItemX 2 3 13" xfId="5488" xr:uid="{00000000-0005-0000-0000-000052040000}"/>
    <cellStyle name="SAPBEXaggItemX 2 3 14" xfId="5580" xr:uid="{00000000-0005-0000-0000-000053040000}"/>
    <cellStyle name="SAPBEXaggItemX 2 3 15" xfId="6121" xr:uid="{00000000-0005-0000-0000-000054040000}"/>
    <cellStyle name="SAPBEXaggItemX 2 3 16" xfId="7172" xr:uid="{00000000-0005-0000-0000-000055040000}"/>
    <cellStyle name="SAPBEXaggItemX 2 3 17" xfId="6428" xr:uid="{00000000-0005-0000-0000-000056040000}"/>
    <cellStyle name="SAPBEXaggItemX 2 3 18" xfId="7882" xr:uid="{00000000-0005-0000-0000-000057040000}"/>
    <cellStyle name="SAPBEXaggItemX 2 3 19" xfId="8624" xr:uid="{00000000-0005-0000-0000-000058040000}"/>
    <cellStyle name="SAPBEXaggItemX 2 3 2" xfId="1216" xr:uid="{00000000-0005-0000-0000-000059040000}"/>
    <cellStyle name="SAPBEXaggItemX 2 3 20" xfId="7321" xr:uid="{00000000-0005-0000-0000-00005A040000}"/>
    <cellStyle name="SAPBEXaggItemX 2 3 21" xfId="8644" xr:uid="{00000000-0005-0000-0000-00005B040000}"/>
    <cellStyle name="SAPBEXaggItemX 2 3 22" xfId="8587" xr:uid="{00000000-0005-0000-0000-00005C040000}"/>
    <cellStyle name="SAPBEXaggItemX 2 3 3" xfId="1949" xr:uid="{00000000-0005-0000-0000-00005D040000}"/>
    <cellStyle name="SAPBEXaggItemX 2 3 4" xfId="2257" xr:uid="{00000000-0005-0000-0000-00005E040000}"/>
    <cellStyle name="SAPBEXaggItemX 2 3 5" xfId="1846" xr:uid="{00000000-0005-0000-0000-00005F040000}"/>
    <cellStyle name="SAPBEXaggItemX 2 3 6" xfId="2290" xr:uid="{00000000-0005-0000-0000-000060040000}"/>
    <cellStyle name="SAPBEXaggItemX 2 3 7" xfId="1963" xr:uid="{00000000-0005-0000-0000-000061040000}"/>
    <cellStyle name="SAPBEXaggItemX 2 3 8" xfId="3525" xr:uid="{00000000-0005-0000-0000-000062040000}"/>
    <cellStyle name="SAPBEXaggItemX 2 3 9" xfId="4351" xr:uid="{00000000-0005-0000-0000-000063040000}"/>
    <cellStyle name="SAPBEXaggItemX 2 4" xfId="2000" xr:uid="{00000000-0005-0000-0000-000064040000}"/>
    <cellStyle name="SAPBEXaggItemX 2 5" xfId="2624" xr:uid="{00000000-0005-0000-0000-000065040000}"/>
    <cellStyle name="SAPBEXaggItemX 2 6" xfId="3807" xr:uid="{00000000-0005-0000-0000-000066040000}"/>
    <cellStyle name="SAPBEXaggItemX 2 7" xfId="5791" xr:uid="{00000000-0005-0000-0000-000067040000}"/>
    <cellStyle name="SAPBEXaggItemX 2 8" xfId="5653" xr:uid="{00000000-0005-0000-0000-000068040000}"/>
    <cellStyle name="SAPBEXaggItemX 2 9" xfId="6973" xr:uid="{00000000-0005-0000-0000-000069040000}"/>
    <cellStyle name="SAPBEXaggItemX 3" xfId="433" xr:uid="{00000000-0005-0000-0000-00006A040000}"/>
    <cellStyle name="SAPBEXaggItemX 3 10" xfId="8937" xr:uid="{00000000-0005-0000-0000-00006B040000}"/>
    <cellStyle name="SAPBEXaggItemX 3 2" xfId="54" xr:uid="{00000000-0005-0000-0000-00006C040000}"/>
    <cellStyle name="SAPBEXaggItemX 3 2 10" xfId="3774" xr:uid="{00000000-0005-0000-0000-00006D040000}"/>
    <cellStyle name="SAPBEXaggItemX 3 2 11" xfId="4309" xr:uid="{00000000-0005-0000-0000-00006E040000}"/>
    <cellStyle name="SAPBEXaggItemX 3 2 12" xfId="4815" xr:uid="{00000000-0005-0000-0000-00006F040000}"/>
    <cellStyle name="SAPBEXaggItemX 3 2 13" xfId="4484" xr:uid="{00000000-0005-0000-0000-000070040000}"/>
    <cellStyle name="SAPBEXaggItemX 3 2 14" xfId="5539" xr:uid="{00000000-0005-0000-0000-000071040000}"/>
    <cellStyle name="SAPBEXaggItemX 3 2 15" xfId="5129" xr:uid="{00000000-0005-0000-0000-000072040000}"/>
    <cellStyle name="SAPBEXaggItemX 3 2 16" xfId="6508" xr:uid="{00000000-0005-0000-0000-000073040000}"/>
    <cellStyle name="SAPBEXaggItemX 3 2 17" xfId="7366" xr:uid="{00000000-0005-0000-0000-000074040000}"/>
    <cellStyle name="SAPBEXaggItemX 3 2 18" xfId="6729" xr:uid="{00000000-0005-0000-0000-000075040000}"/>
    <cellStyle name="SAPBEXaggItemX 3 2 19" xfId="6535" xr:uid="{00000000-0005-0000-0000-000076040000}"/>
    <cellStyle name="SAPBEXaggItemX 3 2 2" xfId="1885" xr:uid="{00000000-0005-0000-0000-000077040000}"/>
    <cellStyle name="SAPBEXaggItemX 3 2 20" xfId="8790" xr:uid="{00000000-0005-0000-0000-000078040000}"/>
    <cellStyle name="SAPBEXaggItemX 3 2 21" xfId="8905" xr:uid="{00000000-0005-0000-0000-000079040000}"/>
    <cellStyle name="SAPBEXaggItemX 3 2 22" xfId="8555" xr:uid="{00000000-0005-0000-0000-00007A040000}"/>
    <cellStyle name="SAPBEXaggItemX 3 2 3" xfId="1243" xr:uid="{00000000-0005-0000-0000-00007B040000}"/>
    <cellStyle name="SAPBEXaggItemX 3 2 4" xfId="1999" xr:uid="{00000000-0005-0000-0000-00007C040000}"/>
    <cellStyle name="SAPBEXaggItemX 3 2 5" xfId="1386" xr:uid="{00000000-0005-0000-0000-00007D040000}"/>
    <cellStyle name="SAPBEXaggItemX 3 2 6" xfId="1800" xr:uid="{00000000-0005-0000-0000-00007E040000}"/>
    <cellStyle name="SAPBEXaggItemX 3 2 7" xfId="2746" xr:uid="{00000000-0005-0000-0000-00007F040000}"/>
    <cellStyle name="SAPBEXaggItemX 3 2 8" xfId="2006" xr:uid="{00000000-0005-0000-0000-000080040000}"/>
    <cellStyle name="SAPBEXaggItemX 3 2 9" xfId="1947" xr:uid="{00000000-0005-0000-0000-000081040000}"/>
    <cellStyle name="SAPBEXaggItemX 3 3" xfId="1828" xr:uid="{00000000-0005-0000-0000-000082040000}"/>
    <cellStyle name="SAPBEXaggItemX 3 4" xfId="2181" xr:uid="{00000000-0005-0000-0000-000083040000}"/>
    <cellStyle name="SAPBEXaggItemX 3 5" xfId="4349" xr:uid="{00000000-0005-0000-0000-000084040000}"/>
    <cellStyle name="SAPBEXaggItemX 3 6" xfId="5611" xr:uid="{00000000-0005-0000-0000-000085040000}"/>
    <cellStyle name="SAPBEXaggItemX 3 7" xfId="5130" xr:uid="{00000000-0005-0000-0000-000086040000}"/>
    <cellStyle name="SAPBEXaggItemX 3 8" xfId="7216" xr:uid="{00000000-0005-0000-0000-000087040000}"/>
    <cellStyle name="SAPBEXaggItemX 3 9" xfId="6728" xr:uid="{00000000-0005-0000-0000-000088040000}"/>
    <cellStyle name="SAPBEXaggItemX 4" xfId="434" xr:uid="{00000000-0005-0000-0000-000089040000}"/>
    <cellStyle name="SAPBEXaggItemX 4 2" xfId="1602" xr:uid="{00000000-0005-0000-0000-00008A040000}"/>
    <cellStyle name="SAPBEXaggItemX 4 3" xfId="2645" xr:uid="{00000000-0005-0000-0000-00008B040000}"/>
    <cellStyle name="SAPBEXaggItemX 4 4" xfId="3808" xr:uid="{00000000-0005-0000-0000-00008C040000}"/>
    <cellStyle name="SAPBEXaggItemX 4 5" xfId="4974" xr:uid="{00000000-0005-0000-0000-00008D040000}"/>
    <cellStyle name="SAPBEXaggItemX 4 6" xfId="5476" xr:uid="{00000000-0005-0000-0000-00008E040000}"/>
    <cellStyle name="SAPBEXaggItemX 4 7" xfId="6972" xr:uid="{00000000-0005-0000-0000-00008F040000}"/>
    <cellStyle name="SAPBEXaggItemX 4 8" xfId="7343" xr:uid="{00000000-0005-0000-0000-000090040000}"/>
    <cellStyle name="SAPBEXaggItemX 4 9" xfId="8142" xr:uid="{00000000-0005-0000-0000-000091040000}"/>
    <cellStyle name="SAPBEXaggItemX 5" xfId="435" xr:uid="{00000000-0005-0000-0000-000092040000}"/>
    <cellStyle name="SAPBEXaggItemX 5 2" xfId="2301" xr:uid="{00000000-0005-0000-0000-000093040000}"/>
    <cellStyle name="SAPBEXaggItemX 5 3" xfId="2653" xr:uid="{00000000-0005-0000-0000-000094040000}"/>
    <cellStyle name="SAPBEXaggItemX 5 4" xfId="3809" xr:uid="{00000000-0005-0000-0000-000095040000}"/>
    <cellStyle name="SAPBEXaggItemX 5 5" xfId="4975" xr:uid="{00000000-0005-0000-0000-000096040000}"/>
    <cellStyle name="SAPBEXaggItemX 5 6" xfId="5573" xr:uid="{00000000-0005-0000-0000-000097040000}"/>
    <cellStyle name="SAPBEXaggItemX 5 7" xfId="6971" xr:uid="{00000000-0005-0000-0000-000098040000}"/>
    <cellStyle name="SAPBEXaggItemX 5 8" xfId="7209" xr:uid="{00000000-0005-0000-0000-000099040000}"/>
    <cellStyle name="SAPBEXaggItemX 5 9" xfId="8143" xr:uid="{00000000-0005-0000-0000-00009A040000}"/>
    <cellStyle name="SAPBEXaggItemX 6" xfId="436" xr:uid="{00000000-0005-0000-0000-00009B040000}"/>
    <cellStyle name="SAPBEXaggItemX 6 2" xfId="1776" xr:uid="{00000000-0005-0000-0000-00009C040000}"/>
    <cellStyle name="SAPBEXaggItemX 6 3" xfId="2009" xr:uid="{00000000-0005-0000-0000-00009D040000}"/>
    <cellStyle name="SAPBEXaggItemX 6 4" xfId="3810" xr:uid="{00000000-0005-0000-0000-00009E040000}"/>
    <cellStyle name="SAPBEXaggItemX 6 5" xfId="4938" xr:uid="{00000000-0005-0000-0000-00009F040000}"/>
    <cellStyle name="SAPBEXaggItemX 6 6" xfId="5555" xr:uid="{00000000-0005-0000-0000-0000A0040000}"/>
    <cellStyle name="SAPBEXaggItemX 6 7" xfId="6970" xr:uid="{00000000-0005-0000-0000-0000A1040000}"/>
    <cellStyle name="SAPBEXaggItemX 6 8" xfId="6730" xr:uid="{00000000-0005-0000-0000-0000A2040000}"/>
    <cellStyle name="SAPBEXaggItemX 6 9" xfId="8651" xr:uid="{00000000-0005-0000-0000-0000A3040000}"/>
    <cellStyle name="SAPBEXaggItemX 7" xfId="437" xr:uid="{00000000-0005-0000-0000-0000A4040000}"/>
    <cellStyle name="SAPBEXaggItemX 7 10" xfId="3777" xr:uid="{00000000-0005-0000-0000-0000A5040000}"/>
    <cellStyle name="SAPBEXaggItemX 7 11" xfId="4039" xr:uid="{00000000-0005-0000-0000-0000A6040000}"/>
    <cellStyle name="SAPBEXaggItemX 7 12" xfId="3811" xr:uid="{00000000-0005-0000-0000-0000A7040000}"/>
    <cellStyle name="SAPBEXaggItemX 7 13" xfId="3776" xr:uid="{00000000-0005-0000-0000-0000A8040000}"/>
    <cellStyle name="SAPBEXaggItemX 7 14" xfId="5790" xr:uid="{00000000-0005-0000-0000-0000A9040000}"/>
    <cellStyle name="SAPBEXaggItemX 7 15" xfId="5650" xr:uid="{00000000-0005-0000-0000-0000AA040000}"/>
    <cellStyle name="SAPBEXaggItemX 7 16" xfId="6511" xr:uid="{00000000-0005-0000-0000-0000AB040000}"/>
    <cellStyle name="SAPBEXaggItemX 7 17" xfId="6969" xr:uid="{00000000-0005-0000-0000-0000AC040000}"/>
    <cellStyle name="SAPBEXaggItemX 7 18" xfId="7344" xr:uid="{00000000-0005-0000-0000-0000AD040000}"/>
    <cellStyle name="SAPBEXaggItemX 7 19" xfId="6525" xr:uid="{00000000-0005-0000-0000-0000AE040000}"/>
    <cellStyle name="SAPBEXaggItemX 7 2" xfId="1883" xr:uid="{00000000-0005-0000-0000-0000AF040000}"/>
    <cellStyle name="SAPBEXaggItemX 7 20" xfId="8454" xr:uid="{00000000-0005-0000-0000-0000B0040000}"/>
    <cellStyle name="SAPBEXaggItemX 7 21" xfId="8128" xr:uid="{00000000-0005-0000-0000-0000B1040000}"/>
    <cellStyle name="SAPBEXaggItemX 7 22" xfId="9123" xr:uid="{00000000-0005-0000-0000-0000B2040000}"/>
    <cellStyle name="SAPBEXaggItemX 7 3" xfId="1543" xr:uid="{00000000-0005-0000-0000-0000B3040000}"/>
    <cellStyle name="SAPBEXaggItemX 7 4" xfId="2494" xr:uid="{00000000-0005-0000-0000-0000B4040000}"/>
    <cellStyle name="SAPBEXaggItemX 7 5" xfId="2623" xr:uid="{00000000-0005-0000-0000-0000B5040000}"/>
    <cellStyle name="SAPBEXaggItemX 7 6" xfId="1690" xr:uid="{00000000-0005-0000-0000-0000B6040000}"/>
    <cellStyle name="SAPBEXaggItemX 7 7" xfId="2530" xr:uid="{00000000-0005-0000-0000-0000B7040000}"/>
    <cellStyle name="SAPBEXaggItemX 7 8" xfId="1466" xr:uid="{00000000-0005-0000-0000-0000B8040000}"/>
    <cellStyle name="SAPBEXaggItemX 7 9" xfId="2634" xr:uid="{00000000-0005-0000-0000-0000B9040000}"/>
    <cellStyle name="SAPBEXaggItemX 8" xfId="438" xr:uid="{00000000-0005-0000-0000-0000BA040000}"/>
    <cellStyle name="SAPBEXaggItemX 8 2" xfId="2740" xr:uid="{00000000-0005-0000-0000-0000BB040000}"/>
    <cellStyle name="SAPBEXaggItemX 8 3" xfId="1904" xr:uid="{00000000-0005-0000-0000-0000BC040000}"/>
    <cellStyle name="SAPBEXaggItemX 8 4" xfId="4810" xr:uid="{00000000-0005-0000-0000-0000BD040000}"/>
    <cellStyle name="SAPBEXaggItemX 8 5" xfId="5122" xr:uid="{00000000-0005-0000-0000-0000BE040000}"/>
    <cellStyle name="SAPBEXaggItemX 8 6" xfId="7243" xr:uid="{00000000-0005-0000-0000-0000BF040000}"/>
    <cellStyle name="SAPBEXaggItemX 8 7" xfId="8144" xr:uid="{00000000-0005-0000-0000-0000C0040000}"/>
    <cellStyle name="SAPBEXaggItemX 9" xfId="2747" xr:uid="{00000000-0005-0000-0000-0000C1040000}"/>
    <cellStyle name="SAPBEXaggItemX_FY12_MNA_Monthly_Portfolio_Report_July_2012new - Copy" xfId="439" xr:uid="{00000000-0005-0000-0000-0000C2040000}"/>
    <cellStyle name="SAPBEXchaText" xfId="14" xr:uid="{00000000-0005-0000-0000-0000C3040000}"/>
    <cellStyle name="SAPBEXchaText 10" xfId="440" xr:uid="{00000000-0005-0000-0000-0000C4040000}"/>
    <cellStyle name="SAPBEXchaText 10 10" xfId="3778" xr:uid="{00000000-0005-0000-0000-0000C5040000}"/>
    <cellStyle name="SAPBEXchaText 10 11" xfId="4343" xr:uid="{00000000-0005-0000-0000-0000C6040000}"/>
    <cellStyle name="SAPBEXchaText 10 12" xfId="4720" xr:uid="{00000000-0005-0000-0000-0000C7040000}"/>
    <cellStyle name="SAPBEXchaText 10 13" xfId="4233" xr:uid="{00000000-0005-0000-0000-0000C8040000}"/>
    <cellStyle name="SAPBEXchaText 10 14" xfId="5548" xr:uid="{00000000-0005-0000-0000-0000C9040000}"/>
    <cellStyle name="SAPBEXchaText 10 15" xfId="5420" xr:uid="{00000000-0005-0000-0000-0000CA040000}"/>
    <cellStyle name="SAPBEXchaText 10 16" xfId="6514" xr:uid="{00000000-0005-0000-0000-0000CB040000}"/>
    <cellStyle name="SAPBEXchaText 10 17" xfId="7269" xr:uid="{00000000-0005-0000-0000-0000CC040000}"/>
    <cellStyle name="SAPBEXchaText 10 18" xfId="7485" xr:uid="{00000000-0005-0000-0000-0000CD040000}"/>
    <cellStyle name="SAPBEXchaText 10 19" xfId="6524" xr:uid="{00000000-0005-0000-0000-0000CE040000}"/>
    <cellStyle name="SAPBEXchaText 10 2" xfId="2092" xr:uid="{00000000-0005-0000-0000-0000CF040000}"/>
    <cellStyle name="SAPBEXchaText 10 20" xfId="8704" xr:uid="{00000000-0005-0000-0000-0000D0040000}"/>
    <cellStyle name="SAPBEXchaText 10 21" xfId="8815" xr:uid="{00000000-0005-0000-0000-0000D1040000}"/>
    <cellStyle name="SAPBEXchaText 10 22" xfId="8563" xr:uid="{00000000-0005-0000-0000-0000D2040000}"/>
    <cellStyle name="SAPBEXchaText 10 3" xfId="1336" xr:uid="{00000000-0005-0000-0000-0000D3040000}"/>
    <cellStyle name="SAPBEXchaText 10 4" xfId="2007" xr:uid="{00000000-0005-0000-0000-0000D4040000}"/>
    <cellStyle name="SAPBEXchaText 10 5" xfId="2050" xr:uid="{00000000-0005-0000-0000-0000D5040000}"/>
    <cellStyle name="SAPBEXchaText 10 6" xfId="1263" xr:uid="{00000000-0005-0000-0000-0000D6040000}"/>
    <cellStyle name="SAPBEXchaText 10 7" xfId="2646" xr:uid="{00000000-0005-0000-0000-0000D7040000}"/>
    <cellStyle name="SAPBEXchaText 10 8" xfId="1589" xr:uid="{00000000-0005-0000-0000-0000D8040000}"/>
    <cellStyle name="SAPBEXchaText 10 9" xfId="2858" xr:uid="{00000000-0005-0000-0000-0000D9040000}"/>
    <cellStyle name="SAPBEXchaText 11" xfId="441" xr:uid="{00000000-0005-0000-0000-0000DA040000}"/>
    <cellStyle name="SAPBEXchaText 11 10" xfId="3779" xr:uid="{00000000-0005-0000-0000-0000DB040000}"/>
    <cellStyle name="SAPBEXchaText 11 11" xfId="4303" xr:uid="{00000000-0005-0000-0000-0000DC040000}"/>
    <cellStyle name="SAPBEXchaText 11 12" xfId="4813" xr:uid="{00000000-0005-0000-0000-0000DD040000}"/>
    <cellStyle name="SAPBEXchaText 11 13" xfId="3771" xr:uid="{00000000-0005-0000-0000-0000DE040000}"/>
    <cellStyle name="SAPBEXchaText 11 14" xfId="4733" xr:uid="{00000000-0005-0000-0000-0000DF040000}"/>
    <cellStyle name="SAPBEXchaText 11 15" xfId="5535" xr:uid="{00000000-0005-0000-0000-0000E0040000}"/>
    <cellStyle name="SAPBEXchaText 11 16" xfId="6515" xr:uid="{00000000-0005-0000-0000-0000E1040000}"/>
    <cellStyle name="SAPBEXchaText 11 17" xfId="7364" xr:uid="{00000000-0005-0000-0000-0000E2040000}"/>
    <cellStyle name="SAPBEXchaText 11 18" xfId="7245" xr:uid="{00000000-0005-0000-0000-0000E3040000}"/>
    <cellStyle name="SAPBEXchaText 11 19" xfId="7275" xr:uid="{00000000-0005-0000-0000-0000E4040000}"/>
    <cellStyle name="SAPBEXchaText 11 2" xfId="2239" xr:uid="{00000000-0005-0000-0000-0000E5040000}"/>
    <cellStyle name="SAPBEXchaText 11 20" xfId="8788" xr:uid="{00000000-0005-0000-0000-0000E6040000}"/>
    <cellStyle name="SAPBEXchaText 11 21" xfId="8903" xr:uid="{00000000-0005-0000-0000-0000E7040000}"/>
    <cellStyle name="SAPBEXchaText 11 22" xfId="7498" xr:uid="{00000000-0005-0000-0000-0000E8040000}"/>
    <cellStyle name="SAPBEXchaText 11 3" xfId="1245" xr:uid="{00000000-0005-0000-0000-0000E9040000}"/>
    <cellStyle name="SAPBEXchaText 11 4" xfId="1432" xr:uid="{00000000-0005-0000-0000-0000EA040000}"/>
    <cellStyle name="SAPBEXchaText 11 5" xfId="1514" xr:uid="{00000000-0005-0000-0000-0000EB040000}"/>
    <cellStyle name="SAPBEXchaText 11 6" xfId="2229" xr:uid="{00000000-0005-0000-0000-0000EC040000}"/>
    <cellStyle name="SAPBEXchaText 11 7" xfId="2744" xr:uid="{00000000-0005-0000-0000-0000ED040000}"/>
    <cellStyle name="SAPBEXchaText 11 8" xfId="1774" xr:uid="{00000000-0005-0000-0000-0000EE040000}"/>
    <cellStyle name="SAPBEXchaText 11 9" xfId="2082" xr:uid="{00000000-0005-0000-0000-0000EF040000}"/>
    <cellStyle name="SAPBEXchaText 12" xfId="442" xr:uid="{00000000-0005-0000-0000-0000F0040000}"/>
    <cellStyle name="SAPBEXchaText 12 10" xfId="3780" xr:uid="{00000000-0005-0000-0000-0000F1040000}"/>
    <cellStyle name="SAPBEXchaText 12 11" xfId="4627" xr:uid="{00000000-0005-0000-0000-0000F2040000}"/>
    <cellStyle name="SAPBEXchaText 12 12" xfId="3812" xr:uid="{00000000-0005-0000-0000-0000F3040000}"/>
    <cellStyle name="SAPBEXchaText 12 13" xfId="4479" xr:uid="{00000000-0005-0000-0000-0000F4040000}"/>
    <cellStyle name="SAPBEXchaText 12 14" xfId="5789" xr:uid="{00000000-0005-0000-0000-0000F5040000}"/>
    <cellStyle name="SAPBEXchaText 12 15" xfId="5768" xr:uid="{00000000-0005-0000-0000-0000F6040000}"/>
    <cellStyle name="SAPBEXchaText 12 16" xfId="6516" xr:uid="{00000000-0005-0000-0000-0000F7040000}"/>
    <cellStyle name="SAPBEXchaText 12 17" xfId="6968" xr:uid="{00000000-0005-0000-0000-0000F8040000}"/>
    <cellStyle name="SAPBEXchaText 12 18" xfId="6736" xr:uid="{00000000-0005-0000-0000-0000F9040000}"/>
    <cellStyle name="SAPBEXchaText 12 19" xfId="6474" xr:uid="{00000000-0005-0000-0000-0000FA040000}"/>
    <cellStyle name="SAPBEXchaText 12 2" xfId="1880" xr:uid="{00000000-0005-0000-0000-0000FB040000}"/>
    <cellStyle name="SAPBEXchaText 12 20" xfId="8453" xr:uid="{00000000-0005-0000-0000-0000FC040000}"/>
    <cellStyle name="SAPBEXchaText 12 21" xfId="8129" xr:uid="{00000000-0005-0000-0000-0000FD040000}"/>
    <cellStyle name="SAPBEXchaText 12 22" xfId="9122" xr:uid="{00000000-0005-0000-0000-0000FE040000}"/>
    <cellStyle name="SAPBEXchaText 12 3" xfId="1544" xr:uid="{00000000-0005-0000-0000-0000FF040000}"/>
    <cellStyle name="SAPBEXchaText 12 4" xfId="2493" xr:uid="{00000000-0005-0000-0000-000000050000}"/>
    <cellStyle name="SAPBEXchaText 12 5" xfId="2622" xr:uid="{00000000-0005-0000-0000-000001050000}"/>
    <cellStyle name="SAPBEXchaText 12 6" xfId="1968" xr:uid="{00000000-0005-0000-0000-000002050000}"/>
    <cellStyle name="SAPBEXchaText 12 7" xfId="1860" xr:uid="{00000000-0005-0000-0000-000003050000}"/>
    <cellStyle name="SAPBEXchaText 12 8" xfId="1587" xr:uid="{00000000-0005-0000-0000-000004050000}"/>
    <cellStyle name="SAPBEXchaText 12 9" xfId="2660" xr:uid="{00000000-0005-0000-0000-000005050000}"/>
    <cellStyle name="SAPBEXchaText 13" xfId="443" xr:uid="{00000000-0005-0000-0000-000006050000}"/>
    <cellStyle name="SAPBEXchaText 13 10" xfId="4485" xr:uid="{00000000-0005-0000-0000-000007050000}"/>
    <cellStyle name="SAPBEXchaText 13 11" xfId="4196" xr:uid="{00000000-0005-0000-0000-000008050000}"/>
    <cellStyle name="SAPBEXchaText 13 12" xfId="1756" xr:uid="{00000000-0005-0000-0000-000009050000}"/>
    <cellStyle name="SAPBEXchaText 13 13" xfId="4546" xr:uid="{00000000-0005-0000-0000-00000A050000}"/>
    <cellStyle name="SAPBEXchaText 13 14" xfId="4977" xr:uid="{00000000-0005-0000-0000-00000B050000}"/>
    <cellStyle name="SAPBEXchaText 13 15" xfId="4670" xr:uid="{00000000-0005-0000-0000-00000C050000}"/>
    <cellStyle name="SAPBEXchaText 13 16" xfId="6517" xr:uid="{00000000-0005-0000-0000-00000D050000}"/>
    <cellStyle name="SAPBEXchaText 13 17" xfId="7251" xr:uid="{00000000-0005-0000-0000-00000E050000}"/>
    <cellStyle name="SAPBEXchaText 13 18" xfId="6737" xr:uid="{00000000-0005-0000-0000-00000F050000}"/>
    <cellStyle name="SAPBEXchaText 13 19" xfId="7223" xr:uid="{00000000-0005-0000-0000-000010050000}"/>
    <cellStyle name="SAPBEXchaText 13 2" xfId="1879" xr:uid="{00000000-0005-0000-0000-000011050000}"/>
    <cellStyle name="SAPBEXchaText 13 20" xfId="8690" xr:uid="{00000000-0005-0000-0000-000012050000}"/>
    <cellStyle name="SAPBEXchaText 13 21" xfId="7812" xr:uid="{00000000-0005-0000-0000-000013050000}"/>
    <cellStyle name="SAPBEXchaText 13 22" xfId="8739" xr:uid="{00000000-0005-0000-0000-000014050000}"/>
    <cellStyle name="SAPBEXchaText 13 3" xfId="1352" xr:uid="{00000000-0005-0000-0000-000015050000}"/>
    <cellStyle name="SAPBEXchaText 13 4" xfId="2194" xr:uid="{00000000-0005-0000-0000-000016050000}"/>
    <cellStyle name="SAPBEXchaText 13 5" xfId="1507" xr:uid="{00000000-0005-0000-0000-000017050000}"/>
    <cellStyle name="SAPBEXchaText 13 6" xfId="2106" xr:uid="{00000000-0005-0000-0000-000018050000}"/>
    <cellStyle name="SAPBEXchaText 13 7" xfId="2112" xr:uid="{00000000-0005-0000-0000-000019050000}"/>
    <cellStyle name="SAPBEXchaText 13 8" xfId="2486" xr:uid="{00000000-0005-0000-0000-00001A050000}"/>
    <cellStyle name="SAPBEXchaText 13 9" xfId="2390" xr:uid="{00000000-0005-0000-0000-00001B050000}"/>
    <cellStyle name="SAPBEXchaText 14" xfId="444" xr:uid="{00000000-0005-0000-0000-00001C050000}"/>
    <cellStyle name="SAPBEXchaText 14 2" xfId="2743" xr:uid="{00000000-0005-0000-0000-00001D050000}"/>
    <cellStyle name="SAPBEXchaText 14 3" xfId="2166" xr:uid="{00000000-0005-0000-0000-00001E050000}"/>
    <cellStyle name="SAPBEXchaText 14 4" xfId="4812" xr:uid="{00000000-0005-0000-0000-00001F050000}"/>
    <cellStyle name="SAPBEXchaText 14 5" xfId="5649" xr:uid="{00000000-0005-0000-0000-000020050000}"/>
    <cellStyle name="SAPBEXchaText 14 6" xfId="6738" xr:uid="{00000000-0005-0000-0000-000021050000}"/>
    <cellStyle name="SAPBEXchaText 14 7" xfId="8938" xr:uid="{00000000-0005-0000-0000-000022050000}"/>
    <cellStyle name="SAPBEXchaText 15" xfId="445" xr:uid="{00000000-0005-0000-0000-000023050000}"/>
    <cellStyle name="SAPBEXchaText 15 2" xfId="2224" xr:uid="{00000000-0005-0000-0000-000024050000}"/>
    <cellStyle name="SAPBEXchaText 15 3" xfId="2627" xr:uid="{00000000-0005-0000-0000-000025050000}"/>
    <cellStyle name="SAPBEXchaText 15 4" xfId="4494" xr:uid="{00000000-0005-0000-0000-000026050000}"/>
    <cellStyle name="SAPBEXchaText 15 5" xfId="5121" xr:uid="{00000000-0005-0000-0000-000027050000}"/>
    <cellStyle name="SAPBEXchaText 15 6" xfId="6741" xr:uid="{00000000-0005-0000-0000-000028050000}"/>
    <cellStyle name="SAPBEXchaText 15 7" xfId="6643" xr:uid="{00000000-0005-0000-0000-000029050000}"/>
    <cellStyle name="SAPBEXchaText 16" xfId="56" xr:uid="{00000000-0005-0000-0000-00002A050000}"/>
    <cellStyle name="SAPBEXchaText 16 10" xfId="2904" xr:uid="{00000000-0005-0000-0000-00002B050000}"/>
    <cellStyle name="SAPBEXchaText 16 11" xfId="2430" xr:uid="{00000000-0005-0000-0000-00002C050000}"/>
    <cellStyle name="SAPBEXchaText 16 12" xfId="2742" xr:uid="{00000000-0005-0000-0000-00002D050000}"/>
    <cellStyle name="SAPBEXchaText 16 13" xfId="4554" xr:uid="{00000000-0005-0000-0000-00002E050000}"/>
    <cellStyle name="SAPBEXchaText 16 14" xfId="4978" xr:uid="{00000000-0005-0000-0000-00002F050000}"/>
    <cellStyle name="SAPBEXchaText 16 15" xfId="5419" xr:uid="{00000000-0005-0000-0000-000030050000}"/>
    <cellStyle name="SAPBEXchaText 16 16" xfId="6520" xr:uid="{00000000-0005-0000-0000-000031050000}"/>
    <cellStyle name="SAPBEXchaText 16 17" xfId="7232" xr:uid="{00000000-0005-0000-0000-000032050000}"/>
    <cellStyle name="SAPBEXchaText 16 18" xfId="7484" xr:uid="{00000000-0005-0000-0000-000033050000}"/>
    <cellStyle name="SAPBEXchaText 16 19" xfId="6519" xr:uid="{00000000-0005-0000-0000-000034050000}"/>
    <cellStyle name="SAPBEXchaText 16 2" xfId="1876" xr:uid="{00000000-0005-0000-0000-000035050000}"/>
    <cellStyle name="SAPBEXchaText 16 20" xfId="8671" xr:uid="{00000000-0005-0000-0000-000036050000}"/>
    <cellStyle name="SAPBEXchaText 16 21" xfId="7676" xr:uid="{00000000-0005-0000-0000-000037050000}"/>
    <cellStyle name="SAPBEXchaText 16 22" xfId="8658" xr:uid="{00000000-0005-0000-0000-000038050000}"/>
    <cellStyle name="SAPBEXchaText 16 3" xfId="1363" xr:uid="{00000000-0005-0000-0000-000039050000}"/>
    <cellStyle name="SAPBEXchaText 16 4" xfId="2113" xr:uid="{00000000-0005-0000-0000-00003A050000}"/>
    <cellStyle name="SAPBEXchaText 16 5" xfId="1436" xr:uid="{00000000-0005-0000-0000-00003B050000}"/>
    <cellStyle name="SAPBEXchaText 16 6" xfId="2567" xr:uid="{00000000-0005-0000-0000-00003C050000}"/>
    <cellStyle name="SAPBEXchaText 16 7" xfId="1559" xr:uid="{00000000-0005-0000-0000-00003D050000}"/>
    <cellStyle name="SAPBEXchaText 16 8" xfId="1281" xr:uid="{00000000-0005-0000-0000-00003E050000}"/>
    <cellStyle name="SAPBEXchaText 16 9" xfId="1567" xr:uid="{00000000-0005-0000-0000-00003F050000}"/>
    <cellStyle name="SAPBEXchaText 17" xfId="1089" xr:uid="{00000000-0005-0000-0000-000040050000}"/>
    <cellStyle name="SAPBEXchaText 18" xfId="245" xr:uid="{00000000-0005-0000-0000-000041050000}"/>
    <cellStyle name="SAPBEXchaText 18 10" xfId="4221" xr:uid="{00000000-0005-0000-0000-000042050000}"/>
    <cellStyle name="SAPBEXchaText 18 11" xfId="4727" xr:uid="{00000000-0005-0000-0000-000043050000}"/>
    <cellStyle name="SAPBEXchaText 18 12" xfId="4851" xr:uid="{00000000-0005-0000-0000-000044050000}"/>
    <cellStyle name="SAPBEXchaText 18 13" xfId="5589" xr:uid="{00000000-0005-0000-0000-000045050000}"/>
    <cellStyle name="SAPBEXchaText 18 14" xfId="5689" xr:uid="{00000000-0005-0000-0000-000046050000}"/>
    <cellStyle name="SAPBEXchaText 18 15" xfId="6229" xr:uid="{00000000-0005-0000-0000-000047050000}"/>
    <cellStyle name="SAPBEXchaText 18 16" xfId="7277" xr:uid="{00000000-0005-0000-0000-000048050000}"/>
    <cellStyle name="SAPBEXchaText 18 17" xfId="7401" xr:uid="{00000000-0005-0000-0000-000049050000}"/>
    <cellStyle name="SAPBEXchaText 18 18" xfId="7994" xr:uid="{00000000-0005-0000-0000-00004A050000}"/>
    <cellStyle name="SAPBEXchaText 18 19" xfId="8710" xr:uid="{00000000-0005-0000-0000-00004B050000}"/>
    <cellStyle name="SAPBEXchaText 18 2" xfId="1327" xr:uid="{00000000-0005-0000-0000-00004C050000}"/>
    <cellStyle name="SAPBEXchaText 18 20" xfId="8821" xr:uid="{00000000-0005-0000-0000-00004D050000}"/>
    <cellStyle name="SAPBEXchaText 18 21" xfId="8927" xr:uid="{00000000-0005-0000-0000-00004E050000}"/>
    <cellStyle name="SAPBEXchaText 18 22" xfId="8561" xr:uid="{00000000-0005-0000-0000-00004F050000}"/>
    <cellStyle name="SAPBEXchaText 18 3" xfId="2266" xr:uid="{00000000-0005-0000-0000-000050050000}"/>
    <cellStyle name="SAPBEXchaText 18 4" xfId="2370" xr:uid="{00000000-0005-0000-0000-000051050000}"/>
    <cellStyle name="SAPBEXchaText 18 5" xfId="2044" xr:uid="{00000000-0005-0000-0000-000052050000}"/>
    <cellStyle name="SAPBEXchaText 18 6" xfId="2654" xr:uid="{00000000-0005-0000-0000-000053050000}"/>
    <cellStyle name="SAPBEXchaText 18 7" xfId="2780" xr:uid="{00000000-0005-0000-0000-000054050000}"/>
    <cellStyle name="SAPBEXchaText 18 8" xfId="3637" xr:uid="{00000000-0005-0000-0000-000055050000}"/>
    <cellStyle name="SAPBEXchaText 18 9" xfId="4457" xr:uid="{00000000-0005-0000-0000-000056050000}"/>
    <cellStyle name="SAPBEXchaText 19" xfId="1213" xr:uid="{00000000-0005-0000-0000-000057050000}"/>
    <cellStyle name="SAPBEXchaText 2" xfId="71" xr:uid="{00000000-0005-0000-0000-000058050000}"/>
    <cellStyle name="SAPBEXchaText 2 2" xfId="132" xr:uid="{00000000-0005-0000-0000-000059050000}"/>
    <cellStyle name="SAPBEXchaText 2 2 2" xfId="1760" xr:uid="{00000000-0005-0000-0000-00005A050000}"/>
    <cellStyle name="SAPBEXchaText 2 2 3" xfId="2055" xr:uid="{00000000-0005-0000-0000-00005B050000}"/>
    <cellStyle name="SAPBEXchaText 2 2 4" xfId="4360" xr:uid="{00000000-0005-0000-0000-00005C050000}"/>
    <cellStyle name="SAPBEXchaText 2 2 5" xfId="5120" xr:uid="{00000000-0005-0000-0000-00005D050000}"/>
    <cellStyle name="SAPBEXchaText 2 2 6" xfId="6742" xr:uid="{00000000-0005-0000-0000-00005E050000}"/>
    <cellStyle name="SAPBEXchaText 2 2 7" xfId="9121" xr:uid="{00000000-0005-0000-0000-00005F050000}"/>
    <cellStyle name="SAPBEXchaText 2 3" xfId="175" xr:uid="{00000000-0005-0000-0000-000060050000}"/>
    <cellStyle name="SAPBEXchaText 2 3 2" xfId="1276" xr:uid="{00000000-0005-0000-0000-000061050000}"/>
    <cellStyle name="SAPBEXchaText 2 3 3" xfId="3578" xr:uid="{00000000-0005-0000-0000-000062050000}"/>
    <cellStyle name="SAPBEXchaText 2 3 4" xfId="4113" xr:uid="{00000000-0005-0000-0000-000063050000}"/>
    <cellStyle name="SAPBEXchaText 2 3 5" xfId="6172" xr:uid="{00000000-0005-0000-0000-000064050000}"/>
    <cellStyle name="SAPBEXchaText 2 3 6" xfId="7934" xr:uid="{00000000-0005-0000-0000-000065050000}"/>
    <cellStyle name="SAPBEXchaText 2 3 7" xfId="7399" xr:uid="{00000000-0005-0000-0000-000066050000}"/>
    <cellStyle name="SAPBEXchaText 2 4" xfId="195" xr:uid="{00000000-0005-0000-0000-000067050000}"/>
    <cellStyle name="SAPBEXchaText 2 4 2" xfId="1460" xr:uid="{00000000-0005-0000-0000-000068050000}"/>
    <cellStyle name="SAPBEXchaText 2 4 3" xfId="3593" xr:uid="{00000000-0005-0000-0000-000069050000}"/>
    <cellStyle name="SAPBEXchaText 2 4 4" xfId="3085" xr:uid="{00000000-0005-0000-0000-00006A050000}"/>
    <cellStyle name="SAPBEXchaText 2 4 5" xfId="6187" xr:uid="{00000000-0005-0000-0000-00006B050000}"/>
    <cellStyle name="SAPBEXchaText 2 4 6" xfId="7949" xr:uid="{00000000-0005-0000-0000-00006C050000}"/>
    <cellStyle name="SAPBEXchaText 2 4 7" xfId="9035" xr:uid="{00000000-0005-0000-0000-00006D050000}"/>
    <cellStyle name="SAPBEXchaText 2 5" xfId="225" xr:uid="{00000000-0005-0000-0000-00006E050000}"/>
    <cellStyle name="SAPBEXchaText 2 5 2" xfId="1522" xr:uid="{00000000-0005-0000-0000-00006F050000}"/>
    <cellStyle name="SAPBEXchaText 2 5 3" xfId="3618" xr:uid="{00000000-0005-0000-0000-000070050000}"/>
    <cellStyle name="SAPBEXchaText 2 5 4" xfId="4136" xr:uid="{00000000-0005-0000-0000-000071050000}"/>
    <cellStyle name="SAPBEXchaText 2 5 5" xfId="6211" xr:uid="{00000000-0005-0000-0000-000072050000}"/>
    <cellStyle name="SAPBEXchaText 2 5 6" xfId="7975" xr:uid="{00000000-0005-0000-0000-000073050000}"/>
    <cellStyle name="SAPBEXchaText 2 5 7" xfId="8847" xr:uid="{00000000-0005-0000-0000-000074050000}"/>
    <cellStyle name="SAPBEXchaText 2 6" xfId="242" xr:uid="{00000000-0005-0000-0000-000075050000}"/>
    <cellStyle name="SAPBEXchaText 2 6 2" xfId="2777" xr:uid="{00000000-0005-0000-0000-000076050000}"/>
    <cellStyle name="SAPBEXchaText 2 6 3" xfId="3634" xr:uid="{00000000-0005-0000-0000-000077050000}"/>
    <cellStyle name="SAPBEXchaText 2 6 4" xfId="4848" xr:uid="{00000000-0005-0000-0000-000078050000}"/>
    <cellStyle name="SAPBEXchaText 2 6 5" xfId="6226" xr:uid="{00000000-0005-0000-0000-000079050000}"/>
    <cellStyle name="SAPBEXchaText 2 6 6" xfId="7991" xr:uid="{00000000-0005-0000-0000-00007A050000}"/>
    <cellStyle name="SAPBEXchaText 2 6 7" xfId="8551" xr:uid="{00000000-0005-0000-0000-00007B050000}"/>
    <cellStyle name="SAPBEXchaText 20" xfId="2028" xr:uid="{00000000-0005-0000-0000-00007C050000}"/>
    <cellStyle name="SAPBEXchaText 21" xfId="1331" xr:uid="{00000000-0005-0000-0000-00007D050000}"/>
    <cellStyle name="SAPBEXchaText 22" xfId="2179" xr:uid="{00000000-0005-0000-0000-00007E050000}"/>
    <cellStyle name="SAPBEXchaText 23" xfId="1554" xr:uid="{00000000-0005-0000-0000-00007F050000}"/>
    <cellStyle name="SAPBEXchaText 24" xfId="2444" xr:uid="{00000000-0005-0000-0000-000080050000}"/>
    <cellStyle name="SAPBEXchaText 25" xfId="2651" xr:uid="{00000000-0005-0000-0000-000081050000}"/>
    <cellStyle name="SAPBEXchaText 26" xfId="2564" xr:uid="{00000000-0005-0000-0000-000082050000}"/>
    <cellStyle name="SAPBEXchaText 27" xfId="3473" xr:uid="{00000000-0005-0000-0000-000083050000}"/>
    <cellStyle name="SAPBEXchaText 28" xfId="4696" xr:uid="{00000000-0005-0000-0000-000084050000}"/>
    <cellStyle name="SAPBEXchaText 29" xfId="4313" xr:uid="{00000000-0005-0000-0000-000085050000}"/>
    <cellStyle name="SAPBEXchaText 3" xfId="72" xr:uid="{00000000-0005-0000-0000-000086050000}"/>
    <cellStyle name="SAPBEXchaText 3 10" xfId="8740" xr:uid="{00000000-0005-0000-0000-000087050000}"/>
    <cellStyle name="SAPBEXchaText 3 2" xfId="447" xr:uid="{00000000-0005-0000-0000-000088050000}"/>
    <cellStyle name="SAPBEXchaText 3 2 2" xfId="2741" xr:uid="{00000000-0005-0000-0000-000089050000}"/>
    <cellStyle name="SAPBEXchaText 3 2 3" xfId="1753" xr:uid="{00000000-0005-0000-0000-00008A050000}"/>
    <cellStyle name="SAPBEXchaText 3 2 4" xfId="4811" xr:uid="{00000000-0005-0000-0000-00008B050000}"/>
    <cellStyle name="SAPBEXchaText 3 2 5" xfId="5119" xr:uid="{00000000-0005-0000-0000-00008C050000}"/>
    <cellStyle name="SAPBEXchaText 3 2 6" xfId="7158" xr:uid="{00000000-0005-0000-0000-00008D050000}"/>
    <cellStyle name="SAPBEXchaText 3 2 7" xfId="8687" xr:uid="{00000000-0005-0000-0000-00008E050000}"/>
    <cellStyle name="SAPBEXchaText 3 3" xfId="446" xr:uid="{00000000-0005-0000-0000-00008F050000}"/>
    <cellStyle name="SAPBEXchaText 3 3 2" xfId="2798" xr:uid="{00000000-0005-0000-0000-000090050000}"/>
    <cellStyle name="SAPBEXchaText 3 3 3" xfId="3656" xr:uid="{00000000-0005-0000-0000-000091050000}"/>
    <cellStyle name="SAPBEXchaText 3 3 4" xfId="4868" xr:uid="{00000000-0005-0000-0000-000092050000}"/>
    <cellStyle name="SAPBEXchaText 3 3 5" xfId="6244" xr:uid="{00000000-0005-0000-0000-000093050000}"/>
    <cellStyle name="SAPBEXchaText 3 3 6" xfId="8012" xr:uid="{00000000-0005-0000-0000-000094050000}"/>
    <cellStyle name="SAPBEXchaText 3 3 7" xfId="8840" xr:uid="{00000000-0005-0000-0000-000095050000}"/>
    <cellStyle name="SAPBEXchaText 3 4" xfId="1107" xr:uid="{00000000-0005-0000-0000-000096050000}"/>
    <cellStyle name="SAPBEXchaText 3 5" xfId="1563" xr:uid="{00000000-0005-0000-0000-000097050000}"/>
    <cellStyle name="SAPBEXchaText 3 6" xfId="2385" xr:uid="{00000000-0005-0000-0000-000098050000}"/>
    <cellStyle name="SAPBEXchaText 3 7" xfId="1556" xr:uid="{00000000-0005-0000-0000-000099050000}"/>
    <cellStyle name="SAPBEXchaText 3 8" xfId="5648" xr:uid="{00000000-0005-0000-0000-00009A050000}"/>
    <cellStyle name="SAPBEXchaText 3 9" xfId="6744" xr:uid="{00000000-0005-0000-0000-00009B050000}"/>
    <cellStyle name="SAPBEXchaText 30" xfId="4725" xr:uid="{00000000-0005-0000-0000-00009C050000}"/>
    <cellStyle name="SAPBEXchaText 31" xfId="4054" xr:uid="{00000000-0005-0000-0000-00009D050000}"/>
    <cellStyle name="SAPBEXchaText 32" xfId="4359" xr:uid="{00000000-0005-0000-0000-00009E050000}"/>
    <cellStyle name="SAPBEXchaText 33" xfId="5332" xr:uid="{00000000-0005-0000-0000-00009F050000}"/>
    <cellStyle name="SAPBEXchaText 34" xfId="6334" xr:uid="{00000000-0005-0000-0000-0000A0050000}"/>
    <cellStyle name="SAPBEXchaText 35" xfId="7274" xr:uid="{00000000-0005-0000-0000-0000A1050000}"/>
    <cellStyle name="SAPBEXchaText 36" xfId="6347" xr:uid="{00000000-0005-0000-0000-0000A2050000}"/>
    <cellStyle name="SAPBEXchaText 37" xfId="7831" xr:uid="{00000000-0005-0000-0000-0000A3050000}"/>
    <cellStyle name="SAPBEXchaText 38" xfId="8707" xr:uid="{00000000-0005-0000-0000-0000A4050000}"/>
    <cellStyle name="SAPBEXchaText 39" xfId="8818" xr:uid="{00000000-0005-0000-0000-0000A5050000}"/>
    <cellStyle name="SAPBEXchaText 4" xfId="448" xr:uid="{00000000-0005-0000-0000-0000A6050000}"/>
    <cellStyle name="SAPBEXchaText 4 2" xfId="449" xr:uid="{00000000-0005-0000-0000-0000A7050000}"/>
    <cellStyle name="SAPBEXchaText 4 3" xfId="450" xr:uid="{00000000-0005-0000-0000-0000A8050000}"/>
    <cellStyle name="SAPBEXchaText 4 4" xfId="57" xr:uid="{00000000-0005-0000-0000-0000A9050000}"/>
    <cellStyle name="SAPBEXchaText 40" xfId="8732" xr:uid="{00000000-0005-0000-0000-0000AA050000}"/>
    <cellStyle name="SAPBEXchaText 41" xfId="55" xr:uid="{00000000-0005-0000-0000-0000AB050000}"/>
    <cellStyle name="SAPBEXchaText 5" xfId="451" xr:uid="{00000000-0005-0000-0000-0000AC050000}"/>
    <cellStyle name="SAPBEXchaText 5 2" xfId="452" xr:uid="{00000000-0005-0000-0000-0000AD050000}"/>
    <cellStyle name="SAPBEXchaText 5 3" xfId="453" xr:uid="{00000000-0005-0000-0000-0000AE050000}"/>
    <cellStyle name="SAPBEXchaText 6" xfId="454" xr:uid="{00000000-0005-0000-0000-0000AF050000}"/>
    <cellStyle name="SAPBEXchaText 6 2" xfId="2281" xr:uid="{00000000-0005-0000-0000-0000B0050000}"/>
    <cellStyle name="SAPBEXchaText 6 3" xfId="1588" xr:uid="{00000000-0005-0000-0000-0000B1050000}"/>
    <cellStyle name="SAPBEXchaText 6 4" xfId="3064" xr:uid="{00000000-0005-0000-0000-0000B2050000}"/>
    <cellStyle name="SAPBEXchaText 6 5" xfId="5115" xr:uid="{00000000-0005-0000-0000-0000B3050000}"/>
    <cellStyle name="SAPBEXchaText 6 6" xfId="6746" xr:uid="{00000000-0005-0000-0000-0000B4050000}"/>
    <cellStyle name="SAPBEXchaText 6 7" xfId="8145" xr:uid="{00000000-0005-0000-0000-0000B5050000}"/>
    <cellStyle name="SAPBEXchaText 7" xfId="455" xr:uid="{00000000-0005-0000-0000-0000B6050000}"/>
    <cellStyle name="SAPBEXchaText 8" xfId="456" xr:uid="{00000000-0005-0000-0000-0000B7050000}"/>
    <cellStyle name="SAPBEXchaText 8 10" xfId="1603" xr:uid="{00000000-0005-0000-0000-0000B8050000}"/>
    <cellStyle name="SAPBEXchaText 8 11" xfId="2363" xr:uid="{00000000-0005-0000-0000-0000B9050000}"/>
    <cellStyle name="SAPBEXchaText 8 12" xfId="2087" xr:uid="{00000000-0005-0000-0000-0000BA050000}"/>
    <cellStyle name="SAPBEXchaText 8 13" xfId="3784" xr:uid="{00000000-0005-0000-0000-0000BB050000}"/>
    <cellStyle name="SAPBEXchaText 8 14" xfId="4033" xr:uid="{00000000-0005-0000-0000-0000BC050000}"/>
    <cellStyle name="SAPBEXchaText 8 15" xfId="4251" xr:uid="{00000000-0005-0000-0000-0000BD050000}"/>
    <cellStyle name="SAPBEXchaText 8 16" xfId="1802" xr:uid="{00000000-0005-0000-0000-0000BE050000}"/>
    <cellStyle name="SAPBEXchaText 8 17" xfId="5494" xr:uid="{00000000-0005-0000-0000-0000BF050000}"/>
    <cellStyle name="SAPBEXchaText 8 18" xfId="5560" xr:uid="{00000000-0005-0000-0000-0000C0050000}"/>
    <cellStyle name="SAPBEXchaText 8 19" xfId="6532" xr:uid="{00000000-0005-0000-0000-0000C1050000}"/>
    <cellStyle name="SAPBEXchaText 8 2" xfId="457" xr:uid="{00000000-0005-0000-0000-0000C2050000}"/>
    <cellStyle name="SAPBEXchaText 8 2 2" xfId="2035" xr:uid="{00000000-0005-0000-0000-0000C3050000}"/>
    <cellStyle name="SAPBEXchaText 8 2 3" xfId="2525" xr:uid="{00000000-0005-0000-0000-0000C4050000}"/>
    <cellStyle name="SAPBEXchaText 8 2 4" xfId="3709" xr:uid="{00000000-0005-0000-0000-0000C5050000}"/>
    <cellStyle name="SAPBEXchaText 8 2 5" xfId="5646" xr:uid="{00000000-0005-0000-0000-0000C6050000}"/>
    <cellStyle name="SAPBEXchaText 8 2 6" xfId="6747" xr:uid="{00000000-0005-0000-0000-0000C7050000}"/>
    <cellStyle name="SAPBEXchaText 8 2 7" xfId="8146" xr:uid="{00000000-0005-0000-0000-0000C8050000}"/>
    <cellStyle name="SAPBEXchaText 8 20" xfId="6956" xr:uid="{00000000-0005-0000-0000-0000C9050000}"/>
    <cellStyle name="SAPBEXchaText 8 21" xfId="7208" xr:uid="{00000000-0005-0000-0000-0000CA050000}"/>
    <cellStyle name="SAPBEXchaText 8 22" xfId="6500" xr:uid="{00000000-0005-0000-0000-0000CB050000}"/>
    <cellStyle name="SAPBEXchaText 8 23" xfId="8441" xr:uid="{00000000-0005-0000-0000-0000CC050000}"/>
    <cellStyle name="SAPBEXchaText 8 24" xfId="8736" xr:uid="{00000000-0005-0000-0000-0000CD050000}"/>
    <cellStyle name="SAPBEXchaText 8 25" xfId="8517" xr:uid="{00000000-0005-0000-0000-0000CE050000}"/>
    <cellStyle name="SAPBEXchaText 8 3" xfId="458" xr:uid="{00000000-0005-0000-0000-0000CF050000}"/>
    <cellStyle name="SAPBEXchaText 8 3 10" xfId="3786" xr:uid="{00000000-0005-0000-0000-0000D0050000}"/>
    <cellStyle name="SAPBEXchaText 8 3 11" xfId="4459" xr:uid="{00000000-0005-0000-0000-0000D1050000}"/>
    <cellStyle name="SAPBEXchaText 8 3 12" xfId="3816" xr:uid="{00000000-0005-0000-0000-0000D2050000}"/>
    <cellStyle name="SAPBEXchaText 8 3 13" xfId="4228" xr:uid="{00000000-0005-0000-0000-0000D3050000}"/>
    <cellStyle name="SAPBEXchaText 8 3 14" xfId="4990" xr:uid="{00000000-0005-0000-0000-0000D4050000}"/>
    <cellStyle name="SAPBEXchaText 8 3 15" xfId="5418" xr:uid="{00000000-0005-0000-0000-0000D5050000}"/>
    <cellStyle name="SAPBEXchaText 8 3 16" xfId="6534" xr:uid="{00000000-0005-0000-0000-0000D6050000}"/>
    <cellStyle name="SAPBEXchaText 8 3 17" xfId="6954" xr:uid="{00000000-0005-0000-0000-0000D7050000}"/>
    <cellStyle name="SAPBEXchaText 8 3 18" xfId="7482" xr:uid="{00000000-0005-0000-0000-0000D8050000}"/>
    <cellStyle name="SAPBEXchaText 8 3 19" xfId="7290" xr:uid="{00000000-0005-0000-0000-0000D9050000}"/>
    <cellStyle name="SAPBEXchaText 8 3 2" xfId="1863" xr:uid="{00000000-0005-0000-0000-0000DA050000}"/>
    <cellStyle name="SAPBEXchaText 8 3 20" xfId="8439" xr:uid="{00000000-0005-0000-0000-0000DB050000}"/>
    <cellStyle name="SAPBEXchaText 8 3 21" xfId="8130" xr:uid="{00000000-0005-0000-0000-0000DC050000}"/>
    <cellStyle name="SAPBEXchaText 8 3 22" xfId="8147" xr:uid="{00000000-0005-0000-0000-0000DD050000}"/>
    <cellStyle name="SAPBEXchaText 8 3 3" xfId="1552" xr:uid="{00000000-0005-0000-0000-0000DE050000}"/>
    <cellStyle name="SAPBEXchaText 8 3 4" xfId="1585" xr:uid="{00000000-0005-0000-0000-0000DF050000}"/>
    <cellStyle name="SAPBEXchaText 8 3 5" xfId="1594" xr:uid="{00000000-0005-0000-0000-0000E0050000}"/>
    <cellStyle name="SAPBEXchaText 8 3 6" xfId="1689" xr:uid="{00000000-0005-0000-0000-0000E1050000}"/>
    <cellStyle name="SAPBEXchaText 8 3 7" xfId="2137" xr:uid="{00000000-0005-0000-0000-0000E2050000}"/>
    <cellStyle name="SAPBEXchaText 8 3 8" xfId="2531" xr:uid="{00000000-0005-0000-0000-0000E3050000}"/>
    <cellStyle name="SAPBEXchaText 8 3 9" xfId="2880" xr:uid="{00000000-0005-0000-0000-0000E4050000}"/>
    <cellStyle name="SAPBEXchaText 8 4" xfId="459" xr:uid="{00000000-0005-0000-0000-0000E5050000}"/>
    <cellStyle name="SAPBEXchaText 8 4 2" xfId="2069" xr:uid="{00000000-0005-0000-0000-0000E6050000}"/>
    <cellStyle name="SAPBEXchaText 8 4 3" xfId="1546" xr:uid="{00000000-0005-0000-0000-0000E7050000}"/>
    <cellStyle name="SAPBEXchaText 8 4 4" xfId="3817" xr:uid="{00000000-0005-0000-0000-0000E8050000}"/>
    <cellStyle name="SAPBEXchaText 8 4 5" xfId="2117" xr:uid="{00000000-0005-0000-0000-0000E9050000}"/>
    <cellStyle name="SAPBEXchaText 8 4 6" xfId="6440" xr:uid="{00000000-0005-0000-0000-0000EA050000}"/>
    <cellStyle name="SAPBEXchaText 8 4 7" xfId="8148" xr:uid="{00000000-0005-0000-0000-0000EB050000}"/>
    <cellStyle name="SAPBEXchaText 8 5" xfId="1865" xr:uid="{00000000-0005-0000-0000-0000EC050000}"/>
    <cellStyle name="SAPBEXchaText 8 6" xfId="2189" xr:uid="{00000000-0005-0000-0000-0000ED050000}"/>
    <cellStyle name="SAPBEXchaText 8 7" xfId="1958" xr:uid="{00000000-0005-0000-0000-0000EE050000}"/>
    <cellStyle name="SAPBEXchaText 8 8" xfId="1990" xr:uid="{00000000-0005-0000-0000-0000EF050000}"/>
    <cellStyle name="SAPBEXchaText 8 9" xfId="1371" xr:uid="{00000000-0005-0000-0000-0000F0050000}"/>
    <cellStyle name="SAPBEXchaText 8_FY12_MNA_Monthly_Portfolio_Report_July_2012new - Copy" xfId="460" xr:uid="{00000000-0005-0000-0000-0000F1050000}"/>
    <cellStyle name="SAPBEXchaText 9" xfId="461" xr:uid="{00000000-0005-0000-0000-0000F2050000}"/>
    <cellStyle name="SAPBEXchaText 9 2" xfId="2400" xr:uid="{00000000-0005-0000-0000-0000F3050000}"/>
    <cellStyle name="SAPBEXchaText 9 3" xfId="2063" xr:uid="{00000000-0005-0000-0000-0000F4050000}"/>
    <cellStyle name="SAPBEXchaText 9 4" xfId="4252" xr:uid="{00000000-0005-0000-0000-0000F5050000}"/>
    <cellStyle name="SAPBEXchaText 9 5" xfId="5554" xr:uid="{00000000-0005-0000-0000-0000F6050000}"/>
    <cellStyle name="SAPBEXchaText 9 6" xfId="7244" xr:uid="{00000000-0005-0000-0000-0000F7050000}"/>
    <cellStyle name="SAPBEXchaText 9 7" xfId="8535" xr:uid="{00000000-0005-0000-0000-0000F8050000}"/>
    <cellStyle name="SAPBEXchaText_FY09 ICR due Dec31 as of 12-11-08" xfId="462" xr:uid="{00000000-0005-0000-0000-0000F9050000}"/>
    <cellStyle name="SAPBEXexcBad" xfId="463" xr:uid="{00000000-0005-0000-0000-0000FA050000}"/>
    <cellStyle name="SAPBEXexcBad7" xfId="15" xr:uid="{00000000-0005-0000-0000-0000FB050000}"/>
    <cellStyle name="SAPBEXexcBad7 10" xfId="464" xr:uid="{00000000-0005-0000-0000-0000FC050000}"/>
    <cellStyle name="SAPBEXexcBad7 10 2" xfId="2739" xr:uid="{00000000-0005-0000-0000-0000FD050000}"/>
    <cellStyle name="SAPBEXexcBad7 10 3" xfId="1381" xr:uid="{00000000-0005-0000-0000-0000FE050000}"/>
    <cellStyle name="SAPBEXexcBad7 10 4" xfId="4809" xr:uid="{00000000-0005-0000-0000-0000FF050000}"/>
    <cellStyle name="SAPBEXexcBad7 10 5" xfId="5788" xr:uid="{00000000-0005-0000-0000-000000060000}"/>
    <cellStyle name="SAPBEXexcBad7 10 6" xfId="5417" xr:uid="{00000000-0005-0000-0000-000001060000}"/>
    <cellStyle name="SAPBEXexcBad7 10 7" xfId="7359" xr:uid="{00000000-0005-0000-0000-000002060000}"/>
    <cellStyle name="SAPBEXexcBad7 10 8" xfId="7481" xr:uid="{00000000-0005-0000-0000-000003060000}"/>
    <cellStyle name="SAPBEXexcBad7 10 9" xfId="9120" xr:uid="{00000000-0005-0000-0000-000004060000}"/>
    <cellStyle name="SAPBEXexcBad7 11" xfId="465" xr:uid="{00000000-0005-0000-0000-000005060000}"/>
    <cellStyle name="SAPBEXexcBad7 11 2" xfId="1367" xr:uid="{00000000-0005-0000-0000-000006060000}"/>
    <cellStyle name="SAPBEXexcBad7 11 3" xfId="2231" xr:uid="{00000000-0005-0000-0000-000007060000}"/>
    <cellStyle name="SAPBEXexcBad7 11 4" xfId="4389" xr:uid="{00000000-0005-0000-0000-000008060000}"/>
    <cellStyle name="SAPBEXexcBad7 11 5" xfId="5645" xr:uid="{00000000-0005-0000-0000-000009060000}"/>
    <cellStyle name="SAPBEXexcBad7 11 6" xfId="6752" xr:uid="{00000000-0005-0000-0000-00000A060000}"/>
    <cellStyle name="SAPBEXexcBad7 11 7" xfId="8149" xr:uid="{00000000-0005-0000-0000-00000B060000}"/>
    <cellStyle name="SAPBEXexcBad7 12" xfId="466" xr:uid="{00000000-0005-0000-0000-00000C060000}"/>
    <cellStyle name="SAPBEXexcBad7 12 2" xfId="2439" xr:uid="{00000000-0005-0000-0000-00000D060000}"/>
    <cellStyle name="SAPBEXexcBad7 12 3" xfId="1452" xr:uid="{00000000-0005-0000-0000-00000E060000}"/>
    <cellStyle name="SAPBEXexcBad7 12 4" xfId="3818" xr:uid="{00000000-0005-0000-0000-00000F060000}"/>
    <cellStyle name="SAPBEXexcBad7 12 5" xfId="4738" xr:uid="{00000000-0005-0000-0000-000010060000}"/>
    <cellStyle name="SAPBEXexcBad7 12 6" xfId="5717" xr:uid="{00000000-0005-0000-0000-000011060000}"/>
    <cellStyle name="SAPBEXexcBad7 12 7" xfId="6948" xr:uid="{00000000-0005-0000-0000-000012060000}"/>
    <cellStyle name="SAPBEXexcBad7 12 8" xfId="6358" xr:uid="{00000000-0005-0000-0000-000013060000}"/>
    <cellStyle name="SAPBEXexcBad7 12 9" xfId="8913" xr:uid="{00000000-0005-0000-0000-000014060000}"/>
    <cellStyle name="SAPBEXexcBad7 13" xfId="1339" xr:uid="{00000000-0005-0000-0000-000015060000}"/>
    <cellStyle name="SAPBEXexcBad7 14" xfId="1252" xr:uid="{00000000-0005-0000-0000-000016060000}"/>
    <cellStyle name="SAPBEXexcBad7 15" xfId="2860" xr:uid="{00000000-0005-0000-0000-000017060000}"/>
    <cellStyle name="SAPBEXexcBad7 16" xfId="5326" xr:uid="{00000000-0005-0000-0000-000018060000}"/>
    <cellStyle name="SAPBEXexcBad7 17" xfId="6357" xr:uid="{00000000-0005-0000-0000-000019060000}"/>
    <cellStyle name="SAPBEXexcBad7 18" xfId="9024" xr:uid="{00000000-0005-0000-0000-00001A060000}"/>
    <cellStyle name="SAPBEXexcBad7 19" xfId="73" xr:uid="{00000000-0005-0000-0000-00001B060000}"/>
    <cellStyle name="SAPBEXexcBad7 2" xfId="102" xr:uid="{00000000-0005-0000-0000-00001C060000}"/>
    <cellStyle name="SAPBEXexcBad7 2 10" xfId="5684" xr:uid="{00000000-0005-0000-0000-00001D060000}"/>
    <cellStyle name="SAPBEXexcBad7 2 11" xfId="6947" xr:uid="{00000000-0005-0000-0000-00001E060000}"/>
    <cellStyle name="SAPBEXexcBad7 2 12" xfId="6392" xr:uid="{00000000-0005-0000-0000-00001F060000}"/>
    <cellStyle name="SAPBEXexcBad7 2 13" xfId="9119" xr:uid="{00000000-0005-0000-0000-000020060000}"/>
    <cellStyle name="SAPBEXexcBad7 2 2" xfId="468" xr:uid="{00000000-0005-0000-0000-000021060000}"/>
    <cellStyle name="SAPBEXexcBad7 2 2 2" xfId="1604" xr:uid="{00000000-0005-0000-0000-000022060000}"/>
    <cellStyle name="SAPBEXexcBad7 2 2 3" xfId="2760" xr:uid="{00000000-0005-0000-0000-000023060000}"/>
    <cellStyle name="SAPBEXexcBad7 2 2 4" xfId="4589" xr:uid="{00000000-0005-0000-0000-000024060000}"/>
    <cellStyle name="SAPBEXexcBad7 2 2 5" xfId="4993" xr:uid="{00000000-0005-0000-0000-000025060000}"/>
    <cellStyle name="SAPBEXexcBad7 2 2 6" xfId="5317" xr:uid="{00000000-0005-0000-0000-000026060000}"/>
    <cellStyle name="SAPBEXexcBad7 2 2 7" xfId="6946" xr:uid="{00000000-0005-0000-0000-000027060000}"/>
    <cellStyle name="SAPBEXexcBad7 2 2 8" xfId="6393" xr:uid="{00000000-0005-0000-0000-000028060000}"/>
    <cellStyle name="SAPBEXexcBad7 2 2 9" xfId="8741" xr:uid="{00000000-0005-0000-0000-000029060000}"/>
    <cellStyle name="SAPBEXexcBad7 2 3" xfId="469" xr:uid="{00000000-0005-0000-0000-00002A060000}"/>
    <cellStyle name="SAPBEXexcBad7 2 3 2" xfId="1605" xr:uid="{00000000-0005-0000-0000-00002B060000}"/>
    <cellStyle name="SAPBEXexcBad7 2 3 3" xfId="2517" xr:uid="{00000000-0005-0000-0000-00002C060000}"/>
    <cellStyle name="SAPBEXexcBad7 2 3 4" xfId="3819" xr:uid="{00000000-0005-0000-0000-00002D060000}"/>
    <cellStyle name="SAPBEXexcBad7 2 3 5" xfId="4942" xr:uid="{00000000-0005-0000-0000-00002E060000}"/>
    <cellStyle name="SAPBEXexcBad7 2 3 6" xfId="5769" xr:uid="{00000000-0005-0000-0000-00002F060000}"/>
    <cellStyle name="SAPBEXexcBad7 2 3 7" xfId="6945" xr:uid="{00000000-0005-0000-0000-000030060000}"/>
    <cellStyle name="SAPBEXexcBad7 2 3 8" xfId="6754" xr:uid="{00000000-0005-0000-0000-000031060000}"/>
    <cellStyle name="SAPBEXexcBad7 2 3 9" xfId="6585" xr:uid="{00000000-0005-0000-0000-000032060000}"/>
    <cellStyle name="SAPBEXexcBad7 2 4" xfId="467" xr:uid="{00000000-0005-0000-0000-000033060000}"/>
    <cellStyle name="SAPBEXexcBad7 2 4 2" xfId="2799" xr:uid="{00000000-0005-0000-0000-000034060000}"/>
    <cellStyle name="SAPBEXexcBad7 2 4 3" xfId="3657" xr:uid="{00000000-0005-0000-0000-000035060000}"/>
    <cellStyle name="SAPBEXexcBad7 2 4 4" xfId="4869" xr:uid="{00000000-0005-0000-0000-000036060000}"/>
    <cellStyle name="SAPBEXexcBad7 2 4 5" xfId="5361" xr:uid="{00000000-0005-0000-0000-000037060000}"/>
    <cellStyle name="SAPBEXexcBad7 2 4 6" xfId="6245" xr:uid="{00000000-0005-0000-0000-000038060000}"/>
    <cellStyle name="SAPBEXexcBad7 2 4 7" xfId="7421" xr:uid="{00000000-0005-0000-0000-000039060000}"/>
    <cellStyle name="SAPBEXexcBad7 2 4 8" xfId="8013" xr:uid="{00000000-0005-0000-0000-00003A060000}"/>
    <cellStyle name="SAPBEXexcBad7 2 4 9" xfId="8426" xr:uid="{00000000-0005-0000-0000-00003B060000}"/>
    <cellStyle name="SAPBEXexcBad7 2 5" xfId="1113" xr:uid="{00000000-0005-0000-0000-00003C060000}"/>
    <cellStyle name="SAPBEXexcBad7 2 5 2" xfId="2534" xr:uid="{00000000-0005-0000-0000-00003D060000}"/>
    <cellStyle name="SAPBEXexcBad7 2 5 3" xfId="3532" xr:uid="{00000000-0005-0000-0000-00003E060000}"/>
    <cellStyle name="SAPBEXexcBad7 2 5 4" xfId="3084" xr:uid="{00000000-0005-0000-0000-00003F060000}"/>
    <cellStyle name="SAPBEXexcBad7 2 5 5" xfId="6127" xr:uid="{00000000-0005-0000-0000-000040060000}"/>
    <cellStyle name="SAPBEXexcBad7 2 5 6" xfId="7888" xr:uid="{00000000-0005-0000-0000-000041060000}"/>
    <cellStyle name="SAPBEXexcBad7 2 5 7" xfId="8384" xr:uid="{00000000-0005-0000-0000-000042060000}"/>
    <cellStyle name="SAPBEXexcBad7 2 6" xfId="2152" xr:uid="{00000000-0005-0000-0000-000043060000}"/>
    <cellStyle name="SAPBEXexcBad7 2 7" xfId="2364" xr:uid="{00000000-0005-0000-0000-000044060000}"/>
    <cellStyle name="SAPBEXexcBad7 2 8" xfId="4253" xr:uid="{00000000-0005-0000-0000-000045060000}"/>
    <cellStyle name="SAPBEXexcBad7 2 9" xfId="5787" xr:uid="{00000000-0005-0000-0000-000046060000}"/>
    <cellStyle name="SAPBEXexcBad7 3" xfId="143" xr:uid="{00000000-0005-0000-0000-000047060000}"/>
    <cellStyle name="SAPBEXexcBad7 3 10" xfId="4496" xr:uid="{00000000-0005-0000-0000-000048060000}"/>
    <cellStyle name="SAPBEXexcBad7 3 11" xfId="6944" xr:uid="{00000000-0005-0000-0000-000049060000}"/>
    <cellStyle name="SAPBEXexcBad7 3 12" xfId="6755" xr:uid="{00000000-0005-0000-0000-00004A060000}"/>
    <cellStyle name="SAPBEXexcBad7 3 13" xfId="9118" xr:uid="{00000000-0005-0000-0000-00004B060000}"/>
    <cellStyle name="SAPBEXexcBad7 3 2" xfId="471" xr:uid="{00000000-0005-0000-0000-00004C060000}"/>
    <cellStyle name="SAPBEXexcBad7 3 2 2" xfId="1909" xr:uid="{00000000-0005-0000-0000-00004D060000}"/>
    <cellStyle name="SAPBEXexcBad7 3 2 3" xfId="1943" xr:uid="{00000000-0005-0000-0000-00004E060000}"/>
    <cellStyle name="SAPBEXexcBad7 3 2 4" xfId="4698" xr:uid="{00000000-0005-0000-0000-00004F060000}"/>
    <cellStyle name="SAPBEXexcBad7 3 2 5" xfId="4994" xr:uid="{00000000-0005-0000-0000-000050060000}"/>
    <cellStyle name="SAPBEXexcBad7 3 2 6" xfId="5517" xr:uid="{00000000-0005-0000-0000-000051060000}"/>
    <cellStyle name="SAPBEXexcBad7 3 2 7" xfId="6943" xr:uid="{00000000-0005-0000-0000-000052060000}"/>
    <cellStyle name="SAPBEXexcBad7 3 2 8" xfId="6756" xr:uid="{00000000-0005-0000-0000-000053060000}"/>
    <cellStyle name="SAPBEXexcBad7 3 2 9" xfId="7024" xr:uid="{00000000-0005-0000-0000-000054060000}"/>
    <cellStyle name="SAPBEXexcBad7 3 3" xfId="472" xr:uid="{00000000-0005-0000-0000-000055060000}"/>
    <cellStyle name="SAPBEXexcBad7 3 3 2" xfId="2201" xr:uid="{00000000-0005-0000-0000-000056060000}"/>
    <cellStyle name="SAPBEXexcBad7 3 3 3" xfId="2153" xr:uid="{00000000-0005-0000-0000-000057060000}"/>
    <cellStyle name="SAPBEXexcBad7 3 3 4" xfId="3820" xr:uid="{00000000-0005-0000-0000-000058060000}"/>
    <cellStyle name="SAPBEXexcBad7 3 3 5" xfId="4926" xr:uid="{00000000-0005-0000-0000-000059060000}"/>
    <cellStyle name="SAPBEXexcBad7 3 3 6" xfId="5110" xr:uid="{00000000-0005-0000-0000-00005A060000}"/>
    <cellStyle name="SAPBEXexcBad7 3 3 7" xfId="6942" xr:uid="{00000000-0005-0000-0000-00005B060000}"/>
    <cellStyle name="SAPBEXexcBad7 3 3 8" xfId="7350" xr:uid="{00000000-0005-0000-0000-00005C060000}"/>
    <cellStyle name="SAPBEXexcBad7 3 3 9" xfId="8726" xr:uid="{00000000-0005-0000-0000-00005D060000}"/>
    <cellStyle name="SAPBEXexcBad7 3 4" xfId="470" xr:uid="{00000000-0005-0000-0000-00005E060000}"/>
    <cellStyle name="SAPBEXexcBad7 3 4 2" xfId="2800" xr:uid="{00000000-0005-0000-0000-00005F060000}"/>
    <cellStyle name="SAPBEXexcBad7 3 4 3" xfId="3658" xr:uid="{00000000-0005-0000-0000-000060060000}"/>
    <cellStyle name="SAPBEXexcBad7 3 4 4" xfId="4870" xr:uid="{00000000-0005-0000-0000-000061060000}"/>
    <cellStyle name="SAPBEXexcBad7 3 4 5" xfId="5362" xr:uid="{00000000-0005-0000-0000-000062060000}"/>
    <cellStyle name="SAPBEXexcBad7 3 4 6" xfId="6246" xr:uid="{00000000-0005-0000-0000-000063060000}"/>
    <cellStyle name="SAPBEXexcBad7 3 4 7" xfId="7422" xr:uid="{00000000-0005-0000-0000-000064060000}"/>
    <cellStyle name="SAPBEXexcBad7 3 4 8" xfId="8014" xr:uid="{00000000-0005-0000-0000-000065060000}"/>
    <cellStyle name="SAPBEXexcBad7 3 4 9" xfId="8427" xr:uid="{00000000-0005-0000-0000-000066060000}"/>
    <cellStyle name="SAPBEXexcBad7 3 5" xfId="1132" xr:uid="{00000000-0005-0000-0000-000067060000}"/>
    <cellStyle name="SAPBEXexcBad7 3 5 2" xfId="2552" xr:uid="{00000000-0005-0000-0000-000068060000}"/>
    <cellStyle name="SAPBEXexcBad7 3 5 3" xfId="3551" xr:uid="{00000000-0005-0000-0000-000069060000}"/>
    <cellStyle name="SAPBEXexcBad7 3 5 4" xfId="4099" xr:uid="{00000000-0005-0000-0000-00006A060000}"/>
    <cellStyle name="SAPBEXexcBad7 3 5 5" xfId="6146" xr:uid="{00000000-0005-0000-0000-00006B060000}"/>
    <cellStyle name="SAPBEXexcBad7 3 5 6" xfId="7907" xr:uid="{00000000-0005-0000-0000-00006C060000}"/>
    <cellStyle name="SAPBEXexcBad7 3 5 7" xfId="8505" xr:uid="{00000000-0005-0000-0000-00006D060000}"/>
    <cellStyle name="SAPBEXexcBad7 3 6" xfId="1289" xr:uid="{00000000-0005-0000-0000-00006E060000}"/>
    <cellStyle name="SAPBEXexcBad7 3 7" xfId="2365" xr:uid="{00000000-0005-0000-0000-00006F060000}"/>
    <cellStyle name="SAPBEXexcBad7 3 8" xfId="4254" xr:uid="{00000000-0005-0000-0000-000070060000}"/>
    <cellStyle name="SAPBEXexcBad7 3 9" xfId="5786" xr:uid="{00000000-0005-0000-0000-000071060000}"/>
    <cellStyle name="SAPBEXexcBad7 4" xfId="164" xr:uid="{00000000-0005-0000-0000-000072060000}"/>
    <cellStyle name="SAPBEXexcBad7 4 10" xfId="5109" xr:uid="{00000000-0005-0000-0000-000073060000}"/>
    <cellStyle name="SAPBEXexcBad7 4 11" xfId="6941" xr:uid="{00000000-0005-0000-0000-000074060000}"/>
    <cellStyle name="SAPBEXexcBad7 4 12" xfId="7261" xr:uid="{00000000-0005-0000-0000-000075060000}"/>
    <cellStyle name="SAPBEXexcBad7 4 13" xfId="9117" xr:uid="{00000000-0005-0000-0000-000076060000}"/>
    <cellStyle name="SAPBEXexcBad7 4 2" xfId="474" xr:uid="{00000000-0005-0000-0000-000077060000}"/>
    <cellStyle name="SAPBEXexcBad7 4 2 2" xfId="1607" xr:uid="{00000000-0005-0000-0000-000078060000}"/>
    <cellStyle name="SAPBEXexcBad7 4 2 3" xfId="2090" xr:uid="{00000000-0005-0000-0000-000079060000}"/>
    <cellStyle name="SAPBEXexcBad7 4 2 4" xfId="4392" xr:uid="{00000000-0005-0000-0000-00007A060000}"/>
    <cellStyle name="SAPBEXexcBad7 4 2 5" xfId="5616" xr:uid="{00000000-0005-0000-0000-00007B060000}"/>
    <cellStyle name="SAPBEXexcBad7 4 2 6" xfId="5108" xr:uid="{00000000-0005-0000-0000-00007C060000}"/>
    <cellStyle name="SAPBEXexcBad7 4 2 7" xfId="6940" xr:uid="{00000000-0005-0000-0000-00007D060000}"/>
    <cellStyle name="SAPBEXexcBad7 4 2 8" xfId="6760" xr:uid="{00000000-0005-0000-0000-00007E060000}"/>
    <cellStyle name="SAPBEXexcBad7 4 2 9" xfId="8939" xr:uid="{00000000-0005-0000-0000-00007F060000}"/>
    <cellStyle name="SAPBEXexcBad7 4 3" xfId="475" xr:uid="{00000000-0005-0000-0000-000080060000}"/>
    <cellStyle name="SAPBEXexcBad7 4 3 2" xfId="1777" xr:uid="{00000000-0005-0000-0000-000081060000}"/>
    <cellStyle name="SAPBEXexcBad7 4 3 3" xfId="1986" xr:uid="{00000000-0005-0000-0000-000082060000}"/>
    <cellStyle name="SAPBEXexcBad7 4 3 4" xfId="3821" xr:uid="{00000000-0005-0000-0000-000083060000}"/>
    <cellStyle name="SAPBEXexcBad7 4 3 5" xfId="5525" xr:uid="{00000000-0005-0000-0000-000084060000}"/>
    <cellStyle name="SAPBEXexcBad7 4 3 6" xfId="5107" xr:uid="{00000000-0005-0000-0000-000085060000}"/>
    <cellStyle name="SAPBEXexcBad7 4 3 7" xfId="6939" xr:uid="{00000000-0005-0000-0000-000086060000}"/>
    <cellStyle name="SAPBEXexcBad7 4 3 8" xfId="6761" xr:uid="{00000000-0005-0000-0000-000087060000}"/>
    <cellStyle name="SAPBEXexcBad7 4 3 9" xfId="8709" xr:uid="{00000000-0005-0000-0000-000088060000}"/>
    <cellStyle name="SAPBEXexcBad7 4 4" xfId="473" xr:uid="{00000000-0005-0000-0000-000089060000}"/>
    <cellStyle name="SAPBEXexcBad7 4 4 2" xfId="2801" xr:uid="{00000000-0005-0000-0000-00008A060000}"/>
    <cellStyle name="SAPBEXexcBad7 4 4 3" xfId="3659" xr:uid="{00000000-0005-0000-0000-00008B060000}"/>
    <cellStyle name="SAPBEXexcBad7 4 4 4" xfId="4871" xr:uid="{00000000-0005-0000-0000-00008C060000}"/>
    <cellStyle name="SAPBEXexcBad7 4 4 5" xfId="5363" xr:uid="{00000000-0005-0000-0000-00008D060000}"/>
    <cellStyle name="SAPBEXexcBad7 4 4 6" xfId="6247" xr:uid="{00000000-0005-0000-0000-00008E060000}"/>
    <cellStyle name="SAPBEXexcBad7 4 4 7" xfId="7423" xr:uid="{00000000-0005-0000-0000-00008F060000}"/>
    <cellStyle name="SAPBEXexcBad7 4 4 8" xfId="8015" xr:uid="{00000000-0005-0000-0000-000090060000}"/>
    <cellStyle name="SAPBEXexcBad7 4 4 9" xfId="9012" xr:uid="{00000000-0005-0000-0000-000091060000}"/>
    <cellStyle name="SAPBEXexcBad7 4 5" xfId="1149" xr:uid="{00000000-0005-0000-0000-000092060000}"/>
    <cellStyle name="SAPBEXexcBad7 4 5 2" xfId="2548" xr:uid="{00000000-0005-0000-0000-000093060000}"/>
    <cellStyle name="SAPBEXexcBad7 4 5 3" xfId="3568" xr:uid="{00000000-0005-0000-0000-000094060000}"/>
    <cellStyle name="SAPBEXexcBad7 4 5 4" xfId="4609" xr:uid="{00000000-0005-0000-0000-000095060000}"/>
    <cellStyle name="SAPBEXexcBad7 4 5 5" xfId="6162" xr:uid="{00000000-0005-0000-0000-000096060000}"/>
    <cellStyle name="SAPBEXexcBad7 4 5 6" xfId="7924" xr:uid="{00000000-0005-0000-0000-000097060000}"/>
    <cellStyle name="SAPBEXexcBad7 4 5 7" xfId="9002" xr:uid="{00000000-0005-0000-0000-000098060000}"/>
    <cellStyle name="SAPBEXexcBad7 4 6" xfId="1606" xr:uid="{00000000-0005-0000-0000-000099060000}"/>
    <cellStyle name="SAPBEXexcBad7 4 7" xfId="1494" xr:uid="{00000000-0005-0000-0000-00009A060000}"/>
    <cellStyle name="SAPBEXexcBad7 4 8" xfId="4497" xr:uid="{00000000-0005-0000-0000-00009B060000}"/>
    <cellStyle name="SAPBEXexcBad7 4 9" xfId="5785" xr:uid="{00000000-0005-0000-0000-00009C060000}"/>
    <cellStyle name="SAPBEXexcBad7 5" xfId="197" xr:uid="{00000000-0005-0000-0000-00009D060000}"/>
    <cellStyle name="SAPBEXexcBad7 5 10" xfId="5106" xr:uid="{00000000-0005-0000-0000-00009E060000}"/>
    <cellStyle name="SAPBEXexcBad7 5 11" xfId="6938" xr:uid="{00000000-0005-0000-0000-00009F060000}"/>
    <cellStyle name="SAPBEXexcBad7 5 12" xfId="6762" xr:uid="{00000000-0005-0000-0000-0000A0060000}"/>
    <cellStyle name="SAPBEXexcBad7 5 13" xfId="8901" xr:uid="{00000000-0005-0000-0000-0000A1060000}"/>
    <cellStyle name="SAPBEXexcBad7 5 2" xfId="477" xr:uid="{00000000-0005-0000-0000-0000A2060000}"/>
    <cellStyle name="SAPBEXexcBad7 5 2 2" xfId="2302" xr:uid="{00000000-0005-0000-0000-0000A3060000}"/>
    <cellStyle name="SAPBEXexcBad7 5 2 3" xfId="2650" xr:uid="{00000000-0005-0000-0000-0000A4060000}"/>
    <cellStyle name="SAPBEXexcBad7 5 2 4" xfId="4428" xr:uid="{00000000-0005-0000-0000-0000A5060000}"/>
    <cellStyle name="SAPBEXexcBad7 5 2 5" xfId="4996" xr:uid="{00000000-0005-0000-0000-0000A6060000}"/>
    <cellStyle name="SAPBEXexcBad7 5 2 6" xfId="4377" xr:uid="{00000000-0005-0000-0000-0000A7060000}"/>
    <cellStyle name="SAPBEXexcBad7 5 2 7" xfId="6937" xr:uid="{00000000-0005-0000-0000-0000A8060000}"/>
    <cellStyle name="SAPBEXexcBad7 5 2 8" xfId="6340" xr:uid="{00000000-0005-0000-0000-0000A9060000}"/>
    <cellStyle name="SAPBEXexcBad7 5 2 9" xfId="8634" xr:uid="{00000000-0005-0000-0000-0000AA060000}"/>
    <cellStyle name="SAPBEXexcBad7 5 3" xfId="478" xr:uid="{00000000-0005-0000-0000-0000AB060000}"/>
    <cellStyle name="SAPBEXexcBad7 5 3 2" xfId="1778" xr:uid="{00000000-0005-0000-0000-0000AC060000}"/>
    <cellStyle name="SAPBEXexcBad7 5 3 3" xfId="2294" xr:uid="{00000000-0005-0000-0000-0000AD060000}"/>
    <cellStyle name="SAPBEXexcBad7 5 3 4" xfId="3822" xr:uid="{00000000-0005-0000-0000-0000AE060000}"/>
    <cellStyle name="SAPBEXexcBad7 5 3 5" xfId="4997" xr:uid="{00000000-0005-0000-0000-0000AF060000}"/>
    <cellStyle name="SAPBEXexcBad7 5 3 6" xfId="4863" xr:uid="{00000000-0005-0000-0000-0000B0060000}"/>
    <cellStyle name="SAPBEXexcBad7 5 3 7" xfId="6936" xr:uid="{00000000-0005-0000-0000-0000B1060000}"/>
    <cellStyle name="SAPBEXexcBad7 5 3 8" xfId="6359" xr:uid="{00000000-0005-0000-0000-0000B2060000}"/>
    <cellStyle name="SAPBEXexcBad7 5 3 9" xfId="8150" xr:uid="{00000000-0005-0000-0000-0000B3060000}"/>
    <cellStyle name="SAPBEXexcBad7 5 4" xfId="476" xr:uid="{00000000-0005-0000-0000-0000B4060000}"/>
    <cellStyle name="SAPBEXexcBad7 5 4 2" xfId="2802" xr:uid="{00000000-0005-0000-0000-0000B5060000}"/>
    <cellStyle name="SAPBEXexcBad7 5 4 3" xfId="3660" xr:uid="{00000000-0005-0000-0000-0000B6060000}"/>
    <cellStyle name="SAPBEXexcBad7 5 4 4" xfId="4872" xr:uid="{00000000-0005-0000-0000-0000B7060000}"/>
    <cellStyle name="SAPBEXexcBad7 5 4 5" xfId="5692" xr:uid="{00000000-0005-0000-0000-0000B8060000}"/>
    <cellStyle name="SAPBEXexcBad7 5 4 6" xfId="6248" xr:uid="{00000000-0005-0000-0000-0000B9060000}"/>
    <cellStyle name="SAPBEXexcBad7 5 4 7" xfId="7424" xr:uid="{00000000-0005-0000-0000-0000BA060000}"/>
    <cellStyle name="SAPBEXexcBad7 5 4 8" xfId="8016" xr:uid="{00000000-0005-0000-0000-0000BB060000}"/>
    <cellStyle name="SAPBEXexcBad7 5 4 9" xfId="8533" xr:uid="{00000000-0005-0000-0000-0000BC060000}"/>
    <cellStyle name="SAPBEXexcBad7 5 5" xfId="1174" xr:uid="{00000000-0005-0000-0000-0000BD060000}"/>
    <cellStyle name="SAPBEXexcBad7 5 5 2" xfId="2280" xr:uid="{00000000-0005-0000-0000-0000BE060000}"/>
    <cellStyle name="SAPBEXexcBad7 5 5 3" xfId="3595" xr:uid="{00000000-0005-0000-0000-0000BF060000}"/>
    <cellStyle name="SAPBEXexcBad7 5 5 4" xfId="4124" xr:uid="{00000000-0005-0000-0000-0000C0060000}"/>
    <cellStyle name="SAPBEXexcBad7 5 5 5" xfId="6189" xr:uid="{00000000-0005-0000-0000-0000C1060000}"/>
    <cellStyle name="SAPBEXexcBad7 5 5 6" xfId="7951" xr:uid="{00000000-0005-0000-0000-0000C2060000}"/>
    <cellStyle name="SAPBEXexcBad7 5 5 7" xfId="6550" xr:uid="{00000000-0005-0000-0000-0000C3060000}"/>
    <cellStyle name="SAPBEXexcBad7 5 6" xfId="2528" xr:uid="{00000000-0005-0000-0000-0000C4060000}"/>
    <cellStyle name="SAPBEXexcBad7 5 7" xfId="2761" xr:uid="{00000000-0005-0000-0000-0000C5060000}"/>
    <cellStyle name="SAPBEXexcBad7 5 8" xfId="4498" xr:uid="{00000000-0005-0000-0000-0000C6060000}"/>
    <cellStyle name="SAPBEXexcBad7 5 9" xfId="4995" xr:uid="{00000000-0005-0000-0000-0000C7060000}"/>
    <cellStyle name="SAPBEXexcBad7 6" xfId="215" xr:uid="{00000000-0005-0000-0000-0000C8060000}"/>
    <cellStyle name="SAPBEXexcBad7 6 10" xfId="7474" xr:uid="{00000000-0005-0000-0000-0000C9060000}"/>
    <cellStyle name="SAPBEXexcBad7 6 11" xfId="8940" xr:uid="{00000000-0005-0000-0000-0000CA060000}"/>
    <cellStyle name="SAPBEXexcBad7 6 2" xfId="479" xr:uid="{00000000-0005-0000-0000-0000CB060000}"/>
    <cellStyle name="SAPBEXexcBad7 6 2 2" xfId="2803" xr:uid="{00000000-0005-0000-0000-0000CC060000}"/>
    <cellStyle name="SAPBEXexcBad7 6 2 3" xfId="3661" xr:uid="{00000000-0005-0000-0000-0000CD060000}"/>
    <cellStyle name="SAPBEXexcBad7 6 2 4" xfId="4873" xr:uid="{00000000-0005-0000-0000-0000CE060000}"/>
    <cellStyle name="SAPBEXexcBad7 6 2 5" xfId="5508" xr:uid="{00000000-0005-0000-0000-0000CF060000}"/>
    <cellStyle name="SAPBEXexcBad7 6 2 6" xfId="6249" xr:uid="{00000000-0005-0000-0000-0000D0060000}"/>
    <cellStyle name="SAPBEXexcBad7 6 2 7" xfId="7425" xr:uid="{00000000-0005-0000-0000-0000D1060000}"/>
    <cellStyle name="SAPBEXexcBad7 6 2 8" xfId="8017" xr:uid="{00000000-0005-0000-0000-0000D2060000}"/>
    <cellStyle name="SAPBEXexcBad7 6 2 9" xfId="8428" xr:uid="{00000000-0005-0000-0000-0000D3060000}"/>
    <cellStyle name="SAPBEXexcBad7 6 3" xfId="1188" xr:uid="{00000000-0005-0000-0000-0000D4060000}"/>
    <cellStyle name="SAPBEXexcBad7 6 3 2" xfId="1392" xr:uid="{00000000-0005-0000-0000-0000D5060000}"/>
    <cellStyle name="SAPBEXexcBad7 6 3 3" xfId="3609" xr:uid="{00000000-0005-0000-0000-0000D6060000}"/>
    <cellStyle name="SAPBEXexcBad7 6 3 4" xfId="4431" xr:uid="{00000000-0005-0000-0000-0000D7060000}"/>
    <cellStyle name="SAPBEXexcBad7 6 3 5" xfId="6202" xr:uid="{00000000-0005-0000-0000-0000D8060000}"/>
    <cellStyle name="SAPBEXexcBad7 6 3 6" xfId="7966" xr:uid="{00000000-0005-0000-0000-0000D9060000}"/>
    <cellStyle name="SAPBEXexcBad7 6 3 7" xfId="8402" xr:uid="{00000000-0005-0000-0000-0000DA060000}"/>
    <cellStyle name="SAPBEXexcBad7 6 4" xfId="1762" xr:uid="{00000000-0005-0000-0000-0000DB060000}"/>
    <cellStyle name="SAPBEXexcBad7 6 5" xfId="2489" xr:uid="{00000000-0005-0000-0000-0000DC060000}"/>
    <cellStyle name="SAPBEXexcBad7 6 6" xfId="3823" xr:uid="{00000000-0005-0000-0000-0000DD060000}"/>
    <cellStyle name="SAPBEXexcBad7 6 7" xfId="5617" xr:uid="{00000000-0005-0000-0000-0000DE060000}"/>
    <cellStyle name="SAPBEXexcBad7 6 8" xfId="5456" xr:uid="{00000000-0005-0000-0000-0000DF060000}"/>
    <cellStyle name="SAPBEXexcBad7 6 9" xfId="6935" xr:uid="{00000000-0005-0000-0000-0000E0060000}"/>
    <cellStyle name="SAPBEXexcBad7 7" xfId="480" xr:uid="{00000000-0005-0000-0000-0000E1060000}"/>
    <cellStyle name="SAPBEXexcBad7 7 2" xfId="2142" xr:uid="{00000000-0005-0000-0000-0000E2060000}"/>
    <cellStyle name="SAPBEXexcBad7 7 3" xfId="2519" xr:uid="{00000000-0005-0000-0000-0000E3060000}"/>
    <cellStyle name="SAPBEXexcBad7 7 4" xfId="3824" xr:uid="{00000000-0005-0000-0000-0000E4060000}"/>
    <cellStyle name="SAPBEXexcBad7 7 5" xfId="5534" xr:uid="{00000000-0005-0000-0000-0000E5060000}"/>
    <cellStyle name="SAPBEXexcBad7 7 6" xfId="5100" xr:uid="{00000000-0005-0000-0000-0000E6060000}"/>
    <cellStyle name="SAPBEXexcBad7 7 7" xfId="6934" xr:uid="{00000000-0005-0000-0000-0000E7060000}"/>
    <cellStyle name="SAPBEXexcBad7 7 8" xfId="6766" xr:uid="{00000000-0005-0000-0000-0000E8060000}"/>
    <cellStyle name="SAPBEXexcBad7 7 9" xfId="8552" xr:uid="{00000000-0005-0000-0000-0000E9060000}"/>
    <cellStyle name="SAPBEXexcBad7 8" xfId="481" xr:uid="{00000000-0005-0000-0000-0000EA060000}"/>
    <cellStyle name="SAPBEXexcBad7 8 2" xfId="2202" xr:uid="{00000000-0005-0000-0000-0000EB060000}"/>
    <cellStyle name="SAPBEXexcBad7 8 3" xfId="1941" xr:uid="{00000000-0005-0000-0000-0000EC060000}"/>
    <cellStyle name="SAPBEXexcBad7 8 4" xfId="3825" xr:uid="{00000000-0005-0000-0000-0000ED060000}"/>
    <cellStyle name="SAPBEXexcBad7 8 5" xfId="4998" xr:uid="{00000000-0005-0000-0000-0000EE060000}"/>
    <cellStyle name="SAPBEXexcBad7 8 6" xfId="5530" xr:uid="{00000000-0005-0000-0000-0000EF060000}"/>
    <cellStyle name="SAPBEXexcBad7 8 7" xfId="6933" xr:uid="{00000000-0005-0000-0000-0000F0060000}"/>
    <cellStyle name="SAPBEXexcBad7 8 8" xfId="6391" xr:uid="{00000000-0005-0000-0000-0000F1060000}"/>
    <cellStyle name="SAPBEXexcBad7 8 9" xfId="8151" xr:uid="{00000000-0005-0000-0000-0000F2060000}"/>
    <cellStyle name="SAPBEXexcBad7 9" xfId="482" xr:uid="{00000000-0005-0000-0000-0000F3060000}"/>
    <cellStyle name="SAPBEXexcBad7 9 2" xfId="2098" xr:uid="{00000000-0005-0000-0000-0000F4060000}"/>
    <cellStyle name="SAPBEXexcBad7 9 3" xfId="2234" xr:uid="{00000000-0005-0000-0000-0000F5060000}"/>
    <cellStyle name="SAPBEXexcBad7 9 4" xfId="3826" xr:uid="{00000000-0005-0000-0000-0000F6060000}"/>
    <cellStyle name="SAPBEXexcBad7 9 5" xfId="5780" xr:uid="{00000000-0005-0000-0000-0000F7060000}"/>
    <cellStyle name="SAPBEXexcBad7 9 6" xfId="5410" xr:uid="{00000000-0005-0000-0000-0000F8060000}"/>
    <cellStyle name="SAPBEXexcBad7 9 7" xfId="6932" xr:uid="{00000000-0005-0000-0000-0000F9060000}"/>
    <cellStyle name="SAPBEXexcBad7 9 8" xfId="7473" xr:uid="{00000000-0005-0000-0000-0000FA060000}"/>
    <cellStyle name="SAPBEXexcBad7 9 9" xfId="9112" xr:uid="{00000000-0005-0000-0000-0000FB060000}"/>
    <cellStyle name="SAPBEXexcBad7_FY12_MNA_Monthly_Portfolio_Report_July_2012new - Copy" xfId="483" xr:uid="{00000000-0005-0000-0000-0000FC060000}"/>
    <cellStyle name="SAPBEXexcBad8" xfId="16" xr:uid="{00000000-0005-0000-0000-0000FD060000}"/>
    <cellStyle name="SAPBEXexcBad8 10" xfId="484" xr:uid="{00000000-0005-0000-0000-0000FE060000}"/>
    <cellStyle name="SAPBEXexcBad8 10 2" xfId="2233" xr:uid="{00000000-0005-0000-0000-0000FF060000}"/>
    <cellStyle name="SAPBEXexcBad8 10 3" xfId="2371" xr:uid="{00000000-0005-0000-0000-000000070000}"/>
    <cellStyle name="SAPBEXexcBad8 10 4" xfId="3827" xr:uid="{00000000-0005-0000-0000-000001070000}"/>
    <cellStyle name="SAPBEXexcBad8 10 5" xfId="5784" xr:uid="{00000000-0005-0000-0000-000002070000}"/>
    <cellStyle name="SAPBEXexcBad8 10 6" xfId="5408" xr:uid="{00000000-0005-0000-0000-000003070000}"/>
    <cellStyle name="SAPBEXexcBad8 10 7" xfId="6930" xr:uid="{00000000-0005-0000-0000-000004070000}"/>
    <cellStyle name="SAPBEXexcBad8 10 8" xfId="7472" xr:uid="{00000000-0005-0000-0000-000005070000}"/>
    <cellStyle name="SAPBEXexcBad8 10 9" xfId="9116" xr:uid="{00000000-0005-0000-0000-000006070000}"/>
    <cellStyle name="SAPBEXexcBad8 11" xfId="485" xr:uid="{00000000-0005-0000-0000-000007070000}"/>
    <cellStyle name="SAPBEXexcBad8 11 2" xfId="2408" xr:uid="{00000000-0005-0000-0000-000008070000}"/>
    <cellStyle name="SAPBEXexcBad8 11 3" xfId="2431" xr:uid="{00000000-0005-0000-0000-000009070000}"/>
    <cellStyle name="SAPBEXexcBad8 11 4" xfId="3828" xr:uid="{00000000-0005-0000-0000-00000A070000}"/>
    <cellStyle name="SAPBEXexcBad8 11 5" xfId="5642" xr:uid="{00000000-0005-0000-0000-00000B070000}"/>
    <cellStyle name="SAPBEXexcBad8 11 6" xfId="7352" xr:uid="{00000000-0005-0000-0000-00000C070000}"/>
    <cellStyle name="SAPBEXexcBad8 11 7" xfId="8941" xr:uid="{00000000-0005-0000-0000-00000D070000}"/>
    <cellStyle name="SAPBEXexcBad8 12" xfId="486" xr:uid="{00000000-0005-0000-0000-00000E070000}"/>
    <cellStyle name="SAPBEXexcBad8 12 2" xfId="1974" xr:uid="{00000000-0005-0000-0000-00000F070000}"/>
    <cellStyle name="SAPBEXexcBad8 12 3" xfId="2782" xr:uid="{00000000-0005-0000-0000-000010070000}"/>
    <cellStyle name="SAPBEXexcBad8 12 4" xfId="3829" xr:uid="{00000000-0005-0000-0000-000011070000}"/>
    <cellStyle name="SAPBEXexcBad8 12 5" xfId="3762" xr:uid="{00000000-0005-0000-0000-000012070000}"/>
    <cellStyle name="SAPBEXexcBad8 12 6" xfId="5099" xr:uid="{00000000-0005-0000-0000-000013070000}"/>
    <cellStyle name="SAPBEXexcBad8 12 7" xfId="6928" xr:uid="{00000000-0005-0000-0000-000014070000}"/>
    <cellStyle name="SAPBEXexcBad8 12 8" xfId="7260" xr:uid="{00000000-0005-0000-0000-000015070000}"/>
    <cellStyle name="SAPBEXexcBad8 12 9" xfId="8628" xr:uid="{00000000-0005-0000-0000-000016070000}"/>
    <cellStyle name="SAPBEXexcBad8 13" xfId="2303" xr:uid="{00000000-0005-0000-0000-000017070000}"/>
    <cellStyle name="SAPBEXexcBad8 14" xfId="2183" xr:uid="{00000000-0005-0000-0000-000018070000}"/>
    <cellStyle name="SAPBEXexcBad8 15" xfId="4160" xr:uid="{00000000-0005-0000-0000-000019070000}"/>
    <cellStyle name="SAPBEXexcBad8 16" xfId="5574" xr:uid="{00000000-0005-0000-0000-00001A070000}"/>
    <cellStyle name="SAPBEXexcBad8 17" xfId="6767" xr:uid="{00000000-0005-0000-0000-00001B070000}"/>
    <cellStyle name="SAPBEXexcBad8 18" xfId="9023" xr:uid="{00000000-0005-0000-0000-00001C070000}"/>
    <cellStyle name="SAPBEXexcBad8 19" xfId="74" xr:uid="{00000000-0005-0000-0000-00001D070000}"/>
    <cellStyle name="SAPBEXexcBad8 2" xfId="103" xr:uid="{00000000-0005-0000-0000-00001E070000}"/>
    <cellStyle name="SAPBEXexcBad8 2 10" xfId="5528" xr:uid="{00000000-0005-0000-0000-00001F070000}"/>
    <cellStyle name="SAPBEXexcBad8 2 11" xfId="6927" xr:uid="{00000000-0005-0000-0000-000020070000}"/>
    <cellStyle name="SAPBEXexcBad8 2 12" xfId="7391" xr:uid="{00000000-0005-0000-0000-000021070000}"/>
    <cellStyle name="SAPBEXexcBad8 2 13" xfId="9115" xr:uid="{00000000-0005-0000-0000-000022070000}"/>
    <cellStyle name="SAPBEXexcBad8 2 2" xfId="488" xr:uid="{00000000-0005-0000-0000-000023070000}"/>
    <cellStyle name="SAPBEXexcBad8 2 2 2" xfId="2479" xr:uid="{00000000-0005-0000-0000-000024070000}"/>
    <cellStyle name="SAPBEXexcBad8 2 2 3" xfId="2518" xr:uid="{00000000-0005-0000-0000-000025070000}"/>
    <cellStyle name="SAPBEXexcBad8 2 2 4" xfId="4597" xr:uid="{00000000-0005-0000-0000-000026070000}"/>
    <cellStyle name="SAPBEXexcBad8 2 2 5" xfId="5563" xr:uid="{00000000-0005-0000-0000-000027070000}"/>
    <cellStyle name="SAPBEXexcBad8 2 2 6" xfId="5545" xr:uid="{00000000-0005-0000-0000-000028070000}"/>
    <cellStyle name="SAPBEXexcBad8 2 2 7" xfId="6926" xr:uid="{00000000-0005-0000-0000-000029070000}"/>
    <cellStyle name="SAPBEXexcBad8 2 2 8" xfId="7167" xr:uid="{00000000-0005-0000-0000-00002A070000}"/>
    <cellStyle name="SAPBEXexcBad8 2 2 9" xfId="8573" xr:uid="{00000000-0005-0000-0000-00002B070000}"/>
    <cellStyle name="SAPBEXexcBad8 2 3" xfId="489" xr:uid="{00000000-0005-0000-0000-00002C070000}"/>
    <cellStyle name="SAPBEXexcBad8 2 3 2" xfId="1824" xr:uid="{00000000-0005-0000-0000-00002D070000}"/>
    <cellStyle name="SAPBEXexcBad8 2 3 3" xfId="2783" xr:uid="{00000000-0005-0000-0000-00002E070000}"/>
    <cellStyle name="SAPBEXexcBad8 2 3 4" xfId="1796" xr:uid="{00000000-0005-0000-0000-00002F070000}"/>
    <cellStyle name="SAPBEXexcBad8 2 3 5" xfId="3995" xr:uid="{00000000-0005-0000-0000-000030070000}"/>
    <cellStyle name="SAPBEXexcBad8 2 3 6" xfId="5325" xr:uid="{00000000-0005-0000-0000-000031070000}"/>
    <cellStyle name="SAPBEXexcBad8 2 3 7" xfId="7194" xr:uid="{00000000-0005-0000-0000-000032070000}"/>
    <cellStyle name="SAPBEXexcBad8 2 3 8" xfId="6360" xr:uid="{00000000-0005-0000-0000-000033070000}"/>
    <cellStyle name="SAPBEXexcBad8 2 3 9" xfId="8722" xr:uid="{00000000-0005-0000-0000-000034070000}"/>
    <cellStyle name="SAPBEXexcBad8 2 4" xfId="487" xr:uid="{00000000-0005-0000-0000-000035070000}"/>
    <cellStyle name="SAPBEXexcBad8 2 4 2" xfId="2804" xr:uid="{00000000-0005-0000-0000-000036070000}"/>
    <cellStyle name="SAPBEXexcBad8 2 4 3" xfId="3662" xr:uid="{00000000-0005-0000-0000-000037070000}"/>
    <cellStyle name="SAPBEXexcBad8 2 4 4" xfId="4874" xr:uid="{00000000-0005-0000-0000-000038070000}"/>
    <cellStyle name="SAPBEXexcBad8 2 4 5" xfId="5364" xr:uid="{00000000-0005-0000-0000-000039070000}"/>
    <cellStyle name="SAPBEXexcBad8 2 4 6" xfId="6250" xr:uid="{00000000-0005-0000-0000-00003A070000}"/>
    <cellStyle name="SAPBEXexcBad8 2 4 7" xfId="7426" xr:uid="{00000000-0005-0000-0000-00003B070000}"/>
    <cellStyle name="SAPBEXexcBad8 2 4 8" xfId="8018" xr:uid="{00000000-0005-0000-0000-00003C070000}"/>
    <cellStyle name="SAPBEXexcBad8 2 4 9" xfId="8565" xr:uid="{00000000-0005-0000-0000-00003D070000}"/>
    <cellStyle name="SAPBEXexcBad8 2 5" xfId="1114" xr:uid="{00000000-0005-0000-0000-00003E070000}"/>
    <cellStyle name="SAPBEXexcBad8 2 5 2" xfId="2454" xr:uid="{00000000-0005-0000-0000-00003F070000}"/>
    <cellStyle name="SAPBEXexcBad8 2 5 3" xfId="3533" xr:uid="{00000000-0005-0000-0000-000040070000}"/>
    <cellStyle name="SAPBEXexcBad8 2 5 4" xfId="4615" xr:uid="{00000000-0005-0000-0000-000041070000}"/>
    <cellStyle name="SAPBEXexcBad8 2 5 5" xfId="6128" xr:uid="{00000000-0005-0000-0000-000042070000}"/>
    <cellStyle name="SAPBEXexcBad8 2 5 6" xfId="7889" xr:uid="{00000000-0005-0000-0000-000043070000}"/>
    <cellStyle name="SAPBEXexcBad8 2 5 7" xfId="8995" xr:uid="{00000000-0005-0000-0000-000044070000}"/>
    <cellStyle name="SAPBEXexcBad8 2 6" xfId="1481" xr:uid="{00000000-0005-0000-0000-000045070000}"/>
    <cellStyle name="SAPBEXexcBad8 2 7" xfId="1829" xr:uid="{00000000-0005-0000-0000-000046070000}"/>
    <cellStyle name="SAPBEXexcBad8 2 8" xfId="4255" xr:uid="{00000000-0005-0000-0000-000047070000}"/>
    <cellStyle name="SAPBEXexcBad8 2 9" xfId="5783" xr:uid="{00000000-0005-0000-0000-000048070000}"/>
    <cellStyle name="SAPBEXexcBad8 3" xfId="144" xr:uid="{00000000-0005-0000-0000-000049070000}"/>
    <cellStyle name="SAPBEXexcBad8 3 10" xfId="5405" xr:uid="{00000000-0005-0000-0000-00004A070000}"/>
    <cellStyle name="SAPBEXexcBad8 3 11" xfId="7358" xr:uid="{00000000-0005-0000-0000-00004B070000}"/>
    <cellStyle name="SAPBEXexcBad8 3 12" xfId="7469" xr:uid="{00000000-0005-0000-0000-00004C070000}"/>
    <cellStyle name="SAPBEXexcBad8 3 13" xfId="9114" xr:uid="{00000000-0005-0000-0000-00004D070000}"/>
    <cellStyle name="SAPBEXexcBad8 3 2" xfId="491" xr:uid="{00000000-0005-0000-0000-00004E070000}"/>
    <cellStyle name="SAPBEXexcBad8 3 2 2" xfId="1861" xr:uid="{00000000-0005-0000-0000-00004F070000}"/>
    <cellStyle name="SAPBEXexcBad8 3 2 3" xfId="1457" xr:uid="{00000000-0005-0000-0000-000050070000}"/>
    <cellStyle name="SAPBEXexcBad8 3 2 4" xfId="3830" xr:uid="{00000000-0005-0000-0000-000051070000}"/>
    <cellStyle name="SAPBEXexcBad8 3 2 5" xfId="4999" xr:uid="{00000000-0005-0000-0000-000052070000}"/>
    <cellStyle name="SAPBEXexcBad8 3 2 6" xfId="5536" xr:uid="{00000000-0005-0000-0000-000053070000}"/>
    <cellStyle name="SAPBEXexcBad8 3 2 7" xfId="6925" xr:uid="{00000000-0005-0000-0000-000054070000}"/>
    <cellStyle name="SAPBEXexcBad8 3 2 8" xfId="6774" xr:uid="{00000000-0005-0000-0000-000055070000}"/>
    <cellStyle name="SAPBEXexcBad8 3 2 9" xfId="8152" xr:uid="{00000000-0005-0000-0000-000056070000}"/>
    <cellStyle name="SAPBEXexcBad8 3 3" xfId="492" xr:uid="{00000000-0005-0000-0000-000057070000}"/>
    <cellStyle name="SAPBEXexcBad8 3 3 2" xfId="1779" xr:uid="{00000000-0005-0000-0000-000058070000}"/>
    <cellStyle name="SAPBEXexcBad8 3 3 3" xfId="2907" xr:uid="{00000000-0005-0000-0000-000059070000}"/>
    <cellStyle name="SAPBEXexcBad8 3 3 4" xfId="3831" xr:uid="{00000000-0005-0000-0000-00005A070000}"/>
    <cellStyle name="SAPBEXexcBad8 3 3 5" xfId="4189" xr:uid="{00000000-0005-0000-0000-00005B070000}"/>
    <cellStyle name="SAPBEXexcBad8 3 3 6" xfId="5481" xr:uid="{00000000-0005-0000-0000-00005C070000}"/>
    <cellStyle name="SAPBEXexcBad8 3 3 7" xfId="6924" xr:uid="{00000000-0005-0000-0000-00005D070000}"/>
    <cellStyle name="SAPBEXexcBad8 3 3 8" xfId="6380" xr:uid="{00000000-0005-0000-0000-00005E070000}"/>
    <cellStyle name="SAPBEXexcBad8 3 3 9" xfId="6543" xr:uid="{00000000-0005-0000-0000-00005F070000}"/>
    <cellStyle name="SAPBEXexcBad8 3 4" xfId="490" xr:uid="{00000000-0005-0000-0000-000060070000}"/>
    <cellStyle name="SAPBEXexcBad8 3 4 2" xfId="2805" xr:uid="{00000000-0005-0000-0000-000061070000}"/>
    <cellStyle name="SAPBEXexcBad8 3 4 3" xfId="3663" xr:uid="{00000000-0005-0000-0000-000062070000}"/>
    <cellStyle name="SAPBEXexcBad8 3 4 4" xfId="4875" xr:uid="{00000000-0005-0000-0000-000063070000}"/>
    <cellStyle name="SAPBEXexcBad8 3 4 5" xfId="5551" xr:uid="{00000000-0005-0000-0000-000064070000}"/>
    <cellStyle name="SAPBEXexcBad8 3 4 6" xfId="6251" xr:uid="{00000000-0005-0000-0000-000065070000}"/>
    <cellStyle name="SAPBEXexcBad8 3 4 7" xfId="7427" xr:uid="{00000000-0005-0000-0000-000066070000}"/>
    <cellStyle name="SAPBEXexcBad8 3 4 8" xfId="8019" xr:uid="{00000000-0005-0000-0000-000067070000}"/>
    <cellStyle name="SAPBEXexcBad8 3 4 9" xfId="8824" xr:uid="{00000000-0005-0000-0000-000068070000}"/>
    <cellStyle name="SAPBEXexcBad8 3 5" xfId="1133" xr:uid="{00000000-0005-0000-0000-000069070000}"/>
    <cellStyle name="SAPBEXexcBad8 3 5 2" xfId="1722" xr:uid="{00000000-0005-0000-0000-00006A070000}"/>
    <cellStyle name="SAPBEXexcBad8 3 5 3" xfId="3552" xr:uid="{00000000-0005-0000-0000-00006B070000}"/>
    <cellStyle name="SAPBEXexcBad8 3 5 4" xfId="4100" xr:uid="{00000000-0005-0000-0000-00006C070000}"/>
    <cellStyle name="SAPBEXexcBad8 3 5 5" xfId="6147" xr:uid="{00000000-0005-0000-0000-00006D070000}"/>
    <cellStyle name="SAPBEXexcBad8 3 5 6" xfId="7908" xr:uid="{00000000-0005-0000-0000-00006E070000}"/>
    <cellStyle name="SAPBEXexcBad8 3 5 7" xfId="9042" xr:uid="{00000000-0005-0000-0000-00006F070000}"/>
    <cellStyle name="SAPBEXexcBad8 3 6" xfId="2738" xr:uid="{00000000-0005-0000-0000-000070070000}"/>
    <cellStyle name="SAPBEXexcBad8 3 7" xfId="1314" xr:uid="{00000000-0005-0000-0000-000071070000}"/>
    <cellStyle name="SAPBEXexcBad8 3 8" xfId="4808" xr:uid="{00000000-0005-0000-0000-000072070000}"/>
    <cellStyle name="SAPBEXexcBad8 3 9" xfId="5782" xr:uid="{00000000-0005-0000-0000-000073070000}"/>
    <cellStyle name="SAPBEXexcBad8 4" xfId="183" xr:uid="{00000000-0005-0000-0000-000074070000}"/>
    <cellStyle name="SAPBEXexcBad8 4 10" xfId="5404" xr:uid="{00000000-0005-0000-0000-000075070000}"/>
    <cellStyle name="SAPBEXexcBad8 4 11" xfId="6923" xr:uid="{00000000-0005-0000-0000-000076070000}"/>
    <cellStyle name="SAPBEXexcBad8 4 12" xfId="7468" xr:uid="{00000000-0005-0000-0000-000077070000}"/>
    <cellStyle name="SAPBEXexcBad8 4 13" xfId="9113" xr:uid="{00000000-0005-0000-0000-000078070000}"/>
    <cellStyle name="SAPBEXexcBad8 4 2" xfId="494" xr:uid="{00000000-0005-0000-0000-000079070000}"/>
    <cellStyle name="SAPBEXexcBad8 4 2 2" xfId="1368" xr:uid="{00000000-0005-0000-0000-00007A070000}"/>
    <cellStyle name="SAPBEXexcBad8 4 2 3" xfId="2909" xr:uid="{00000000-0005-0000-0000-00007B070000}"/>
    <cellStyle name="SAPBEXexcBad8 4 2 4" xfId="4256" xr:uid="{00000000-0005-0000-0000-00007C070000}"/>
    <cellStyle name="SAPBEXexcBad8 4 2 5" xfId="5000" xr:uid="{00000000-0005-0000-0000-00007D070000}"/>
    <cellStyle name="SAPBEXexcBad8 4 2 6" xfId="5640" xr:uid="{00000000-0005-0000-0000-00007E070000}"/>
    <cellStyle name="SAPBEXexcBad8 4 2 7" xfId="6922" xr:uid="{00000000-0005-0000-0000-00007F070000}"/>
    <cellStyle name="SAPBEXexcBad8 4 2 8" xfId="6775" xr:uid="{00000000-0005-0000-0000-000080070000}"/>
    <cellStyle name="SAPBEXexcBad8 4 2 9" xfId="8742" xr:uid="{00000000-0005-0000-0000-000081070000}"/>
    <cellStyle name="SAPBEXexcBad8 4 3" xfId="495" xr:uid="{00000000-0005-0000-0000-000082070000}"/>
    <cellStyle name="SAPBEXexcBad8 4 3 2" xfId="1948" xr:uid="{00000000-0005-0000-0000-000083070000}"/>
    <cellStyle name="SAPBEXexcBad8 4 3 3" xfId="2910" xr:uid="{00000000-0005-0000-0000-000084070000}"/>
    <cellStyle name="SAPBEXexcBad8 4 3 4" xfId="4170" xr:uid="{00000000-0005-0000-0000-000085070000}"/>
    <cellStyle name="SAPBEXexcBad8 4 3 5" xfId="5001" xr:uid="{00000000-0005-0000-0000-000086070000}"/>
    <cellStyle name="SAPBEXexcBad8 4 3 6" xfId="5096" xr:uid="{00000000-0005-0000-0000-000087070000}"/>
    <cellStyle name="SAPBEXexcBad8 4 3 7" xfId="6921" xr:uid="{00000000-0005-0000-0000-000088070000}"/>
    <cellStyle name="SAPBEXexcBad8 4 3 8" xfId="6776" xr:uid="{00000000-0005-0000-0000-000089070000}"/>
    <cellStyle name="SAPBEXexcBad8 4 3 9" xfId="8647" xr:uid="{00000000-0005-0000-0000-00008A070000}"/>
    <cellStyle name="SAPBEXexcBad8 4 4" xfId="493" xr:uid="{00000000-0005-0000-0000-00008B070000}"/>
    <cellStyle name="SAPBEXexcBad8 4 4 2" xfId="2806" xr:uid="{00000000-0005-0000-0000-00008C070000}"/>
    <cellStyle name="SAPBEXexcBad8 4 4 3" xfId="3664" xr:uid="{00000000-0005-0000-0000-00008D070000}"/>
    <cellStyle name="SAPBEXexcBad8 4 4 4" xfId="4876" xr:uid="{00000000-0005-0000-0000-00008E070000}"/>
    <cellStyle name="SAPBEXexcBad8 4 4 5" xfId="5578" xr:uid="{00000000-0005-0000-0000-00008F070000}"/>
    <cellStyle name="SAPBEXexcBad8 4 4 6" xfId="6252" xr:uid="{00000000-0005-0000-0000-000090070000}"/>
    <cellStyle name="SAPBEXexcBad8 4 4 7" xfId="7428" xr:uid="{00000000-0005-0000-0000-000091070000}"/>
    <cellStyle name="SAPBEXexcBad8 4 4 8" xfId="8020" xr:uid="{00000000-0005-0000-0000-000092070000}"/>
    <cellStyle name="SAPBEXexcBad8 4 4 9" xfId="8925" xr:uid="{00000000-0005-0000-0000-000093070000}"/>
    <cellStyle name="SAPBEXexcBad8 4 5" xfId="1164" xr:uid="{00000000-0005-0000-0000-000094070000}"/>
    <cellStyle name="SAPBEXexcBad8 4 5 2" xfId="1449" xr:uid="{00000000-0005-0000-0000-000095070000}"/>
    <cellStyle name="SAPBEXexcBad8 4 5 3" xfId="3584" xr:uid="{00000000-0005-0000-0000-000096070000}"/>
    <cellStyle name="SAPBEXexcBad8 4 5 4" xfId="4119" xr:uid="{00000000-0005-0000-0000-000097070000}"/>
    <cellStyle name="SAPBEXexcBad8 4 5 5" xfId="6178" xr:uid="{00000000-0005-0000-0000-000098070000}"/>
    <cellStyle name="SAPBEXexcBad8 4 5 6" xfId="7940" xr:uid="{00000000-0005-0000-0000-000099070000}"/>
    <cellStyle name="SAPBEXexcBad8 4 5 7" xfId="7867" xr:uid="{00000000-0005-0000-0000-00009A070000}"/>
    <cellStyle name="SAPBEXexcBad8 4 6" xfId="2536" xr:uid="{00000000-0005-0000-0000-00009B070000}"/>
    <cellStyle name="SAPBEXexcBad8 4 7" xfId="2908" xr:uid="{00000000-0005-0000-0000-00009C070000}"/>
    <cellStyle name="SAPBEXexcBad8 4 8" xfId="3832" xr:uid="{00000000-0005-0000-0000-00009D070000}"/>
    <cellStyle name="SAPBEXexcBad8 4 9" xfId="5781" xr:uid="{00000000-0005-0000-0000-00009E070000}"/>
    <cellStyle name="SAPBEXexcBad8 5" xfId="196" xr:uid="{00000000-0005-0000-0000-00009F070000}"/>
    <cellStyle name="SAPBEXexcBad8 5 10" xfId="5588" xr:uid="{00000000-0005-0000-0000-0000A0070000}"/>
    <cellStyle name="SAPBEXexcBad8 5 11" xfId="6920" xr:uid="{00000000-0005-0000-0000-0000A1070000}"/>
    <cellStyle name="SAPBEXexcBad8 5 12" xfId="7467" xr:uid="{00000000-0005-0000-0000-0000A2070000}"/>
    <cellStyle name="SAPBEXexcBad8 5 13" xfId="8153" xr:uid="{00000000-0005-0000-0000-0000A3070000}"/>
    <cellStyle name="SAPBEXexcBad8 5 2" xfId="497" xr:uid="{00000000-0005-0000-0000-0000A4070000}"/>
    <cellStyle name="SAPBEXexcBad8 5 2 2" xfId="1383" xr:uid="{00000000-0005-0000-0000-0000A5070000}"/>
    <cellStyle name="SAPBEXexcBad8 5 2 3" xfId="2912" xr:uid="{00000000-0005-0000-0000-0000A6070000}"/>
    <cellStyle name="SAPBEXexcBad8 5 2 4" xfId="3509" xr:uid="{00000000-0005-0000-0000-0000A7070000}"/>
    <cellStyle name="SAPBEXexcBad8 5 2 5" xfId="5003" xr:uid="{00000000-0005-0000-0000-0000A8070000}"/>
    <cellStyle name="SAPBEXexcBad8 5 2 6" xfId="5095" xr:uid="{00000000-0005-0000-0000-0000A9070000}"/>
    <cellStyle name="SAPBEXexcBad8 5 2 7" xfId="6919" xr:uid="{00000000-0005-0000-0000-0000AA070000}"/>
    <cellStyle name="SAPBEXexcBad8 5 2 8" xfId="6777" xr:uid="{00000000-0005-0000-0000-0000AB070000}"/>
    <cellStyle name="SAPBEXexcBad8 5 2 9" xfId="8154" xr:uid="{00000000-0005-0000-0000-0000AC070000}"/>
    <cellStyle name="SAPBEXexcBad8 5 3" xfId="498" xr:uid="{00000000-0005-0000-0000-0000AD070000}"/>
    <cellStyle name="SAPBEXexcBad8 5 3 2" xfId="1283" xr:uid="{00000000-0005-0000-0000-0000AE070000}"/>
    <cellStyle name="SAPBEXexcBad8 5 3 3" xfId="2913" xr:uid="{00000000-0005-0000-0000-0000AF070000}"/>
    <cellStyle name="SAPBEXexcBad8 5 3 4" xfId="4669" xr:uid="{00000000-0005-0000-0000-0000B0070000}"/>
    <cellStyle name="SAPBEXexcBad8 5 3 5" xfId="5775" xr:uid="{00000000-0005-0000-0000-0000B1070000}"/>
    <cellStyle name="SAPBEXexcBad8 5 3 6" xfId="5094" xr:uid="{00000000-0005-0000-0000-0000B2070000}"/>
    <cellStyle name="SAPBEXexcBad8 5 3 7" xfId="6918" xr:uid="{00000000-0005-0000-0000-0000B3070000}"/>
    <cellStyle name="SAPBEXexcBad8 5 3 8" xfId="6778" xr:uid="{00000000-0005-0000-0000-0000B4070000}"/>
    <cellStyle name="SAPBEXexcBad8 5 3 9" xfId="9107" xr:uid="{00000000-0005-0000-0000-0000B5070000}"/>
    <cellStyle name="SAPBEXexcBad8 5 4" xfId="496" xr:uid="{00000000-0005-0000-0000-0000B6070000}"/>
    <cellStyle name="SAPBEXexcBad8 5 4 2" xfId="2807" xr:uid="{00000000-0005-0000-0000-0000B7070000}"/>
    <cellStyle name="SAPBEXexcBad8 5 4 3" xfId="3665" xr:uid="{00000000-0005-0000-0000-0000B8070000}"/>
    <cellStyle name="SAPBEXexcBad8 5 4 4" xfId="4877" xr:uid="{00000000-0005-0000-0000-0000B9070000}"/>
    <cellStyle name="SAPBEXexcBad8 5 4 5" xfId="5587" xr:uid="{00000000-0005-0000-0000-0000BA070000}"/>
    <cellStyle name="SAPBEXexcBad8 5 4 6" xfId="6253" xr:uid="{00000000-0005-0000-0000-0000BB070000}"/>
    <cellStyle name="SAPBEXexcBad8 5 4 7" xfId="7429" xr:uid="{00000000-0005-0000-0000-0000BC070000}"/>
    <cellStyle name="SAPBEXexcBad8 5 4 8" xfId="8021" xr:uid="{00000000-0005-0000-0000-0000BD070000}"/>
    <cellStyle name="SAPBEXexcBad8 5 4 9" xfId="6439" xr:uid="{00000000-0005-0000-0000-0000BE070000}"/>
    <cellStyle name="SAPBEXexcBad8 5 5" xfId="1173" xr:uid="{00000000-0005-0000-0000-0000BF070000}"/>
    <cellStyle name="SAPBEXexcBad8 5 5 2" xfId="2447" xr:uid="{00000000-0005-0000-0000-0000C0070000}"/>
    <cellStyle name="SAPBEXexcBad8 5 5 3" xfId="3594" xr:uid="{00000000-0005-0000-0000-0000C1070000}"/>
    <cellStyle name="SAPBEXexcBad8 5 5 4" xfId="4605" xr:uid="{00000000-0005-0000-0000-0000C2070000}"/>
    <cellStyle name="SAPBEXexcBad8 5 5 5" xfId="6188" xr:uid="{00000000-0005-0000-0000-0000C3070000}"/>
    <cellStyle name="SAPBEXexcBad8 5 5 6" xfId="7950" xr:uid="{00000000-0005-0000-0000-0000C4070000}"/>
    <cellStyle name="SAPBEXexcBad8 5 5 7" xfId="6745" xr:uid="{00000000-0005-0000-0000-0000C5070000}"/>
    <cellStyle name="SAPBEXexcBad8 5 6" xfId="2608" xr:uid="{00000000-0005-0000-0000-0000C6070000}"/>
    <cellStyle name="SAPBEXexcBad8 5 7" xfId="2911" xr:uid="{00000000-0005-0000-0000-0000C7070000}"/>
    <cellStyle name="SAPBEXexcBad8 5 8" xfId="4499" xr:uid="{00000000-0005-0000-0000-0000C8070000}"/>
    <cellStyle name="SAPBEXexcBad8 5 9" xfId="5002" xr:uid="{00000000-0005-0000-0000-0000C9070000}"/>
    <cellStyle name="SAPBEXexcBad8 6" xfId="232" xr:uid="{00000000-0005-0000-0000-0000CA070000}"/>
    <cellStyle name="SAPBEXexcBad8 6 10" xfId="7151" xr:uid="{00000000-0005-0000-0000-0000CB070000}"/>
    <cellStyle name="SAPBEXexcBad8 6 11" xfId="7396" xr:uid="{00000000-0005-0000-0000-0000CC070000}"/>
    <cellStyle name="SAPBEXexcBad8 6 2" xfId="499" xr:uid="{00000000-0005-0000-0000-0000CD070000}"/>
    <cellStyle name="SAPBEXexcBad8 6 2 2" xfId="2808" xr:uid="{00000000-0005-0000-0000-0000CE070000}"/>
    <cellStyle name="SAPBEXexcBad8 6 2 3" xfId="3666" xr:uid="{00000000-0005-0000-0000-0000CF070000}"/>
    <cellStyle name="SAPBEXexcBad8 6 2 4" xfId="4878" xr:uid="{00000000-0005-0000-0000-0000D0070000}"/>
    <cellStyle name="SAPBEXexcBad8 6 2 5" xfId="5365" xr:uid="{00000000-0005-0000-0000-0000D1070000}"/>
    <cellStyle name="SAPBEXexcBad8 6 2 6" xfId="6254" xr:uid="{00000000-0005-0000-0000-0000D2070000}"/>
    <cellStyle name="SAPBEXexcBad8 6 2 7" xfId="7430" xr:uid="{00000000-0005-0000-0000-0000D3070000}"/>
    <cellStyle name="SAPBEXexcBad8 6 2 8" xfId="8022" xr:uid="{00000000-0005-0000-0000-0000D4070000}"/>
    <cellStyle name="SAPBEXexcBad8 6 2 9" xfId="8839" xr:uid="{00000000-0005-0000-0000-0000D5070000}"/>
    <cellStyle name="SAPBEXexcBad8 6 3" xfId="1203" xr:uid="{00000000-0005-0000-0000-0000D6070000}"/>
    <cellStyle name="SAPBEXexcBad8 6 3 2" xfId="2657" xr:uid="{00000000-0005-0000-0000-0000D7070000}"/>
    <cellStyle name="SAPBEXexcBad8 6 3 3" xfId="3625" xr:uid="{00000000-0005-0000-0000-0000D8070000}"/>
    <cellStyle name="SAPBEXexcBad8 6 3 4" xfId="1215" xr:uid="{00000000-0005-0000-0000-0000D9070000}"/>
    <cellStyle name="SAPBEXexcBad8 6 3 5" xfId="6218" xr:uid="{00000000-0005-0000-0000-0000DA070000}"/>
    <cellStyle name="SAPBEXexcBad8 6 3 6" xfId="7982" xr:uid="{00000000-0005-0000-0000-0000DB070000}"/>
    <cellStyle name="SAPBEXexcBad8 6 3 7" xfId="9007" xr:uid="{00000000-0005-0000-0000-0000DC070000}"/>
    <cellStyle name="SAPBEXexcBad8 6 4" xfId="2203" xr:uid="{00000000-0005-0000-0000-0000DD070000}"/>
    <cellStyle name="SAPBEXexcBad8 6 5" xfId="2914" xr:uid="{00000000-0005-0000-0000-0000DE070000}"/>
    <cellStyle name="SAPBEXexcBad8 6 6" xfId="4257" xr:uid="{00000000-0005-0000-0000-0000DF070000}"/>
    <cellStyle name="SAPBEXexcBad8 6 7" xfId="3798" xr:uid="{00000000-0005-0000-0000-0000E0070000}"/>
    <cellStyle name="SAPBEXexcBad8 6 8" xfId="5674" xr:uid="{00000000-0005-0000-0000-0000E1070000}"/>
    <cellStyle name="SAPBEXexcBad8 6 9" xfId="6917" xr:uid="{00000000-0005-0000-0000-0000E2070000}"/>
    <cellStyle name="SAPBEXexcBad8 7" xfId="500" xr:uid="{00000000-0005-0000-0000-0000E3070000}"/>
    <cellStyle name="SAPBEXexcBad8 7 2" xfId="2114" xr:uid="{00000000-0005-0000-0000-0000E4070000}"/>
    <cellStyle name="SAPBEXexcBad8 7 3" xfId="2915" xr:uid="{00000000-0005-0000-0000-0000E5070000}"/>
    <cellStyle name="SAPBEXexcBad8 7 4" xfId="4594" xr:uid="{00000000-0005-0000-0000-0000E6070000}"/>
    <cellStyle name="SAPBEXexcBad8 7 5" xfId="4624" xr:uid="{00000000-0005-0000-0000-0000E7070000}"/>
    <cellStyle name="SAPBEXexcBad8 7 6" xfId="5092" xr:uid="{00000000-0005-0000-0000-0000E8070000}"/>
    <cellStyle name="SAPBEXexcBad8 7 7" xfId="6916" xr:uid="{00000000-0005-0000-0000-0000E9070000}"/>
    <cellStyle name="SAPBEXexcBad8 7 8" xfId="6782" xr:uid="{00000000-0005-0000-0000-0000EA070000}"/>
    <cellStyle name="SAPBEXexcBad8 7 9" xfId="7861" xr:uid="{00000000-0005-0000-0000-0000EB070000}"/>
    <cellStyle name="SAPBEXexcBad8 8" xfId="501" xr:uid="{00000000-0005-0000-0000-0000EC070000}"/>
    <cellStyle name="SAPBEXexcBad8 8 2" xfId="1608" xr:uid="{00000000-0005-0000-0000-0000ED070000}"/>
    <cellStyle name="SAPBEXexcBad8 8 3" xfId="2916" xr:uid="{00000000-0005-0000-0000-0000EE070000}"/>
    <cellStyle name="SAPBEXexcBad8 8 4" xfId="4361" xr:uid="{00000000-0005-0000-0000-0000EF070000}"/>
    <cellStyle name="SAPBEXexcBad8 8 5" xfId="5779" xr:uid="{00000000-0005-0000-0000-0000F0070000}"/>
    <cellStyle name="SAPBEXexcBad8 8 6" xfId="5716" xr:uid="{00000000-0005-0000-0000-0000F1070000}"/>
    <cellStyle name="SAPBEXexcBad8 8 7" xfId="6915" xr:uid="{00000000-0005-0000-0000-0000F2070000}"/>
    <cellStyle name="SAPBEXexcBad8 8 8" xfId="6356" xr:uid="{00000000-0005-0000-0000-0000F3070000}"/>
    <cellStyle name="SAPBEXexcBad8 8 9" xfId="9111" xr:uid="{00000000-0005-0000-0000-0000F4070000}"/>
    <cellStyle name="SAPBEXexcBad8 9" xfId="502" xr:uid="{00000000-0005-0000-0000-0000F5070000}"/>
    <cellStyle name="SAPBEXexcBad8 9 2" xfId="1290" xr:uid="{00000000-0005-0000-0000-0000F6070000}"/>
    <cellStyle name="SAPBEXexcBad8 9 3" xfId="2917" xr:uid="{00000000-0005-0000-0000-0000F7070000}"/>
    <cellStyle name="SAPBEXexcBad8 9 4" xfId="4447" xr:uid="{00000000-0005-0000-0000-0000F8070000}"/>
    <cellStyle name="SAPBEXexcBad8 9 5" xfId="5004" xr:uid="{00000000-0005-0000-0000-0000F9070000}"/>
    <cellStyle name="SAPBEXexcBad8 9 6" xfId="5718" xr:uid="{00000000-0005-0000-0000-0000FA070000}"/>
    <cellStyle name="SAPBEXexcBad8 9 7" xfId="6914" xr:uid="{00000000-0005-0000-0000-0000FB070000}"/>
    <cellStyle name="SAPBEXexcBad8 9 8" xfId="6361" xr:uid="{00000000-0005-0000-0000-0000FC070000}"/>
    <cellStyle name="SAPBEXexcBad8 9 9" xfId="8155" xr:uid="{00000000-0005-0000-0000-0000FD070000}"/>
    <cellStyle name="SAPBEXexcBad8_FY12_MNA_Monthly_Portfolio_Report_July_2012new - Copy" xfId="503" xr:uid="{00000000-0005-0000-0000-0000FE070000}"/>
    <cellStyle name="SAPBEXexcBad9" xfId="17" xr:uid="{00000000-0005-0000-0000-0000FF070000}"/>
    <cellStyle name="SAPBEXexcBad9 10" xfId="504" xr:uid="{00000000-0005-0000-0000-000000080000}"/>
    <cellStyle name="SAPBEXexcBad9 10 2" xfId="1220" xr:uid="{00000000-0005-0000-0000-000001080000}"/>
    <cellStyle name="SAPBEXexcBad9 10 3" xfId="2919" xr:uid="{00000000-0005-0000-0000-000002080000}"/>
    <cellStyle name="SAPBEXexcBad9 10 4" xfId="3834" xr:uid="{00000000-0005-0000-0000-000003080000}"/>
    <cellStyle name="SAPBEXexcBad9 10 5" xfId="5005" xr:uid="{00000000-0005-0000-0000-000004080000}"/>
    <cellStyle name="SAPBEXexcBad9 10 6" xfId="5703" xr:uid="{00000000-0005-0000-0000-000005080000}"/>
    <cellStyle name="SAPBEXexcBad9 10 7" xfId="6912" xr:uid="{00000000-0005-0000-0000-000006080000}"/>
    <cellStyle name="SAPBEXexcBad9 10 8" xfId="6413" xr:uid="{00000000-0005-0000-0000-000007080000}"/>
    <cellStyle name="SAPBEXexcBad9 10 9" xfId="8743" xr:uid="{00000000-0005-0000-0000-000008080000}"/>
    <cellStyle name="SAPBEXexcBad9 11" xfId="505" xr:uid="{00000000-0005-0000-0000-000009080000}"/>
    <cellStyle name="SAPBEXexcBad9 11 2" xfId="2304" xr:uid="{00000000-0005-0000-0000-00000A080000}"/>
    <cellStyle name="SAPBEXexcBad9 11 3" xfId="2920" xr:uid="{00000000-0005-0000-0000-00000B080000}"/>
    <cellStyle name="SAPBEXexcBad9 11 4" xfId="3835" xr:uid="{00000000-0005-0000-0000-00000C080000}"/>
    <cellStyle name="SAPBEXexcBad9 11 5" xfId="5080" xr:uid="{00000000-0005-0000-0000-00000D080000}"/>
    <cellStyle name="SAPBEXexcBad9 11 6" xfId="6799" xr:uid="{00000000-0005-0000-0000-00000E080000}"/>
    <cellStyle name="SAPBEXexcBad9 11 7" xfId="8693" xr:uid="{00000000-0005-0000-0000-00000F080000}"/>
    <cellStyle name="SAPBEXexcBad9 12" xfId="506" xr:uid="{00000000-0005-0000-0000-000010080000}"/>
    <cellStyle name="SAPBEXexcBad9 12 2" xfId="2424" xr:uid="{00000000-0005-0000-0000-000011080000}"/>
    <cellStyle name="SAPBEXexcBad9 12 3" xfId="2921" xr:uid="{00000000-0005-0000-0000-000012080000}"/>
    <cellStyle name="SAPBEXexcBad9 12 4" xfId="4500" xr:uid="{00000000-0005-0000-0000-000013080000}"/>
    <cellStyle name="SAPBEXexcBad9 12 5" xfId="5777" xr:uid="{00000000-0005-0000-0000-000014080000}"/>
    <cellStyle name="SAPBEXexcBad9 12 6" xfId="5636" xr:uid="{00000000-0005-0000-0000-000015080000}"/>
    <cellStyle name="SAPBEXexcBad9 12 7" xfId="6910" xr:uid="{00000000-0005-0000-0000-000016080000}"/>
    <cellStyle name="SAPBEXexcBad9 12 8" xfId="6801" xr:uid="{00000000-0005-0000-0000-000017080000}"/>
    <cellStyle name="SAPBEXexcBad9 12 9" xfId="9109" xr:uid="{00000000-0005-0000-0000-000018080000}"/>
    <cellStyle name="SAPBEXexcBad9 13" xfId="1862" xr:uid="{00000000-0005-0000-0000-000019080000}"/>
    <cellStyle name="SAPBEXexcBad9 14" xfId="2918" xr:uid="{00000000-0005-0000-0000-00001A080000}"/>
    <cellStyle name="SAPBEXexcBad9 15" xfId="3833" xr:uid="{00000000-0005-0000-0000-00001B080000}"/>
    <cellStyle name="SAPBEXexcBad9 16" xfId="5315" xr:uid="{00000000-0005-0000-0000-00001C080000}"/>
    <cellStyle name="SAPBEXexcBad9 17" xfId="6395" xr:uid="{00000000-0005-0000-0000-00001D080000}"/>
    <cellStyle name="SAPBEXexcBad9 18" xfId="9110" xr:uid="{00000000-0005-0000-0000-00001E080000}"/>
    <cellStyle name="SAPBEXexcBad9 19" xfId="75" xr:uid="{00000000-0005-0000-0000-00001F080000}"/>
    <cellStyle name="SAPBEXexcBad9 2" xfId="104" xr:uid="{00000000-0005-0000-0000-000020080000}"/>
    <cellStyle name="SAPBEXexcBad9 2 10" xfId="5334" xr:uid="{00000000-0005-0000-0000-000021080000}"/>
    <cellStyle name="SAPBEXexcBad9 2 11" xfId="6909" xr:uid="{00000000-0005-0000-0000-000022080000}"/>
    <cellStyle name="SAPBEXexcBad9 2 12" xfId="7279" xr:uid="{00000000-0005-0000-0000-000023080000}"/>
    <cellStyle name="SAPBEXexcBad9 2 13" xfId="8669" xr:uid="{00000000-0005-0000-0000-000024080000}"/>
    <cellStyle name="SAPBEXexcBad9 2 2" xfId="508" xr:uid="{00000000-0005-0000-0000-000025080000}"/>
    <cellStyle name="SAPBEXexcBad9 2 2 2" xfId="1985" xr:uid="{00000000-0005-0000-0000-000026080000}"/>
    <cellStyle name="SAPBEXexcBad9 2 2 3" xfId="2923" xr:uid="{00000000-0005-0000-0000-000027080000}"/>
    <cellStyle name="SAPBEXexcBad9 2 2 4" xfId="3836" xr:uid="{00000000-0005-0000-0000-000028080000}"/>
    <cellStyle name="SAPBEXexcBad9 2 2 5" xfId="4801" xr:uid="{00000000-0005-0000-0000-000029080000}"/>
    <cellStyle name="SAPBEXexcBad9 2 2 6" xfId="3805" xr:uid="{00000000-0005-0000-0000-00002A080000}"/>
    <cellStyle name="SAPBEXexcBad9 2 2 7" xfId="6908" xr:uid="{00000000-0005-0000-0000-00002B080000}"/>
    <cellStyle name="SAPBEXexcBad9 2 2 8" xfId="6362" xr:uid="{00000000-0005-0000-0000-00002C080000}"/>
    <cellStyle name="SAPBEXexcBad9 2 2 9" xfId="6529" xr:uid="{00000000-0005-0000-0000-00002D080000}"/>
    <cellStyle name="SAPBEXexcBad9 2 3" xfId="509" xr:uid="{00000000-0005-0000-0000-00002E080000}"/>
    <cellStyle name="SAPBEXexcBad9 2 3 2" xfId="1781" xr:uid="{00000000-0005-0000-0000-00002F080000}"/>
    <cellStyle name="SAPBEXexcBad9 2 3 3" xfId="2924" xr:uid="{00000000-0005-0000-0000-000030080000}"/>
    <cellStyle name="SAPBEXexcBad9 2 3 4" xfId="3837" xr:uid="{00000000-0005-0000-0000-000031080000}"/>
    <cellStyle name="SAPBEXexcBad9 2 3 5" xfId="5776" xr:uid="{00000000-0005-0000-0000-000032080000}"/>
    <cellStyle name="SAPBEXexcBad9 2 3 6" xfId="4472" xr:uid="{00000000-0005-0000-0000-000033080000}"/>
    <cellStyle name="SAPBEXexcBad9 2 3 7" xfId="6907" xr:uid="{00000000-0005-0000-0000-000034080000}"/>
    <cellStyle name="SAPBEXexcBad9 2 3 8" xfId="6379" xr:uid="{00000000-0005-0000-0000-000035080000}"/>
    <cellStyle name="SAPBEXexcBad9 2 3 9" xfId="9108" xr:uid="{00000000-0005-0000-0000-000036080000}"/>
    <cellStyle name="SAPBEXexcBad9 2 4" xfId="507" xr:uid="{00000000-0005-0000-0000-000037080000}"/>
    <cellStyle name="SAPBEXexcBad9 2 4 2" xfId="2809" xr:uid="{00000000-0005-0000-0000-000038080000}"/>
    <cellStyle name="SAPBEXexcBad9 2 4 3" xfId="3667" xr:uid="{00000000-0005-0000-0000-000039080000}"/>
    <cellStyle name="SAPBEXexcBad9 2 4 4" xfId="4879" xr:uid="{00000000-0005-0000-0000-00003A080000}"/>
    <cellStyle name="SAPBEXexcBad9 2 4 5" xfId="5366" xr:uid="{00000000-0005-0000-0000-00003B080000}"/>
    <cellStyle name="SAPBEXexcBad9 2 4 6" xfId="6255" xr:uid="{00000000-0005-0000-0000-00003C080000}"/>
    <cellStyle name="SAPBEXexcBad9 2 4 7" xfId="7431" xr:uid="{00000000-0005-0000-0000-00003D080000}"/>
    <cellStyle name="SAPBEXexcBad9 2 4 8" xfId="8023" xr:uid="{00000000-0005-0000-0000-00003E080000}"/>
    <cellStyle name="SAPBEXexcBad9 2 4 9" xfId="8429" xr:uid="{00000000-0005-0000-0000-00003F080000}"/>
    <cellStyle name="SAPBEXexcBad9 2 5" xfId="1115" xr:uid="{00000000-0005-0000-0000-000040080000}"/>
    <cellStyle name="SAPBEXexcBad9 2 5 2" xfId="1489" xr:uid="{00000000-0005-0000-0000-000041080000}"/>
    <cellStyle name="SAPBEXexcBad9 2 5 3" xfId="3534" xr:uid="{00000000-0005-0000-0000-000042080000}"/>
    <cellStyle name="SAPBEXexcBad9 2 5 4" xfId="4371" xr:uid="{00000000-0005-0000-0000-000043080000}"/>
    <cellStyle name="SAPBEXexcBad9 2 5 5" xfId="6129" xr:uid="{00000000-0005-0000-0000-000044080000}"/>
    <cellStyle name="SAPBEXexcBad9 2 5 6" xfId="7890" xr:uid="{00000000-0005-0000-0000-000045080000}"/>
    <cellStyle name="SAPBEXexcBad9 2 5 7" xfId="8549" xr:uid="{00000000-0005-0000-0000-000046080000}"/>
    <cellStyle name="SAPBEXexcBad9 2 6" xfId="2061" xr:uid="{00000000-0005-0000-0000-000047080000}"/>
    <cellStyle name="SAPBEXexcBad9 2 7" xfId="2922" xr:uid="{00000000-0005-0000-0000-000048080000}"/>
    <cellStyle name="SAPBEXexcBad9 2 8" xfId="4379" xr:uid="{00000000-0005-0000-0000-000049080000}"/>
    <cellStyle name="SAPBEXexcBad9 2 9" xfId="5006" xr:uid="{00000000-0005-0000-0000-00004A080000}"/>
    <cellStyle name="SAPBEXexcBad9 3" xfId="145" xr:uid="{00000000-0005-0000-0000-00004B080000}"/>
    <cellStyle name="SAPBEXexcBad9 3 10" xfId="5314" xr:uid="{00000000-0005-0000-0000-00004C080000}"/>
    <cellStyle name="SAPBEXexcBad9 3 11" xfId="6906" xr:uid="{00000000-0005-0000-0000-00004D080000}"/>
    <cellStyle name="SAPBEXexcBad9 3 12" xfId="6396" xr:uid="{00000000-0005-0000-0000-00004E080000}"/>
    <cellStyle name="SAPBEXexcBad9 3 13" xfId="8156" xr:uid="{00000000-0005-0000-0000-00004F080000}"/>
    <cellStyle name="SAPBEXexcBad9 3 2" xfId="511" xr:uid="{00000000-0005-0000-0000-000050080000}"/>
    <cellStyle name="SAPBEXexcBad9 3 2 2" xfId="2204" xr:uid="{00000000-0005-0000-0000-000051080000}"/>
    <cellStyle name="SAPBEXexcBad9 3 2 3" xfId="2926" xr:uid="{00000000-0005-0000-0000-000052080000}"/>
    <cellStyle name="SAPBEXexcBad9 3 2 4" xfId="4501" xr:uid="{00000000-0005-0000-0000-000053080000}"/>
    <cellStyle name="SAPBEXexcBad9 3 2 5" xfId="5008" xr:uid="{00000000-0005-0000-0000-000054080000}"/>
    <cellStyle name="SAPBEXexcBad9 3 2 6" xfId="5543" xr:uid="{00000000-0005-0000-0000-000055080000}"/>
    <cellStyle name="SAPBEXexcBad9 3 2 7" xfId="6905" xr:uid="{00000000-0005-0000-0000-000056080000}"/>
    <cellStyle name="SAPBEXexcBad9 3 2 8" xfId="6414" xr:uid="{00000000-0005-0000-0000-000057080000}"/>
    <cellStyle name="SAPBEXexcBad9 3 2 9" xfId="8157" xr:uid="{00000000-0005-0000-0000-000058080000}"/>
    <cellStyle name="SAPBEXexcBad9 3 3" xfId="512" xr:uid="{00000000-0005-0000-0000-000059080000}"/>
    <cellStyle name="SAPBEXexcBad9 3 3 2" xfId="1867" xr:uid="{00000000-0005-0000-0000-00005A080000}"/>
    <cellStyle name="SAPBEXexcBad9 3 3 3" xfId="2927" xr:uid="{00000000-0005-0000-0000-00005B080000}"/>
    <cellStyle name="SAPBEXexcBad9 3 3 4" xfId="4404" xr:uid="{00000000-0005-0000-0000-00005C080000}"/>
    <cellStyle name="SAPBEXexcBad9 3 3 5" xfId="5009" xr:uid="{00000000-0005-0000-0000-00005D080000}"/>
    <cellStyle name="SAPBEXexcBad9 3 3 6" xfId="5068" xr:uid="{00000000-0005-0000-0000-00005E080000}"/>
    <cellStyle name="SAPBEXexcBad9 3 3 7" xfId="6904" xr:uid="{00000000-0005-0000-0000-00005F080000}"/>
    <cellStyle name="SAPBEXexcBad9 3 3 8" xfId="6817" xr:uid="{00000000-0005-0000-0000-000060080000}"/>
    <cellStyle name="SAPBEXexcBad9 3 3 9" xfId="8158" xr:uid="{00000000-0005-0000-0000-000061080000}"/>
    <cellStyle name="SAPBEXexcBad9 3 4" xfId="510" xr:uid="{00000000-0005-0000-0000-000062080000}"/>
    <cellStyle name="SAPBEXexcBad9 3 4 2" xfId="2810" xr:uid="{00000000-0005-0000-0000-000063080000}"/>
    <cellStyle name="SAPBEXexcBad9 3 4 3" xfId="3668" xr:uid="{00000000-0005-0000-0000-000064080000}"/>
    <cellStyle name="SAPBEXexcBad9 3 4 4" xfId="4880" xr:uid="{00000000-0005-0000-0000-000065080000}"/>
    <cellStyle name="SAPBEXexcBad9 3 4 5" xfId="5367" xr:uid="{00000000-0005-0000-0000-000066080000}"/>
    <cellStyle name="SAPBEXexcBad9 3 4 6" xfId="6256" xr:uid="{00000000-0005-0000-0000-000067080000}"/>
    <cellStyle name="SAPBEXexcBad9 3 4 7" xfId="7432" xr:uid="{00000000-0005-0000-0000-000068080000}"/>
    <cellStyle name="SAPBEXexcBad9 3 4 8" xfId="8024" xr:uid="{00000000-0005-0000-0000-000069080000}"/>
    <cellStyle name="SAPBEXexcBad9 3 4 9" xfId="8430" xr:uid="{00000000-0005-0000-0000-00006A080000}"/>
    <cellStyle name="SAPBEXexcBad9 3 5" xfId="1134" xr:uid="{00000000-0005-0000-0000-00006B080000}"/>
    <cellStyle name="SAPBEXexcBad9 3 5 2" xfId="1955" xr:uid="{00000000-0005-0000-0000-00006C080000}"/>
    <cellStyle name="SAPBEXexcBad9 3 5 3" xfId="3553" xr:uid="{00000000-0005-0000-0000-00006D080000}"/>
    <cellStyle name="SAPBEXexcBad9 3 5 4" xfId="4347" xr:uid="{00000000-0005-0000-0000-00006E080000}"/>
    <cellStyle name="SAPBEXexcBad9 3 5 5" xfId="6148" xr:uid="{00000000-0005-0000-0000-00006F080000}"/>
    <cellStyle name="SAPBEXexcBad9 3 5 6" xfId="7909" xr:uid="{00000000-0005-0000-0000-000070080000}"/>
    <cellStyle name="SAPBEXexcBad9 3 5 7" xfId="8994" xr:uid="{00000000-0005-0000-0000-000071080000}"/>
    <cellStyle name="SAPBEXexcBad9 3 6" xfId="1549" xr:uid="{00000000-0005-0000-0000-000072080000}"/>
    <cellStyle name="SAPBEXexcBad9 3 7" xfId="2925" xr:uid="{00000000-0005-0000-0000-000073080000}"/>
    <cellStyle name="SAPBEXexcBad9 3 8" xfId="3838" xr:uid="{00000000-0005-0000-0000-000074080000}"/>
    <cellStyle name="SAPBEXexcBad9 3 9" xfId="5007" xr:uid="{00000000-0005-0000-0000-000075080000}"/>
    <cellStyle name="SAPBEXexcBad9 4" xfId="163" xr:uid="{00000000-0005-0000-0000-000076080000}"/>
    <cellStyle name="SAPBEXexcBad9 4 10" xfId="5066" xr:uid="{00000000-0005-0000-0000-000077080000}"/>
    <cellStyle name="SAPBEXexcBad9 4 11" xfId="6903" xr:uid="{00000000-0005-0000-0000-000078080000}"/>
    <cellStyle name="SAPBEXexcBad9 4 12" xfId="6819" xr:uid="{00000000-0005-0000-0000-000079080000}"/>
    <cellStyle name="SAPBEXexcBad9 4 13" xfId="8744" xr:uid="{00000000-0005-0000-0000-00007A080000}"/>
    <cellStyle name="SAPBEXexcBad9 4 2" xfId="514" xr:uid="{00000000-0005-0000-0000-00007B080000}"/>
    <cellStyle name="SAPBEXexcBad9 4 2 2" xfId="2130" xr:uid="{00000000-0005-0000-0000-00007C080000}"/>
    <cellStyle name="SAPBEXexcBad9 4 2 3" xfId="2929" xr:uid="{00000000-0005-0000-0000-00007D080000}"/>
    <cellStyle name="SAPBEXexcBad9 4 2 4" xfId="4456" xr:uid="{00000000-0005-0000-0000-00007E080000}"/>
    <cellStyle name="SAPBEXexcBad9 4 2 5" xfId="5619" xr:uid="{00000000-0005-0000-0000-00007F080000}"/>
    <cellStyle name="SAPBEXexcBad9 4 2 6" xfId="5327" xr:uid="{00000000-0005-0000-0000-000080080000}"/>
    <cellStyle name="SAPBEXexcBad9 4 2 7" xfId="6902" xr:uid="{00000000-0005-0000-0000-000081080000}"/>
    <cellStyle name="SAPBEXexcBad9 4 2 8" xfId="6355" xr:uid="{00000000-0005-0000-0000-000082080000}"/>
    <cellStyle name="SAPBEXexcBad9 4 2 9" xfId="8942" xr:uid="{00000000-0005-0000-0000-000083080000}"/>
    <cellStyle name="SAPBEXexcBad9 4 3" xfId="515" xr:uid="{00000000-0005-0000-0000-000084080000}"/>
    <cellStyle name="SAPBEXexcBad9 4 3 2" xfId="2498" xr:uid="{00000000-0005-0000-0000-000085080000}"/>
    <cellStyle name="SAPBEXexcBad9 4 3 3" xfId="2930" xr:uid="{00000000-0005-0000-0000-000086080000}"/>
    <cellStyle name="SAPBEXexcBad9 4 3 4" xfId="4400" xr:uid="{00000000-0005-0000-0000-000087080000}"/>
    <cellStyle name="SAPBEXexcBad9 4 3 5" xfId="5495" xr:uid="{00000000-0005-0000-0000-000088080000}"/>
    <cellStyle name="SAPBEXexcBad9 4 3 6" xfId="5321" xr:uid="{00000000-0005-0000-0000-000089080000}"/>
    <cellStyle name="SAPBEXexcBad9 4 3 7" xfId="7193" xr:uid="{00000000-0005-0000-0000-00008A080000}"/>
    <cellStyle name="SAPBEXexcBad9 4 3 8" xfId="6363" xr:uid="{00000000-0005-0000-0000-00008B080000}"/>
    <cellStyle name="SAPBEXexcBad9 4 3 9" xfId="8518" xr:uid="{00000000-0005-0000-0000-00008C080000}"/>
    <cellStyle name="SAPBEXexcBad9 4 4" xfId="513" xr:uid="{00000000-0005-0000-0000-00008D080000}"/>
    <cellStyle name="SAPBEXexcBad9 4 4 2" xfId="2811" xr:uid="{00000000-0005-0000-0000-00008E080000}"/>
    <cellStyle name="SAPBEXexcBad9 4 4 3" xfId="3669" xr:uid="{00000000-0005-0000-0000-00008F080000}"/>
    <cellStyle name="SAPBEXexcBad9 4 4 4" xfId="4881" xr:uid="{00000000-0005-0000-0000-000090080000}"/>
    <cellStyle name="SAPBEXexcBad9 4 4 5" xfId="5368" xr:uid="{00000000-0005-0000-0000-000091080000}"/>
    <cellStyle name="SAPBEXexcBad9 4 4 6" xfId="6257" xr:uid="{00000000-0005-0000-0000-000092080000}"/>
    <cellStyle name="SAPBEXexcBad9 4 4 7" xfId="7433" xr:uid="{00000000-0005-0000-0000-000093080000}"/>
    <cellStyle name="SAPBEXexcBad9 4 4 8" xfId="8025" xr:uid="{00000000-0005-0000-0000-000094080000}"/>
    <cellStyle name="SAPBEXexcBad9 4 4 9" xfId="8431" xr:uid="{00000000-0005-0000-0000-000095080000}"/>
    <cellStyle name="SAPBEXexcBad9 4 5" xfId="1148" xr:uid="{00000000-0005-0000-0000-000096080000}"/>
    <cellStyle name="SAPBEXexcBad9 4 5 2" xfId="1249" xr:uid="{00000000-0005-0000-0000-000097080000}"/>
    <cellStyle name="SAPBEXexcBad9 4 5 3" xfId="3567" xr:uid="{00000000-0005-0000-0000-000098080000}"/>
    <cellStyle name="SAPBEXexcBad9 4 5 4" xfId="4220" xr:uid="{00000000-0005-0000-0000-000099080000}"/>
    <cellStyle name="SAPBEXexcBad9 4 5 5" xfId="6161" xr:uid="{00000000-0005-0000-0000-00009A080000}"/>
    <cellStyle name="SAPBEXexcBad9 4 5 6" xfId="7923" xr:uid="{00000000-0005-0000-0000-00009B080000}"/>
    <cellStyle name="SAPBEXexcBad9 4 5 7" xfId="8389" xr:uid="{00000000-0005-0000-0000-00009C080000}"/>
    <cellStyle name="SAPBEXexcBad9 4 6" xfId="1333" xr:uid="{00000000-0005-0000-0000-00009D080000}"/>
    <cellStyle name="SAPBEXexcBad9 4 7" xfId="2928" xr:uid="{00000000-0005-0000-0000-00009E080000}"/>
    <cellStyle name="SAPBEXexcBad9 4 8" xfId="3839" xr:uid="{00000000-0005-0000-0000-00009F080000}"/>
    <cellStyle name="SAPBEXexcBad9 4 9" xfId="5010" xr:uid="{00000000-0005-0000-0000-0000A0080000}"/>
    <cellStyle name="SAPBEXexcBad9 5" xfId="178" xr:uid="{00000000-0005-0000-0000-0000A1080000}"/>
    <cellStyle name="SAPBEXexcBad9 5 10" xfId="5685" xr:uid="{00000000-0005-0000-0000-0000A2080000}"/>
    <cellStyle name="SAPBEXexcBad9 5 11" xfId="7357" xr:uid="{00000000-0005-0000-0000-0000A3080000}"/>
    <cellStyle name="SAPBEXexcBad9 5 12" xfId="6390" xr:uid="{00000000-0005-0000-0000-0000A4080000}"/>
    <cellStyle name="SAPBEXexcBad9 5 13" xfId="8670" xr:uid="{00000000-0005-0000-0000-0000A5080000}"/>
    <cellStyle name="SAPBEXexcBad9 5 2" xfId="517" xr:uid="{00000000-0005-0000-0000-0000A6080000}"/>
    <cellStyle name="SAPBEXexcBad9 5 2 2" xfId="1868" xr:uid="{00000000-0005-0000-0000-0000A7080000}"/>
    <cellStyle name="SAPBEXexcBad9 5 2 3" xfId="2932" xr:uid="{00000000-0005-0000-0000-0000A8080000}"/>
    <cellStyle name="SAPBEXexcBad9 5 2 4" xfId="4161" xr:uid="{00000000-0005-0000-0000-0000A9080000}"/>
    <cellStyle name="SAPBEXexcBad9 5 2 5" xfId="5012" xr:uid="{00000000-0005-0000-0000-0000AA080000}"/>
    <cellStyle name="SAPBEXexcBad9 5 2 6" xfId="5313" xr:uid="{00000000-0005-0000-0000-0000AB080000}"/>
    <cellStyle name="SAPBEXexcBad9 5 2 7" xfId="6901" xr:uid="{00000000-0005-0000-0000-0000AC080000}"/>
    <cellStyle name="SAPBEXexcBad9 5 2 8" xfId="6397" xr:uid="{00000000-0005-0000-0000-0000AD080000}"/>
    <cellStyle name="SAPBEXexcBad9 5 2 9" xfId="8159" xr:uid="{00000000-0005-0000-0000-0000AE080000}"/>
    <cellStyle name="SAPBEXexcBad9 5 3" xfId="518" xr:uid="{00000000-0005-0000-0000-0000AF080000}"/>
    <cellStyle name="SAPBEXexcBad9 5 3 2" xfId="1347" xr:uid="{00000000-0005-0000-0000-0000B0080000}"/>
    <cellStyle name="SAPBEXexcBad9 5 3 3" xfId="2933" xr:uid="{00000000-0005-0000-0000-0000B1080000}"/>
    <cellStyle name="SAPBEXexcBad9 5 3 4" xfId="3840" xr:uid="{00000000-0005-0000-0000-0000B2080000}"/>
    <cellStyle name="SAPBEXexcBad9 5 3 5" xfId="5013" xr:uid="{00000000-0005-0000-0000-0000B3080000}"/>
    <cellStyle name="SAPBEXexcBad9 5 3 6" xfId="5680" xr:uid="{00000000-0005-0000-0000-0000B4080000}"/>
    <cellStyle name="SAPBEXexcBad9 5 3 7" xfId="6900" xr:uid="{00000000-0005-0000-0000-0000B5080000}"/>
    <cellStyle name="SAPBEXexcBad9 5 3 8" xfId="6415" xr:uid="{00000000-0005-0000-0000-0000B6080000}"/>
    <cellStyle name="SAPBEXexcBad9 5 3 9" xfId="8745" xr:uid="{00000000-0005-0000-0000-0000B7080000}"/>
    <cellStyle name="SAPBEXexcBad9 5 4" xfId="516" xr:uid="{00000000-0005-0000-0000-0000B8080000}"/>
    <cellStyle name="SAPBEXexcBad9 5 4 2" xfId="2812" xr:uid="{00000000-0005-0000-0000-0000B9080000}"/>
    <cellStyle name="SAPBEXexcBad9 5 4 3" xfId="3670" xr:uid="{00000000-0005-0000-0000-0000BA080000}"/>
    <cellStyle name="SAPBEXexcBad9 5 4 4" xfId="4882" xr:uid="{00000000-0005-0000-0000-0000BB080000}"/>
    <cellStyle name="SAPBEXexcBad9 5 4 5" xfId="5369" xr:uid="{00000000-0005-0000-0000-0000BC080000}"/>
    <cellStyle name="SAPBEXexcBad9 5 4 6" xfId="6258" xr:uid="{00000000-0005-0000-0000-0000BD080000}"/>
    <cellStyle name="SAPBEXexcBad9 5 4 7" xfId="7434" xr:uid="{00000000-0005-0000-0000-0000BE080000}"/>
    <cellStyle name="SAPBEXexcBad9 5 4 8" xfId="8026" xr:uid="{00000000-0005-0000-0000-0000BF080000}"/>
    <cellStyle name="SAPBEXexcBad9 5 4 9" xfId="8432" xr:uid="{00000000-0005-0000-0000-0000C0080000}"/>
    <cellStyle name="SAPBEXexcBad9 5 5" xfId="1159" xr:uid="{00000000-0005-0000-0000-0000C1080000}"/>
    <cellStyle name="SAPBEXexcBad9 5 5 2" xfId="1729" xr:uid="{00000000-0005-0000-0000-0000C2080000}"/>
    <cellStyle name="SAPBEXexcBad9 5 5 3" xfId="3579" xr:uid="{00000000-0005-0000-0000-0000C3080000}"/>
    <cellStyle name="SAPBEXexcBad9 5 5 4" xfId="4114" xr:uid="{00000000-0005-0000-0000-0000C4080000}"/>
    <cellStyle name="SAPBEXexcBad9 5 5 5" xfId="6173" xr:uid="{00000000-0005-0000-0000-0000C5080000}"/>
    <cellStyle name="SAPBEXexcBad9 5 5 6" xfId="7935" xr:uid="{00000000-0005-0000-0000-0000C6080000}"/>
    <cellStyle name="SAPBEXexcBad9 5 5 7" xfId="9039" xr:uid="{00000000-0005-0000-0000-0000C7080000}"/>
    <cellStyle name="SAPBEXexcBad9 5 6" xfId="2737" xr:uid="{00000000-0005-0000-0000-0000C8080000}"/>
    <cellStyle name="SAPBEXexcBad9 5 7" xfId="2931" xr:uid="{00000000-0005-0000-0000-0000C9080000}"/>
    <cellStyle name="SAPBEXexcBad9 5 8" xfId="4807" xr:uid="{00000000-0005-0000-0000-0000CA080000}"/>
    <cellStyle name="SAPBEXexcBad9 5 9" xfId="5011" xr:uid="{00000000-0005-0000-0000-0000CB080000}"/>
    <cellStyle name="SAPBEXexcBad9 6" xfId="214" xr:uid="{00000000-0005-0000-0000-0000CC080000}"/>
    <cellStyle name="SAPBEXexcBad9 6 10" xfId="6835" xr:uid="{00000000-0005-0000-0000-0000CD080000}"/>
    <cellStyle name="SAPBEXexcBad9 6 11" xfId="8943" xr:uid="{00000000-0005-0000-0000-0000CE080000}"/>
    <cellStyle name="SAPBEXexcBad9 6 2" xfId="519" xr:uid="{00000000-0005-0000-0000-0000CF080000}"/>
    <cellStyle name="SAPBEXexcBad9 6 2 2" xfId="2813" xr:uid="{00000000-0005-0000-0000-0000D0080000}"/>
    <cellStyle name="SAPBEXexcBad9 6 2 3" xfId="3671" xr:uid="{00000000-0005-0000-0000-0000D1080000}"/>
    <cellStyle name="SAPBEXexcBad9 6 2 4" xfId="4883" xr:uid="{00000000-0005-0000-0000-0000D2080000}"/>
    <cellStyle name="SAPBEXexcBad9 6 2 5" xfId="5370" xr:uid="{00000000-0005-0000-0000-0000D3080000}"/>
    <cellStyle name="SAPBEXexcBad9 6 2 6" xfId="6259" xr:uid="{00000000-0005-0000-0000-0000D4080000}"/>
    <cellStyle name="SAPBEXexcBad9 6 2 7" xfId="7435" xr:uid="{00000000-0005-0000-0000-0000D5080000}"/>
    <cellStyle name="SAPBEXexcBad9 6 2 8" xfId="8027" xr:uid="{00000000-0005-0000-0000-0000D6080000}"/>
    <cellStyle name="SAPBEXexcBad9 6 2 9" xfId="8433" xr:uid="{00000000-0005-0000-0000-0000D7080000}"/>
    <cellStyle name="SAPBEXexcBad9 6 3" xfId="1187" xr:uid="{00000000-0005-0000-0000-0000D8080000}"/>
    <cellStyle name="SAPBEXexcBad9 6 3 2" xfId="2443" xr:uid="{00000000-0005-0000-0000-0000D9080000}"/>
    <cellStyle name="SAPBEXexcBad9 6 3 3" xfId="3608" xr:uid="{00000000-0005-0000-0000-0000DA080000}"/>
    <cellStyle name="SAPBEXexcBad9 6 3 4" xfId="4131" xr:uid="{00000000-0005-0000-0000-0000DB080000}"/>
    <cellStyle name="SAPBEXexcBad9 6 3 5" xfId="6201" xr:uid="{00000000-0005-0000-0000-0000DC080000}"/>
    <cellStyle name="SAPBEXexcBad9 6 3 6" xfId="7965" xr:uid="{00000000-0005-0000-0000-0000DD080000}"/>
    <cellStyle name="SAPBEXexcBad9 6 3 7" xfId="8401" xr:uid="{00000000-0005-0000-0000-0000DE080000}"/>
    <cellStyle name="SAPBEXexcBad9 6 4" xfId="1609" xr:uid="{00000000-0005-0000-0000-0000DF080000}"/>
    <cellStyle name="SAPBEXexcBad9 6 5" xfId="2934" xr:uid="{00000000-0005-0000-0000-0000E0080000}"/>
    <cellStyle name="SAPBEXexcBad9 6 6" xfId="3841" xr:uid="{00000000-0005-0000-0000-0000E1080000}"/>
    <cellStyle name="SAPBEXexcBad9 6 7" xfId="5620" xr:uid="{00000000-0005-0000-0000-0000E2080000}"/>
    <cellStyle name="SAPBEXexcBad9 6 8" xfId="5055" xr:uid="{00000000-0005-0000-0000-0000E3080000}"/>
    <cellStyle name="SAPBEXexcBad9 6 9" xfId="6899" xr:uid="{00000000-0005-0000-0000-0000E4080000}"/>
    <cellStyle name="SAPBEXexcBad9 7" xfId="520" xr:uid="{00000000-0005-0000-0000-0000E5080000}"/>
    <cellStyle name="SAPBEXexcBad9 7 2" xfId="2305" xr:uid="{00000000-0005-0000-0000-0000E6080000}"/>
    <cellStyle name="SAPBEXexcBad9 7 3" xfId="2935" xr:uid="{00000000-0005-0000-0000-0000E7080000}"/>
    <cellStyle name="SAPBEXexcBad9 7 4" xfId="4502" xr:uid="{00000000-0005-0000-0000-0000E8080000}"/>
    <cellStyle name="SAPBEXexcBad9 7 5" xfId="5512" xr:uid="{00000000-0005-0000-0000-0000E9080000}"/>
    <cellStyle name="SAPBEXexcBad9 7 6" xfId="5053" xr:uid="{00000000-0005-0000-0000-0000EA080000}"/>
    <cellStyle name="SAPBEXexcBad9 7 7" xfId="6898" xr:uid="{00000000-0005-0000-0000-0000EB080000}"/>
    <cellStyle name="SAPBEXexcBad9 7 8" xfId="6837" xr:uid="{00000000-0005-0000-0000-0000EC080000}"/>
    <cellStyle name="SAPBEXexcBad9 7 9" xfId="8536" xr:uid="{00000000-0005-0000-0000-0000ED080000}"/>
    <cellStyle name="SAPBEXexcBad9 8" xfId="521" xr:uid="{00000000-0005-0000-0000-0000EE080000}"/>
    <cellStyle name="SAPBEXexcBad9 8 2" xfId="1988" xr:uid="{00000000-0005-0000-0000-0000EF080000}"/>
    <cellStyle name="SAPBEXexcBad9 8 3" xfId="2936" xr:uid="{00000000-0005-0000-0000-0000F0080000}"/>
    <cellStyle name="SAPBEXexcBad9 8 4" xfId="4258" xr:uid="{00000000-0005-0000-0000-0000F1080000}"/>
    <cellStyle name="SAPBEXexcBad9 8 5" xfId="5014" xr:uid="{00000000-0005-0000-0000-0000F2080000}"/>
    <cellStyle name="SAPBEXexcBad9 8 6" xfId="5514" xr:uid="{00000000-0005-0000-0000-0000F3080000}"/>
    <cellStyle name="SAPBEXexcBad9 8 7" xfId="6897" xr:uid="{00000000-0005-0000-0000-0000F4080000}"/>
    <cellStyle name="SAPBEXexcBad9 8 8" xfId="6838" xr:uid="{00000000-0005-0000-0000-0000F5080000}"/>
    <cellStyle name="SAPBEXexcBad9 8 9" xfId="8701" xr:uid="{00000000-0005-0000-0000-0000F6080000}"/>
    <cellStyle name="SAPBEXexcBad9 9" xfId="522" xr:uid="{00000000-0005-0000-0000-0000F7080000}"/>
    <cellStyle name="SAPBEXexcBad9 9 2" xfId="1610" xr:uid="{00000000-0005-0000-0000-0000F8080000}"/>
    <cellStyle name="SAPBEXexcBad9 9 3" xfId="2937" xr:uid="{00000000-0005-0000-0000-0000F9080000}"/>
    <cellStyle name="SAPBEXexcBad9 9 4" xfId="4450" xr:uid="{00000000-0005-0000-0000-0000FA080000}"/>
    <cellStyle name="SAPBEXexcBad9 9 5" xfId="5015" xr:uid="{00000000-0005-0000-0000-0000FB080000}"/>
    <cellStyle name="SAPBEXexcBad9 9 6" xfId="5335" xr:uid="{00000000-0005-0000-0000-0000FC080000}"/>
    <cellStyle name="SAPBEXexcBad9 9 7" xfId="6896" xr:uid="{00000000-0005-0000-0000-0000FD080000}"/>
    <cellStyle name="SAPBEXexcBad9 9 8" xfId="6344" xr:uid="{00000000-0005-0000-0000-0000FE080000}"/>
    <cellStyle name="SAPBEXexcBad9 9 9" xfId="8160" xr:uid="{00000000-0005-0000-0000-0000FF080000}"/>
    <cellStyle name="SAPBEXexcBad9_FY12_MNA_Monthly_Portfolio_Report_July_2012new - Copy" xfId="523" xr:uid="{00000000-0005-0000-0000-000000090000}"/>
    <cellStyle name="SAPBEXexcCritical" xfId="524" xr:uid="{00000000-0005-0000-0000-000001090000}"/>
    <cellStyle name="SAPBEXexcCritical4" xfId="18" xr:uid="{00000000-0005-0000-0000-000002090000}"/>
    <cellStyle name="SAPBEXexcCritical4 10" xfId="525" xr:uid="{00000000-0005-0000-0000-000003090000}"/>
    <cellStyle name="SAPBEXexcCritical4 10 2" xfId="2043" xr:uid="{00000000-0005-0000-0000-000004090000}"/>
    <cellStyle name="SAPBEXexcCritical4 10 3" xfId="2940" xr:uid="{00000000-0005-0000-0000-000005090000}"/>
    <cellStyle name="SAPBEXexcCritical4 10 4" xfId="4259" xr:uid="{00000000-0005-0000-0000-000006090000}"/>
    <cellStyle name="SAPBEXexcCritical4 10 5" xfId="5016" xr:uid="{00000000-0005-0000-0000-000007090000}"/>
    <cellStyle name="SAPBEXexcCritical4 10 6" xfId="5307" xr:uid="{00000000-0005-0000-0000-000008090000}"/>
    <cellStyle name="SAPBEXexcCritical4 10 7" xfId="6893" xr:uid="{00000000-0005-0000-0000-000009090000}"/>
    <cellStyle name="SAPBEXexcCritical4 10 8" xfId="6416" xr:uid="{00000000-0005-0000-0000-00000A090000}"/>
    <cellStyle name="SAPBEXexcCritical4 10 9" xfId="8161" xr:uid="{00000000-0005-0000-0000-00000B090000}"/>
    <cellStyle name="SAPBEXexcCritical4 11" xfId="526" xr:uid="{00000000-0005-0000-0000-00000C090000}"/>
    <cellStyle name="SAPBEXexcCritical4 11 2" xfId="1611" xr:uid="{00000000-0005-0000-0000-00000D090000}"/>
    <cellStyle name="SAPBEXexcCritical4 11 3" xfId="2941" xr:uid="{00000000-0005-0000-0000-00000E090000}"/>
    <cellStyle name="SAPBEXexcCritical4 11 4" xfId="4590" xr:uid="{00000000-0005-0000-0000-00000F090000}"/>
    <cellStyle name="SAPBEXexcCritical4 11 5" xfId="5039" xr:uid="{00000000-0005-0000-0000-000010090000}"/>
    <cellStyle name="SAPBEXexcCritical4 11 6" xfId="7191" xr:uid="{00000000-0005-0000-0000-000011090000}"/>
    <cellStyle name="SAPBEXexcCritical4 11 7" xfId="6510" xr:uid="{00000000-0005-0000-0000-000012090000}"/>
    <cellStyle name="SAPBEXexcCritical4 12" xfId="527" xr:uid="{00000000-0005-0000-0000-000013090000}"/>
    <cellStyle name="SAPBEXexcCritical4 12 2" xfId="1612" xr:uid="{00000000-0005-0000-0000-000014090000}"/>
    <cellStyle name="SAPBEXexcCritical4 12 3" xfId="2942" xr:uid="{00000000-0005-0000-0000-000015090000}"/>
    <cellStyle name="SAPBEXexcCritical4 12 4" xfId="4443" xr:uid="{00000000-0005-0000-0000-000016090000}"/>
    <cellStyle name="SAPBEXexcCritical4 12 5" xfId="5774" xr:uid="{00000000-0005-0000-0000-000017090000}"/>
    <cellStyle name="SAPBEXexcCritical4 12 6" xfId="5628" xr:uid="{00000000-0005-0000-0000-000018090000}"/>
    <cellStyle name="SAPBEXexcCritical4 12 7" xfId="6891" xr:uid="{00000000-0005-0000-0000-000019090000}"/>
    <cellStyle name="SAPBEXexcCritical4 12 8" xfId="6856" xr:uid="{00000000-0005-0000-0000-00001A090000}"/>
    <cellStyle name="SAPBEXexcCritical4 12 9" xfId="9106" xr:uid="{00000000-0005-0000-0000-00001B090000}"/>
    <cellStyle name="SAPBEXexcCritical4 13" xfId="1750" xr:uid="{00000000-0005-0000-0000-00001C090000}"/>
    <cellStyle name="SAPBEXexcCritical4 14" xfId="2939" xr:uid="{00000000-0005-0000-0000-00001D090000}"/>
    <cellStyle name="SAPBEXexcCritical4 15" xfId="4503" xr:uid="{00000000-0005-0000-0000-00001E090000}"/>
    <cellStyle name="SAPBEXexcCritical4 16" xfId="5312" xr:uid="{00000000-0005-0000-0000-00001F090000}"/>
    <cellStyle name="SAPBEXexcCritical4 17" xfId="6398" xr:uid="{00000000-0005-0000-0000-000020090000}"/>
    <cellStyle name="SAPBEXexcCritical4 18" xfId="8554" xr:uid="{00000000-0005-0000-0000-000021090000}"/>
    <cellStyle name="SAPBEXexcCritical4 19" xfId="76" xr:uid="{00000000-0005-0000-0000-000022090000}"/>
    <cellStyle name="SAPBEXexcCritical4 2" xfId="105" xr:uid="{00000000-0005-0000-0000-000023090000}"/>
    <cellStyle name="SAPBEXexcCritical4 2 10" xfId="3796" xr:uid="{00000000-0005-0000-0000-000024090000}"/>
    <cellStyle name="SAPBEXexcCritical4 2 11" xfId="6890" xr:uid="{00000000-0005-0000-0000-000025090000}"/>
    <cellStyle name="SAPBEXexcCritical4 2 12" xfId="6354" xr:uid="{00000000-0005-0000-0000-000026090000}"/>
    <cellStyle name="SAPBEXexcCritical4 2 13" xfId="8162" xr:uid="{00000000-0005-0000-0000-000027090000}"/>
    <cellStyle name="SAPBEXexcCritical4 2 2" xfId="529" xr:uid="{00000000-0005-0000-0000-000028090000}"/>
    <cellStyle name="SAPBEXexcCritical4 2 2 2" xfId="1458" xr:uid="{00000000-0005-0000-0000-000029090000}"/>
    <cellStyle name="SAPBEXexcCritical4 2 2 3" xfId="2944" xr:uid="{00000000-0005-0000-0000-00002A090000}"/>
    <cellStyle name="SAPBEXexcCritical4 2 2 4" xfId="3844" xr:uid="{00000000-0005-0000-0000-00002B090000}"/>
    <cellStyle name="SAPBEXexcCritical4 2 2 5" xfId="5018" xr:uid="{00000000-0005-0000-0000-00002C090000}"/>
    <cellStyle name="SAPBEXexcCritical4 2 2 6" xfId="2769" xr:uid="{00000000-0005-0000-0000-00002D090000}"/>
    <cellStyle name="SAPBEXexcCritical4 2 2 7" xfId="6889" xr:uid="{00000000-0005-0000-0000-00002E090000}"/>
    <cellStyle name="SAPBEXexcCritical4 2 2 8" xfId="6386" xr:uid="{00000000-0005-0000-0000-00002F090000}"/>
    <cellStyle name="SAPBEXexcCritical4 2 2 9" xfId="8163" xr:uid="{00000000-0005-0000-0000-000030090000}"/>
    <cellStyle name="SAPBEXexcCritical4 2 3" xfId="530" xr:uid="{00000000-0005-0000-0000-000031090000}"/>
    <cellStyle name="SAPBEXexcCritical4 2 3 2" xfId="1613" xr:uid="{00000000-0005-0000-0000-000032090000}"/>
    <cellStyle name="SAPBEXexcCritical4 2 3 3" xfId="2945" xr:uid="{00000000-0005-0000-0000-000033090000}"/>
    <cellStyle name="SAPBEXexcCritical4 2 3 4" xfId="4260" xr:uid="{00000000-0005-0000-0000-000034090000}"/>
    <cellStyle name="SAPBEXexcCritical4 2 3 5" xfId="5622" xr:uid="{00000000-0005-0000-0000-000035090000}"/>
    <cellStyle name="SAPBEXexcCritical4 2 3 6" xfId="5544" xr:uid="{00000000-0005-0000-0000-000036090000}"/>
    <cellStyle name="SAPBEXexcCritical4 2 3 7" xfId="6888" xr:uid="{00000000-0005-0000-0000-000037090000}"/>
    <cellStyle name="SAPBEXexcCritical4 2 3 8" xfId="6389" xr:uid="{00000000-0005-0000-0000-000038090000}"/>
    <cellStyle name="SAPBEXexcCritical4 2 3 9" xfId="8944" xr:uid="{00000000-0005-0000-0000-000039090000}"/>
    <cellStyle name="SAPBEXexcCritical4 2 4" xfId="528" xr:uid="{00000000-0005-0000-0000-00003A090000}"/>
    <cellStyle name="SAPBEXexcCritical4 2 4 2" xfId="2814" xr:uid="{00000000-0005-0000-0000-00003B090000}"/>
    <cellStyle name="SAPBEXexcCritical4 2 4 3" xfId="3672" xr:uid="{00000000-0005-0000-0000-00003C090000}"/>
    <cellStyle name="SAPBEXexcCritical4 2 4 4" xfId="4884" xr:uid="{00000000-0005-0000-0000-00003D090000}"/>
    <cellStyle name="SAPBEXexcCritical4 2 4 5" xfId="5371" xr:uid="{00000000-0005-0000-0000-00003E090000}"/>
    <cellStyle name="SAPBEXexcCritical4 2 4 6" xfId="6260" xr:uid="{00000000-0005-0000-0000-00003F090000}"/>
    <cellStyle name="SAPBEXexcCritical4 2 4 7" xfId="7436" xr:uid="{00000000-0005-0000-0000-000040090000}"/>
    <cellStyle name="SAPBEXexcCritical4 2 4 8" xfId="8028" xr:uid="{00000000-0005-0000-0000-000041090000}"/>
    <cellStyle name="SAPBEXexcCritical4 2 4 9" xfId="8783" xr:uid="{00000000-0005-0000-0000-000042090000}"/>
    <cellStyle name="SAPBEXexcCritical4 2 5" xfId="1116" xr:uid="{00000000-0005-0000-0000-000043090000}"/>
    <cellStyle name="SAPBEXexcCritical4 2 5 2" xfId="1400" xr:uid="{00000000-0005-0000-0000-000044090000}"/>
    <cellStyle name="SAPBEXexcCritical4 2 5 3" xfId="3535" xr:uid="{00000000-0005-0000-0000-000045090000}"/>
    <cellStyle name="SAPBEXexcCritical4 2 5 4" xfId="4085" xr:uid="{00000000-0005-0000-0000-000046090000}"/>
    <cellStyle name="SAPBEXexcCritical4 2 5 5" xfId="6130" xr:uid="{00000000-0005-0000-0000-000047090000}"/>
    <cellStyle name="SAPBEXexcCritical4 2 5 6" xfId="7891" xr:uid="{00000000-0005-0000-0000-000048090000}"/>
    <cellStyle name="SAPBEXexcCritical4 2 5 7" xfId="8059" xr:uid="{00000000-0005-0000-0000-000049090000}"/>
    <cellStyle name="SAPBEXexcCritical4 2 6" xfId="2423" xr:uid="{00000000-0005-0000-0000-00004A090000}"/>
    <cellStyle name="SAPBEXexcCritical4 2 7" xfId="2943" xr:uid="{00000000-0005-0000-0000-00004B090000}"/>
    <cellStyle name="SAPBEXexcCritical4 2 8" xfId="3843" xr:uid="{00000000-0005-0000-0000-00004C090000}"/>
    <cellStyle name="SAPBEXexcCritical4 2 9" xfId="5017" xr:uid="{00000000-0005-0000-0000-00004D090000}"/>
    <cellStyle name="SAPBEXexcCritical4 3" xfId="146" xr:uid="{00000000-0005-0000-0000-00004E090000}"/>
    <cellStyle name="SAPBEXexcCritical4 3 10" xfId="5311" xr:uid="{00000000-0005-0000-0000-00004F090000}"/>
    <cellStyle name="SAPBEXexcCritical4 3 11" xfId="6887" xr:uid="{00000000-0005-0000-0000-000050090000}"/>
    <cellStyle name="SAPBEXexcCritical4 3 12" xfId="6399" xr:uid="{00000000-0005-0000-0000-000051090000}"/>
    <cellStyle name="SAPBEXexcCritical4 3 13" xfId="8556" xr:uid="{00000000-0005-0000-0000-000052090000}"/>
    <cellStyle name="SAPBEXexcCritical4 3 2" xfId="532" xr:uid="{00000000-0005-0000-0000-000053090000}"/>
    <cellStyle name="SAPBEXexcCritical4 3 2 2" xfId="2036" xr:uid="{00000000-0005-0000-0000-000054090000}"/>
    <cellStyle name="SAPBEXexcCritical4 3 2 3" xfId="2947" xr:uid="{00000000-0005-0000-0000-000055090000}"/>
    <cellStyle name="SAPBEXexcCritical4 3 2 4" xfId="3845" xr:uid="{00000000-0005-0000-0000-000056090000}"/>
    <cellStyle name="SAPBEXexcCritical4 3 2 5" xfId="5019" xr:uid="{00000000-0005-0000-0000-000057090000}"/>
    <cellStyle name="SAPBEXexcCritical4 3 2 6" xfId="5724" xr:uid="{00000000-0005-0000-0000-000058090000}"/>
    <cellStyle name="SAPBEXexcCritical4 3 2 7" xfId="6886" xr:uid="{00000000-0005-0000-0000-000059090000}"/>
    <cellStyle name="SAPBEXexcCritical4 3 2 8" xfId="6417" xr:uid="{00000000-0005-0000-0000-00005A090000}"/>
    <cellStyle name="SAPBEXexcCritical4 3 2 9" xfId="8164" xr:uid="{00000000-0005-0000-0000-00005B090000}"/>
    <cellStyle name="SAPBEXexcCritical4 3 3" xfId="533" xr:uid="{00000000-0005-0000-0000-00005C090000}"/>
    <cellStyle name="SAPBEXexcCritical4 3 3 2" xfId="1782" xr:uid="{00000000-0005-0000-0000-00005D090000}"/>
    <cellStyle name="SAPBEXexcCritical4 3 3 3" xfId="2948" xr:uid="{00000000-0005-0000-0000-00005E090000}"/>
    <cellStyle name="SAPBEXexcCritical4 3 3 4" xfId="4261" xr:uid="{00000000-0005-0000-0000-00005F090000}"/>
    <cellStyle name="SAPBEXexcCritical4 3 3 5" xfId="5623" xr:uid="{00000000-0005-0000-0000-000060090000}"/>
    <cellStyle name="SAPBEXexcCritical4 3 3 6" xfId="5496" xr:uid="{00000000-0005-0000-0000-000061090000}"/>
    <cellStyle name="SAPBEXexcCritical4 3 3 7" xfId="6885" xr:uid="{00000000-0005-0000-0000-000062090000}"/>
    <cellStyle name="SAPBEXexcCritical4 3 3 8" xfId="6874" xr:uid="{00000000-0005-0000-0000-000063090000}"/>
    <cellStyle name="SAPBEXexcCritical4 3 3 9" xfId="8945" xr:uid="{00000000-0005-0000-0000-000064090000}"/>
    <cellStyle name="SAPBEXexcCritical4 3 4" xfId="531" xr:uid="{00000000-0005-0000-0000-000065090000}"/>
    <cellStyle name="SAPBEXexcCritical4 3 4 2" xfId="2815" xr:uid="{00000000-0005-0000-0000-000066090000}"/>
    <cellStyle name="SAPBEXexcCritical4 3 4 3" xfId="3673" xr:uid="{00000000-0005-0000-0000-000067090000}"/>
    <cellStyle name="SAPBEXexcCritical4 3 4 4" xfId="4885" xr:uid="{00000000-0005-0000-0000-000068090000}"/>
    <cellStyle name="SAPBEXexcCritical4 3 4 5" xfId="5372" xr:uid="{00000000-0005-0000-0000-000069090000}"/>
    <cellStyle name="SAPBEXexcCritical4 3 4 6" xfId="6261" xr:uid="{00000000-0005-0000-0000-00006A090000}"/>
    <cellStyle name="SAPBEXexcCritical4 3 4 7" xfId="7437" xr:uid="{00000000-0005-0000-0000-00006B090000}"/>
    <cellStyle name="SAPBEXexcCritical4 3 4 8" xfId="8029" xr:uid="{00000000-0005-0000-0000-00006C090000}"/>
    <cellStyle name="SAPBEXexcCritical4 3 4 9" xfId="8643" xr:uid="{00000000-0005-0000-0000-00006D090000}"/>
    <cellStyle name="SAPBEXexcCritical4 3 5" xfId="1135" xr:uid="{00000000-0005-0000-0000-00006E090000}"/>
    <cellStyle name="SAPBEXexcCritical4 3 5 2" xfId="2551" xr:uid="{00000000-0005-0000-0000-00006F090000}"/>
    <cellStyle name="SAPBEXexcCritical4 3 5 3" xfId="3554" xr:uid="{00000000-0005-0000-0000-000070090000}"/>
    <cellStyle name="SAPBEXexcCritical4 3 5 4" xfId="4612" xr:uid="{00000000-0005-0000-0000-000071090000}"/>
    <cellStyle name="SAPBEXexcCritical4 3 5 5" xfId="6149" xr:uid="{00000000-0005-0000-0000-000072090000}"/>
    <cellStyle name="SAPBEXexcCritical4 3 5 6" xfId="7910" xr:uid="{00000000-0005-0000-0000-000073090000}"/>
    <cellStyle name="SAPBEXexcCritical4 3 5 7" xfId="8386" xr:uid="{00000000-0005-0000-0000-000074090000}"/>
    <cellStyle name="SAPBEXexcCritical4 3 6" xfId="1614" xr:uid="{00000000-0005-0000-0000-000075090000}"/>
    <cellStyle name="SAPBEXexcCritical4 3 7" xfId="2946" xr:uid="{00000000-0005-0000-0000-000076090000}"/>
    <cellStyle name="SAPBEXexcCritical4 3 8" xfId="4180" xr:uid="{00000000-0005-0000-0000-000077090000}"/>
    <cellStyle name="SAPBEXexcCritical4 3 9" xfId="5540" xr:uid="{00000000-0005-0000-0000-000078090000}"/>
    <cellStyle name="SAPBEXexcCritical4 4" xfId="182" xr:uid="{00000000-0005-0000-0000-000079090000}"/>
    <cellStyle name="SAPBEXexcCritical4 4 10" xfId="5029" xr:uid="{00000000-0005-0000-0000-00007A090000}"/>
    <cellStyle name="SAPBEXexcCritical4 4 11" xfId="6884" xr:uid="{00000000-0005-0000-0000-00007B090000}"/>
    <cellStyle name="SAPBEXexcCritical4 4 12" xfId="6876" xr:uid="{00000000-0005-0000-0000-00007C090000}"/>
    <cellStyle name="SAPBEXexcCritical4 4 13" xfId="8585" xr:uid="{00000000-0005-0000-0000-00007D090000}"/>
    <cellStyle name="SAPBEXexcCritical4 4 2" xfId="535" xr:uid="{00000000-0005-0000-0000-00007E090000}"/>
    <cellStyle name="SAPBEXexcCritical4 4 2 2" xfId="1219" xr:uid="{00000000-0005-0000-0000-00007F090000}"/>
    <cellStyle name="SAPBEXexcCritical4 4 2 3" xfId="2950" xr:uid="{00000000-0005-0000-0000-000080090000}"/>
    <cellStyle name="SAPBEXexcCritical4 4 2 4" xfId="3846" xr:uid="{00000000-0005-0000-0000-000081090000}"/>
    <cellStyle name="SAPBEXexcCritical4 4 2 5" xfId="5020" xr:uid="{00000000-0005-0000-0000-000082090000}"/>
    <cellStyle name="SAPBEXexcCritical4 4 2 6" xfId="5336" xr:uid="{00000000-0005-0000-0000-000083090000}"/>
    <cellStyle name="SAPBEXexcCritical4 4 2 7" xfId="6883" xr:uid="{00000000-0005-0000-0000-000084090000}"/>
    <cellStyle name="SAPBEXexcCritical4 4 2 8" xfId="7168" xr:uid="{00000000-0005-0000-0000-000085090000}"/>
    <cellStyle name="SAPBEXexcCritical4 4 2 9" xfId="7866" xr:uid="{00000000-0005-0000-0000-000086090000}"/>
    <cellStyle name="SAPBEXexcCritical4 4 3" xfId="536" xr:uid="{00000000-0005-0000-0000-000087090000}"/>
    <cellStyle name="SAPBEXexcCritical4 4 3 2" xfId="1240" xr:uid="{00000000-0005-0000-0000-000088090000}"/>
    <cellStyle name="SAPBEXexcCritical4 4 3 3" xfId="2951" xr:uid="{00000000-0005-0000-0000-000089090000}"/>
    <cellStyle name="SAPBEXexcCritical4 4 3 4" xfId="3847" xr:uid="{00000000-0005-0000-0000-00008A090000}"/>
    <cellStyle name="SAPBEXexcCritical4 4 3 5" xfId="5021" xr:uid="{00000000-0005-0000-0000-00008B090000}"/>
    <cellStyle name="SAPBEXexcCritical4 4 3 6" xfId="5721" xr:uid="{00000000-0005-0000-0000-00008C090000}"/>
    <cellStyle name="SAPBEXexcCritical4 4 3 7" xfId="6882" xr:uid="{00000000-0005-0000-0000-00008D090000}"/>
    <cellStyle name="SAPBEXexcCritical4 4 3 8" xfId="6375" xr:uid="{00000000-0005-0000-0000-00008E090000}"/>
    <cellStyle name="SAPBEXexcCritical4 4 3 9" xfId="8900" xr:uid="{00000000-0005-0000-0000-00008F090000}"/>
    <cellStyle name="SAPBEXexcCritical4 4 4" xfId="534" xr:uid="{00000000-0005-0000-0000-000090090000}"/>
    <cellStyle name="SAPBEXexcCritical4 4 4 2" xfId="2816" xr:uid="{00000000-0005-0000-0000-000091090000}"/>
    <cellStyle name="SAPBEXexcCritical4 4 4 3" xfId="3674" xr:uid="{00000000-0005-0000-0000-000092090000}"/>
    <cellStyle name="SAPBEXexcCritical4 4 4 4" xfId="4886" xr:uid="{00000000-0005-0000-0000-000093090000}"/>
    <cellStyle name="SAPBEXexcCritical4 4 4 5" xfId="5373" xr:uid="{00000000-0005-0000-0000-000094090000}"/>
    <cellStyle name="SAPBEXexcCritical4 4 4 6" xfId="6262" xr:uid="{00000000-0005-0000-0000-000095090000}"/>
    <cellStyle name="SAPBEXexcCritical4 4 4 7" xfId="7438" xr:uid="{00000000-0005-0000-0000-000096090000}"/>
    <cellStyle name="SAPBEXexcCritical4 4 4 8" xfId="8030" xr:uid="{00000000-0005-0000-0000-000097090000}"/>
    <cellStyle name="SAPBEXexcCritical4 4 4 9" xfId="8434" xr:uid="{00000000-0005-0000-0000-000098090000}"/>
    <cellStyle name="SAPBEXexcCritical4 4 5" xfId="1163" xr:uid="{00000000-0005-0000-0000-000099090000}"/>
    <cellStyle name="SAPBEXexcCritical4 4 5 2" xfId="2547" xr:uid="{00000000-0005-0000-0000-00009A090000}"/>
    <cellStyle name="SAPBEXexcCritical4 4 5 3" xfId="3583" xr:uid="{00000000-0005-0000-0000-00009B090000}"/>
    <cellStyle name="SAPBEXexcCritical4 4 5 4" xfId="4118" xr:uid="{00000000-0005-0000-0000-00009C090000}"/>
    <cellStyle name="SAPBEXexcCritical4 4 5 5" xfId="6177" xr:uid="{00000000-0005-0000-0000-00009D090000}"/>
    <cellStyle name="SAPBEXexcCritical4 4 5 6" xfId="7939" xr:uid="{00000000-0005-0000-0000-00009E090000}"/>
    <cellStyle name="SAPBEXexcCritical4 4 5 7" xfId="8999" xr:uid="{00000000-0005-0000-0000-00009F090000}"/>
    <cellStyle name="SAPBEXexcCritical4 4 6" xfId="2529" xr:uid="{00000000-0005-0000-0000-0000A0090000}"/>
    <cellStyle name="SAPBEXexcCritical4 4 7" xfId="2949" xr:uid="{00000000-0005-0000-0000-0000A1090000}"/>
    <cellStyle name="SAPBEXexcCritical4 4 8" xfId="1307" xr:uid="{00000000-0005-0000-0000-0000A2090000}"/>
    <cellStyle name="SAPBEXexcCritical4 4 9" xfId="5576" xr:uid="{00000000-0005-0000-0000-0000A3090000}"/>
    <cellStyle name="SAPBEXexcCritical4 5" xfId="184" xr:uid="{00000000-0005-0000-0000-0000A4090000}"/>
    <cellStyle name="SAPBEXexcCritical4 5 10" xfId="5683" xr:uid="{00000000-0005-0000-0000-0000A5090000}"/>
    <cellStyle name="SAPBEXexcCritical4 5 11" xfId="6881" xr:uid="{00000000-0005-0000-0000-0000A6090000}"/>
    <cellStyle name="SAPBEXexcCritical4 5 12" xfId="6377" xr:uid="{00000000-0005-0000-0000-0000A7090000}"/>
    <cellStyle name="SAPBEXexcCritical4 5 13" xfId="8165" xr:uid="{00000000-0005-0000-0000-0000A8090000}"/>
    <cellStyle name="SAPBEXexcCritical4 5 2" xfId="538" xr:uid="{00000000-0005-0000-0000-0000A9090000}"/>
    <cellStyle name="SAPBEXexcCritical4 5 2 2" xfId="1394" xr:uid="{00000000-0005-0000-0000-0000AA090000}"/>
    <cellStyle name="SAPBEXexcCritical4 5 2 3" xfId="2953" xr:uid="{00000000-0005-0000-0000-0000AB090000}"/>
    <cellStyle name="SAPBEXexcCritical4 5 2 4" xfId="3060" xr:uid="{00000000-0005-0000-0000-0000AC090000}"/>
    <cellStyle name="SAPBEXexcCritical4 5 2 5" xfId="5023" xr:uid="{00000000-0005-0000-0000-0000AD090000}"/>
    <cellStyle name="SAPBEXexcCritical4 5 2 6" xfId="5310" xr:uid="{00000000-0005-0000-0000-0000AE090000}"/>
    <cellStyle name="SAPBEXexcCritical4 5 2 7" xfId="6880" xr:uid="{00000000-0005-0000-0000-0000AF090000}"/>
    <cellStyle name="SAPBEXexcCritical4 5 2 8" xfId="6400" xr:uid="{00000000-0005-0000-0000-0000B0090000}"/>
    <cellStyle name="SAPBEXexcCritical4 5 2 9" xfId="8166" xr:uid="{00000000-0005-0000-0000-0000B1090000}"/>
    <cellStyle name="SAPBEXexcCritical4 5 3" xfId="539" xr:uid="{00000000-0005-0000-0000-0000B2090000}"/>
    <cellStyle name="SAPBEXexcCritical4 5 3 2" xfId="2171" xr:uid="{00000000-0005-0000-0000-0000B3090000}"/>
    <cellStyle name="SAPBEXexcCritical4 5 3 3" xfId="2954" xr:uid="{00000000-0005-0000-0000-0000B4090000}"/>
    <cellStyle name="SAPBEXexcCritical4 5 3 4" xfId="4668" xr:uid="{00000000-0005-0000-0000-0000B5090000}"/>
    <cellStyle name="SAPBEXexcCritical4 5 3 5" xfId="5024" xr:uid="{00000000-0005-0000-0000-0000B6090000}"/>
    <cellStyle name="SAPBEXexcCritical4 5 3 6" xfId="3799" xr:uid="{00000000-0005-0000-0000-0000B7090000}"/>
    <cellStyle name="SAPBEXexcCritical4 5 3 7" xfId="6879" xr:uid="{00000000-0005-0000-0000-0000B8090000}"/>
    <cellStyle name="SAPBEXexcCritical4 5 3 8" xfId="6418" xr:uid="{00000000-0005-0000-0000-0000B9090000}"/>
    <cellStyle name="SAPBEXexcCritical4 5 3 9" xfId="8167" xr:uid="{00000000-0005-0000-0000-0000BA090000}"/>
    <cellStyle name="SAPBEXexcCritical4 5 4" xfId="537" xr:uid="{00000000-0005-0000-0000-0000BB090000}"/>
    <cellStyle name="SAPBEXexcCritical4 5 4 2" xfId="2817" xr:uid="{00000000-0005-0000-0000-0000BC090000}"/>
    <cellStyle name="SAPBEXexcCritical4 5 4 3" xfId="3675" xr:uid="{00000000-0005-0000-0000-0000BD090000}"/>
    <cellStyle name="SAPBEXexcCritical4 5 4 4" xfId="4887" xr:uid="{00000000-0005-0000-0000-0000BE090000}"/>
    <cellStyle name="SAPBEXexcCritical4 5 4 5" xfId="5374" xr:uid="{00000000-0005-0000-0000-0000BF090000}"/>
    <cellStyle name="SAPBEXexcCritical4 5 4 6" xfId="6263" xr:uid="{00000000-0005-0000-0000-0000C0090000}"/>
    <cellStyle name="SAPBEXexcCritical4 5 4 7" xfId="7439" xr:uid="{00000000-0005-0000-0000-0000C1090000}"/>
    <cellStyle name="SAPBEXexcCritical4 5 4 8" xfId="8031" xr:uid="{00000000-0005-0000-0000-0000C2090000}"/>
    <cellStyle name="SAPBEXexcCritical4 5 4 9" xfId="8435" xr:uid="{00000000-0005-0000-0000-0000C3090000}"/>
    <cellStyle name="SAPBEXexcCritical4 5 5" xfId="1165" xr:uid="{00000000-0005-0000-0000-0000C4090000}"/>
    <cellStyle name="SAPBEXexcCritical4 5 5 2" xfId="1523" xr:uid="{00000000-0005-0000-0000-0000C5090000}"/>
    <cellStyle name="SAPBEXexcCritical4 5 5 3" xfId="3585" xr:uid="{00000000-0005-0000-0000-0000C6090000}"/>
    <cellStyle name="SAPBEXexcCritical4 5 5 4" xfId="3485" xr:uid="{00000000-0005-0000-0000-0000C7090000}"/>
    <cellStyle name="SAPBEXexcCritical4 5 5 5" xfId="6179" xr:uid="{00000000-0005-0000-0000-0000C8090000}"/>
    <cellStyle name="SAPBEXexcCritical4 5 5 6" xfId="7941" xr:uid="{00000000-0005-0000-0000-0000C9090000}"/>
    <cellStyle name="SAPBEXexcCritical4 5 5 7" xfId="9037" xr:uid="{00000000-0005-0000-0000-0000CA090000}"/>
    <cellStyle name="SAPBEXexcCritical4 5 6" xfId="2607" xr:uid="{00000000-0005-0000-0000-0000CB090000}"/>
    <cellStyle name="SAPBEXexcCritical4 5 7" xfId="2952" xr:uid="{00000000-0005-0000-0000-0000CC090000}"/>
    <cellStyle name="SAPBEXexcCritical4 5 8" xfId="3848" xr:uid="{00000000-0005-0000-0000-0000CD090000}"/>
    <cellStyle name="SAPBEXexcCritical4 5 9" xfId="5022" xr:uid="{00000000-0005-0000-0000-0000CE090000}"/>
    <cellStyle name="SAPBEXexcCritical4 6" xfId="231" xr:uid="{00000000-0005-0000-0000-0000CF090000}"/>
    <cellStyle name="SAPBEXexcCritical4 6 10" xfId="6892" xr:uid="{00000000-0005-0000-0000-0000D0090000}"/>
    <cellStyle name="SAPBEXexcCritical4 6 11" xfId="8168" xr:uid="{00000000-0005-0000-0000-0000D1090000}"/>
    <cellStyle name="SAPBEXexcCritical4 6 2" xfId="540" xr:uid="{00000000-0005-0000-0000-0000D2090000}"/>
    <cellStyle name="SAPBEXexcCritical4 6 2 2" xfId="2818" xr:uid="{00000000-0005-0000-0000-0000D3090000}"/>
    <cellStyle name="SAPBEXexcCritical4 6 2 3" xfId="3676" xr:uid="{00000000-0005-0000-0000-0000D4090000}"/>
    <cellStyle name="SAPBEXexcCritical4 6 2 4" xfId="4888" xr:uid="{00000000-0005-0000-0000-0000D5090000}"/>
    <cellStyle name="SAPBEXexcCritical4 6 2 5" xfId="5375" xr:uid="{00000000-0005-0000-0000-0000D6090000}"/>
    <cellStyle name="SAPBEXexcCritical4 6 2 6" xfId="6264" xr:uid="{00000000-0005-0000-0000-0000D7090000}"/>
    <cellStyle name="SAPBEXexcCritical4 6 2 7" xfId="7440" xr:uid="{00000000-0005-0000-0000-0000D8090000}"/>
    <cellStyle name="SAPBEXexcCritical4 6 2 8" xfId="8032" xr:uid="{00000000-0005-0000-0000-0000D9090000}"/>
    <cellStyle name="SAPBEXexcCritical4 6 2 9" xfId="8436" xr:uid="{00000000-0005-0000-0000-0000DA090000}"/>
    <cellStyle name="SAPBEXexcCritical4 6 3" xfId="1202" xr:uid="{00000000-0005-0000-0000-0000DB090000}"/>
    <cellStyle name="SAPBEXexcCritical4 6 3 2" xfId="1577" xr:uid="{00000000-0005-0000-0000-0000DC090000}"/>
    <cellStyle name="SAPBEXexcCritical4 6 3 3" xfId="3624" xr:uid="{00000000-0005-0000-0000-0000DD090000}"/>
    <cellStyle name="SAPBEXexcCritical4 6 3 4" xfId="4145" xr:uid="{00000000-0005-0000-0000-0000DE090000}"/>
    <cellStyle name="SAPBEXexcCritical4 6 3 5" xfId="6217" xr:uid="{00000000-0005-0000-0000-0000DF090000}"/>
    <cellStyle name="SAPBEXexcCritical4 6 3 6" xfId="7981" xr:uid="{00000000-0005-0000-0000-0000E0090000}"/>
    <cellStyle name="SAPBEXexcCritical4 6 3 7" xfId="8846" xr:uid="{00000000-0005-0000-0000-0000E1090000}"/>
    <cellStyle name="SAPBEXexcCritical4 6 4" xfId="1830" xr:uid="{00000000-0005-0000-0000-0000E2090000}"/>
    <cellStyle name="SAPBEXexcCritical4 6 5" xfId="2955" xr:uid="{00000000-0005-0000-0000-0000E3090000}"/>
    <cellStyle name="SAPBEXexcCritical4 6 6" xfId="3849" xr:uid="{00000000-0005-0000-0000-0000E4090000}"/>
    <cellStyle name="SAPBEXexcCritical4 6 7" xfId="5025" xr:uid="{00000000-0005-0000-0000-0000E5090000}"/>
    <cellStyle name="SAPBEXexcCritical4 6 8" xfId="4915" xr:uid="{00000000-0005-0000-0000-0000E6090000}"/>
    <cellStyle name="SAPBEXexcCritical4 6 9" xfId="6878" xr:uid="{00000000-0005-0000-0000-0000E7090000}"/>
    <cellStyle name="SAPBEXexcCritical4 7" xfId="541" xr:uid="{00000000-0005-0000-0000-0000E8090000}"/>
    <cellStyle name="SAPBEXexcCritical4 7 2" xfId="2048" xr:uid="{00000000-0005-0000-0000-0000E9090000}"/>
    <cellStyle name="SAPBEXexcCritical4 7 3" xfId="2956" xr:uid="{00000000-0005-0000-0000-0000EA090000}"/>
    <cellStyle name="SAPBEXexcCritical4 7 4" xfId="4414" xr:uid="{00000000-0005-0000-0000-0000EB090000}"/>
    <cellStyle name="SAPBEXexcCritical4 7 5" xfId="5026" xr:uid="{00000000-0005-0000-0000-0000EC090000}"/>
    <cellStyle name="SAPBEXexcCritical4 7 6" xfId="5538" xr:uid="{00000000-0005-0000-0000-0000ED090000}"/>
    <cellStyle name="SAPBEXexcCritical4 7 7" xfId="7192" xr:uid="{00000000-0005-0000-0000-0000EE090000}"/>
    <cellStyle name="SAPBEXexcCritical4 7 8" xfId="6894" xr:uid="{00000000-0005-0000-0000-0000EF090000}"/>
    <cellStyle name="SAPBEXexcCritical4 7 9" xfId="8169" xr:uid="{00000000-0005-0000-0000-0000F0090000}"/>
    <cellStyle name="SAPBEXexcCritical4 8" xfId="542" xr:uid="{00000000-0005-0000-0000-0000F1090000}"/>
    <cellStyle name="SAPBEXexcCritical4 8 2" xfId="2736" xr:uid="{00000000-0005-0000-0000-0000F2090000}"/>
    <cellStyle name="SAPBEXexcCritical4 8 3" xfId="2957" xr:uid="{00000000-0005-0000-0000-0000F3090000}"/>
    <cellStyle name="SAPBEXexcCritical4 8 4" xfId="4806" xr:uid="{00000000-0005-0000-0000-0000F4090000}"/>
    <cellStyle name="SAPBEXexcCritical4 8 5" xfId="5027" xr:uid="{00000000-0005-0000-0000-0000F5090000}"/>
    <cellStyle name="SAPBEXexcCritical4 8 6" xfId="5621" xr:uid="{00000000-0005-0000-0000-0000F6090000}"/>
    <cellStyle name="SAPBEXexcCritical4 8 7" xfId="7356" xr:uid="{00000000-0005-0000-0000-0000F7090000}"/>
    <cellStyle name="SAPBEXexcCritical4 8 8" xfId="6895" xr:uid="{00000000-0005-0000-0000-0000F8090000}"/>
    <cellStyle name="SAPBEXexcCritical4 8 9" xfId="8170" xr:uid="{00000000-0005-0000-0000-0000F9090000}"/>
    <cellStyle name="SAPBEXexcCritical4 9" xfId="543" xr:uid="{00000000-0005-0000-0000-0000FA090000}"/>
    <cellStyle name="SAPBEXexcCritical4 9 2" xfId="2348" xr:uid="{00000000-0005-0000-0000-0000FB090000}"/>
    <cellStyle name="SAPBEXexcCritical4 9 3" xfId="2958" xr:uid="{00000000-0005-0000-0000-0000FC090000}"/>
    <cellStyle name="SAPBEXexcCritical4 9 4" xfId="3850" xr:uid="{00000000-0005-0000-0000-0000FD090000}"/>
    <cellStyle name="SAPBEXexcCritical4 9 5" xfId="5028" xr:uid="{00000000-0005-0000-0000-0000FE090000}"/>
    <cellStyle name="SAPBEXexcCritical4 9 6" xfId="5328" xr:uid="{00000000-0005-0000-0000-0000FF090000}"/>
    <cellStyle name="SAPBEXexcCritical4 9 7" xfId="6877" xr:uid="{00000000-0005-0000-0000-0000000A0000}"/>
    <cellStyle name="SAPBEXexcCritical4 9 8" xfId="6333" xr:uid="{00000000-0005-0000-0000-0000010A0000}"/>
    <cellStyle name="SAPBEXexcCritical4 9 9" xfId="8746" xr:uid="{00000000-0005-0000-0000-0000020A0000}"/>
    <cellStyle name="SAPBEXexcCritical4_FY12_MNA_Monthly_Portfolio_Report_July_2012new - Copy" xfId="544" xr:uid="{00000000-0005-0000-0000-0000030A0000}"/>
    <cellStyle name="SAPBEXexcCritical5" xfId="19" xr:uid="{00000000-0005-0000-0000-0000040A0000}"/>
    <cellStyle name="SAPBEXexcCritical5 10" xfId="545" xr:uid="{00000000-0005-0000-0000-0000050A0000}"/>
    <cellStyle name="SAPBEXexcCritical5 10 2" xfId="2049" xr:uid="{00000000-0005-0000-0000-0000060A0000}"/>
    <cellStyle name="SAPBEXexcCritical5 10 3" xfId="2960" xr:uid="{00000000-0005-0000-0000-0000070A0000}"/>
    <cellStyle name="SAPBEXexcCritical5 10 4" xfId="3852" xr:uid="{00000000-0005-0000-0000-0000080A0000}"/>
    <cellStyle name="SAPBEXexcCritical5 10 5" xfId="5624" xr:uid="{00000000-0005-0000-0000-0000090A0000}"/>
    <cellStyle name="SAPBEXexcCritical5 10 6" xfId="5678" xr:uid="{00000000-0005-0000-0000-00000A0A0000}"/>
    <cellStyle name="SAPBEXexcCritical5 10 7" xfId="6875" xr:uid="{00000000-0005-0000-0000-00000B0A0000}"/>
    <cellStyle name="SAPBEXexcCritical5 10 8" xfId="6401" xr:uid="{00000000-0005-0000-0000-00000C0A0000}"/>
    <cellStyle name="SAPBEXexcCritical5 10 9" xfId="8946" xr:uid="{00000000-0005-0000-0000-00000D0A0000}"/>
    <cellStyle name="SAPBEXexcCritical5 11" xfId="546" xr:uid="{00000000-0005-0000-0000-00000E0A0000}"/>
    <cellStyle name="SAPBEXexcCritical5 11 2" xfId="1253" xr:uid="{00000000-0005-0000-0000-00000F0A0000}"/>
    <cellStyle name="SAPBEXexcCritical5 11 3" xfId="2961" xr:uid="{00000000-0005-0000-0000-0000100A0000}"/>
    <cellStyle name="SAPBEXexcCritical5 11 4" xfId="3853" xr:uid="{00000000-0005-0000-0000-0000110A0000}"/>
    <cellStyle name="SAPBEXexcCritical5 11 5" xfId="5529" xr:uid="{00000000-0005-0000-0000-0000120A0000}"/>
    <cellStyle name="SAPBEXexcCritical5 11 6" xfId="6419" xr:uid="{00000000-0005-0000-0000-0000130A0000}"/>
    <cellStyle name="SAPBEXexcCritical5 11 7" xfId="8519" xr:uid="{00000000-0005-0000-0000-0000140A0000}"/>
    <cellStyle name="SAPBEXexcCritical5 12" xfId="547" xr:uid="{00000000-0005-0000-0000-0000150A0000}"/>
    <cellStyle name="SAPBEXexcCritical5 12 2" xfId="1869" xr:uid="{00000000-0005-0000-0000-0000160A0000}"/>
    <cellStyle name="SAPBEXexcCritical5 12 3" xfId="2962" xr:uid="{00000000-0005-0000-0000-0000170A0000}"/>
    <cellStyle name="SAPBEXexcCritical5 12 4" xfId="4504" xr:uid="{00000000-0005-0000-0000-0000180A0000}"/>
    <cellStyle name="SAPBEXexcCritical5 12 5" xfId="5030" xr:uid="{00000000-0005-0000-0000-0000190A0000}"/>
    <cellStyle name="SAPBEXexcCritical5 12 6" xfId="3990" xr:uid="{00000000-0005-0000-0000-00001A0A0000}"/>
    <cellStyle name="SAPBEXexcCritical5 12 7" xfId="6873" xr:uid="{00000000-0005-0000-0000-00001B0A0000}"/>
    <cellStyle name="SAPBEXexcCritical5 12 8" xfId="6911" xr:uid="{00000000-0005-0000-0000-00001C0A0000}"/>
    <cellStyle name="SAPBEXexcCritical5 12 9" xfId="8172" xr:uid="{00000000-0005-0000-0000-00001D0A0000}"/>
    <cellStyle name="SAPBEXexcCritical5 13" xfId="2205" xr:uid="{00000000-0005-0000-0000-00001E0A0000}"/>
    <cellStyle name="SAPBEXexcCritical5 14" xfId="2959" xr:uid="{00000000-0005-0000-0000-00001F0A0000}"/>
    <cellStyle name="SAPBEXexcCritical5 15" xfId="3851" xr:uid="{00000000-0005-0000-0000-0000200A0000}"/>
    <cellStyle name="SAPBEXexcCritical5 16" xfId="5318" xr:uid="{00000000-0005-0000-0000-0000210A0000}"/>
    <cellStyle name="SAPBEXexcCritical5 17" xfId="6388" xr:uid="{00000000-0005-0000-0000-0000220A0000}"/>
    <cellStyle name="SAPBEXexcCritical5 18" xfId="8171" xr:uid="{00000000-0005-0000-0000-0000230A0000}"/>
    <cellStyle name="SAPBEXexcCritical5 19" xfId="77" xr:uid="{00000000-0005-0000-0000-0000240A0000}"/>
    <cellStyle name="SAPBEXexcCritical5 2" xfId="106" xr:uid="{00000000-0005-0000-0000-0000250A0000}"/>
    <cellStyle name="SAPBEXexcCritical5 2 10" xfId="5778" xr:uid="{00000000-0005-0000-0000-0000260A0000}"/>
    <cellStyle name="SAPBEXexcCritical5 2 11" xfId="6872" xr:uid="{00000000-0005-0000-0000-0000270A0000}"/>
    <cellStyle name="SAPBEXexcCritical5 2 12" xfId="6913" xr:uid="{00000000-0005-0000-0000-0000280A0000}"/>
    <cellStyle name="SAPBEXexcCritical5 2 13" xfId="8173" xr:uid="{00000000-0005-0000-0000-0000290A0000}"/>
    <cellStyle name="SAPBEXexcCritical5 2 2" xfId="549" xr:uid="{00000000-0005-0000-0000-00002A0A0000}"/>
    <cellStyle name="SAPBEXexcCritical5 2 2 2" xfId="1615" xr:uid="{00000000-0005-0000-0000-00002B0A0000}"/>
    <cellStyle name="SAPBEXexcCritical5 2 2 3" xfId="2964" xr:uid="{00000000-0005-0000-0000-00002C0A0000}"/>
    <cellStyle name="SAPBEXexcCritical5 2 2 4" xfId="4162" xr:uid="{00000000-0005-0000-0000-00002D0A0000}"/>
    <cellStyle name="SAPBEXexcCritical5 2 2 5" xfId="5032" xr:uid="{00000000-0005-0000-0000-00002E0A0000}"/>
    <cellStyle name="SAPBEXexcCritical5 2 2 6" xfId="5337" xr:uid="{00000000-0005-0000-0000-00002F0A0000}"/>
    <cellStyle name="SAPBEXexcCritical5 2 2 7" xfId="6871" xr:uid="{00000000-0005-0000-0000-0000300A0000}"/>
    <cellStyle name="SAPBEXexcCritical5 2 2 8" xfId="7280" xr:uid="{00000000-0005-0000-0000-0000310A0000}"/>
    <cellStyle name="SAPBEXexcCritical5 2 2 9" xfId="8747" xr:uid="{00000000-0005-0000-0000-0000320A0000}"/>
    <cellStyle name="SAPBEXexcCritical5 2 3" xfId="550" xr:uid="{00000000-0005-0000-0000-0000330A0000}"/>
    <cellStyle name="SAPBEXexcCritical5 2 3 2" xfId="1616" xr:uid="{00000000-0005-0000-0000-0000340A0000}"/>
    <cellStyle name="SAPBEXexcCritical5 2 3 3" xfId="2965" xr:uid="{00000000-0005-0000-0000-0000350A0000}"/>
    <cellStyle name="SAPBEXexcCritical5 2 3 4" xfId="4362" xr:uid="{00000000-0005-0000-0000-0000360A0000}"/>
    <cellStyle name="SAPBEXexcCritical5 2 3 5" xfId="5625" xr:uid="{00000000-0005-0000-0000-0000370A0000}"/>
    <cellStyle name="SAPBEXexcCritical5 2 3 6" xfId="5320" xr:uid="{00000000-0005-0000-0000-0000380A0000}"/>
    <cellStyle name="SAPBEXexcCritical5 2 3 7" xfId="6870" xr:uid="{00000000-0005-0000-0000-0000390A0000}"/>
    <cellStyle name="SAPBEXexcCritical5 2 3 8" xfId="6367" xr:uid="{00000000-0005-0000-0000-00003A0A0000}"/>
    <cellStyle name="SAPBEXexcCritical5 2 3 9" xfId="8947" xr:uid="{00000000-0005-0000-0000-00003B0A0000}"/>
    <cellStyle name="SAPBEXexcCritical5 2 4" xfId="548" xr:uid="{00000000-0005-0000-0000-00003C0A0000}"/>
    <cellStyle name="SAPBEXexcCritical5 2 4 2" xfId="2819" xr:uid="{00000000-0005-0000-0000-00003D0A0000}"/>
    <cellStyle name="SAPBEXexcCritical5 2 4 3" xfId="3677" xr:uid="{00000000-0005-0000-0000-00003E0A0000}"/>
    <cellStyle name="SAPBEXexcCritical5 2 4 4" xfId="4889" xr:uid="{00000000-0005-0000-0000-00003F0A0000}"/>
    <cellStyle name="SAPBEXexcCritical5 2 4 5" xfId="5376" xr:uid="{00000000-0005-0000-0000-0000400A0000}"/>
    <cellStyle name="SAPBEXexcCritical5 2 4 6" xfId="6265" xr:uid="{00000000-0005-0000-0000-0000410A0000}"/>
    <cellStyle name="SAPBEXexcCritical5 2 4 7" xfId="7441" xr:uid="{00000000-0005-0000-0000-0000420A0000}"/>
    <cellStyle name="SAPBEXexcCritical5 2 4 8" xfId="8033" xr:uid="{00000000-0005-0000-0000-0000430A0000}"/>
    <cellStyle name="SAPBEXexcCritical5 2 4 9" xfId="8437" xr:uid="{00000000-0005-0000-0000-0000440A0000}"/>
    <cellStyle name="SAPBEXexcCritical5 2 5" xfId="1117" xr:uid="{00000000-0005-0000-0000-0000450A0000}"/>
    <cellStyle name="SAPBEXexcCritical5 2 5 2" xfId="2170" xr:uid="{00000000-0005-0000-0000-0000460A0000}"/>
    <cellStyle name="SAPBEXexcCritical5 2 5 3" xfId="3536" xr:uid="{00000000-0005-0000-0000-0000470A0000}"/>
    <cellStyle name="SAPBEXexcCritical5 2 5 4" xfId="4086" xr:uid="{00000000-0005-0000-0000-0000480A0000}"/>
    <cellStyle name="SAPBEXexcCritical5 2 5 5" xfId="6131" xr:uid="{00000000-0005-0000-0000-0000490A0000}"/>
    <cellStyle name="SAPBEXexcCritical5 2 5 6" xfId="7892" xr:uid="{00000000-0005-0000-0000-00004A0A0000}"/>
    <cellStyle name="SAPBEXexcCritical5 2 5 7" xfId="9045" xr:uid="{00000000-0005-0000-0000-00004B0A0000}"/>
    <cellStyle name="SAPBEXexcCritical5 2 6" xfId="1302" xr:uid="{00000000-0005-0000-0000-00004C0A0000}"/>
    <cellStyle name="SAPBEXexcCritical5 2 7" xfId="2963" xr:uid="{00000000-0005-0000-0000-00004D0A0000}"/>
    <cellStyle name="SAPBEXexcCritical5 2 8" xfId="4262" xr:uid="{00000000-0005-0000-0000-00004E0A0000}"/>
    <cellStyle name="SAPBEXexcCritical5 2 9" xfId="5031" xr:uid="{00000000-0005-0000-0000-00004F0A0000}"/>
    <cellStyle name="SAPBEXexcCritical5 3" xfId="147" xr:uid="{00000000-0005-0000-0000-0000500A0000}"/>
    <cellStyle name="SAPBEXexcCritical5 3 10" xfId="5319" xr:uid="{00000000-0005-0000-0000-0000510A0000}"/>
    <cellStyle name="SAPBEXexcCritical5 3 11" xfId="6869" xr:uid="{00000000-0005-0000-0000-0000520A0000}"/>
    <cellStyle name="SAPBEXexcCritical5 3 12" xfId="6376" xr:uid="{00000000-0005-0000-0000-0000530A0000}"/>
    <cellStyle name="SAPBEXexcCritical5 3 13" xfId="8537" xr:uid="{00000000-0005-0000-0000-0000540A0000}"/>
    <cellStyle name="SAPBEXexcCritical5 3 2" xfId="552" xr:uid="{00000000-0005-0000-0000-0000550A0000}"/>
    <cellStyle name="SAPBEXexcCritical5 3 2 2" xfId="1870" xr:uid="{00000000-0005-0000-0000-0000560A0000}"/>
    <cellStyle name="SAPBEXexcCritical5 3 2 3" xfId="2967" xr:uid="{00000000-0005-0000-0000-0000570A0000}"/>
    <cellStyle name="SAPBEXexcCritical5 3 2 4" xfId="3855" xr:uid="{00000000-0005-0000-0000-0000580A0000}"/>
    <cellStyle name="SAPBEXexcCritical5 3 2 5" xfId="4451" xr:uid="{00000000-0005-0000-0000-0000590A0000}"/>
    <cellStyle name="SAPBEXexcCritical5 3 2 6" xfId="5723" xr:uid="{00000000-0005-0000-0000-00005A0A0000}"/>
    <cellStyle name="SAPBEXexcCritical5 3 2 7" xfId="6868" xr:uid="{00000000-0005-0000-0000-00005B0A0000}"/>
    <cellStyle name="SAPBEXexcCritical5 3 2 8" xfId="6402" xr:uid="{00000000-0005-0000-0000-00005C0A0000}"/>
    <cellStyle name="SAPBEXexcCritical5 3 2 9" xfId="6509" xr:uid="{00000000-0005-0000-0000-00005D0A0000}"/>
    <cellStyle name="SAPBEXexcCritical5 3 3" xfId="553" xr:uid="{00000000-0005-0000-0000-00005E0A0000}"/>
    <cellStyle name="SAPBEXexcCritical5 3 3 2" xfId="2401" xr:uid="{00000000-0005-0000-0000-00005F0A0000}"/>
    <cellStyle name="SAPBEXexcCritical5 3 3 3" xfId="2968" xr:uid="{00000000-0005-0000-0000-0000600A0000}"/>
    <cellStyle name="SAPBEXexcCritical5 3 3 4" xfId="4264" xr:uid="{00000000-0005-0000-0000-0000610A0000}"/>
    <cellStyle name="SAPBEXexcCritical5 3 3 5" xfId="5773" xr:uid="{00000000-0005-0000-0000-0000620A0000}"/>
    <cellStyle name="SAPBEXexcCritical5 3 3 6" xfId="5679" xr:uid="{00000000-0005-0000-0000-0000630A0000}"/>
    <cellStyle name="SAPBEXexcCritical5 3 3 7" xfId="6867" xr:uid="{00000000-0005-0000-0000-0000640A0000}"/>
    <cellStyle name="SAPBEXexcCritical5 3 3 8" xfId="6420" xr:uid="{00000000-0005-0000-0000-0000650A0000}"/>
    <cellStyle name="SAPBEXexcCritical5 3 3 9" xfId="9105" xr:uid="{00000000-0005-0000-0000-0000660A0000}"/>
    <cellStyle name="SAPBEXexcCritical5 3 4" xfId="551" xr:uid="{00000000-0005-0000-0000-0000670A0000}"/>
    <cellStyle name="SAPBEXexcCritical5 3 4 2" xfId="2820" xr:uid="{00000000-0005-0000-0000-0000680A0000}"/>
    <cellStyle name="SAPBEXexcCritical5 3 4 3" xfId="3678" xr:uid="{00000000-0005-0000-0000-0000690A0000}"/>
    <cellStyle name="SAPBEXexcCritical5 3 4 4" xfId="4890" xr:uid="{00000000-0005-0000-0000-00006A0A0000}"/>
    <cellStyle name="SAPBEXexcCritical5 3 4 5" xfId="5377" xr:uid="{00000000-0005-0000-0000-00006B0A0000}"/>
    <cellStyle name="SAPBEXexcCritical5 3 4 6" xfId="6266" xr:uid="{00000000-0005-0000-0000-00006C0A0000}"/>
    <cellStyle name="SAPBEXexcCritical5 3 4 7" xfId="7442" xr:uid="{00000000-0005-0000-0000-00006D0A0000}"/>
    <cellStyle name="SAPBEXexcCritical5 3 4 8" xfId="8034" xr:uid="{00000000-0005-0000-0000-00006E0A0000}"/>
    <cellStyle name="SAPBEXexcCritical5 3 4 9" xfId="8438" xr:uid="{00000000-0005-0000-0000-00006F0A0000}"/>
    <cellStyle name="SAPBEXexcCritical5 3 5" xfId="1136" xr:uid="{00000000-0005-0000-0000-0000700A0000}"/>
    <cellStyle name="SAPBEXexcCritical5 3 5 2" xfId="1723" xr:uid="{00000000-0005-0000-0000-0000710A0000}"/>
    <cellStyle name="SAPBEXexcCritical5 3 5 3" xfId="3555" xr:uid="{00000000-0005-0000-0000-0000720A0000}"/>
    <cellStyle name="SAPBEXexcCritical5 3 5 4" xfId="4101" xr:uid="{00000000-0005-0000-0000-0000730A0000}"/>
    <cellStyle name="SAPBEXexcCritical5 3 5 5" xfId="6150" xr:uid="{00000000-0005-0000-0000-0000740A0000}"/>
    <cellStyle name="SAPBEXexcCritical5 3 5 6" xfId="7911" xr:uid="{00000000-0005-0000-0000-0000750A0000}"/>
    <cellStyle name="SAPBEXexcCritical5 3 5 7" xfId="7276" xr:uid="{00000000-0005-0000-0000-0000760A0000}"/>
    <cellStyle name="SAPBEXexcCritical5 3 6" xfId="2206" xr:uid="{00000000-0005-0000-0000-0000770A0000}"/>
    <cellStyle name="SAPBEXexcCritical5 3 7" xfId="2966" xr:uid="{00000000-0005-0000-0000-0000780A0000}"/>
    <cellStyle name="SAPBEXexcCritical5 3 8" xfId="3854" xr:uid="{00000000-0005-0000-0000-0000790A0000}"/>
    <cellStyle name="SAPBEXexcCritical5 3 9" xfId="5513" xr:uid="{00000000-0005-0000-0000-00007A0A0000}"/>
    <cellStyle name="SAPBEXexcCritical5 4" xfId="162" xr:uid="{00000000-0005-0000-0000-00007B0A0000}"/>
    <cellStyle name="SAPBEXexcCritical5 4 10" xfId="5618" xr:uid="{00000000-0005-0000-0000-00007C0A0000}"/>
    <cellStyle name="SAPBEXexcCritical5 4 11" xfId="6866" xr:uid="{00000000-0005-0000-0000-00007D0A0000}"/>
    <cellStyle name="SAPBEXexcCritical5 4 12" xfId="6929" xr:uid="{00000000-0005-0000-0000-00007E0A0000}"/>
    <cellStyle name="SAPBEXexcCritical5 4 13" xfId="8648" xr:uid="{00000000-0005-0000-0000-00007F0A0000}"/>
    <cellStyle name="SAPBEXexcCritical5 4 2" xfId="555" xr:uid="{00000000-0005-0000-0000-0000800A0000}"/>
    <cellStyle name="SAPBEXexcCritical5 4 2 2" xfId="1482" xr:uid="{00000000-0005-0000-0000-0000810A0000}"/>
    <cellStyle name="SAPBEXexcCritical5 4 2 3" xfId="2970" xr:uid="{00000000-0005-0000-0000-0000820A0000}"/>
    <cellStyle name="SAPBEXexcCritical5 4 2 4" xfId="3856" xr:uid="{00000000-0005-0000-0000-0000830A0000}"/>
    <cellStyle name="SAPBEXexcCritical5 4 2 5" xfId="5034" xr:uid="{00000000-0005-0000-0000-0000840A0000}"/>
    <cellStyle name="SAPBEXexcCritical5 4 2 6" xfId="5704" xr:uid="{00000000-0005-0000-0000-0000850A0000}"/>
    <cellStyle name="SAPBEXexcCritical5 4 2 7" xfId="6865" xr:uid="{00000000-0005-0000-0000-0000860A0000}"/>
    <cellStyle name="SAPBEXexcCritical5 4 2 8" xfId="6931" xr:uid="{00000000-0005-0000-0000-0000870A0000}"/>
    <cellStyle name="SAPBEXexcCritical5 4 2 9" xfId="8174" xr:uid="{00000000-0005-0000-0000-0000880A0000}"/>
    <cellStyle name="SAPBEXexcCritical5 4 3" xfId="556" xr:uid="{00000000-0005-0000-0000-0000890A0000}"/>
    <cellStyle name="SAPBEXexcCritical5 4 3 2" xfId="1328" xr:uid="{00000000-0005-0000-0000-00008A0A0000}"/>
    <cellStyle name="SAPBEXexcCritical5 4 3 3" xfId="2971" xr:uid="{00000000-0005-0000-0000-00008B0A0000}"/>
    <cellStyle name="SAPBEXexcCritical5 4 3 4" xfId="4505" xr:uid="{00000000-0005-0000-0000-00008C0A0000}"/>
    <cellStyle name="SAPBEXexcCritical5 4 3 5" xfId="5035" xr:uid="{00000000-0005-0000-0000-00008D0A0000}"/>
    <cellStyle name="SAPBEXexcCritical5 4 3 6" xfId="5329" xr:uid="{00000000-0005-0000-0000-00008E0A0000}"/>
    <cellStyle name="SAPBEXexcCritical5 4 3 7" xfId="6864" xr:uid="{00000000-0005-0000-0000-00008F0A0000}"/>
    <cellStyle name="SAPBEXexcCritical5 4 3 8" xfId="6353" xr:uid="{00000000-0005-0000-0000-0000900A0000}"/>
    <cellStyle name="SAPBEXexcCritical5 4 3 9" xfId="8175" xr:uid="{00000000-0005-0000-0000-0000910A0000}"/>
    <cellStyle name="SAPBEXexcCritical5 4 4" xfId="554" xr:uid="{00000000-0005-0000-0000-0000920A0000}"/>
    <cellStyle name="SAPBEXexcCritical5 4 4 2" xfId="2821" xr:uid="{00000000-0005-0000-0000-0000930A0000}"/>
    <cellStyle name="SAPBEXexcCritical5 4 4 3" xfId="3679" xr:uid="{00000000-0005-0000-0000-0000940A0000}"/>
    <cellStyle name="SAPBEXexcCritical5 4 4 4" xfId="4891" xr:uid="{00000000-0005-0000-0000-0000950A0000}"/>
    <cellStyle name="SAPBEXexcCritical5 4 4 5" xfId="5378" xr:uid="{00000000-0005-0000-0000-0000960A0000}"/>
    <cellStyle name="SAPBEXexcCritical5 4 4 6" xfId="6267" xr:uid="{00000000-0005-0000-0000-0000970A0000}"/>
    <cellStyle name="SAPBEXexcCritical5 4 4 7" xfId="7443" xr:uid="{00000000-0005-0000-0000-0000980A0000}"/>
    <cellStyle name="SAPBEXexcCritical5 4 4 8" xfId="8035" xr:uid="{00000000-0005-0000-0000-0000990A0000}"/>
    <cellStyle name="SAPBEXexcCritical5 4 4 9" xfId="8443" xr:uid="{00000000-0005-0000-0000-00009A0A0000}"/>
    <cellStyle name="SAPBEXexcCritical5 4 5" xfId="1147" xr:uid="{00000000-0005-0000-0000-00009B0A0000}"/>
    <cellStyle name="SAPBEXexcCritical5 4 5 2" xfId="1725" xr:uid="{00000000-0005-0000-0000-00009C0A0000}"/>
    <cellStyle name="SAPBEXexcCritical5 4 5 3" xfId="3566" xr:uid="{00000000-0005-0000-0000-00009D0A0000}"/>
    <cellStyle name="SAPBEXexcCritical5 4 5 4" xfId="2614" xr:uid="{00000000-0005-0000-0000-00009E0A0000}"/>
    <cellStyle name="SAPBEXexcCritical5 4 5 5" xfId="6160" xr:uid="{00000000-0005-0000-0000-00009F0A0000}"/>
    <cellStyle name="SAPBEXexcCritical5 4 5 6" xfId="7922" xr:uid="{00000000-0005-0000-0000-0000A00A0000}"/>
    <cellStyle name="SAPBEXexcCritical5 4 5 7" xfId="8559" xr:uid="{00000000-0005-0000-0000-0000A10A0000}"/>
    <cellStyle name="SAPBEXexcCritical5 4 6" xfId="2306" xr:uid="{00000000-0005-0000-0000-0000A20A0000}"/>
    <cellStyle name="SAPBEXexcCritical5 4 7" xfId="2969" xr:uid="{00000000-0005-0000-0000-0000A30A0000}"/>
    <cellStyle name="SAPBEXexcCritical5 4 8" xfId="3101" xr:uid="{00000000-0005-0000-0000-0000A40A0000}"/>
    <cellStyle name="SAPBEXexcCritical5 4 9" xfId="5033" xr:uid="{00000000-0005-0000-0000-0000A50A0000}"/>
    <cellStyle name="SAPBEXexcCritical5 5" xfId="165" xr:uid="{00000000-0005-0000-0000-0000A60A0000}"/>
    <cellStyle name="SAPBEXexcCritical5 5 10" xfId="3067" xr:uid="{00000000-0005-0000-0000-0000A70A0000}"/>
    <cellStyle name="SAPBEXexcCritical5 5 11" xfId="6863" xr:uid="{00000000-0005-0000-0000-0000A80A0000}"/>
    <cellStyle name="SAPBEXexcCritical5 5 12" xfId="6366" xr:uid="{00000000-0005-0000-0000-0000A90A0000}"/>
    <cellStyle name="SAPBEXexcCritical5 5 13" xfId="8948" xr:uid="{00000000-0005-0000-0000-0000AA0A0000}"/>
    <cellStyle name="SAPBEXexcCritical5 5 2" xfId="558" xr:uid="{00000000-0005-0000-0000-0000AB0A0000}"/>
    <cellStyle name="SAPBEXexcCritical5 5 2 2" xfId="2478" xr:uid="{00000000-0005-0000-0000-0000AC0A0000}"/>
    <cellStyle name="SAPBEXexcCritical5 5 2 3" xfId="2973" xr:uid="{00000000-0005-0000-0000-0000AD0A0000}"/>
    <cellStyle name="SAPBEXexcCritical5 5 2 4" xfId="4316" xr:uid="{00000000-0005-0000-0000-0000AE0A0000}"/>
    <cellStyle name="SAPBEXexcCritical5 5 2 5" xfId="5524" xr:uid="{00000000-0005-0000-0000-0000AF0A0000}"/>
    <cellStyle name="SAPBEXexcCritical5 5 2 6" xfId="5686" xr:uid="{00000000-0005-0000-0000-0000B00A0000}"/>
    <cellStyle name="SAPBEXexcCritical5 5 2 7" xfId="6862" xr:uid="{00000000-0005-0000-0000-0000B10A0000}"/>
    <cellStyle name="SAPBEXexcCritical5 5 2 8" xfId="6387" xr:uid="{00000000-0005-0000-0000-0000B20A0000}"/>
    <cellStyle name="SAPBEXexcCritical5 5 2 9" xfId="8703" xr:uid="{00000000-0005-0000-0000-0000B30A0000}"/>
    <cellStyle name="SAPBEXexcCritical5 5 3" xfId="559" xr:uid="{00000000-0005-0000-0000-0000B40A0000}"/>
    <cellStyle name="SAPBEXexcCritical5 5 3 2" xfId="1871" xr:uid="{00000000-0005-0000-0000-0000B50A0000}"/>
    <cellStyle name="SAPBEXexcCritical5 5 3 3" xfId="2974" xr:uid="{00000000-0005-0000-0000-0000B60A0000}"/>
    <cellStyle name="SAPBEXexcCritical5 5 3 4" xfId="4169" xr:uid="{00000000-0005-0000-0000-0000B70A0000}"/>
    <cellStyle name="SAPBEXexcCritical5 5 3 5" xfId="5036" xr:uid="{00000000-0005-0000-0000-0000B80A0000}"/>
    <cellStyle name="SAPBEXexcCritical5 5 3 6" xfId="5480" xr:uid="{00000000-0005-0000-0000-0000B90A0000}"/>
    <cellStyle name="SAPBEXexcCritical5 5 3 7" xfId="6861" xr:uid="{00000000-0005-0000-0000-0000BA0A0000}"/>
    <cellStyle name="SAPBEXexcCritical5 5 3 8" xfId="6403" xr:uid="{00000000-0005-0000-0000-0000BB0A0000}"/>
    <cellStyle name="SAPBEXexcCritical5 5 3 9" xfId="8176" xr:uid="{00000000-0005-0000-0000-0000BC0A0000}"/>
    <cellStyle name="SAPBEXexcCritical5 5 4" xfId="557" xr:uid="{00000000-0005-0000-0000-0000BD0A0000}"/>
    <cellStyle name="SAPBEXexcCritical5 5 4 2" xfId="2822" xr:uid="{00000000-0005-0000-0000-0000BE0A0000}"/>
    <cellStyle name="SAPBEXexcCritical5 5 4 3" xfId="3680" xr:uid="{00000000-0005-0000-0000-0000BF0A0000}"/>
    <cellStyle name="SAPBEXexcCritical5 5 4 4" xfId="4892" xr:uid="{00000000-0005-0000-0000-0000C00A0000}"/>
    <cellStyle name="SAPBEXexcCritical5 5 4 5" xfId="5381" xr:uid="{00000000-0005-0000-0000-0000C10A0000}"/>
    <cellStyle name="SAPBEXexcCritical5 5 4 6" xfId="6268" xr:uid="{00000000-0005-0000-0000-0000C20A0000}"/>
    <cellStyle name="SAPBEXexcCritical5 5 4 7" xfId="7444" xr:uid="{00000000-0005-0000-0000-0000C30A0000}"/>
    <cellStyle name="SAPBEXexcCritical5 5 4 8" xfId="8036" xr:uid="{00000000-0005-0000-0000-0000C40A0000}"/>
    <cellStyle name="SAPBEXexcCritical5 5 4 9" xfId="8444" xr:uid="{00000000-0005-0000-0000-0000C50A0000}"/>
    <cellStyle name="SAPBEXexcCritical5 5 5" xfId="1150" xr:uid="{00000000-0005-0000-0000-0000C60A0000}"/>
    <cellStyle name="SAPBEXexcCritical5 5 5 2" xfId="1358" xr:uid="{00000000-0005-0000-0000-0000C70A0000}"/>
    <cellStyle name="SAPBEXexcCritical5 5 5 3" xfId="3569" xr:uid="{00000000-0005-0000-0000-0000C80A0000}"/>
    <cellStyle name="SAPBEXexcCritical5 5 5 4" xfId="4108" xr:uid="{00000000-0005-0000-0000-0000C90A0000}"/>
    <cellStyle name="SAPBEXexcCritical5 5 5 5" xfId="6163" xr:uid="{00000000-0005-0000-0000-0000CA0A0000}"/>
    <cellStyle name="SAPBEXexcCritical5 5 5 6" xfId="7925" xr:uid="{00000000-0005-0000-0000-0000CB0A0000}"/>
    <cellStyle name="SAPBEXexcCritical5 5 5 7" xfId="8816" xr:uid="{00000000-0005-0000-0000-0000CC0A0000}"/>
    <cellStyle name="SAPBEXexcCritical5 5 6" xfId="1360" xr:uid="{00000000-0005-0000-0000-0000CD0A0000}"/>
    <cellStyle name="SAPBEXexcCritical5 5 7" xfId="2972" xr:uid="{00000000-0005-0000-0000-0000CE0A0000}"/>
    <cellStyle name="SAPBEXexcCritical5 5 8" xfId="4380" xr:uid="{00000000-0005-0000-0000-0000CF0A0000}"/>
    <cellStyle name="SAPBEXexcCritical5 5 9" xfId="5626" xr:uid="{00000000-0005-0000-0000-0000D00A0000}"/>
    <cellStyle name="SAPBEXexcCritical5 6" xfId="213" xr:uid="{00000000-0005-0000-0000-0000D10A0000}"/>
    <cellStyle name="SAPBEXexcCritical5 6 10" xfId="6421" xr:uid="{00000000-0005-0000-0000-0000D20A0000}"/>
    <cellStyle name="SAPBEXexcCritical5 6 11" xfId="8748" xr:uid="{00000000-0005-0000-0000-0000D30A0000}"/>
    <cellStyle name="SAPBEXexcCritical5 6 2" xfId="560" xr:uid="{00000000-0005-0000-0000-0000D40A0000}"/>
    <cellStyle name="SAPBEXexcCritical5 6 2 2" xfId="2823" xr:uid="{00000000-0005-0000-0000-0000D50A0000}"/>
    <cellStyle name="SAPBEXexcCritical5 6 2 3" xfId="3681" xr:uid="{00000000-0005-0000-0000-0000D60A0000}"/>
    <cellStyle name="SAPBEXexcCritical5 6 2 4" xfId="4893" xr:uid="{00000000-0005-0000-0000-0000D70A0000}"/>
    <cellStyle name="SAPBEXexcCritical5 6 2 5" xfId="5382" xr:uid="{00000000-0005-0000-0000-0000D80A0000}"/>
    <cellStyle name="SAPBEXexcCritical5 6 2 6" xfId="6269" xr:uid="{00000000-0005-0000-0000-0000D90A0000}"/>
    <cellStyle name="SAPBEXexcCritical5 6 2 7" xfId="7445" xr:uid="{00000000-0005-0000-0000-0000DA0A0000}"/>
    <cellStyle name="SAPBEXexcCritical5 6 2 8" xfId="8037" xr:uid="{00000000-0005-0000-0000-0000DB0A0000}"/>
    <cellStyle name="SAPBEXexcCritical5 6 2 9" xfId="8445" xr:uid="{00000000-0005-0000-0000-0000DC0A0000}"/>
    <cellStyle name="SAPBEXexcCritical5 6 3" xfId="1186" xr:uid="{00000000-0005-0000-0000-0000DD0A0000}"/>
    <cellStyle name="SAPBEXexcCritical5 6 3 2" xfId="1734" xr:uid="{00000000-0005-0000-0000-0000DE0A0000}"/>
    <cellStyle name="SAPBEXexcCritical5 6 3 3" xfId="3607" xr:uid="{00000000-0005-0000-0000-0000DF0A0000}"/>
    <cellStyle name="SAPBEXexcCritical5 6 3 4" xfId="4130" xr:uid="{00000000-0005-0000-0000-0000E00A0000}"/>
    <cellStyle name="SAPBEXexcCritical5 6 3 5" xfId="6200" xr:uid="{00000000-0005-0000-0000-0000E10A0000}"/>
    <cellStyle name="SAPBEXexcCritical5 6 3 6" xfId="7964" xr:uid="{00000000-0005-0000-0000-0000E20A0000}"/>
    <cellStyle name="SAPBEXexcCritical5 6 3 7" xfId="7816" xr:uid="{00000000-0005-0000-0000-0000E30A0000}"/>
    <cellStyle name="SAPBEXexcCritical5 6 4" xfId="1304" xr:uid="{00000000-0005-0000-0000-0000E40A0000}"/>
    <cellStyle name="SAPBEXexcCritical5 6 5" xfId="2975" xr:uid="{00000000-0005-0000-0000-0000E50A0000}"/>
    <cellStyle name="SAPBEXexcCritical5 6 6" xfId="3857" xr:uid="{00000000-0005-0000-0000-0000E60A0000}"/>
    <cellStyle name="SAPBEXexcCritical5 6 7" xfId="5037" xr:uid="{00000000-0005-0000-0000-0000E70A0000}"/>
    <cellStyle name="SAPBEXexcCritical5 6 8" xfId="5306" xr:uid="{00000000-0005-0000-0000-0000E80A0000}"/>
    <cellStyle name="SAPBEXexcCritical5 6 9" xfId="6860" xr:uid="{00000000-0005-0000-0000-0000E90A0000}"/>
    <cellStyle name="SAPBEXexcCritical5 7" xfId="561" xr:uid="{00000000-0005-0000-0000-0000EA0A0000}"/>
    <cellStyle name="SAPBEXexcCritical5 7 2" xfId="2422" xr:uid="{00000000-0005-0000-0000-0000EB0A0000}"/>
    <cellStyle name="SAPBEXexcCritical5 7 3" xfId="2976" xr:uid="{00000000-0005-0000-0000-0000EC0A0000}"/>
    <cellStyle name="SAPBEXexcCritical5 7 4" xfId="3858" xr:uid="{00000000-0005-0000-0000-0000ED0A0000}"/>
    <cellStyle name="SAPBEXexcCritical5 7 5" xfId="5038" xr:uid="{00000000-0005-0000-0000-0000EE0A0000}"/>
    <cellStyle name="SAPBEXexcCritical5 7 6" xfId="4992" xr:uid="{00000000-0005-0000-0000-0000EF0A0000}"/>
    <cellStyle name="SAPBEXexcCritical5 7 7" xfId="6859" xr:uid="{00000000-0005-0000-0000-0000F00A0000}"/>
    <cellStyle name="SAPBEXexcCritical5 7 8" xfId="6949" xr:uid="{00000000-0005-0000-0000-0000F10A0000}"/>
    <cellStyle name="SAPBEXexcCritical5 7 9" xfId="8655" xr:uid="{00000000-0005-0000-0000-0000F20A0000}"/>
    <cellStyle name="SAPBEXexcCritical5 8" xfId="562" xr:uid="{00000000-0005-0000-0000-0000F30A0000}"/>
    <cellStyle name="SAPBEXexcCritical5 8 2" xfId="2438" xr:uid="{00000000-0005-0000-0000-0000F40A0000}"/>
    <cellStyle name="SAPBEXexcCritical5 8 3" xfId="2977" xr:uid="{00000000-0005-0000-0000-0000F50A0000}"/>
    <cellStyle name="SAPBEXexcCritical5 8 4" xfId="3859" xr:uid="{00000000-0005-0000-0000-0000F60A0000}"/>
    <cellStyle name="SAPBEXexcCritical5 8 5" xfId="5627" xr:uid="{00000000-0005-0000-0000-0000F70A0000}"/>
    <cellStyle name="SAPBEXexcCritical5 8 6" xfId="5705" xr:uid="{00000000-0005-0000-0000-0000F80A0000}"/>
    <cellStyle name="SAPBEXexcCritical5 8 7" xfId="6858" xr:uid="{00000000-0005-0000-0000-0000F90A0000}"/>
    <cellStyle name="SAPBEXexcCritical5 8 8" xfId="7195" xr:uid="{00000000-0005-0000-0000-0000FA0A0000}"/>
    <cellStyle name="SAPBEXexcCritical5 8 9" xfId="8949" xr:uid="{00000000-0005-0000-0000-0000FB0A0000}"/>
    <cellStyle name="SAPBEXexcCritical5 9" xfId="563" xr:uid="{00000000-0005-0000-0000-0000FC0A0000}"/>
    <cellStyle name="SAPBEXexcCritical5 9 2" xfId="2052" xr:uid="{00000000-0005-0000-0000-0000FD0A0000}"/>
    <cellStyle name="SAPBEXexcCritical5 9 3" xfId="2978" xr:uid="{00000000-0005-0000-0000-0000FE0A0000}"/>
    <cellStyle name="SAPBEXexcCritical5 9 4" xfId="4265" xr:uid="{00000000-0005-0000-0000-0000FF0A0000}"/>
    <cellStyle name="SAPBEXexcCritical5 9 5" xfId="5527" xr:uid="{00000000-0005-0000-0000-0000000B0000}"/>
    <cellStyle name="SAPBEXexcCritical5 9 6" xfId="4184" xr:uid="{00000000-0005-0000-0000-0000010B0000}"/>
    <cellStyle name="SAPBEXexcCritical5 9 7" xfId="6857" xr:uid="{00000000-0005-0000-0000-0000020B0000}"/>
    <cellStyle name="SAPBEXexcCritical5 9 8" xfId="6950" xr:uid="{00000000-0005-0000-0000-0000030B0000}"/>
    <cellStyle name="SAPBEXexcCritical5 9 9" xfId="8548" xr:uid="{00000000-0005-0000-0000-0000040B0000}"/>
    <cellStyle name="SAPBEXexcCritical5_FY12_MNA_Monthly_Portfolio_Report_July_2012new - Copy" xfId="564" xr:uid="{00000000-0005-0000-0000-0000050B0000}"/>
    <cellStyle name="SAPBEXexcCritical6" xfId="20" xr:uid="{00000000-0005-0000-0000-0000060B0000}"/>
    <cellStyle name="SAPBEXexcCritical6 10" xfId="565" xr:uid="{00000000-0005-0000-0000-0000070B0000}"/>
    <cellStyle name="SAPBEXexcCritical6 10 2" xfId="1967" xr:uid="{00000000-0005-0000-0000-0000080B0000}"/>
    <cellStyle name="SAPBEXexcCritical6 10 3" xfId="2980" xr:uid="{00000000-0005-0000-0000-0000090B0000}"/>
    <cellStyle name="SAPBEXexcCritical6 10 4" xfId="4266" xr:uid="{00000000-0005-0000-0000-00000A0B0000}"/>
    <cellStyle name="SAPBEXexcCritical6 10 5" xfId="5562" xr:uid="{00000000-0005-0000-0000-00000B0B0000}"/>
    <cellStyle name="SAPBEXexcCritical6 10 6" xfId="5615" xr:uid="{00000000-0005-0000-0000-00000C0B0000}"/>
    <cellStyle name="SAPBEXexcCritical6 10 7" xfId="6855" xr:uid="{00000000-0005-0000-0000-00000D0B0000}"/>
    <cellStyle name="SAPBEXexcCritical6 10 8" xfId="6952" xr:uid="{00000000-0005-0000-0000-00000E0B0000}"/>
    <cellStyle name="SAPBEXexcCritical6 10 9" xfId="8572" xr:uid="{00000000-0005-0000-0000-00000F0B0000}"/>
    <cellStyle name="SAPBEXexcCritical6 11" xfId="566" xr:uid="{00000000-0005-0000-0000-0000100B0000}"/>
    <cellStyle name="SAPBEXexcCritical6 11 2" xfId="1251" xr:uid="{00000000-0005-0000-0000-0000110B0000}"/>
    <cellStyle name="SAPBEXexcCritical6 11 3" xfId="2981" xr:uid="{00000000-0005-0000-0000-0000120B0000}"/>
    <cellStyle name="SAPBEXexcCritical6 11 4" xfId="4439" xr:uid="{00000000-0005-0000-0000-0000130B0000}"/>
    <cellStyle name="SAPBEXexcCritical6 11 5" xfId="4991" xr:uid="{00000000-0005-0000-0000-0000140B0000}"/>
    <cellStyle name="SAPBEXexcCritical6 11 6" xfId="6953" xr:uid="{00000000-0005-0000-0000-0000150B0000}"/>
    <cellStyle name="SAPBEXexcCritical6 11 7" xfId="8177" xr:uid="{00000000-0005-0000-0000-0000160B0000}"/>
    <cellStyle name="SAPBEXexcCritical6 12" xfId="567" xr:uid="{00000000-0005-0000-0000-0000170B0000}"/>
    <cellStyle name="SAPBEXexcCritical6 12 2" xfId="2735" xr:uid="{00000000-0005-0000-0000-0000180B0000}"/>
    <cellStyle name="SAPBEXexcCritical6 12 3" xfId="2982" xr:uid="{00000000-0005-0000-0000-0000190B0000}"/>
    <cellStyle name="SAPBEXexcCritical6 12 4" xfId="4805" xr:uid="{00000000-0005-0000-0000-00001A0B0000}"/>
    <cellStyle name="SAPBEXexcCritical6 12 5" xfId="5040" xr:uid="{00000000-0005-0000-0000-00001B0B0000}"/>
    <cellStyle name="SAPBEXexcCritical6 12 6" xfId="4989" xr:uid="{00000000-0005-0000-0000-00001C0B0000}"/>
    <cellStyle name="SAPBEXexcCritical6 12 7" xfId="7355" xr:uid="{00000000-0005-0000-0000-00001D0B0000}"/>
    <cellStyle name="SAPBEXexcCritical6 12 8" xfId="6955" xr:uid="{00000000-0005-0000-0000-00001E0B0000}"/>
    <cellStyle name="SAPBEXexcCritical6 12 9" xfId="8178" xr:uid="{00000000-0005-0000-0000-00001F0B0000}"/>
    <cellStyle name="SAPBEXexcCritical6 13" xfId="1845" xr:uid="{00000000-0005-0000-0000-0000200B0000}"/>
    <cellStyle name="SAPBEXexcCritical6 14" xfId="2979" xr:uid="{00000000-0005-0000-0000-0000210B0000}"/>
    <cellStyle name="SAPBEXexcCritical6 15" xfId="4506" xr:uid="{00000000-0005-0000-0000-0000220B0000}"/>
    <cellStyle name="SAPBEXexcCritical6 16" xfId="5511" xr:uid="{00000000-0005-0000-0000-0000230B0000}"/>
    <cellStyle name="SAPBEXexcCritical6 17" xfId="6951" xr:uid="{00000000-0005-0000-0000-0000240B0000}"/>
    <cellStyle name="SAPBEXexcCritical6 18" xfId="8950" xr:uid="{00000000-0005-0000-0000-0000250B0000}"/>
    <cellStyle name="SAPBEXexcCritical6 19" xfId="78" xr:uid="{00000000-0005-0000-0000-0000260B0000}"/>
    <cellStyle name="SAPBEXexcCritical6 2" xfId="107" xr:uid="{00000000-0005-0000-0000-0000270B0000}"/>
    <cellStyle name="SAPBEXexcCritical6 2 10" xfId="5614" xr:uid="{00000000-0005-0000-0000-0000280B0000}"/>
    <cellStyle name="SAPBEXexcCritical6 2 11" xfId="6854" xr:uid="{00000000-0005-0000-0000-0000290B0000}"/>
    <cellStyle name="SAPBEXexcCritical6 2 12" xfId="6957" xr:uid="{00000000-0005-0000-0000-00002A0B0000}"/>
    <cellStyle name="SAPBEXexcCritical6 2 13" xfId="8749" xr:uid="{00000000-0005-0000-0000-00002B0B0000}"/>
    <cellStyle name="SAPBEXexcCritical6 2 2" xfId="569" xr:uid="{00000000-0005-0000-0000-00002C0B0000}"/>
    <cellStyle name="SAPBEXexcCritical6 2 2 2" xfId="1617" xr:uid="{00000000-0005-0000-0000-00002D0B0000}"/>
    <cellStyle name="SAPBEXexcCritical6 2 2 3" xfId="2984" xr:uid="{00000000-0005-0000-0000-00002E0B0000}"/>
    <cellStyle name="SAPBEXexcCritical6 2 2 4" xfId="4388" xr:uid="{00000000-0005-0000-0000-00002F0B0000}"/>
    <cellStyle name="SAPBEXexcCritical6 2 2 5" xfId="5042" xr:uid="{00000000-0005-0000-0000-0000300B0000}"/>
    <cellStyle name="SAPBEXexcCritical6 2 2 6" xfId="4988" xr:uid="{00000000-0005-0000-0000-0000310B0000}"/>
    <cellStyle name="SAPBEXexcCritical6 2 2 7" xfId="6853" xr:uid="{00000000-0005-0000-0000-0000320B0000}"/>
    <cellStyle name="SAPBEXexcCritical6 2 2 8" xfId="6958" xr:uid="{00000000-0005-0000-0000-0000330B0000}"/>
    <cellStyle name="SAPBEXexcCritical6 2 2 9" xfId="8678" xr:uid="{00000000-0005-0000-0000-0000340B0000}"/>
    <cellStyle name="SAPBEXexcCritical6 2 3" xfId="570" xr:uid="{00000000-0005-0000-0000-0000350B0000}"/>
    <cellStyle name="SAPBEXexcCritical6 2 3 2" xfId="1618" xr:uid="{00000000-0005-0000-0000-0000360B0000}"/>
    <cellStyle name="SAPBEXexcCritical6 2 3 3" xfId="2985" xr:uid="{00000000-0005-0000-0000-0000370B0000}"/>
    <cellStyle name="SAPBEXexcCritical6 2 3 4" xfId="3860" xr:uid="{00000000-0005-0000-0000-0000380B0000}"/>
    <cellStyle name="SAPBEXexcCritical6 2 3 5" xfId="5043" xr:uid="{00000000-0005-0000-0000-0000390B0000}"/>
    <cellStyle name="SAPBEXexcCritical6 2 3 6" xfId="5533" xr:uid="{00000000-0005-0000-0000-00003A0B0000}"/>
    <cellStyle name="SAPBEXexcCritical6 2 3 7" xfId="6852" xr:uid="{00000000-0005-0000-0000-00003B0B0000}"/>
    <cellStyle name="SAPBEXexcCritical6 2 3 8" xfId="6959" xr:uid="{00000000-0005-0000-0000-00003C0B0000}"/>
    <cellStyle name="SAPBEXexcCritical6 2 3 9" xfId="8179" xr:uid="{00000000-0005-0000-0000-00003D0B0000}"/>
    <cellStyle name="SAPBEXexcCritical6 2 4" xfId="568" xr:uid="{00000000-0005-0000-0000-00003E0B0000}"/>
    <cellStyle name="SAPBEXexcCritical6 2 4 2" xfId="2824" xr:uid="{00000000-0005-0000-0000-00003F0B0000}"/>
    <cellStyle name="SAPBEXexcCritical6 2 4 3" xfId="3682" xr:uid="{00000000-0005-0000-0000-0000400B0000}"/>
    <cellStyle name="SAPBEXexcCritical6 2 4 4" xfId="4894" xr:uid="{00000000-0005-0000-0000-0000410B0000}"/>
    <cellStyle name="SAPBEXexcCritical6 2 4 5" xfId="5383" xr:uid="{00000000-0005-0000-0000-0000420B0000}"/>
    <cellStyle name="SAPBEXexcCritical6 2 4 6" xfId="6270" xr:uid="{00000000-0005-0000-0000-0000430B0000}"/>
    <cellStyle name="SAPBEXexcCritical6 2 4 7" xfId="7446" xr:uid="{00000000-0005-0000-0000-0000440B0000}"/>
    <cellStyle name="SAPBEXexcCritical6 2 4 8" xfId="8038" xr:uid="{00000000-0005-0000-0000-0000450B0000}"/>
    <cellStyle name="SAPBEXexcCritical6 2 4 9" xfId="8446" xr:uid="{00000000-0005-0000-0000-0000460B0000}"/>
    <cellStyle name="SAPBEXexcCritical6 2 5" xfId="1118" xr:uid="{00000000-0005-0000-0000-0000470B0000}"/>
    <cellStyle name="SAPBEXexcCritical6 2 5 2" xfId="1714" xr:uid="{00000000-0005-0000-0000-0000480B0000}"/>
    <cellStyle name="SAPBEXexcCritical6 2 5 3" xfId="3537" xr:uid="{00000000-0005-0000-0000-0000490B0000}"/>
    <cellStyle name="SAPBEXexcCritical6 2 5 4" xfId="3705" xr:uid="{00000000-0005-0000-0000-00004A0B0000}"/>
    <cellStyle name="SAPBEXexcCritical6 2 5 5" xfId="6132" xr:uid="{00000000-0005-0000-0000-00004B0B0000}"/>
    <cellStyle name="SAPBEXexcCritical6 2 5 6" xfId="7893" xr:uid="{00000000-0005-0000-0000-00004C0B0000}"/>
    <cellStyle name="SAPBEXexcCritical6 2 5 7" xfId="8385" xr:uid="{00000000-0005-0000-0000-00004D0B0000}"/>
    <cellStyle name="SAPBEXexcCritical6 2 6" xfId="1952" xr:uid="{00000000-0005-0000-0000-00004E0B0000}"/>
    <cellStyle name="SAPBEXexcCritical6 2 7" xfId="2983" xr:uid="{00000000-0005-0000-0000-00004F0B0000}"/>
    <cellStyle name="SAPBEXexcCritical6 2 8" xfId="4435" xr:uid="{00000000-0005-0000-0000-0000500B0000}"/>
    <cellStyle name="SAPBEXexcCritical6 2 9" xfId="5041" xr:uid="{00000000-0005-0000-0000-0000510B0000}"/>
    <cellStyle name="SAPBEXexcCritical6 3" xfId="148" xr:uid="{00000000-0005-0000-0000-0000520B0000}"/>
    <cellStyle name="SAPBEXexcCritical6 3 10" xfId="4987" xr:uid="{00000000-0005-0000-0000-0000530B0000}"/>
    <cellStyle name="SAPBEXexcCritical6 3 11" xfId="6851" xr:uid="{00000000-0005-0000-0000-0000540B0000}"/>
    <cellStyle name="SAPBEXexcCritical6 3 12" xfId="6960" xr:uid="{00000000-0005-0000-0000-0000550B0000}"/>
    <cellStyle name="SAPBEXexcCritical6 3 13" xfId="8750" xr:uid="{00000000-0005-0000-0000-0000560B0000}"/>
    <cellStyle name="SAPBEXexcCritical6 3 2" xfId="572" xr:uid="{00000000-0005-0000-0000-0000570B0000}"/>
    <cellStyle name="SAPBEXexcCritical6 3 2 2" xfId="1291" xr:uid="{00000000-0005-0000-0000-0000580B0000}"/>
    <cellStyle name="SAPBEXexcCritical6 3 2 3" xfId="2987" xr:uid="{00000000-0005-0000-0000-0000590B0000}"/>
    <cellStyle name="SAPBEXexcCritical6 3 2 4" xfId="3862" xr:uid="{00000000-0005-0000-0000-00005A0B0000}"/>
    <cellStyle name="SAPBEXexcCritical6 3 2 5" xfId="5045" xr:uid="{00000000-0005-0000-0000-00005B0B0000}"/>
    <cellStyle name="SAPBEXexcCritical6 3 2 6" xfId="4986" xr:uid="{00000000-0005-0000-0000-00005C0B0000}"/>
    <cellStyle name="SAPBEXexcCritical6 3 2 7" xfId="6850" xr:uid="{00000000-0005-0000-0000-00005D0B0000}"/>
    <cellStyle name="SAPBEXexcCritical6 3 2 8" xfId="6961" xr:uid="{00000000-0005-0000-0000-00005E0B0000}"/>
    <cellStyle name="SAPBEXexcCritical6 3 2 9" xfId="6442" xr:uid="{00000000-0005-0000-0000-00005F0B0000}"/>
    <cellStyle name="SAPBEXexcCritical6 3 3" xfId="573" xr:uid="{00000000-0005-0000-0000-0000600B0000}"/>
    <cellStyle name="SAPBEXexcCritical6 3 3 2" xfId="2435" xr:uid="{00000000-0005-0000-0000-0000610B0000}"/>
    <cellStyle name="SAPBEXexcCritical6 3 3 3" xfId="2988" xr:uid="{00000000-0005-0000-0000-0000620B0000}"/>
    <cellStyle name="SAPBEXexcCritical6 3 3 4" xfId="4507" xr:uid="{00000000-0005-0000-0000-0000630B0000}"/>
    <cellStyle name="SAPBEXexcCritical6 3 3 5" xfId="5046" xr:uid="{00000000-0005-0000-0000-0000640B0000}"/>
    <cellStyle name="SAPBEXexcCritical6 3 3 6" xfId="4985" xr:uid="{00000000-0005-0000-0000-0000650B0000}"/>
    <cellStyle name="SAPBEXexcCritical6 3 3 7" xfId="6849" xr:uid="{00000000-0005-0000-0000-0000660B0000}"/>
    <cellStyle name="SAPBEXexcCritical6 3 3 8" xfId="6962" xr:uid="{00000000-0005-0000-0000-0000670B0000}"/>
    <cellStyle name="SAPBEXexcCritical6 3 3 9" xfId="8899" xr:uid="{00000000-0005-0000-0000-0000680B0000}"/>
    <cellStyle name="SAPBEXexcCritical6 3 4" xfId="571" xr:uid="{00000000-0005-0000-0000-0000690B0000}"/>
    <cellStyle name="SAPBEXexcCritical6 3 4 2" xfId="2825" xr:uid="{00000000-0005-0000-0000-00006A0B0000}"/>
    <cellStyle name="SAPBEXexcCritical6 3 4 3" xfId="3683" xr:uid="{00000000-0005-0000-0000-00006B0B0000}"/>
    <cellStyle name="SAPBEXexcCritical6 3 4 4" xfId="4895" xr:uid="{00000000-0005-0000-0000-00006C0B0000}"/>
    <cellStyle name="SAPBEXexcCritical6 3 4 5" xfId="5384" xr:uid="{00000000-0005-0000-0000-00006D0B0000}"/>
    <cellStyle name="SAPBEXexcCritical6 3 4 6" xfId="6271" xr:uid="{00000000-0005-0000-0000-00006E0B0000}"/>
    <cellStyle name="SAPBEXexcCritical6 3 4 7" xfId="7447" xr:uid="{00000000-0005-0000-0000-00006F0B0000}"/>
    <cellStyle name="SAPBEXexcCritical6 3 4 8" xfId="8039" xr:uid="{00000000-0005-0000-0000-0000700B0000}"/>
    <cellStyle name="SAPBEXexcCritical6 3 4 9" xfId="8447" xr:uid="{00000000-0005-0000-0000-0000710B0000}"/>
    <cellStyle name="SAPBEXexcCritical6 3 5" xfId="1137" xr:uid="{00000000-0005-0000-0000-0000720B0000}"/>
    <cellStyle name="SAPBEXexcCritical6 3 5 2" xfId="1724" xr:uid="{00000000-0005-0000-0000-0000730B0000}"/>
    <cellStyle name="SAPBEXexcCritical6 3 5 3" xfId="3556" xr:uid="{00000000-0005-0000-0000-0000740B0000}"/>
    <cellStyle name="SAPBEXexcCritical6 3 5 4" xfId="3736" xr:uid="{00000000-0005-0000-0000-0000750B0000}"/>
    <cellStyle name="SAPBEXexcCritical6 3 5 5" xfId="6151" xr:uid="{00000000-0005-0000-0000-0000760B0000}"/>
    <cellStyle name="SAPBEXexcCritical6 3 5 6" xfId="7912" xr:uid="{00000000-0005-0000-0000-0000770B0000}"/>
    <cellStyle name="SAPBEXexcCritical6 3 5 7" xfId="8852" xr:uid="{00000000-0005-0000-0000-0000780B0000}"/>
    <cellStyle name="SAPBEXexcCritical6 3 6" xfId="2207" xr:uid="{00000000-0005-0000-0000-0000790B0000}"/>
    <cellStyle name="SAPBEXexcCritical6 3 7" xfId="2986" xr:uid="{00000000-0005-0000-0000-00007A0B0000}"/>
    <cellStyle name="SAPBEXexcCritical6 3 8" xfId="3861" xr:uid="{00000000-0005-0000-0000-00007B0B0000}"/>
    <cellStyle name="SAPBEXexcCritical6 3 9" xfId="5044" xr:uid="{00000000-0005-0000-0000-00007C0B0000}"/>
    <cellStyle name="SAPBEXexcCritical6 4" xfId="181" xr:uid="{00000000-0005-0000-0000-00007D0B0000}"/>
    <cellStyle name="SAPBEXexcCritical6 4 10" xfId="4984" xr:uid="{00000000-0005-0000-0000-00007E0B0000}"/>
    <cellStyle name="SAPBEXexcCritical6 4 11" xfId="6848" xr:uid="{00000000-0005-0000-0000-00007F0B0000}"/>
    <cellStyle name="SAPBEXexcCritical6 4 12" xfId="6963" xr:uid="{00000000-0005-0000-0000-0000800B0000}"/>
    <cellStyle name="SAPBEXexcCritical6 4 13" xfId="8686" xr:uid="{00000000-0005-0000-0000-0000810B0000}"/>
    <cellStyle name="SAPBEXexcCritical6 4 2" xfId="575" xr:uid="{00000000-0005-0000-0000-0000820B0000}"/>
    <cellStyle name="SAPBEXexcCritical6 4 2 2" xfId="1783" xr:uid="{00000000-0005-0000-0000-0000830B0000}"/>
    <cellStyle name="SAPBEXexcCritical6 4 2 3" xfId="2990" xr:uid="{00000000-0005-0000-0000-0000840B0000}"/>
    <cellStyle name="SAPBEXexcCritical6 4 2 4" xfId="3863" xr:uid="{00000000-0005-0000-0000-0000850B0000}"/>
    <cellStyle name="SAPBEXexcCritical6 4 2 5" xfId="5048" xr:uid="{00000000-0005-0000-0000-0000860B0000}"/>
    <cellStyle name="SAPBEXexcCritical6 4 2 6" xfId="4983" xr:uid="{00000000-0005-0000-0000-0000870B0000}"/>
    <cellStyle name="SAPBEXexcCritical6 4 2 7" xfId="6847" xr:uid="{00000000-0005-0000-0000-0000880B0000}"/>
    <cellStyle name="SAPBEXexcCritical6 4 2 8" xfId="6964" xr:uid="{00000000-0005-0000-0000-0000890B0000}"/>
    <cellStyle name="SAPBEXexcCritical6 4 2 9" xfId="8180" xr:uid="{00000000-0005-0000-0000-00008A0B0000}"/>
    <cellStyle name="SAPBEXexcCritical6 4 3" xfId="576" xr:uid="{00000000-0005-0000-0000-00008B0B0000}"/>
    <cellStyle name="SAPBEXexcCritical6 4 3 2" xfId="1284" xr:uid="{00000000-0005-0000-0000-00008C0B0000}"/>
    <cellStyle name="SAPBEXexcCritical6 4 3 3" xfId="2991" xr:uid="{00000000-0005-0000-0000-00008D0B0000}"/>
    <cellStyle name="SAPBEXexcCritical6 4 3 4" xfId="4508" xr:uid="{00000000-0005-0000-0000-00008E0B0000}"/>
    <cellStyle name="SAPBEXexcCritical6 4 3 5" xfId="5049" xr:uid="{00000000-0005-0000-0000-00008F0B0000}"/>
    <cellStyle name="SAPBEXexcCritical6 4 3 6" xfId="4982" xr:uid="{00000000-0005-0000-0000-0000900B0000}"/>
    <cellStyle name="SAPBEXexcCritical6 4 3 7" xfId="6846" xr:uid="{00000000-0005-0000-0000-0000910B0000}"/>
    <cellStyle name="SAPBEXexcCritical6 4 3 8" xfId="6965" xr:uid="{00000000-0005-0000-0000-0000920B0000}"/>
    <cellStyle name="SAPBEXexcCritical6 4 3 9" xfId="8181" xr:uid="{00000000-0005-0000-0000-0000930B0000}"/>
    <cellStyle name="SAPBEXexcCritical6 4 4" xfId="574" xr:uid="{00000000-0005-0000-0000-0000940B0000}"/>
    <cellStyle name="SAPBEXexcCritical6 4 4 2" xfId="2826" xr:uid="{00000000-0005-0000-0000-0000950B0000}"/>
    <cellStyle name="SAPBEXexcCritical6 4 4 3" xfId="3684" xr:uid="{00000000-0005-0000-0000-0000960B0000}"/>
    <cellStyle name="SAPBEXexcCritical6 4 4 4" xfId="4896" xr:uid="{00000000-0005-0000-0000-0000970B0000}"/>
    <cellStyle name="SAPBEXexcCritical6 4 4 5" xfId="5385" xr:uid="{00000000-0005-0000-0000-0000980B0000}"/>
    <cellStyle name="SAPBEXexcCritical6 4 4 6" xfId="6272" xr:uid="{00000000-0005-0000-0000-0000990B0000}"/>
    <cellStyle name="SAPBEXexcCritical6 4 4 7" xfId="7448" xr:uid="{00000000-0005-0000-0000-00009A0B0000}"/>
    <cellStyle name="SAPBEXexcCritical6 4 4 8" xfId="8040" xr:uid="{00000000-0005-0000-0000-00009B0B0000}"/>
    <cellStyle name="SAPBEXexcCritical6 4 4 9" xfId="8448" xr:uid="{00000000-0005-0000-0000-00009C0B0000}"/>
    <cellStyle name="SAPBEXexcCritical6 4 5" xfId="1162" xr:uid="{00000000-0005-0000-0000-00009D0B0000}"/>
    <cellStyle name="SAPBEXexcCritical6 4 5 2" xfId="2352" xr:uid="{00000000-0005-0000-0000-00009E0B0000}"/>
    <cellStyle name="SAPBEXexcCritical6 4 5 3" xfId="3582" xr:uid="{00000000-0005-0000-0000-00009F0B0000}"/>
    <cellStyle name="SAPBEXexcCritical6 4 5 4" xfId="4117" xr:uid="{00000000-0005-0000-0000-0000A00B0000}"/>
    <cellStyle name="SAPBEXexcCritical6 4 5 5" xfId="6176" xr:uid="{00000000-0005-0000-0000-0000A10B0000}"/>
    <cellStyle name="SAPBEXexcCritical6 4 5 6" xfId="7938" xr:uid="{00000000-0005-0000-0000-0000A20B0000}"/>
    <cellStyle name="SAPBEXexcCritical6 4 5 7" xfId="9038" xr:uid="{00000000-0005-0000-0000-0000A30B0000}"/>
    <cellStyle name="SAPBEXexcCritical6 4 6" xfId="2307" xr:uid="{00000000-0005-0000-0000-0000A40B0000}"/>
    <cellStyle name="SAPBEXexcCritical6 4 7" xfId="2989" xr:uid="{00000000-0005-0000-0000-0000A50B0000}"/>
    <cellStyle name="SAPBEXexcCritical6 4 8" xfId="4419" xr:uid="{00000000-0005-0000-0000-0000A60B0000}"/>
    <cellStyle name="SAPBEXexcCritical6 4 9" xfId="5047" xr:uid="{00000000-0005-0000-0000-0000A70B0000}"/>
    <cellStyle name="SAPBEXexcCritical6 5" xfId="185" xr:uid="{00000000-0005-0000-0000-0000A80B0000}"/>
    <cellStyle name="SAPBEXexcCritical6 5 10" xfId="5585" xr:uid="{00000000-0005-0000-0000-0000A90B0000}"/>
    <cellStyle name="SAPBEXexcCritical6 5 11" xfId="6845" xr:uid="{00000000-0005-0000-0000-0000AA0B0000}"/>
    <cellStyle name="SAPBEXexcCritical6 5 12" xfId="6427" xr:uid="{00000000-0005-0000-0000-0000AB0B0000}"/>
    <cellStyle name="SAPBEXexcCritical6 5 13" xfId="8951" xr:uid="{00000000-0005-0000-0000-0000AC0B0000}"/>
    <cellStyle name="SAPBEXexcCritical6 5 2" xfId="578" xr:uid="{00000000-0005-0000-0000-0000AD0B0000}"/>
    <cellStyle name="SAPBEXexcCritical6 5 2 2" xfId="2083" xr:uid="{00000000-0005-0000-0000-0000AE0B0000}"/>
    <cellStyle name="SAPBEXexcCritical6 5 2 3" xfId="2993" xr:uid="{00000000-0005-0000-0000-0000AF0B0000}"/>
    <cellStyle name="SAPBEXexcCritical6 5 2 4" xfId="4667" xr:uid="{00000000-0005-0000-0000-0000B00B0000}"/>
    <cellStyle name="SAPBEXexcCritical6 5 2 5" xfId="4841" xr:uid="{00000000-0005-0000-0000-0000B10B0000}"/>
    <cellStyle name="SAPBEXexcCritical6 5 2 6" xfId="5360" xr:uid="{00000000-0005-0000-0000-0000B20B0000}"/>
    <cellStyle name="SAPBEXexcCritical6 5 2 7" xfId="6844" xr:uid="{00000000-0005-0000-0000-0000B30B0000}"/>
    <cellStyle name="SAPBEXexcCritical6 5 2 8" xfId="7420" xr:uid="{00000000-0005-0000-0000-0000B40B0000}"/>
    <cellStyle name="SAPBEXexcCritical6 5 2 9" xfId="6507" xr:uid="{00000000-0005-0000-0000-0000B50B0000}"/>
    <cellStyle name="SAPBEXexcCritical6 5 3" xfId="579" xr:uid="{00000000-0005-0000-0000-0000B60B0000}"/>
    <cellStyle name="SAPBEXexcCritical6 5 3 2" xfId="2187" xr:uid="{00000000-0005-0000-0000-0000B70B0000}"/>
    <cellStyle name="SAPBEXexcCritical6 5 3 3" xfId="2994" xr:uid="{00000000-0005-0000-0000-0000B80B0000}"/>
    <cellStyle name="SAPBEXexcCritical6 5 3 4" xfId="4427" xr:uid="{00000000-0005-0000-0000-0000B90B0000}"/>
    <cellStyle name="SAPBEXexcCritical6 5 3 5" xfId="5772" xr:uid="{00000000-0005-0000-0000-0000BA0B0000}"/>
    <cellStyle name="SAPBEXexcCritical6 5 3 6" xfId="4981" xr:uid="{00000000-0005-0000-0000-0000BB0B0000}"/>
    <cellStyle name="SAPBEXexcCritical6 5 3 7" xfId="6843" xr:uid="{00000000-0005-0000-0000-0000BC0B0000}"/>
    <cellStyle name="SAPBEXexcCritical6 5 3 8" xfId="7361" xr:uid="{00000000-0005-0000-0000-0000BD0B0000}"/>
    <cellStyle name="SAPBEXexcCritical6 5 3 9" xfId="9104" xr:uid="{00000000-0005-0000-0000-0000BE0B0000}"/>
    <cellStyle name="SAPBEXexcCritical6 5 4" xfId="577" xr:uid="{00000000-0005-0000-0000-0000BF0B0000}"/>
    <cellStyle name="SAPBEXexcCritical6 5 4 2" xfId="2827" xr:uid="{00000000-0005-0000-0000-0000C00B0000}"/>
    <cellStyle name="SAPBEXexcCritical6 5 4 3" xfId="3685" xr:uid="{00000000-0005-0000-0000-0000C10B0000}"/>
    <cellStyle name="SAPBEXexcCritical6 5 4 4" xfId="4897" xr:uid="{00000000-0005-0000-0000-0000C20B0000}"/>
    <cellStyle name="SAPBEXexcCritical6 5 4 5" xfId="5386" xr:uid="{00000000-0005-0000-0000-0000C30B0000}"/>
    <cellStyle name="SAPBEXexcCritical6 5 4 6" xfId="6273" xr:uid="{00000000-0005-0000-0000-0000C40B0000}"/>
    <cellStyle name="SAPBEXexcCritical6 5 4 7" xfId="7449" xr:uid="{00000000-0005-0000-0000-0000C50B0000}"/>
    <cellStyle name="SAPBEXexcCritical6 5 4 8" xfId="8041" xr:uid="{00000000-0005-0000-0000-0000C60B0000}"/>
    <cellStyle name="SAPBEXexcCritical6 5 4 9" xfId="8449" xr:uid="{00000000-0005-0000-0000-0000C70B0000}"/>
    <cellStyle name="SAPBEXexcCritical6 5 5" xfId="1166" xr:uid="{00000000-0005-0000-0000-0000C80B0000}"/>
    <cellStyle name="SAPBEXexcCritical6 5 5 2" xfId="2546" xr:uid="{00000000-0005-0000-0000-0000C90B0000}"/>
    <cellStyle name="SAPBEXexcCritical6 5 5 3" xfId="3586" xr:uid="{00000000-0005-0000-0000-0000CA0B0000}"/>
    <cellStyle name="SAPBEXexcCritical6 5 5 4" xfId="4607" xr:uid="{00000000-0005-0000-0000-0000CB0B0000}"/>
    <cellStyle name="SAPBEXexcCritical6 5 5 5" xfId="6180" xr:uid="{00000000-0005-0000-0000-0000CC0B0000}"/>
    <cellStyle name="SAPBEXexcCritical6 5 5 6" xfId="7942" xr:uid="{00000000-0005-0000-0000-0000CD0B0000}"/>
    <cellStyle name="SAPBEXexcCritical6 5 5 7" xfId="8850" xr:uid="{00000000-0005-0000-0000-0000CE0B0000}"/>
    <cellStyle name="SAPBEXexcCritical6 5 6" xfId="1975" xr:uid="{00000000-0005-0000-0000-0000CF0B0000}"/>
    <cellStyle name="SAPBEXexcCritical6 5 7" xfId="2992" xr:uid="{00000000-0005-0000-0000-0000D00B0000}"/>
    <cellStyle name="SAPBEXexcCritical6 5 8" xfId="2999" xr:uid="{00000000-0005-0000-0000-0000D10B0000}"/>
    <cellStyle name="SAPBEXexcCritical6 5 9" xfId="5629" xr:uid="{00000000-0005-0000-0000-0000D20B0000}"/>
    <cellStyle name="SAPBEXexcCritical6 6" xfId="230" xr:uid="{00000000-0005-0000-0000-0000D30B0000}"/>
    <cellStyle name="SAPBEXexcCritical6 6 10" xfId="7215" xr:uid="{00000000-0005-0000-0000-0000D40B0000}"/>
    <cellStyle name="SAPBEXexcCritical6 6 11" xfId="8520" xr:uid="{00000000-0005-0000-0000-0000D50B0000}"/>
    <cellStyle name="SAPBEXexcCritical6 6 2" xfId="580" xr:uid="{00000000-0005-0000-0000-0000D60B0000}"/>
    <cellStyle name="SAPBEXexcCritical6 6 2 2" xfId="2828" xr:uid="{00000000-0005-0000-0000-0000D70B0000}"/>
    <cellStyle name="SAPBEXexcCritical6 6 2 3" xfId="3686" xr:uid="{00000000-0005-0000-0000-0000D80B0000}"/>
    <cellStyle name="SAPBEXexcCritical6 6 2 4" xfId="4898" xr:uid="{00000000-0005-0000-0000-0000D90B0000}"/>
    <cellStyle name="SAPBEXexcCritical6 6 2 5" xfId="5387" xr:uid="{00000000-0005-0000-0000-0000DA0B0000}"/>
    <cellStyle name="SAPBEXexcCritical6 6 2 6" xfId="6274" xr:uid="{00000000-0005-0000-0000-0000DB0B0000}"/>
    <cellStyle name="SAPBEXexcCritical6 6 2 7" xfId="7450" xr:uid="{00000000-0005-0000-0000-0000DC0B0000}"/>
    <cellStyle name="SAPBEXexcCritical6 6 2 8" xfId="8042" xr:uid="{00000000-0005-0000-0000-0000DD0B0000}"/>
    <cellStyle name="SAPBEXexcCritical6 6 2 9" xfId="8450" xr:uid="{00000000-0005-0000-0000-0000DE0B0000}"/>
    <cellStyle name="SAPBEXexcCritical6 6 3" xfId="1201" xr:uid="{00000000-0005-0000-0000-0000DF0B0000}"/>
    <cellStyle name="SAPBEXexcCritical6 6 3 2" xfId="2541" xr:uid="{00000000-0005-0000-0000-0000E00B0000}"/>
    <cellStyle name="SAPBEXexcCritical6 6 3 3" xfId="3623" xr:uid="{00000000-0005-0000-0000-0000E10B0000}"/>
    <cellStyle name="SAPBEXexcCritical6 6 3 4" xfId="4729" xr:uid="{00000000-0005-0000-0000-0000E20B0000}"/>
    <cellStyle name="SAPBEXexcCritical6 6 3 5" xfId="6216" xr:uid="{00000000-0005-0000-0000-0000E30B0000}"/>
    <cellStyle name="SAPBEXexcCritical6 6 3 6" xfId="7980" xr:uid="{00000000-0005-0000-0000-0000E40B0000}"/>
    <cellStyle name="SAPBEXexcCritical6 6 3 7" xfId="8075" xr:uid="{00000000-0005-0000-0000-0000E50B0000}"/>
    <cellStyle name="SAPBEXexcCritical6 6 4" xfId="2606" xr:uid="{00000000-0005-0000-0000-0000E60B0000}"/>
    <cellStyle name="SAPBEXexcCritical6 6 5" xfId="2995" xr:uid="{00000000-0005-0000-0000-0000E70B0000}"/>
    <cellStyle name="SAPBEXexcCritical6 6 6" xfId="4267" xr:uid="{00000000-0005-0000-0000-0000E80B0000}"/>
    <cellStyle name="SAPBEXexcCritical6 6 7" xfId="5497" xr:uid="{00000000-0005-0000-0000-0000E90B0000}"/>
    <cellStyle name="SAPBEXexcCritical6 6 8" xfId="4980" xr:uid="{00000000-0005-0000-0000-0000EA0B0000}"/>
    <cellStyle name="SAPBEXexcCritical6 6 9" xfId="6842" xr:uid="{00000000-0005-0000-0000-0000EB0B0000}"/>
    <cellStyle name="SAPBEXexcCritical6 7" xfId="581" xr:uid="{00000000-0005-0000-0000-0000EC0B0000}"/>
    <cellStyle name="SAPBEXexcCritical6 7 2" xfId="1619" xr:uid="{00000000-0005-0000-0000-0000ED0B0000}"/>
    <cellStyle name="SAPBEXexcCritical6 7 3" xfId="2996" xr:uid="{00000000-0005-0000-0000-0000EE0B0000}"/>
    <cellStyle name="SAPBEXexcCritical6 7 4" xfId="4163" xr:uid="{00000000-0005-0000-0000-0000EF0B0000}"/>
    <cellStyle name="SAPBEXexcCritical6 7 5" xfId="5050" xr:uid="{00000000-0005-0000-0000-0000F00B0000}"/>
    <cellStyle name="SAPBEXexcCritical6 7 6" xfId="5688" xr:uid="{00000000-0005-0000-0000-0000F10B0000}"/>
    <cellStyle name="SAPBEXexcCritical6 7 7" xfId="6841" xr:uid="{00000000-0005-0000-0000-0000F20B0000}"/>
    <cellStyle name="SAPBEXexcCritical6 7 8" xfId="7398" xr:uid="{00000000-0005-0000-0000-0000F30B0000}"/>
    <cellStyle name="SAPBEXexcCritical6 7 9" xfId="8182" xr:uid="{00000000-0005-0000-0000-0000F40B0000}"/>
    <cellStyle name="SAPBEXexcCritical6 8" xfId="582" xr:uid="{00000000-0005-0000-0000-0000F50B0000}"/>
    <cellStyle name="SAPBEXexcCritical6 8 2" xfId="2208" xr:uid="{00000000-0005-0000-0000-0000F60B0000}"/>
    <cellStyle name="SAPBEXexcCritical6 8 3" xfId="2997" xr:uid="{00000000-0005-0000-0000-0000F70B0000}"/>
    <cellStyle name="SAPBEXexcCritical6 8 4" xfId="3864" xr:uid="{00000000-0005-0000-0000-0000F80B0000}"/>
    <cellStyle name="SAPBEXexcCritical6 8 5" xfId="5051" xr:uid="{00000000-0005-0000-0000-0000F90B0000}"/>
    <cellStyle name="SAPBEXexcCritical6 8 6" xfId="5333" xr:uid="{00000000-0005-0000-0000-0000FA0B0000}"/>
    <cellStyle name="SAPBEXexcCritical6 8 7" xfId="6840" xr:uid="{00000000-0005-0000-0000-0000FB0B0000}"/>
    <cellStyle name="SAPBEXexcCritical6 8 8" xfId="6346" xr:uid="{00000000-0005-0000-0000-0000FC0B0000}"/>
    <cellStyle name="SAPBEXexcCritical6 8 9" xfId="8183" xr:uid="{00000000-0005-0000-0000-0000FD0B0000}"/>
    <cellStyle name="SAPBEXexcCritical6 9" xfId="583" xr:uid="{00000000-0005-0000-0000-0000FE0B0000}"/>
    <cellStyle name="SAPBEXexcCritical6 9 2" xfId="2308" xr:uid="{00000000-0005-0000-0000-0000FF0B0000}"/>
    <cellStyle name="SAPBEXexcCritical6 9 3" xfId="2998" xr:uid="{00000000-0005-0000-0000-0000000C0000}"/>
    <cellStyle name="SAPBEXexcCritical6 9 4" xfId="3865" xr:uid="{00000000-0005-0000-0000-0000010C0000}"/>
    <cellStyle name="SAPBEXexcCritical6 9 5" xfId="5052" xr:uid="{00000000-0005-0000-0000-0000020C0000}"/>
    <cellStyle name="SAPBEXexcCritical6 9 6" xfId="5720" xr:uid="{00000000-0005-0000-0000-0000030C0000}"/>
    <cellStyle name="SAPBEXexcCritical6 9 7" xfId="6839" xr:uid="{00000000-0005-0000-0000-0000040C0000}"/>
    <cellStyle name="SAPBEXexcCritical6 9 8" xfId="6368" xr:uid="{00000000-0005-0000-0000-0000050C0000}"/>
    <cellStyle name="SAPBEXexcCritical6 9 9" xfId="8184" xr:uid="{00000000-0005-0000-0000-0000060C0000}"/>
    <cellStyle name="SAPBEXexcCritical6_FY12_MNA_Monthly_Portfolio_Report_July_2012new - Copy" xfId="584" xr:uid="{00000000-0005-0000-0000-0000070C0000}"/>
    <cellStyle name="SAPBEXexcGood" xfId="585" xr:uid="{00000000-0005-0000-0000-0000080C0000}"/>
    <cellStyle name="SAPBEXexcGood1" xfId="21" xr:uid="{00000000-0005-0000-0000-0000090C0000}"/>
    <cellStyle name="SAPBEXexcGood1 10" xfId="586" xr:uid="{00000000-0005-0000-0000-00000A0C0000}"/>
    <cellStyle name="SAPBEXexcGood1 10 2" xfId="1872" xr:uid="{00000000-0005-0000-0000-00000B0C0000}"/>
    <cellStyle name="SAPBEXexcGood1 10 3" xfId="3001" xr:uid="{00000000-0005-0000-0000-00000C0C0000}"/>
    <cellStyle name="SAPBEXexcGood1 10 4" xfId="3866" xr:uid="{00000000-0005-0000-0000-00000D0C0000}"/>
    <cellStyle name="SAPBEXexcGood1 10 5" xfId="5054" xr:uid="{00000000-0005-0000-0000-00000E0C0000}"/>
    <cellStyle name="SAPBEXexcGood1 10 6" xfId="5725" xr:uid="{00000000-0005-0000-0000-00000F0C0000}"/>
    <cellStyle name="SAPBEXexcGood1 10 7" xfId="6836" xr:uid="{00000000-0005-0000-0000-0000100C0000}"/>
    <cellStyle name="SAPBEXexcGood1 10 8" xfId="7392" xr:uid="{00000000-0005-0000-0000-0000110C0000}"/>
    <cellStyle name="SAPBEXexcGood1 10 9" xfId="8186" xr:uid="{00000000-0005-0000-0000-0000120C0000}"/>
    <cellStyle name="SAPBEXexcGood1 11" xfId="587" xr:uid="{00000000-0005-0000-0000-0000130C0000}"/>
    <cellStyle name="SAPBEXexcGood1 11 2" xfId="1478" xr:uid="{00000000-0005-0000-0000-0000140C0000}"/>
    <cellStyle name="SAPBEXexcGood1 11 3" xfId="3002" xr:uid="{00000000-0005-0000-0000-0000150C0000}"/>
    <cellStyle name="SAPBEXexcGood1 11 4" xfId="3867" xr:uid="{00000000-0005-0000-0000-0000160C0000}"/>
    <cellStyle name="SAPBEXexcGood1 11 5" xfId="5577" xr:uid="{00000000-0005-0000-0000-0000170C0000}"/>
    <cellStyle name="SAPBEXexcGood1 11 6" xfId="6967" xr:uid="{00000000-0005-0000-0000-0000180C0000}"/>
    <cellStyle name="SAPBEXexcGood1 11 7" xfId="8187" xr:uid="{00000000-0005-0000-0000-0000190C0000}"/>
    <cellStyle name="SAPBEXexcGood1 12" xfId="588" xr:uid="{00000000-0005-0000-0000-00001A0C0000}"/>
    <cellStyle name="SAPBEXexcGood1 12 2" xfId="1839" xr:uid="{00000000-0005-0000-0000-00001B0C0000}"/>
    <cellStyle name="SAPBEXexcGood1 12 3" xfId="3003" xr:uid="{00000000-0005-0000-0000-00001C0C0000}"/>
    <cellStyle name="SAPBEXexcGood1 12 4" xfId="3868" xr:uid="{00000000-0005-0000-0000-00001D0C0000}"/>
    <cellStyle name="SAPBEXexcGood1 12 5" xfId="5630" xr:uid="{00000000-0005-0000-0000-00001E0C0000}"/>
    <cellStyle name="SAPBEXexcGood1 12 6" xfId="5613" xr:uid="{00000000-0005-0000-0000-00001F0C0000}"/>
    <cellStyle name="SAPBEXexcGood1 12 7" xfId="6834" xr:uid="{00000000-0005-0000-0000-0000200C0000}"/>
    <cellStyle name="SAPBEXexcGood1 12 8" xfId="7363" xr:uid="{00000000-0005-0000-0000-0000210C0000}"/>
    <cellStyle name="SAPBEXexcGood1 12 9" xfId="8952" xr:uid="{00000000-0005-0000-0000-0000220C0000}"/>
    <cellStyle name="SAPBEXexcGood1 13" xfId="1620" xr:uid="{00000000-0005-0000-0000-0000230C0000}"/>
    <cellStyle name="SAPBEXexcGood1 14" xfId="3000" xr:uid="{00000000-0005-0000-0000-0000240C0000}"/>
    <cellStyle name="SAPBEXexcGood1 15" xfId="4596" xr:uid="{00000000-0005-0000-0000-0000250C0000}"/>
    <cellStyle name="SAPBEXexcGood1 16" xfId="4979" xr:uid="{00000000-0005-0000-0000-0000260C0000}"/>
    <cellStyle name="SAPBEXexcGood1 17" xfId="7362" xr:uid="{00000000-0005-0000-0000-0000270C0000}"/>
    <cellStyle name="SAPBEXexcGood1 18" xfId="8185" xr:uid="{00000000-0005-0000-0000-0000280C0000}"/>
    <cellStyle name="SAPBEXexcGood1 19" xfId="79" xr:uid="{00000000-0005-0000-0000-0000290C0000}"/>
    <cellStyle name="SAPBEXexcGood1 2" xfId="108" xr:uid="{00000000-0005-0000-0000-00002A0C0000}"/>
    <cellStyle name="SAPBEXexcGood1 2 10" xfId="5612" xr:uid="{00000000-0005-0000-0000-00002B0C0000}"/>
    <cellStyle name="SAPBEXexcGood1 2 11" xfId="6833" xr:uid="{00000000-0005-0000-0000-00002C0C0000}"/>
    <cellStyle name="SAPBEXexcGood1 2 12" xfId="7161" xr:uid="{00000000-0005-0000-0000-00002D0C0000}"/>
    <cellStyle name="SAPBEXexcGood1 2 13" xfId="8553" xr:uid="{00000000-0005-0000-0000-00002E0C0000}"/>
    <cellStyle name="SAPBEXexcGood1 2 2" xfId="590" xr:uid="{00000000-0005-0000-0000-00002F0C0000}"/>
    <cellStyle name="SAPBEXexcGood1 2 2 2" xfId="2209" xr:uid="{00000000-0005-0000-0000-0000300C0000}"/>
    <cellStyle name="SAPBEXexcGood1 2 2 3" xfId="3005" xr:uid="{00000000-0005-0000-0000-0000310C0000}"/>
    <cellStyle name="SAPBEXexcGood1 2 2 4" xfId="3651" xr:uid="{00000000-0005-0000-0000-0000320C0000}"/>
    <cellStyle name="SAPBEXexcGood1 2 2 5" xfId="5056" xr:uid="{00000000-0005-0000-0000-0000330C0000}"/>
    <cellStyle name="SAPBEXexcGood1 2 2 6" xfId="4976" xr:uid="{00000000-0005-0000-0000-0000340C0000}"/>
    <cellStyle name="SAPBEXexcGood1 2 2 7" xfId="6832" xr:uid="{00000000-0005-0000-0000-0000350C0000}"/>
    <cellStyle name="SAPBEXexcGood1 2 2 8" xfId="7360" xr:uid="{00000000-0005-0000-0000-0000360C0000}"/>
    <cellStyle name="SAPBEXexcGood1 2 2 9" xfId="8188" xr:uid="{00000000-0005-0000-0000-0000370C0000}"/>
    <cellStyle name="SAPBEXexcGood1 2 3" xfId="591" xr:uid="{00000000-0005-0000-0000-0000380C0000}"/>
    <cellStyle name="SAPBEXexcGood1 2 3 2" xfId="2309" xr:uid="{00000000-0005-0000-0000-0000390C0000}"/>
    <cellStyle name="SAPBEXexcGood1 2 3 3" xfId="3006" xr:uid="{00000000-0005-0000-0000-00003A0C0000}"/>
    <cellStyle name="SAPBEXexcGood1 2 3 4" xfId="3869" xr:uid="{00000000-0005-0000-0000-00003B0C0000}"/>
    <cellStyle name="SAPBEXexcGood1 2 3 5" xfId="5057" xr:uid="{00000000-0005-0000-0000-00003C0C0000}"/>
    <cellStyle name="SAPBEXexcGood1 2 3 6" xfId="1675" xr:uid="{00000000-0005-0000-0000-00003D0C0000}"/>
    <cellStyle name="SAPBEXexcGood1 2 3 7" xfId="6831" xr:uid="{00000000-0005-0000-0000-00003E0C0000}"/>
    <cellStyle name="SAPBEXexcGood1 2 3 8" xfId="7367" xr:uid="{00000000-0005-0000-0000-00003F0C0000}"/>
    <cellStyle name="SAPBEXexcGood1 2 3 9" xfId="8189" xr:uid="{00000000-0005-0000-0000-0000400C0000}"/>
    <cellStyle name="SAPBEXexcGood1 2 4" xfId="589" xr:uid="{00000000-0005-0000-0000-0000410C0000}"/>
    <cellStyle name="SAPBEXexcGood1 2 4 2" xfId="2829" xr:uid="{00000000-0005-0000-0000-0000420C0000}"/>
    <cellStyle name="SAPBEXexcGood1 2 4 3" xfId="3687" xr:uid="{00000000-0005-0000-0000-0000430C0000}"/>
    <cellStyle name="SAPBEXexcGood1 2 4 4" xfId="4899" xr:uid="{00000000-0005-0000-0000-0000440C0000}"/>
    <cellStyle name="SAPBEXexcGood1 2 4 5" xfId="5388" xr:uid="{00000000-0005-0000-0000-0000450C0000}"/>
    <cellStyle name="SAPBEXexcGood1 2 4 6" xfId="6275" xr:uid="{00000000-0005-0000-0000-0000460C0000}"/>
    <cellStyle name="SAPBEXexcGood1 2 4 7" xfId="7451" xr:uid="{00000000-0005-0000-0000-0000470C0000}"/>
    <cellStyle name="SAPBEXexcGood1 2 4 8" xfId="8043" xr:uid="{00000000-0005-0000-0000-0000480C0000}"/>
    <cellStyle name="SAPBEXexcGood1 2 4 9" xfId="8000" xr:uid="{00000000-0005-0000-0000-0000490C0000}"/>
    <cellStyle name="SAPBEXexcGood1 2 5" xfId="1119" xr:uid="{00000000-0005-0000-0000-00004A0C0000}"/>
    <cellStyle name="SAPBEXexcGood1 2 5 2" xfId="2162" xr:uid="{00000000-0005-0000-0000-00004B0C0000}"/>
    <cellStyle name="SAPBEXexcGood1 2 5 3" xfId="3538" xr:uid="{00000000-0005-0000-0000-00004C0C0000}"/>
    <cellStyle name="SAPBEXexcGood1 2 5 4" xfId="4614" xr:uid="{00000000-0005-0000-0000-00004D0C0000}"/>
    <cellStyle name="SAPBEXexcGood1 2 5 5" xfId="6133" xr:uid="{00000000-0005-0000-0000-00004E0C0000}"/>
    <cellStyle name="SAPBEXexcGood1 2 5 6" xfId="7894" xr:uid="{00000000-0005-0000-0000-00004F0C0000}"/>
    <cellStyle name="SAPBEXexcGood1 2 5 7" xfId="8996" xr:uid="{00000000-0005-0000-0000-0000500C0000}"/>
    <cellStyle name="SAPBEXexcGood1 2 6" xfId="2356" xr:uid="{00000000-0005-0000-0000-0000510C0000}"/>
    <cellStyle name="SAPBEXexcGood1 2 7" xfId="3004" xr:uid="{00000000-0005-0000-0000-0000520C0000}"/>
    <cellStyle name="SAPBEXexcGood1 2 8" xfId="4269" xr:uid="{00000000-0005-0000-0000-0000530C0000}"/>
    <cellStyle name="SAPBEXexcGood1 2 9" xfId="5537" xr:uid="{00000000-0005-0000-0000-0000540C0000}"/>
    <cellStyle name="SAPBEXexcGood1 3" xfId="149" xr:uid="{00000000-0005-0000-0000-0000550C0000}"/>
    <cellStyle name="SAPBEXexcGood1 3 10" xfId="5358" xr:uid="{00000000-0005-0000-0000-0000560C0000}"/>
    <cellStyle name="SAPBEXexcGood1 3 11" xfId="7190" xr:uid="{00000000-0005-0000-0000-0000570C0000}"/>
    <cellStyle name="SAPBEXexcGood1 3 12" xfId="7417" xr:uid="{00000000-0005-0000-0000-0000580C0000}"/>
    <cellStyle name="SAPBEXexcGood1 3 13" xfId="8190" xr:uid="{00000000-0005-0000-0000-0000590C0000}"/>
    <cellStyle name="SAPBEXexcGood1 3 2" xfId="593" xr:uid="{00000000-0005-0000-0000-00005A0C0000}"/>
    <cellStyle name="SAPBEXexcGood1 3 2 2" xfId="2734" xr:uid="{00000000-0005-0000-0000-00005B0C0000}"/>
    <cellStyle name="SAPBEXexcGood1 3 2 3" xfId="3008" xr:uid="{00000000-0005-0000-0000-00005C0C0000}"/>
    <cellStyle name="SAPBEXexcGood1 3 2 4" xfId="4804" xr:uid="{00000000-0005-0000-0000-00005D0C0000}"/>
    <cellStyle name="SAPBEXexcGood1 3 2 5" xfId="5631" xr:uid="{00000000-0005-0000-0000-00005E0C0000}"/>
    <cellStyle name="SAPBEXexcGood1 3 2 6" xfId="1447" xr:uid="{00000000-0005-0000-0000-00005F0C0000}"/>
    <cellStyle name="SAPBEXexcGood1 3 2 7" xfId="7354" xr:uid="{00000000-0005-0000-0000-0000600C0000}"/>
    <cellStyle name="SAPBEXexcGood1 3 2 8" xfId="7162" xr:uid="{00000000-0005-0000-0000-0000610C0000}"/>
    <cellStyle name="SAPBEXexcGood1 3 2 9" xfId="8953" xr:uid="{00000000-0005-0000-0000-0000620C0000}"/>
    <cellStyle name="SAPBEXexcGood1 3 3" xfId="594" xr:uid="{00000000-0005-0000-0000-0000630C0000}"/>
    <cellStyle name="SAPBEXexcGood1 3 3 2" xfId="1784" xr:uid="{00000000-0005-0000-0000-0000640C0000}"/>
    <cellStyle name="SAPBEXexcGood1 3 3 3" xfId="3009" xr:uid="{00000000-0005-0000-0000-0000650C0000}"/>
    <cellStyle name="SAPBEXexcGood1 3 3 4" xfId="3870" xr:uid="{00000000-0005-0000-0000-0000660C0000}"/>
    <cellStyle name="SAPBEXexcGood1 3 3 5" xfId="5541" xr:uid="{00000000-0005-0000-0000-0000670C0000}"/>
    <cellStyle name="SAPBEXexcGood1 3 3 6" xfId="4853" xr:uid="{00000000-0005-0000-0000-0000680C0000}"/>
    <cellStyle name="SAPBEXexcGood1 3 3 7" xfId="6830" xr:uid="{00000000-0005-0000-0000-0000690C0000}"/>
    <cellStyle name="SAPBEXexcGood1 3 3 8" xfId="6979" xr:uid="{00000000-0005-0000-0000-00006A0C0000}"/>
    <cellStyle name="SAPBEXexcGood1 3 3 9" xfId="8557" xr:uid="{00000000-0005-0000-0000-00006B0C0000}"/>
    <cellStyle name="SAPBEXexcGood1 3 4" xfId="592" xr:uid="{00000000-0005-0000-0000-00006C0C0000}"/>
    <cellStyle name="SAPBEXexcGood1 3 4 2" xfId="2830" xr:uid="{00000000-0005-0000-0000-00006D0C0000}"/>
    <cellStyle name="SAPBEXexcGood1 3 4 3" xfId="3688" xr:uid="{00000000-0005-0000-0000-00006E0C0000}"/>
    <cellStyle name="SAPBEXexcGood1 3 4 4" xfId="4900" xr:uid="{00000000-0005-0000-0000-00006F0C0000}"/>
    <cellStyle name="SAPBEXexcGood1 3 4 5" xfId="5389" xr:uid="{00000000-0005-0000-0000-0000700C0000}"/>
    <cellStyle name="SAPBEXexcGood1 3 4 6" xfId="6276" xr:uid="{00000000-0005-0000-0000-0000710C0000}"/>
    <cellStyle name="SAPBEXexcGood1 3 4 7" xfId="7452" xr:uid="{00000000-0005-0000-0000-0000720C0000}"/>
    <cellStyle name="SAPBEXexcGood1 3 4 8" xfId="8044" xr:uid="{00000000-0005-0000-0000-0000730C0000}"/>
    <cellStyle name="SAPBEXexcGood1 3 4 9" xfId="8838" xr:uid="{00000000-0005-0000-0000-0000740C0000}"/>
    <cellStyle name="SAPBEXexcGood1 3 5" xfId="1138" xr:uid="{00000000-0005-0000-0000-0000750C0000}"/>
    <cellStyle name="SAPBEXexcGood1 3 5 2" xfId="1321" xr:uid="{00000000-0005-0000-0000-0000760C0000}"/>
    <cellStyle name="SAPBEXexcGood1 3 5 3" xfId="3557" xr:uid="{00000000-0005-0000-0000-0000770C0000}"/>
    <cellStyle name="SAPBEXexcGood1 3 5 4" xfId="4102" xr:uid="{00000000-0005-0000-0000-0000780C0000}"/>
    <cellStyle name="SAPBEXexcGood1 3 5 5" xfId="6152" xr:uid="{00000000-0005-0000-0000-0000790C0000}"/>
    <cellStyle name="SAPBEXexcGood1 3 5 6" xfId="7913" xr:uid="{00000000-0005-0000-0000-00007A0C0000}"/>
    <cellStyle name="SAPBEXexcGood1 3 5 7" xfId="8387" xr:uid="{00000000-0005-0000-0000-00007B0C0000}"/>
    <cellStyle name="SAPBEXexcGood1 3 6" xfId="1856" xr:uid="{00000000-0005-0000-0000-00007C0C0000}"/>
    <cellStyle name="SAPBEXexcGood1 3 7" xfId="3007" xr:uid="{00000000-0005-0000-0000-00007D0C0000}"/>
    <cellStyle name="SAPBEXexcGood1 3 8" xfId="4454" xr:uid="{00000000-0005-0000-0000-00007E0C0000}"/>
    <cellStyle name="SAPBEXexcGood1 3 9" xfId="5058" xr:uid="{00000000-0005-0000-0000-00007F0C0000}"/>
    <cellStyle name="SAPBEXexcGood1 4" xfId="161" xr:uid="{00000000-0005-0000-0000-0000800C0000}"/>
    <cellStyle name="SAPBEXexcGood1 4 10" xfId="5794" xr:uid="{00000000-0005-0000-0000-0000810C0000}"/>
    <cellStyle name="SAPBEXexcGood1 4 11" xfId="6829" xr:uid="{00000000-0005-0000-0000-0000820C0000}"/>
    <cellStyle name="SAPBEXexcGood1 4 12" xfId="7217" xr:uid="{00000000-0005-0000-0000-0000830C0000}"/>
    <cellStyle name="SAPBEXexcGood1 4 13" xfId="8751" xr:uid="{00000000-0005-0000-0000-0000840C0000}"/>
    <cellStyle name="SAPBEXexcGood1 4 2" xfId="596" xr:uid="{00000000-0005-0000-0000-0000850C0000}"/>
    <cellStyle name="SAPBEXexcGood1 4 2 2" xfId="2001" xr:uid="{00000000-0005-0000-0000-0000860C0000}"/>
    <cellStyle name="SAPBEXexcGood1 4 2 3" xfId="3011" xr:uid="{00000000-0005-0000-0000-0000870C0000}"/>
    <cellStyle name="SAPBEXexcGood1 4 2 4" xfId="4270" xr:uid="{00000000-0005-0000-0000-0000880C0000}"/>
    <cellStyle name="SAPBEXexcGood1 4 2 5" xfId="5632" xr:uid="{00000000-0005-0000-0000-0000890C0000}"/>
    <cellStyle name="SAPBEXexcGood1 4 2 6" xfId="5330" xr:uid="{00000000-0005-0000-0000-00008A0C0000}"/>
    <cellStyle name="SAPBEXexcGood1 4 2 7" xfId="6828" xr:uid="{00000000-0005-0000-0000-00008B0C0000}"/>
    <cellStyle name="SAPBEXexcGood1 4 2 8" xfId="6350" xr:uid="{00000000-0005-0000-0000-00008C0C0000}"/>
    <cellStyle name="SAPBEXexcGood1 4 2 9" xfId="8954" xr:uid="{00000000-0005-0000-0000-00008D0C0000}"/>
    <cellStyle name="SAPBEXexcGood1 4 3" xfId="597" xr:uid="{00000000-0005-0000-0000-00008E0C0000}"/>
    <cellStyle name="SAPBEXexcGood1 4 3 2" xfId="1403" xr:uid="{00000000-0005-0000-0000-00008F0C0000}"/>
    <cellStyle name="SAPBEXexcGood1 4 3 3" xfId="3012" xr:uid="{00000000-0005-0000-0000-0000900C0000}"/>
    <cellStyle name="SAPBEXexcGood1 4 3 4" xfId="4187" xr:uid="{00000000-0005-0000-0000-0000910C0000}"/>
    <cellStyle name="SAPBEXexcGood1 4 3 5" xfId="5575" xr:uid="{00000000-0005-0000-0000-0000920C0000}"/>
    <cellStyle name="SAPBEXexcGood1 4 3 6" xfId="5350" xr:uid="{00000000-0005-0000-0000-0000930C0000}"/>
    <cellStyle name="SAPBEXexcGood1 4 3 7" xfId="6827" xr:uid="{00000000-0005-0000-0000-0000940C0000}"/>
    <cellStyle name="SAPBEXexcGood1 4 3 8" xfId="7415" xr:uid="{00000000-0005-0000-0000-0000950C0000}"/>
    <cellStyle name="SAPBEXexcGood1 4 3 9" xfId="8823" xr:uid="{00000000-0005-0000-0000-0000960C0000}"/>
    <cellStyle name="SAPBEXexcGood1 4 4" xfId="595" xr:uid="{00000000-0005-0000-0000-0000970C0000}"/>
    <cellStyle name="SAPBEXexcGood1 4 4 2" xfId="2831" xr:uid="{00000000-0005-0000-0000-0000980C0000}"/>
    <cellStyle name="SAPBEXexcGood1 4 4 3" xfId="3689" xr:uid="{00000000-0005-0000-0000-0000990C0000}"/>
    <cellStyle name="SAPBEXexcGood1 4 4 4" xfId="4901" xr:uid="{00000000-0005-0000-0000-00009A0C0000}"/>
    <cellStyle name="SAPBEXexcGood1 4 4 5" xfId="5390" xr:uid="{00000000-0005-0000-0000-00009B0C0000}"/>
    <cellStyle name="SAPBEXexcGood1 4 4 6" xfId="6277" xr:uid="{00000000-0005-0000-0000-00009C0C0000}"/>
    <cellStyle name="SAPBEXexcGood1 4 4 7" xfId="7453" xr:uid="{00000000-0005-0000-0000-00009D0C0000}"/>
    <cellStyle name="SAPBEXexcGood1 4 4 8" xfId="8045" xr:uid="{00000000-0005-0000-0000-00009E0C0000}"/>
    <cellStyle name="SAPBEXexcGood1 4 4 9" xfId="8785" xr:uid="{00000000-0005-0000-0000-00009F0C0000}"/>
    <cellStyle name="SAPBEXexcGood1 4 5" xfId="1146" xr:uid="{00000000-0005-0000-0000-0000A00C0000}"/>
    <cellStyle name="SAPBEXexcGood1 4 5 2" xfId="1274" xr:uid="{00000000-0005-0000-0000-0000A10C0000}"/>
    <cellStyle name="SAPBEXexcGood1 4 5 3" xfId="3565" xr:uid="{00000000-0005-0000-0000-0000A20C0000}"/>
    <cellStyle name="SAPBEXexcGood1 4 5 4" xfId="3068" xr:uid="{00000000-0005-0000-0000-0000A30C0000}"/>
    <cellStyle name="SAPBEXexcGood1 4 5 5" xfId="6159" xr:uid="{00000000-0005-0000-0000-0000A40C0000}"/>
    <cellStyle name="SAPBEXexcGood1 4 5 6" xfId="7921" xr:uid="{00000000-0005-0000-0000-0000A50C0000}"/>
    <cellStyle name="SAPBEXexcGood1 4 5 7" xfId="9001" xr:uid="{00000000-0005-0000-0000-0000A60C0000}"/>
    <cellStyle name="SAPBEXexcGood1 4 6" xfId="1751" xr:uid="{00000000-0005-0000-0000-0000A70C0000}"/>
    <cellStyle name="SAPBEXexcGood1 4 7" xfId="3010" xr:uid="{00000000-0005-0000-0000-0000A80C0000}"/>
    <cellStyle name="SAPBEXexcGood1 4 8" xfId="3871" xr:uid="{00000000-0005-0000-0000-0000A90C0000}"/>
    <cellStyle name="SAPBEXexcGood1 4 9" xfId="5059" xr:uid="{00000000-0005-0000-0000-0000AA0C0000}"/>
    <cellStyle name="SAPBEXexcGood1 5" xfId="201" xr:uid="{00000000-0005-0000-0000-0000AB0C0000}"/>
    <cellStyle name="SAPBEXexcGood1 5 10" xfId="2661" xr:uid="{00000000-0005-0000-0000-0000AC0C0000}"/>
    <cellStyle name="SAPBEXexcGood1 5 11" xfId="6826" xr:uid="{00000000-0005-0000-0000-0000AD0C0000}"/>
    <cellStyle name="SAPBEXexcGood1 5 12" xfId="7372" xr:uid="{00000000-0005-0000-0000-0000AE0C0000}"/>
    <cellStyle name="SAPBEXexcGood1 5 13" xfId="8635" xr:uid="{00000000-0005-0000-0000-0000AF0C0000}"/>
    <cellStyle name="SAPBEXexcGood1 5 2" xfId="599" xr:uid="{00000000-0005-0000-0000-0000B00C0000}"/>
    <cellStyle name="SAPBEXexcGood1 5 2 2" xfId="1785" xr:uid="{00000000-0005-0000-0000-0000B10C0000}"/>
    <cellStyle name="SAPBEXexcGood1 5 2 3" xfId="3014" xr:uid="{00000000-0005-0000-0000-0000B20C0000}"/>
    <cellStyle name="SAPBEXexcGood1 5 2 4" xfId="4271" xr:uid="{00000000-0005-0000-0000-0000B30C0000}"/>
    <cellStyle name="SAPBEXexcGood1 5 2 5" xfId="5061" xr:uid="{00000000-0005-0000-0000-0000B40C0000}"/>
    <cellStyle name="SAPBEXexcGood1 5 2 6" xfId="5316" xr:uid="{00000000-0005-0000-0000-0000B50C0000}"/>
    <cellStyle name="SAPBEXexcGood1 5 2 7" xfId="6825" xr:uid="{00000000-0005-0000-0000-0000B60C0000}"/>
    <cellStyle name="SAPBEXexcGood1 5 2 8" xfId="6394" xr:uid="{00000000-0005-0000-0000-0000B70C0000}"/>
    <cellStyle name="SAPBEXexcGood1 5 2 9" xfId="8191" xr:uid="{00000000-0005-0000-0000-0000B80C0000}"/>
    <cellStyle name="SAPBEXexcGood1 5 3" xfId="600" xr:uid="{00000000-0005-0000-0000-0000B90C0000}"/>
    <cellStyle name="SAPBEXexcGood1 5 3 2" xfId="2255" xr:uid="{00000000-0005-0000-0000-0000BA0C0000}"/>
    <cellStyle name="SAPBEXexcGood1 5 3 3" xfId="3015" xr:uid="{00000000-0005-0000-0000-0000BB0C0000}"/>
    <cellStyle name="SAPBEXexcGood1 5 3 4" xfId="4699" xr:uid="{00000000-0005-0000-0000-0000BC0C0000}"/>
    <cellStyle name="SAPBEXexcGood1 5 3 5" xfId="5062" xr:uid="{00000000-0005-0000-0000-0000BD0C0000}"/>
    <cellStyle name="SAPBEXexcGood1 5 3 6" xfId="5722" xr:uid="{00000000-0005-0000-0000-0000BE0C0000}"/>
    <cellStyle name="SAPBEXexcGood1 5 3 7" xfId="6824" xr:uid="{00000000-0005-0000-0000-0000BF0C0000}"/>
    <cellStyle name="SAPBEXexcGood1 5 3 8" xfId="6341" xr:uid="{00000000-0005-0000-0000-0000C00C0000}"/>
    <cellStyle name="SAPBEXexcGood1 5 3 9" xfId="8192" xr:uid="{00000000-0005-0000-0000-0000C10C0000}"/>
    <cellStyle name="SAPBEXexcGood1 5 4" xfId="598" xr:uid="{00000000-0005-0000-0000-0000C20C0000}"/>
    <cellStyle name="SAPBEXexcGood1 5 4 2" xfId="2832" xr:uid="{00000000-0005-0000-0000-0000C30C0000}"/>
    <cellStyle name="SAPBEXexcGood1 5 4 3" xfId="3690" xr:uid="{00000000-0005-0000-0000-0000C40C0000}"/>
    <cellStyle name="SAPBEXexcGood1 5 4 4" xfId="4902" xr:uid="{00000000-0005-0000-0000-0000C50C0000}"/>
    <cellStyle name="SAPBEXexcGood1 5 4 5" xfId="5391" xr:uid="{00000000-0005-0000-0000-0000C60C0000}"/>
    <cellStyle name="SAPBEXexcGood1 5 4 6" xfId="6278" xr:uid="{00000000-0005-0000-0000-0000C70C0000}"/>
    <cellStyle name="SAPBEXexcGood1 5 4 7" xfId="7454" xr:uid="{00000000-0005-0000-0000-0000C80C0000}"/>
    <cellStyle name="SAPBEXexcGood1 5 4 8" xfId="8046" xr:uid="{00000000-0005-0000-0000-0000C90C0000}"/>
    <cellStyle name="SAPBEXexcGood1 5 4 9" xfId="8659" xr:uid="{00000000-0005-0000-0000-0000CA0C0000}"/>
    <cellStyle name="SAPBEXexcGood1 5 5" xfId="1176" xr:uid="{00000000-0005-0000-0000-0000CB0C0000}"/>
    <cellStyle name="SAPBEXexcGood1 5 5 2" xfId="1277" xr:uid="{00000000-0005-0000-0000-0000CC0C0000}"/>
    <cellStyle name="SAPBEXexcGood1 5 5 3" xfId="3598" xr:uid="{00000000-0005-0000-0000-0000CD0C0000}"/>
    <cellStyle name="SAPBEXexcGood1 5 5 4" xfId="3704" xr:uid="{00000000-0005-0000-0000-0000CE0C0000}"/>
    <cellStyle name="SAPBEXexcGood1 5 5 5" xfId="6192" xr:uid="{00000000-0005-0000-0000-0000CF0C0000}"/>
    <cellStyle name="SAPBEXexcGood1 5 5 6" xfId="7954" xr:uid="{00000000-0005-0000-0000-0000D00C0000}"/>
    <cellStyle name="SAPBEXexcGood1 5 5 7" xfId="8394" xr:uid="{00000000-0005-0000-0000-0000D10C0000}"/>
    <cellStyle name="SAPBEXexcGood1 5 6" xfId="1832" xr:uid="{00000000-0005-0000-0000-0000D20C0000}"/>
    <cellStyle name="SAPBEXexcGood1 5 7" xfId="3013" xr:uid="{00000000-0005-0000-0000-0000D30C0000}"/>
    <cellStyle name="SAPBEXexcGood1 5 8" xfId="3872" xr:uid="{00000000-0005-0000-0000-0000D40C0000}"/>
    <cellStyle name="SAPBEXexcGood1 5 9" xfId="5060" xr:uid="{00000000-0005-0000-0000-0000D50C0000}"/>
    <cellStyle name="SAPBEXexcGood1 6" xfId="212" xr:uid="{00000000-0005-0000-0000-0000D60C0000}"/>
    <cellStyle name="SAPBEXexcGood1 6 10" xfId="6423" xr:uid="{00000000-0005-0000-0000-0000D70C0000}"/>
    <cellStyle name="SAPBEXexcGood1 6 11" xfId="8193" xr:uid="{00000000-0005-0000-0000-0000D80C0000}"/>
    <cellStyle name="SAPBEXexcGood1 6 2" xfId="601" xr:uid="{00000000-0005-0000-0000-0000D90C0000}"/>
    <cellStyle name="SAPBEXexcGood1 6 2 2" xfId="2833" xr:uid="{00000000-0005-0000-0000-0000DA0C0000}"/>
    <cellStyle name="SAPBEXexcGood1 6 2 3" xfId="3691" xr:uid="{00000000-0005-0000-0000-0000DB0C0000}"/>
    <cellStyle name="SAPBEXexcGood1 6 2 4" xfId="4903" xr:uid="{00000000-0005-0000-0000-0000DC0C0000}"/>
    <cellStyle name="SAPBEXexcGood1 6 2 5" xfId="5392" xr:uid="{00000000-0005-0000-0000-0000DD0C0000}"/>
    <cellStyle name="SAPBEXexcGood1 6 2 6" xfId="6279" xr:uid="{00000000-0005-0000-0000-0000DE0C0000}"/>
    <cellStyle name="SAPBEXexcGood1 6 2 7" xfId="7455" xr:uid="{00000000-0005-0000-0000-0000DF0C0000}"/>
    <cellStyle name="SAPBEXexcGood1 6 2 8" xfId="8047" xr:uid="{00000000-0005-0000-0000-0000E00C0000}"/>
    <cellStyle name="SAPBEXexcGood1 6 2 9" xfId="8819" xr:uid="{00000000-0005-0000-0000-0000E10C0000}"/>
    <cellStyle name="SAPBEXexcGood1 6 3" xfId="1185" xr:uid="{00000000-0005-0000-0000-0000E20C0000}"/>
    <cellStyle name="SAPBEXexcGood1 6 3 2" xfId="1733" xr:uid="{00000000-0005-0000-0000-0000E30C0000}"/>
    <cellStyle name="SAPBEXexcGood1 6 3 3" xfId="3606" xr:uid="{00000000-0005-0000-0000-0000E40C0000}"/>
    <cellStyle name="SAPBEXexcGood1 6 3 4" xfId="4129" xr:uid="{00000000-0005-0000-0000-0000E50C0000}"/>
    <cellStyle name="SAPBEXexcGood1 6 3 5" xfId="6199" xr:uid="{00000000-0005-0000-0000-0000E60C0000}"/>
    <cellStyle name="SAPBEXexcGood1 6 3 6" xfId="7963" xr:uid="{00000000-0005-0000-0000-0000E70C0000}"/>
    <cellStyle name="SAPBEXexcGood1 6 3 7" xfId="8400" xr:uid="{00000000-0005-0000-0000-0000E80C0000}"/>
    <cellStyle name="SAPBEXexcGood1 6 4" xfId="2116" xr:uid="{00000000-0005-0000-0000-0000E90C0000}"/>
    <cellStyle name="SAPBEXexcGood1 6 5" xfId="3016" xr:uid="{00000000-0005-0000-0000-0000EA0C0000}"/>
    <cellStyle name="SAPBEXexcGood1 6 6" xfId="3873" xr:uid="{00000000-0005-0000-0000-0000EB0C0000}"/>
    <cellStyle name="SAPBEXexcGood1 6 7" xfId="5063" xr:uid="{00000000-0005-0000-0000-0000EC0C0000}"/>
    <cellStyle name="SAPBEXexcGood1 6 8" xfId="5304" xr:uid="{00000000-0005-0000-0000-0000ED0C0000}"/>
    <cellStyle name="SAPBEXexcGood1 6 9" xfId="6823" xr:uid="{00000000-0005-0000-0000-0000EE0C0000}"/>
    <cellStyle name="SAPBEXexcGood1 7" xfId="602" xr:uid="{00000000-0005-0000-0000-0000EF0C0000}"/>
    <cellStyle name="SAPBEXexcGood1 7 2" xfId="2310" xr:uid="{00000000-0005-0000-0000-0000F00C0000}"/>
    <cellStyle name="SAPBEXexcGood1 7 3" xfId="3017" xr:uid="{00000000-0005-0000-0000-0000F10C0000}"/>
    <cellStyle name="SAPBEXexcGood1 7 4" xfId="4509" xr:uid="{00000000-0005-0000-0000-0000F20C0000}"/>
    <cellStyle name="SAPBEXexcGood1 7 5" xfId="5064" xr:uid="{00000000-0005-0000-0000-0000F30C0000}"/>
    <cellStyle name="SAPBEXexcGood1 7 6" xfId="4432" xr:uid="{00000000-0005-0000-0000-0000F40C0000}"/>
    <cellStyle name="SAPBEXexcGood1 7 7" xfId="6822" xr:uid="{00000000-0005-0000-0000-0000F50C0000}"/>
    <cellStyle name="SAPBEXexcGood1 7 8" xfId="6984" xr:uid="{00000000-0005-0000-0000-0000F60C0000}"/>
    <cellStyle name="SAPBEXexcGood1 7 9" xfId="8752" xr:uid="{00000000-0005-0000-0000-0000F70C0000}"/>
    <cellStyle name="SAPBEXexcGood1 8" xfId="603" xr:uid="{00000000-0005-0000-0000-0000F80C0000}"/>
    <cellStyle name="SAPBEXexcGood1 8 2" xfId="2022" xr:uid="{00000000-0005-0000-0000-0000F90C0000}"/>
    <cellStyle name="SAPBEXexcGood1 8 3" xfId="3018" xr:uid="{00000000-0005-0000-0000-0000FA0C0000}"/>
    <cellStyle name="SAPBEXexcGood1 8 4" xfId="4363" xr:uid="{00000000-0005-0000-0000-0000FB0C0000}"/>
    <cellStyle name="SAPBEXexcGood1 8 5" xfId="5065" xr:uid="{00000000-0005-0000-0000-0000FC0C0000}"/>
    <cellStyle name="SAPBEXexcGood1 8 6" xfId="5531" xr:uid="{00000000-0005-0000-0000-0000FD0C0000}"/>
    <cellStyle name="SAPBEXexcGood1 8 7" xfId="6821" xr:uid="{00000000-0005-0000-0000-0000FE0C0000}"/>
    <cellStyle name="SAPBEXexcGood1 8 8" xfId="6348" xr:uid="{00000000-0005-0000-0000-0000FF0C0000}"/>
    <cellStyle name="SAPBEXexcGood1 8 9" xfId="8649" xr:uid="{00000000-0005-0000-0000-0000000D0000}"/>
    <cellStyle name="SAPBEXexcGood1 9" xfId="604" xr:uid="{00000000-0005-0000-0000-0000010D0000}"/>
    <cellStyle name="SAPBEXexcGood1 9 2" xfId="1786" xr:uid="{00000000-0005-0000-0000-0000020D0000}"/>
    <cellStyle name="SAPBEXexcGood1 9 3" xfId="3019" xr:uid="{00000000-0005-0000-0000-0000030D0000}"/>
    <cellStyle name="SAPBEXexcGood1 9 4" xfId="3874" xr:uid="{00000000-0005-0000-0000-0000040D0000}"/>
    <cellStyle name="SAPBEXexcGood1 9 5" xfId="4179" xr:uid="{00000000-0005-0000-0000-0000050D0000}"/>
    <cellStyle name="SAPBEXexcGood1 9 6" xfId="5719" xr:uid="{00000000-0005-0000-0000-0000060D0000}"/>
    <cellStyle name="SAPBEXexcGood1 9 7" xfId="6820" xr:uid="{00000000-0005-0000-0000-0000070D0000}"/>
    <cellStyle name="SAPBEXexcGood1 9 8" xfId="6365" xr:uid="{00000000-0005-0000-0000-0000080D0000}"/>
    <cellStyle name="SAPBEXexcGood1 9 9" xfId="7291" xr:uid="{00000000-0005-0000-0000-0000090D0000}"/>
    <cellStyle name="SAPBEXexcGood1_FY12_MNA_Monthly_Portfolio_Report_July_2012new - Copy" xfId="605" xr:uid="{00000000-0005-0000-0000-00000A0D0000}"/>
    <cellStyle name="SAPBEXexcGood2" xfId="22" xr:uid="{00000000-0005-0000-0000-00000B0D0000}"/>
    <cellStyle name="SAPBEXexcGood2 10" xfId="606" xr:uid="{00000000-0005-0000-0000-00000C0D0000}"/>
    <cellStyle name="SAPBEXexcGood2 10 2" xfId="1492" xr:uid="{00000000-0005-0000-0000-00000D0D0000}"/>
    <cellStyle name="SAPBEXexcGood2 10 3" xfId="3021" xr:uid="{00000000-0005-0000-0000-00000E0D0000}"/>
    <cellStyle name="SAPBEXexcGood2 10 4" xfId="4510" xr:uid="{00000000-0005-0000-0000-00000F0D0000}"/>
    <cellStyle name="SAPBEXexcGood2 10 5" xfId="5067" xr:uid="{00000000-0005-0000-0000-0000100D0000}"/>
    <cellStyle name="SAPBEXexcGood2 10 6" xfId="4418" xr:uid="{00000000-0005-0000-0000-0000110D0000}"/>
    <cellStyle name="SAPBEXexcGood2 10 7" xfId="6818" xr:uid="{00000000-0005-0000-0000-0000120D0000}"/>
    <cellStyle name="SAPBEXexcGood2 10 8" xfId="6989" xr:uid="{00000000-0005-0000-0000-0000130D0000}"/>
    <cellStyle name="SAPBEXexcGood2 10 9" xfId="8195" xr:uid="{00000000-0005-0000-0000-0000140D0000}"/>
    <cellStyle name="SAPBEXexcGood2 11" xfId="607" xr:uid="{00000000-0005-0000-0000-0000150D0000}"/>
    <cellStyle name="SAPBEXexcGood2 11 2" xfId="1375" xr:uid="{00000000-0005-0000-0000-0000160D0000}"/>
    <cellStyle name="SAPBEXexcGood2 11 3" xfId="3022" xr:uid="{00000000-0005-0000-0000-0000170D0000}"/>
    <cellStyle name="SAPBEXexcGood2 11 4" xfId="4381" xr:uid="{00000000-0005-0000-0000-0000180D0000}"/>
    <cellStyle name="SAPBEXexcGood2 11 5" xfId="5305" xr:uid="{00000000-0005-0000-0000-0000190D0000}"/>
    <cellStyle name="SAPBEXexcGood2 11 6" xfId="6422" xr:uid="{00000000-0005-0000-0000-00001A0D0000}"/>
    <cellStyle name="SAPBEXexcGood2 11 7" xfId="8196" xr:uid="{00000000-0005-0000-0000-00001B0D0000}"/>
    <cellStyle name="SAPBEXexcGood2 12" xfId="608" xr:uid="{00000000-0005-0000-0000-00001C0D0000}"/>
    <cellStyle name="SAPBEXexcGood2 12 2" xfId="2361" xr:uid="{00000000-0005-0000-0000-00001D0D0000}"/>
    <cellStyle name="SAPBEXexcGood2 12 3" xfId="3023" xr:uid="{00000000-0005-0000-0000-00001E0D0000}"/>
    <cellStyle name="SAPBEXexcGood2 12 4" xfId="3876" xr:uid="{00000000-0005-0000-0000-00001F0D0000}"/>
    <cellStyle name="SAPBEXexcGood2 12 5" xfId="5069" xr:uid="{00000000-0005-0000-0000-0000200D0000}"/>
    <cellStyle name="SAPBEXexcGood2 12 6" xfId="5303" xr:uid="{00000000-0005-0000-0000-0000210D0000}"/>
    <cellStyle name="SAPBEXexcGood2 12 7" xfId="6816" xr:uid="{00000000-0005-0000-0000-0000220D0000}"/>
    <cellStyle name="SAPBEXexcGood2 12 8" xfId="6424" xr:uid="{00000000-0005-0000-0000-0000230D0000}"/>
    <cellStyle name="SAPBEXexcGood2 12 9" xfId="8753" xr:uid="{00000000-0005-0000-0000-0000240D0000}"/>
    <cellStyle name="SAPBEXexcGood2 13" xfId="1316" xr:uid="{00000000-0005-0000-0000-0000250D0000}"/>
    <cellStyle name="SAPBEXexcGood2 14" xfId="3020" xr:uid="{00000000-0005-0000-0000-0000260D0000}"/>
    <cellStyle name="SAPBEXexcGood2 15" xfId="3875" xr:uid="{00000000-0005-0000-0000-0000270D0000}"/>
    <cellStyle name="SAPBEXexcGood2 16" xfId="4823" xr:uid="{00000000-0005-0000-0000-0000280D0000}"/>
    <cellStyle name="SAPBEXexcGood2 17" xfId="7408" xr:uid="{00000000-0005-0000-0000-0000290D0000}"/>
    <cellStyle name="SAPBEXexcGood2 18" xfId="8194" xr:uid="{00000000-0005-0000-0000-00002A0D0000}"/>
    <cellStyle name="SAPBEXexcGood2 19" xfId="80" xr:uid="{00000000-0005-0000-0000-00002B0D0000}"/>
    <cellStyle name="SAPBEXexcGood2 2" xfId="109" xr:uid="{00000000-0005-0000-0000-00002C0D0000}"/>
    <cellStyle name="SAPBEXexcGood2 2 10" xfId="5567" xr:uid="{00000000-0005-0000-0000-00002D0D0000}"/>
    <cellStyle name="SAPBEXexcGood2 2 11" xfId="6815" xr:uid="{00000000-0005-0000-0000-00002E0D0000}"/>
    <cellStyle name="SAPBEXexcGood2 2 12" xfId="7405" xr:uid="{00000000-0005-0000-0000-00002F0D0000}"/>
    <cellStyle name="SAPBEXexcGood2 2 13" xfId="8668" xr:uid="{00000000-0005-0000-0000-0000300D0000}"/>
    <cellStyle name="SAPBEXexcGood2 2 2" xfId="610" xr:uid="{00000000-0005-0000-0000-0000310D0000}"/>
    <cellStyle name="SAPBEXexcGood2 2 2 2" xfId="1622" xr:uid="{00000000-0005-0000-0000-0000320D0000}"/>
    <cellStyle name="SAPBEXexcGood2 2 2 3" xfId="3025" xr:uid="{00000000-0005-0000-0000-0000330D0000}"/>
    <cellStyle name="SAPBEXexcGood2 2 2 4" xfId="3878" xr:uid="{00000000-0005-0000-0000-0000340D0000}"/>
    <cellStyle name="SAPBEXexcGood2 2 2 5" xfId="5071" xr:uid="{00000000-0005-0000-0000-0000350D0000}"/>
    <cellStyle name="SAPBEXexcGood2 2 2 6" xfId="5483" xr:uid="{00000000-0005-0000-0000-0000360D0000}"/>
    <cellStyle name="SAPBEXexcGood2 2 2 7" xfId="6814" xr:uid="{00000000-0005-0000-0000-0000370D0000}"/>
    <cellStyle name="SAPBEXexcGood2 2 2 8" xfId="6996" xr:uid="{00000000-0005-0000-0000-0000380D0000}"/>
    <cellStyle name="SAPBEXexcGood2 2 2 9" xfId="8197" xr:uid="{00000000-0005-0000-0000-0000390D0000}"/>
    <cellStyle name="SAPBEXexcGood2 2 3" xfId="611" xr:uid="{00000000-0005-0000-0000-00003A0D0000}"/>
    <cellStyle name="SAPBEXexcGood2 2 3 2" xfId="1623" xr:uid="{00000000-0005-0000-0000-00003B0D0000}"/>
    <cellStyle name="SAPBEXexcGood2 2 3 3" xfId="3026" xr:uid="{00000000-0005-0000-0000-00003C0D0000}"/>
    <cellStyle name="SAPBEXexcGood2 2 3 4" xfId="4272" xr:uid="{00000000-0005-0000-0000-00003D0D0000}"/>
    <cellStyle name="SAPBEXexcGood2 2 3 5" xfId="5633" xr:uid="{00000000-0005-0000-0000-00003E0D0000}"/>
    <cellStyle name="SAPBEXexcGood2 2 3 6" xfId="5607" xr:uid="{00000000-0005-0000-0000-00003F0D0000}"/>
    <cellStyle name="SAPBEXexcGood2 2 3 7" xfId="6813" xr:uid="{00000000-0005-0000-0000-0000400D0000}"/>
    <cellStyle name="SAPBEXexcGood2 2 3 8" xfId="6998" xr:uid="{00000000-0005-0000-0000-0000410D0000}"/>
    <cellStyle name="SAPBEXexcGood2 2 3 9" xfId="8955" xr:uid="{00000000-0005-0000-0000-0000420D0000}"/>
    <cellStyle name="SAPBEXexcGood2 2 4" xfId="609" xr:uid="{00000000-0005-0000-0000-0000430D0000}"/>
    <cellStyle name="SAPBEXexcGood2 2 4 2" xfId="2834" xr:uid="{00000000-0005-0000-0000-0000440D0000}"/>
    <cellStyle name="SAPBEXexcGood2 2 4 3" xfId="3692" xr:uid="{00000000-0005-0000-0000-0000450D0000}"/>
    <cellStyle name="SAPBEXexcGood2 2 4 4" xfId="4904" xr:uid="{00000000-0005-0000-0000-0000460D0000}"/>
    <cellStyle name="SAPBEXexcGood2 2 4 5" xfId="5393" xr:uid="{00000000-0005-0000-0000-0000470D0000}"/>
    <cellStyle name="SAPBEXexcGood2 2 4 6" xfId="6280" xr:uid="{00000000-0005-0000-0000-0000480D0000}"/>
    <cellStyle name="SAPBEXexcGood2 2 4 7" xfId="7456" xr:uid="{00000000-0005-0000-0000-0000490D0000}"/>
    <cellStyle name="SAPBEXexcGood2 2 4 8" xfId="8048" xr:uid="{00000000-0005-0000-0000-00004A0D0000}"/>
    <cellStyle name="SAPBEXexcGood2 2 4 9" xfId="8092" xr:uid="{00000000-0005-0000-0000-00004B0D0000}"/>
    <cellStyle name="SAPBEXexcGood2 2 5" xfId="1120" xr:uid="{00000000-0005-0000-0000-00004C0D0000}"/>
    <cellStyle name="SAPBEXexcGood2 2 5 2" xfId="2553" xr:uid="{00000000-0005-0000-0000-00004D0D0000}"/>
    <cellStyle name="SAPBEXexcGood2 2 5 3" xfId="3539" xr:uid="{00000000-0005-0000-0000-00004E0D0000}"/>
    <cellStyle name="SAPBEXexcGood2 2 5 4" xfId="4087" xr:uid="{00000000-0005-0000-0000-00004F0D0000}"/>
    <cellStyle name="SAPBEXexcGood2 2 5 5" xfId="6134" xr:uid="{00000000-0005-0000-0000-0000500D0000}"/>
    <cellStyle name="SAPBEXexcGood2 2 5 6" xfId="7895" xr:uid="{00000000-0005-0000-0000-0000510D0000}"/>
    <cellStyle name="SAPBEXexcGood2 2 5 7" xfId="8558" xr:uid="{00000000-0005-0000-0000-0000520D0000}"/>
    <cellStyle name="SAPBEXexcGood2 2 6" xfId="1621" xr:uid="{00000000-0005-0000-0000-0000530D0000}"/>
    <cellStyle name="SAPBEXexcGood2 2 7" xfId="3024" xr:uid="{00000000-0005-0000-0000-0000540D0000}"/>
    <cellStyle name="SAPBEXexcGood2 2 8" xfId="3877" xr:uid="{00000000-0005-0000-0000-0000550D0000}"/>
    <cellStyle name="SAPBEXexcGood2 2 9" xfId="5070" xr:uid="{00000000-0005-0000-0000-0000560D0000}"/>
    <cellStyle name="SAPBEXexcGood2 3" xfId="150" xr:uid="{00000000-0005-0000-0000-0000570D0000}"/>
    <cellStyle name="SAPBEXexcGood2 3 10" xfId="4600" xr:uid="{00000000-0005-0000-0000-0000580D0000}"/>
    <cellStyle name="SAPBEXexcGood2 3 11" xfId="6812" xr:uid="{00000000-0005-0000-0000-0000590D0000}"/>
    <cellStyle name="SAPBEXexcGood2 3 12" xfId="7373" xr:uid="{00000000-0005-0000-0000-00005A0D0000}"/>
    <cellStyle name="SAPBEXexcGood2 3 13" xfId="8521" xr:uid="{00000000-0005-0000-0000-00005B0D0000}"/>
    <cellStyle name="SAPBEXexcGood2 3 2" xfId="613" xr:uid="{00000000-0005-0000-0000-00005C0D0000}"/>
    <cellStyle name="SAPBEXexcGood2 3 2 2" xfId="1841" xr:uid="{00000000-0005-0000-0000-00005D0D0000}"/>
    <cellStyle name="SAPBEXexcGood2 3 2 3" xfId="3028" xr:uid="{00000000-0005-0000-0000-00005E0D0000}"/>
    <cellStyle name="SAPBEXexcGood2 3 2 4" xfId="4511" xr:uid="{00000000-0005-0000-0000-00005F0D0000}"/>
    <cellStyle name="SAPBEXexcGood2 3 2 5" xfId="5072" xr:uid="{00000000-0005-0000-0000-0000600D0000}"/>
    <cellStyle name="SAPBEXexcGood2 3 2 6" xfId="3521" xr:uid="{00000000-0005-0000-0000-0000610D0000}"/>
    <cellStyle name="SAPBEXexcGood2 3 2 7" xfId="6811" xr:uid="{00000000-0005-0000-0000-0000620D0000}"/>
    <cellStyle name="SAPBEXexcGood2 3 2 8" xfId="6999" xr:uid="{00000000-0005-0000-0000-0000630D0000}"/>
    <cellStyle name="SAPBEXexcGood2 3 2 9" xfId="6966" xr:uid="{00000000-0005-0000-0000-0000640D0000}"/>
    <cellStyle name="SAPBEXexcGood2 3 3" xfId="614" xr:uid="{00000000-0005-0000-0000-0000650D0000}"/>
    <cellStyle name="SAPBEXexcGood2 3 3 2" xfId="1624" xr:uid="{00000000-0005-0000-0000-0000660D0000}"/>
    <cellStyle name="SAPBEXexcGood2 3 3 3" xfId="3029" xr:uid="{00000000-0005-0000-0000-0000670D0000}"/>
    <cellStyle name="SAPBEXexcGood2 3 3 4" xfId="4403" xr:uid="{00000000-0005-0000-0000-0000680D0000}"/>
    <cellStyle name="SAPBEXexcGood2 3 3 5" xfId="5073" xr:uid="{00000000-0005-0000-0000-0000690D0000}"/>
    <cellStyle name="SAPBEXexcGood2 3 3 6" xfId="2677" xr:uid="{00000000-0005-0000-0000-00006A0D0000}"/>
    <cellStyle name="SAPBEXexcGood2 3 3 7" xfId="6810" xr:uid="{00000000-0005-0000-0000-00006B0D0000}"/>
    <cellStyle name="SAPBEXexcGood2 3 3 8" xfId="7000" xr:uid="{00000000-0005-0000-0000-00006C0D0000}"/>
    <cellStyle name="SAPBEXexcGood2 3 3 9" xfId="8898" xr:uid="{00000000-0005-0000-0000-00006D0D0000}"/>
    <cellStyle name="SAPBEXexcGood2 3 4" xfId="612" xr:uid="{00000000-0005-0000-0000-00006E0D0000}"/>
    <cellStyle name="SAPBEXexcGood2 3 4 2" xfId="2835" xr:uid="{00000000-0005-0000-0000-00006F0D0000}"/>
    <cellStyle name="SAPBEXexcGood2 3 4 3" xfId="3693" xr:uid="{00000000-0005-0000-0000-0000700D0000}"/>
    <cellStyle name="SAPBEXexcGood2 3 4 4" xfId="4905" xr:uid="{00000000-0005-0000-0000-0000710D0000}"/>
    <cellStyle name="SAPBEXexcGood2 3 4 5" xfId="5395" xr:uid="{00000000-0005-0000-0000-0000720D0000}"/>
    <cellStyle name="SAPBEXexcGood2 3 4 6" xfId="6281" xr:uid="{00000000-0005-0000-0000-0000730D0000}"/>
    <cellStyle name="SAPBEXexcGood2 3 4 7" xfId="7457" xr:uid="{00000000-0005-0000-0000-0000740D0000}"/>
    <cellStyle name="SAPBEXexcGood2 3 4 8" xfId="8049" xr:uid="{00000000-0005-0000-0000-0000750D0000}"/>
    <cellStyle name="SAPBEXexcGood2 3 4 9" xfId="8073" xr:uid="{00000000-0005-0000-0000-0000760D0000}"/>
    <cellStyle name="SAPBEXexcGood2 3 5" xfId="1139" xr:uid="{00000000-0005-0000-0000-0000770D0000}"/>
    <cellStyle name="SAPBEXexcGood2 3 5 2" xfId="1954" xr:uid="{00000000-0005-0000-0000-0000780D0000}"/>
    <cellStyle name="SAPBEXexcGood2 3 5 3" xfId="3558" xr:uid="{00000000-0005-0000-0000-0000790D0000}"/>
    <cellStyle name="SAPBEXexcGood2 3 5 4" xfId="4103" xr:uid="{00000000-0005-0000-0000-00007A0D0000}"/>
    <cellStyle name="SAPBEXexcGood2 3 5 5" xfId="6153" xr:uid="{00000000-0005-0000-0000-00007B0D0000}"/>
    <cellStyle name="SAPBEXexcGood2 3 5 6" xfId="7914" xr:uid="{00000000-0005-0000-0000-00007C0D0000}"/>
    <cellStyle name="SAPBEXexcGood2 3 5 7" xfId="8388" xr:uid="{00000000-0005-0000-0000-00007D0D0000}"/>
    <cellStyle name="SAPBEXexcGood2 3 6" xfId="1873" xr:uid="{00000000-0005-0000-0000-00007E0D0000}"/>
    <cellStyle name="SAPBEXexcGood2 3 7" xfId="3027" xr:uid="{00000000-0005-0000-0000-00007F0D0000}"/>
    <cellStyle name="SAPBEXexcGood2 3 8" xfId="4164" xr:uid="{00000000-0005-0000-0000-0000800D0000}"/>
    <cellStyle name="SAPBEXexcGood2 3 9" xfId="5498" xr:uid="{00000000-0005-0000-0000-0000810D0000}"/>
    <cellStyle name="SAPBEXexcGood2 4" xfId="180" xr:uid="{00000000-0005-0000-0000-0000820D0000}"/>
    <cellStyle name="SAPBEXexcGood2 4 10" xfId="5713" xr:uid="{00000000-0005-0000-0000-0000830D0000}"/>
    <cellStyle name="SAPBEXexcGood2 4 11" xfId="6809" xr:uid="{00000000-0005-0000-0000-0000840D0000}"/>
    <cellStyle name="SAPBEXexcGood2 4 12" xfId="7001" xr:uid="{00000000-0005-0000-0000-0000850D0000}"/>
    <cellStyle name="SAPBEXexcGood2 4 13" xfId="8198" xr:uid="{00000000-0005-0000-0000-0000860D0000}"/>
    <cellStyle name="SAPBEXexcGood2 4 2" xfId="616" xr:uid="{00000000-0005-0000-0000-0000870D0000}"/>
    <cellStyle name="SAPBEXexcGood2 4 2 2" xfId="1409" xr:uid="{00000000-0005-0000-0000-0000880D0000}"/>
    <cellStyle name="SAPBEXexcGood2 4 2 3" xfId="3031" xr:uid="{00000000-0005-0000-0000-0000890D0000}"/>
    <cellStyle name="SAPBEXexcGood2 4 2 4" xfId="4273" xr:uid="{00000000-0005-0000-0000-00008A0D0000}"/>
    <cellStyle name="SAPBEXexcGood2 4 2 5" xfId="5634" xr:uid="{00000000-0005-0000-0000-00008B0D0000}"/>
    <cellStyle name="SAPBEXexcGood2 4 2 6" xfId="5509" xr:uid="{00000000-0005-0000-0000-00008C0D0000}"/>
    <cellStyle name="SAPBEXexcGood2 4 2 7" xfId="6808" xr:uid="{00000000-0005-0000-0000-00008D0D0000}"/>
    <cellStyle name="SAPBEXexcGood2 4 2 8" xfId="7002" xr:uid="{00000000-0005-0000-0000-00008E0D0000}"/>
    <cellStyle name="SAPBEXexcGood2 4 2 9" xfId="8956" xr:uid="{00000000-0005-0000-0000-00008F0D0000}"/>
    <cellStyle name="SAPBEXexcGood2 4 3" xfId="617" xr:uid="{00000000-0005-0000-0000-0000900D0000}"/>
    <cellStyle name="SAPBEXexcGood2 4 3 2" xfId="2605" xr:uid="{00000000-0005-0000-0000-0000910D0000}"/>
    <cellStyle name="SAPBEXexcGood2 4 3 3" xfId="3032" xr:uid="{00000000-0005-0000-0000-0000920D0000}"/>
    <cellStyle name="SAPBEXexcGood2 4 3 4" xfId="4342" xr:uid="{00000000-0005-0000-0000-0000930D0000}"/>
    <cellStyle name="SAPBEXexcGood2 4 3 5" xfId="5515" xr:uid="{00000000-0005-0000-0000-0000940D0000}"/>
    <cellStyle name="SAPBEXexcGood2 4 3 6" xfId="5606" xr:uid="{00000000-0005-0000-0000-0000950D0000}"/>
    <cellStyle name="SAPBEXexcGood2 4 3 7" xfId="6807" xr:uid="{00000000-0005-0000-0000-0000960D0000}"/>
    <cellStyle name="SAPBEXexcGood2 4 3 8" xfId="7374" xr:uid="{00000000-0005-0000-0000-0000970D0000}"/>
    <cellStyle name="SAPBEXexcGood2 4 3 9" xfId="8539" xr:uid="{00000000-0005-0000-0000-0000980D0000}"/>
    <cellStyle name="SAPBEXexcGood2 4 4" xfId="615" xr:uid="{00000000-0005-0000-0000-0000990D0000}"/>
    <cellStyle name="SAPBEXexcGood2 4 4 2" xfId="2836" xr:uid="{00000000-0005-0000-0000-00009A0D0000}"/>
    <cellStyle name="SAPBEXexcGood2 4 4 3" xfId="3694" xr:uid="{00000000-0005-0000-0000-00009B0D0000}"/>
    <cellStyle name="SAPBEXexcGood2 4 4 4" xfId="4906" xr:uid="{00000000-0005-0000-0000-00009C0D0000}"/>
    <cellStyle name="SAPBEXexcGood2 4 4 5" xfId="5396" xr:uid="{00000000-0005-0000-0000-00009D0D0000}"/>
    <cellStyle name="SAPBEXexcGood2 4 4 6" xfId="6282" xr:uid="{00000000-0005-0000-0000-00009E0D0000}"/>
    <cellStyle name="SAPBEXexcGood2 4 4 7" xfId="7458" xr:uid="{00000000-0005-0000-0000-00009F0D0000}"/>
    <cellStyle name="SAPBEXexcGood2 4 4 8" xfId="8050" xr:uid="{00000000-0005-0000-0000-0000A00D0000}"/>
    <cellStyle name="SAPBEXexcGood2 4 4 9" xfId="8451" xr:uid="{00000000-0005-0000-0000-0000A10D0000}"/>
    <cellStyle name="SAPBEXexcGood2 4 5" xfId="1161" xr:uid="{00000000-0005-0000-0000-0000A20D0000}"/>
    <cellStyle name="SAPBEXexcGood2 4 5 2" xfId="1730" xr:uid="{00000000-0005-0000-0000-0000A30D0000}"/>
    <cellStyle name="SAPBEXexcGood2 4 5 3" xfId="3581" xr:uid="{00000000-0005-0000-0000-0000A40D0000}"/>
    <cellStyle name="SAPBEXexcGood2 4 5 4" xfId="4116" xr:uid="{00000000-0005-0000-0000-0000A50D0000}"/>
    <cellStyle name="SAPBEXexcGood2 4 5 5" xfId="6175" xr:uid="{00000000-0005-0000-0000-0000A60D0000}"/>
    <cellStyle name="SAPBEXexcGood2 4 5 6" xfId="7937" xr:uid="{00000000-0005-0000-0000-0000A70D0000}"/>
    <cellStyle name="SAPBEXexcGood2 4 5 7" xfId="8631" xr:uid="{00000000-0005-0000-0000-0000A80D0000}"/>
    <cellStyle name="SAPBEXexcGood2 4 6" xfId="1874" xr:uid="{00000000-0005-0000-0000-0000A90D0000}"/>
    <cellStyle name="SAPBEXexcGood2 4 7" xfId="3030" xr:uid="{00000000-0005-0000-0000-0000AA0D0000}"/>
    <cellStyle name="SAPBEXexcGood2 4 8" xfId="3879" xr:uid="{00000000-0005-0000-0000-0000AB0D0000}"/>
    <cellStyle name="SAPBEXexcGood2 4 9" xfId="5074" xr:uid="{00000000-0005-0000-0000-0000AC0D0000}"/>
    <cellStyle name="SAPBEXexcGood2 5" xfId="202" xr:uid="{00000000-0005-0000-0000-0000AD0D0000}"/>
    <cellStyle name="SAPBEXexcGood2 5 10" xfId="4446" xr:uid="{00000000-0005-0000-0000-0000AE0D0000}"/>
    <cellStyle name="SAPBEXexcGood2 5 11" xfId="7189" xr:uid="{00000000-0005-0000-0000-0000AF0D0000}"/>
    <cellStyle name="SAPBEXexcGood2 5 12" xfId="7219" xr:uid="{00000000-0005-0000-0000-0000B00D0000}"/>
    <cellStyle name="SAPBEXexcGood2 5 13" xfId="8199" xr:uid="{00000000-0005-0000-0000-0000B10D0000}"/>
    <cellStyle name="SAPBEXexcGood2 5 2" xfId="619" xr:uid="{00000000-0005-0000-0000-0000B20D0000}"/>
    <cellStyle name="SAPBEXexcGood2 5 2 2" xfId="2733" xr:uid="{00000000-0005-0000-0000-0000B30D0000}"/>
    <cellStyle name="SAPBEXexcGood2 5 2 3" xfId="3034" xr:uid="{00000000-0005-0000-0000-0000B40D0000}"/>
    <cellStyle name="SAPBEXexcGood2 5 2 4" xfId="4803" xr:uid="{00000000-0005-0000-0000-0000B50D0000}"/>
    <cellStyle name="SAPBEXexcGood2 5 2 5" xfId="5076" xr:uid="{00000000-0005-0000-0000-0000B60D0000}"/>
    <cellStyle name="SAPBEXexcGood2 5 2 6" xfId="4599" xr:uid="{00000000-0005-0000-0000-0000B70D0000}"/>
    <cellStyle name="SAPBEXexcGood2 5 2 7" xfId="7353" xr:uid="{00000000-0005-0000-0000-0000B80D0000}"/>
    <cellStyle name="SAPBEXexcGood2 5 2 8" xfId="7004" xr:uid="{00000000-0005-0000-0000-0000B90D0000}"/>
    <cellStyle name="SAPBEXexcGood2 5 2 9" xfId="8754" xr:uid="{00000000-0005-0000-0000-0000BA0D0000}"/>
    <cellStyle name="SAPBEXexcGood2 5 3" xfId="620" xr:uid="{00000000-0005-0000-0000-0000BB0D0000}"/>
    <cellStyle name="SAPBEXexcGood2 5 3 2" xfId="1843" xr:uid="{00000000-0005-0000-0000-0000BC0D0000}"/>
    <cellStyle name="SAPBEXexcGood2 5 3 3" xfId="3035" xr:uid="{00000000-0005-0000-0000-0000BD0D0000}"/>
    <cellStyle name="SAPBEXexcGood2 5 3 4" xfId="2938" xr:uid="{00000000-0005-0000-0000-0000BE0D0000}"/>
    <cellStyle name="SAPBEXexcGood2 5 3 5" xfId="5077" xr:uid="{00000000-0005-0000-0000-0000BF0D0000}"/>
    <cellStyle name="SAPBEXexcGood2 5 3 6" xfId="5795" xr:uid="{00000000-0005-0000-0000-0000C00D0000}"/>
    <cellStyle name="SAPBEXexcGood2 5 3 7" xfId="6806" xr:uid="{00000000-0005-0000-0000-0000C10D0000}"/>
    <cellStyle name="SAPBEXexcGood2 5 3 8" xfId="7005" xr:uid="{00000000-0005-0000-0000-0000C20D0000}"/>
    <cellStyle name="SAPBEXexcGood2 5 3 9" xfId="8679" xr:uid="{00000000-0005-0000-0000-0000C30D0000}"/>
    <cellStyle name="SAPBEXexcGood2 5 4" xfId="618" xr:uid="{00000000-0005-0000-0000-0000C40D0000}"/>
    <cellStyle name="SAPBEXexcGood2 5 4 2" xfId="2837" xr:uid="{00000000-0005-0000-0000-0000C50D0000}"/>
    <cellStyle name="SAPBEXexcGood2 5 4 3" xfId="3695" xr:uid="{00000000-0005-0000-0000-0000C60D0000}"/>
    <cellStyle name="SAPBEXexcGood2 5 4 4" xfId="4907" xr:uid="{00000000-0005-0000-0000-0000C70D0000}"/>
    <cellStyle name="SAPBEXexcGood2 5 4 5" xfId="5397" xr:uid="{00000000-0005-0000-0000-0000C80D0000}"/>
    <cellStyle name="SAPBEXexcGood2 5 4 6" xfId="6283" xr:uid="{00000000-0005-0000-0000-0000C90D0000}"/>
    <cellStyle name="SAPBEXexcGood2 5 4 7" xfId="7459" xr:uid="{00000000-0005-0000-0000-0000CA0D0000}"/>
    <cellStyle name="SAPBEXexcGood2 5 4 8" xfId="8051" xr:uid="{00000000-0005-0000-0000-0000CB0D0000}"/>
    <cellStyle name="SAPBEXexcGood2 5 4 9" xfId="8786" xr:uid="{00000000-0005-0000-0000-0000CC0D0000}"/>
    <cellStyle name="SAPBEXexcGood2 5 5" xfId="1177" xr:uid="{00000000-0005-0000-0000-0000CD0D0000}"/>
    <cellStyle name="SAPBEXexcGood2 5 5 2" xfId="1902" xr:uid="{00000000-0005-0000-0000-0000CE0D0000}"/>
    <cellStyle name="SAPBEXexcGood2 5 5 3" xfId="3599" xr:uid="{00000000-0005-0000-0000-0000CF0D0000}"/>
    <cellStyle name="SAPBEXexcGood2 5 5 4" xfId="4604" xr:uid="{00000000-0005-0000-0000-0000D00D0000}"/>
    <cellStyle name="SAPBEXexcGood2 5 5 5" xfId="6193" xr:uid="{00000000-0005-0000-0000-0000D10D0000}"/>
    <cellStyle name="SAPBEXexcGood2 5 5 6" xfId="7955" xr:uid="{00000000-0005-0000-0000-0000D20D0000}"/>
    <cellStyle name="SAPBEXexcGood2 5 5 7" xfId="8728" xr:uid="{00000000-0005-0000-0000-0000D30D0000}"/>
    <cellStyle name="SAPBEXexcGood2 5 6" xfId="1825" xr:uid="{00000000-0005-0000-0000-0000D40D0000}"/>
    <cellStyle name="SAPBEXexcGood2 5 7" xfId="3033" xr:uid="{00000000-0005-0000-0000-0000D50D0000}"/>
    <cellStyle name="SAPBEXexcGood2 5 8" xfId="2214" xr:uid="{00000000-0005-0000-0000-0000D60D0000}"/>
    <cellStyle name="SAPBEXexcGood2 5 9" xfId="5075" xr:uid="{00000000-0005-0000-0000-0000D70D0000}"/>
    <cellStyle name="SAPBEXexcGood2 6" xfId="229" xr:uid="{00000000-0005-0000-0000-0000D80D0000}"/>
    <cellStyle name="SAPBEXexcGood2 6 10" xfId="7006" xr:uid="{00000000-0005-0000-0000-0000D90D0000}"/>
    <cellStyle name="SAPBEXexcGood2 6 11" xfId="8957" xr:uid="{00000000-0005-0000-0000-0000DA0D0000}"/>
    <cellStyle name="SAPBEXexcGood2 6 2" xfId="621" xr:uid="{00000000-0005-0000-0000-0000DB0D0000}"/>
    <cellStyle name="SAPBEXexcGood2 6 2 2" xfId="2838" xr:uid="{00000000-0005-0000-0000-0000DC0D0000}"/>
    <cellStyle name="SAPBEXexcGood2 6 2 3" xfId="3696" xr:uid="{00000000-0005-0000-0000-0000DD0D0000}"/>
    <cellStyle name="SAPBEXexcGood2 6 2 4" xfId="4908" xr:uid="{00000000-0005-0000-0000-0000DE0D0000}"/>
    <cellStyle name="SAPBEXexcGood2 6 2 5" xfId="5398" xr:uid="{00000000-0005-0000-0000-0000DF0D0000}"/>
    <cellStyle name="SAPBEXexcGood2 6 2 6" xfId="6284" xr:uid="{00000000-0005-0000-0000-0000E00D0000}"/>
    <cellStyle name="SAPBEXexcGood2 6 2 7" xfId="7460" xr:uid="{00000000-0005-0000-0000-0000E10D0000}"/>
    <cellStyle name="SAPBEXexcGood2 6 2 8" xfId="8052" xr:uid="{00000000-0005-0000-0000-0000E20D0000}"/>
    <cellStyle name="SAPBEXexcGood2 6 2 9" xfId="8814" xr:uid="{00000000-0005-0000-0000-0000E30D0000}"/>
    <cellStyle name="SAPBEXexcGood2 6 3" xfId="1200" xr:uid="{00000000-0005-0000-0000-0000E40D0000}"/>
    <cellStyle name="SAPBEXexcGood2 6 3 2" xfId="2656" xr:uid="{00000000-0005-0000-0000-0000E50D0000}"/>
    <cellStyle name="SAPBEXexcGood2 6 3 3" xfId="3622" xr:uid="{00000000-0005-0000-0000-0000E60D0000}"/>
    <cellStyle name="SAPBEXexcGood2 6 3 4" xfId="2885" xr:uid="{00000000-0005-0000-0000-0000E70D0000}"/>
    <cellStyle name="SAPBEXexcGood2 6 3 5" xfId="6215" xr:uid="{00000000-0005-0000-0000-0000E80D0000}"/>
    <cellStyle name="SAPBEXexcGood2 6 3 6" xfId="7979" xr:uid="{00000000-0005-0000-0000-0000E90D0000}"/>
    <cellStyle name="SAPBEXexcGood2 6 3 7" xfId="8408" xr:uid="{00000000-0005-0000-0000-0000EA0D0000}"/>
    <cellStyle name="SAPBEXexcGood2 6 4" xfId="2420" xr:uid="{00000000-0005-0000-0000-0000EB0D0000}"/>
    <cellStyle name="SAPBEXexcGood2 6 5" xfId="3036" xr:uid="{00000000-0005-0000-0000-0000EC0D0000}"/>
    <cellStyle name="SAPBEXexcGood2 6 6" xfId="4666" xr:uid="{00000000-0005-0000-0000-0000ED0D0000}"/>
    <cellStyle name="SAPBEXexcGood2 6 7" xfId="5635" xr:uid="{00000000-0005-0000-0000-0000EE0D0000}"/>
    <cellStyle name="SAPBEXexcGood2 6 8" xfId="4665" xr:uid="{00000000-0005-0000-0000-0000EF0D0000}"/>
    <cellStyle name="SAPBEXexcGood2 6 9" xfId="6805" xr:uid="{00000000-0005-0000-0000-0000F00D0000}"/>
    <cellStyle name="SAPBEXexcGood2 7" xfId="622" xr:uid="{00000000-0005-0000-0000-0000F10D0000}"/>
    <cellStyle name="SAPBEXexcGood2 7 2" xfId="1921" xr:uid="{00000000-0005-0000-0000-0000F20D0000}"/>
    <cellStyle name="SAPBEXexcGood2 7 3" xfId="3037" xr:uid="{00000000-0005-0000-0000-0000F30D0000}"/>
    <cellStyle name="SAPBEXexcGood2 7 4" xfId="3880" xr:uid="{00000000-0005-0000-0000-0000F40D0000}"/>
    <cellStyle name="SAPBEXexcGood2 7 5" xfId="5523" xr:uid="{00000000-0005-0000-0000-0000F50D0000}"/>
    <cellStyle name="SAPBEXexcGood2 7 6" xfId="3460" xr:uid="{00000000-0005-0000-0000-0000F60D0000}"/>
    <cellStyle name="SAPBEXexcGood2 7 7" xfId="6804" xr:uid="{00000000-0005-0000-0000-0000F70D0000}"/>
    <cellStyle name="SAPBEXexcGood2 7 8" xfId="7375" xr:uid="{00000000-0005-0000-0000-0000F80D0000}"/>
    <cellStyle name="SAPBEXexcGood2 7 9" xfId="8546" xr:uid="{00000000-0005-0000-0000-0000F90D0000}"/>
    <cellStyle name="SAPBEXexcGood2 8" xfId="623" xr:uid="{00000000-0005-0000-0000-0000FA0D0000}"/>
    <cellStyle name="SAPBEXexcGood2 8 2" xfId="1625" xr:uid="{00000000-0005-0000-0000-0000FB0D0000}"/>
    <cellStyle name="SAPBEXexcGood2 8 3" xfId="3038" xr:uid="{00000000-0005-0000-0000-0000FC0D0000}"/>
    <cellStyle name="SAPBEXexcGood2 8 4" xfId="4274" xr:uid="{00000000-0005-0000-0000-0000FD0D0000}"/>
    <cellStyle name="SAPBEXexcGood2 8 5" xfId="5078" xr:uid="{00000000-0005-0000-0000-0000FE0D0000}"/>
    <cellStyle name="SAPBEXexcGood2 8 6" xfId="4470" xr:uid="{00000000-0005-0000-0000-0000FF0D0000}"/>
    <cellStyle name="SAPBEXexcGood2 8 7" xfId="6803" xr:uid="{00000000-0005-0000-0000-0000000E0000}"/>
    <cellStyle name="SAPBEXexcGood2 8 8" xfId="7234" xr:uid="{00000000-0005-0000-0000-0000010E0000}"/>
    <cellStyle name="SAPBEXexcGood2 8 9" xfId="8200" xr:uid="{00000000-0005-0000-0000-0000020E0000}"/>
    <cellStyle name="SAPBEXexcGood2 9" xfId="624" xr:uid="{00000000-0005-0000-0000-0000030E0000}"/>
    <cellStyle name="SAPBEXexcGood2 9 2" xfId="1626" xr:uid="{00000000-0005-0000-0000-0000040E0000}"/>
    <cellStyle name="SAPBEXexcGood2 9 3" xfId="3039" xr:uid="{00000000-0005-0000-0000-0000050E0000}"/>
    <cellStyle name="SAPBEXexcGood2 9 4" xfId="4595" xr:uid="{00000000-0005-0000-0000-0000060E0000}"/>
    <cellStyle name="SAPBEXexcGood2 9 5" xfId="5079" xr:uid="{00000000-0005-0000-0000-0000070E0000}"/>
    <cellStyle name="SAPBEXexcGood2 9 6" xfId="5710" xr:uid="{00000000-0005-0000-0000-0000080E0000}"/>
    <cellStyle name="SAPBEXexcGood2 9 7" xfId="6802" xr:uid="{00000000-0005-0000-0000-0000090E0000}"/>
    <cellStyle name="SAPBEXexcGood2 9 8" xfId="7008" xr:uid="{00000000-0005-0000-0000-00000A0E0000}"/>
    <cellStyle name="SAPBEXexcGood2 9 9" xfId="8755" xr:uid="{00000000-0005-0000-0000-00000B0E0000}"/>
    <cellStyle name="SAPBEXexcGood2_FY12_MNA_Monthly_Portfolio_Report_July_2012new - Copy" xfId="625" xr:uid="{00000000-0005-0000-0000-00000C0E0000}"/>
    <cellStyle name="SAPBEXexcGood3" xfId="23" xr:uid="{00000000-0005-0000-0000-00000D0E0000}"/>
    <cellStyle name="SAPBEXexcGood3 10" xfId="626" xr:uid="{00000000-0005-0000-0000-00000E0E0000}"/>
    <cellStyle name="SAPBEXexcGood3 10 2" xfId="1752" xr:uid="{00000000-0005-0000-0000-00000F0E0000}"/>
    <cellStyle name="SAPBEXexcGood3 10 3" xfId="3041" xr:uid="{00000000-0005-0000-0000-0000100E0000}"/>
    <cellStyle name="SAPBEXexcGood3 10 4" xfId="4420" xr:uid="{00000000-0005-0000-0000-0000110E0000}"/>
    <cellStyle name="SAPBEXexcGood3 10 5" xfId="5552" xr:uid="{00000000-0005-0000-0000-0000120E0000}"/>
    <cellStyle name="SAPBEXexcGood3 10 6" xfId="2876" xr:uid="{00000000-0005-0000-0000-0000130E0000}"/>
    <cellStyle name="SAPBEXexcGood3 10 7" xfId="6800" xr:uid="{00000000-0005-0000-0000-0000140E0000}"/>
    <cellStyle name="SAPBEXexcGood3 10 8" xfId="7376" xr:uid="{00000000-0005-0000-0000-0000150E0000}"/>
    <cellStyle name="SAPBEXexcGood3 10 9" xfId="8566" xr:uid="{00000000-0005-0000-0000-0000160E0000}"/>
    <cellStyle name="SAPBEXexcGood3 11" xfId="627" xr:uid="{00000000-0005-0000-0000-0000170E0000}"/>
    <cellStyle name="SAPBEXexcGood3 11 2" xfId="2477" xr:uid="{00000000-0005-0000-0000-0000180E0000}"/>
    <cellStyle name="SAPBEXexcGood3 11 3" xfId="3042" xr:uid="{00000000-0005-0000-0000-0000190E0000}"/>
    <cellStyle name="SAPBEXexcGood3 11 4" xfId="4275" xr:uid="{00000000-0005-0000-0000-00001A0E0000}"/>
    <cellStyle name="SAPBEXexcGood3 11 5" xfId="4832" xr:uid="{00000000-0005-0000-0000-00001B0E0000}"/>
    <cellStyle name="SAPBEXexcGood3 11 6" xfId="7255" xr:uid="{00000000-0005-0000-0000-00001C0E0000}"/>
    <cellStyle name="SAPBEXexcGood3 11 7" xfId="8201" xr:uid="{00000000-0005-0000-0000-00001D0E0000}"/>
    <cellStyle name="SAPBEXexcGood3 12" xfId="628" xr:uid="{00000000-0005-0000-0000-00001E0E0000}"/>
    <cellStyle name="SAPBEXexcGood3 12 2" xfId="1627" xr:uid="{00000000-0005-0000-0000-00001F0E0000}"/>
    <cellStyle name="SAPBEXexcGood3 12 3" xfId="3043" xr:uid="{00000000-0005-0000-0000-0000200E0000}"/>
    <cellStyle name="SAPBEXexcGood3 12 4" xfId="4561" xr:uid="{00000000-0005-0000-0000-0000210E0000}"/>
    <cellStyle name="SAPBEXexcGood3 12 5" xfId="5637" xr:uid="{00000000-0005-0000-0000-0000220E0000}"/>
    <cellStyle name="SAPBEXexcGood3 12 6" xfId="4691" xr:uid="{00000000-0005-0000-0000-0000230E0000}"/>
    <cellStyle name="SAPBEXexcGood3 12 7" xfId="6798" xr:uid="{00000000-0005-0000-0000-0000240E0000}"/>
    <cellStyle name="SAPBEXexcGood3 12 8" xfId="7010" xr:uid="{00000000-0005-0000-0000-0000250E0000}"/>
    <cellStyle name="SAPBEXexcGood3 12 9" xfId="8959" xr:uid="{00000000-0005-0000-0000-0000260E0000}"/>
    <cellStyle name="SAPBEXexcGood3 13" xfId="1787" xr:uid="{00000000-0005-0000-0000-0000270E0000}"/>
    <cellStyle name="SAPBEXexcGood3 14" xfId="3040" xr:uid="{00000000-0005-0000-0000-0000280E0000}"/>
    <cellStyle name="SAPBEXexcGood3 15" xfId="4512" xr:uid="{00000000-0005-0000-0000-0000290E0000}"/>
    <cellStyle name="SAPBEXexcGood3 16" xfId="5605" xr:uid="{00000000-0005-0000-0000-00002A0E0000}"/>
    <cellStyle name="SAPBEXexcGood3 17" xfId="7009" xr:uid="{00000000-0005-0000-0000-00002B0E0000}"/>
    <cellStyle name="SAPBEXexcGood3 18" xfId="8958" xr:uid="{00000000-0005-0000-0000-00002C0E0000}"/>
    <cellStyle name="SAPBEXexcGood3 19" xfId="81" xr:uid="{00000000-0005-0000-0000-00002D0E0000}"/>
    <cellStyle name="SAPBEXexcGood3 2" xfId="110" xr:uid="{00000000-0005-0000-0000-00002E0E0000}"/>
    <cellStyle name="SAPBEXexcGood3 2 10" xfId="4455" xr:uid="{00000000-0005-0000-0000-00002F0E0000}"/>
    <cellStyle name="SAPBEXexcGood3 2 11" xfId="6797" xr:uid="{00000000-0005-0000-0000-0000300E0000}"/>
    <cellStyle name="SAPBEXexcGood3 2 12" xfId="7011" xr:uid="{00000000-0005-0000-0000-0000310E0000}"/>
    <cellStyle name="SAPBEXexcGood3 2 13" xfId="6505" xr:uid="{00000000-0005-0000-0000-0000320E0000}"/>
    <cellStyle name="SAPBEXexcGood3 2 2" xfId="630" xr:uid="{00000000-0005-0000-0000-0000330E0000}"/>
    <cellStyle name="SAPBEXexcGood3 2 2 2" xfId="1788" xr:uid="{00000000-0005-0000-0000-0000340E0000}"/>
    <cellStyle name="SAPBEXexcGood3 2 2 3" xfId="3045" xr:uid="{00000000-0005-0000-0000-0000350E0000}"/>
    <cellStyle name="SAPBEXexcGood3 2 2 4" xfId="4276" xr:uid="{00000000-0005-0000-0000-0000360E0000}"/>
    <cellStyle name="SAPBEXexcGood3 2 2 5" xfId="5771" xr:uid="{00000000-0005-0000-0000-0000370E0000}"/>
    <cellStyle name="SAPBEXexcGood3 2 2 6" xfId="4174" xr:uid="{00000000-0005-0000-0000-0000380E0000}"/>
    <cellStyle name="SAPBEXexcGood3 2 2 7" xfId="6796" xr:uid="{00000000-0005-0000-0000-0000390E0000}"/>
    <cellStyle name="SAPBEXexcGood3 2 2 8" xfId="7013" xr:uid="{00000000-0005-0000-0000-00003A0E0000}"/>
    <cellStyle name="SAPBEXexcGood3 2 2 9" xfId="9103" xr:uid="{00000000-0005-0000-0000-00003B0E0000}"/>
    <cellStyle name="SAPBEXexcGood3 2 3" xfId="631" xr:uid="{00000000-0005-0000-0000-00003C0E0000}"/>
    <cellStyle name="SAPBEXexcGood3 2 3 2" xfId="2437" xr:uid="{00000000-0005-0000-0000-00003D0E0000}"/>
    <cellStyle name="SAPBEXexcGood3 2 3 3" xfId="3046" xr:uid="{00000000-0005-0000-0000-00003E0E0000}"/>
    <cellStyle name="SAPBEXexcGood3 2 3 4" xfId="4562" xr:uid="{00000000-0005-0000-0000-00003F0E0000}"/>
    <cellStyle name="SAPBEXexcGood3 2 3 5" xfId="5561" xr:uid="{00000000-0005-0000-0000-0000400E0000}"/>
    <cellStyle name="SAPBEXexcGood3 2 3 6" xfId="4397" xr:uid="{00000000-0005-0000-0000-0000410E0000}"/>
    <cellStyle name="SAPBEXexcGood3 2 3 7" xfId="6795" xr:uid="{00000000-0005-0000-0000-0000420E0000}"/>
    <cellStyle name="SAPBEXexcGood3 2 3 8" xfId="7015" xr:uid="{00000000-0005-0000-0000-0000430E0000}"/>
    <cellStyle name="SAPBEXexcGood3 2 3 9" xfId="8571" xr:uid="{00000000-0005-0000-0000-0000440E0000}"/>
    <cellStyle name="SAPBEXexcGood3 2 4" xfId="629" xr:uid="{00000000-0005-0000-0000-0000450E0000}"/>
    <cellStyle name="SAPBEXexcGood3 2 4 2" xfId="2839" xr:uid="{00000000-0005-0000-0000-0000460E0000}"/>
    <cellStyle name="SAPBEXexcGood3 2 4 3" xfId="3697" xr:uid="{00000000-0005-0000-0000-0000470E0000}"/>
    <cellStyle name="SAPBEXexcGood3 2 4 4" xfId="4909" xr:uid="{00000000-0005-0000-0000-0000480E0000}"/>
    <cellStyle name="SAPBEXexcGood3 2 4 5" xfId="5399" xr:uid="{00000000-0005-0000-0000-0000490E0000}"/>
    <cellStyle name="SAPBEXexcGood3 2 4 6" xfId="6285" xr:uid="{00000000-0005-0000-0000-00004A0E0000}"/>
    <cellStyle name="SAPBEXexcGood3 2 4 7" xfId="7461" xr:uid="{00000000-0005-0000-0000-00004B0E0000}"/>
    <cellStyle name="SAPBEXexcGood3 2 4 8" xfId="8053" xr:uid="{00000000-0005-0000-0000-00004C0E0000}"/>
    <cellStyle name="SAPBEXexcGood3 2 4 9" xfId="8452" xr:uid="{00000000-0005-0000-0000-00004D0E0000}"/>
    <cellStyle name="SAPBEXexcGood3 2 5" xfId="1121" xr:uid="{00000000-0005-0000-0000-00004E0E0000}"/>
    <cellStyle name="SAPBEXexcGood3 2 5 2" xfId="1448" xr:uid="{00000000-0005-0000-0000-00004F0E0000}"/>
    <cellStyle name="SAPBEXexcGood3 2 5 3" xfId="3540" xr:uid="{00000000-0005-0000-0000-0000500E0000}"/>
    <cellStyle name="SAPBEXexcGood3 2 5 4" xfId="4088" xr:uid="{00000000-0005-0000-0000-0000510E0000}"/>
    <cellStyle name="SAPBEXexcGood3 2 5 5" xfId="6135" xr:uid="{00000000-0005-0000-0000-0000520E0000}"/>
    <cellStyle name="SAPBEXexcGood3 2 5 6" xfId="7896" xr:uid="{00000000-0005-0000-0000-0000530E0000}"/>
    <cellStyle name="SAPBEXexcGood3 2 5 7" xfId="9022" xr:uid="{00000000-0005-0000-0000-0000540E0000}"/>
    <cellStyle name="SAPBEXexcGood3 2 6" xfId="1628" xr:uid="{00000000-0005-0000-0000-0000550E0000}"/>
    <cellStyle name="SAPBEXexcGood3 2 7" xfId="3044" xr:uid="{00000000-0005-0000-0000-0000560E0000}"/>
    <cellStyle name="SAPBEXexcGood3 2 8" xfId="3881" xr:uid="{00000000-0005-0000-0000-0000570E0000}"/>
    <cellStyle name="SAPBEXexcGood3 2 9" xfId="4268" xr:uid="{00000000-0005-0000-0000-0000580E0000}"/>
    <cellStyle name="SAPBEXexcGood3 3" xfId="151" xr:uid="{00000000-0005-0000-0000-0000590E0000}"/>
    <cellStyle name="SAPBEXexcGood3 3 10" xfId="4565" xr:uid="{00000000-0005-0000-0000-00005A0E0000}"/>
    <cellStyle name="SAPBEXexcGood3 3 11" xfId="6794" xr:uid="{00000000-0005-0000-0000-00005B0E0000}"/>
    <cellStyle name="SAPBEXexcGood3 3 12" xfId="7017" xr:uid="{00000000-0005-0000-0000-00005C0E0000}"/>
    <cellStyle name="SAPBEXexcGood3 3 13" xfId="8202" xr:uid="{00000000-0005-0000-0000-00005D0E0000}"/>
    <cellStyle name="SAPBEXexcGood3 3 2" xfId="633" xr:uid="{00000000-0005-0000-0000-00005E0E0000}"/>
    <cellStyle name="SAPBEXexcGood3 3 2 2" xfId="1630" xr:uid="{00000000-0005-0000-0000-00005F0E0000}"/>
    <cellStyle name="SAPBEXexcGood3 3 2 3" xfId="3048" xr:uid="{00000000-0005-0000-0000-0000600E0000}"/>
    <cellStyle name="SAPBEXexcGood3 3 2 4" xfId="4442" xr:uid="{00000000-0005-0000-0000-0000610E0000}"/>
    <cellStyle name="SAPBEXexcGood3 3 2 5" xfId="5082" xr:uid="{00000000-0005-0000-0000-0000620E0000}"/>
    <cellStyle name="SAPBEXexcGood3 3 2 6" xfId="4689" xr:uid="{00000000-0005-0000-0000-0000630E0000}"/>
    <cellStyle name="SAPBEXexcGood3 3 2 7" xfId="6793" xr:uid="{00000000-0005-0000-0000-0000640E0000}"/>
    <cellStyle name="SAPBEXexcGood3 3 2 8" xfId="7018" xr:uid="{00000000-0005-0000-0000-0000650E0000}"/>
    <cellStyle name="SAPBEXexcGood3 3 2 9" xfId="8203" xr:uid="{00000000-0005-0000-0000-0000660E0000}"/>
    <cellStyle name="SAPBEXexcGood3 3 3" xfId="634" xr:uid="{00000000-0005-0000-0000-0000670E0000}"/>
    <cellStyle name="SAPBEXexcGood3 3 3 2" xfId="1631" xr:uid="{00000000-0005-0000-0000-0000680E0000}"/>
    <cellStyle name="SAPBEXexcGood3 3 3 3" xfId="3049" xr:uid="{00000000-0005-0000-0000-0000690E0000}"/>
    <cellStyle name="SAPBEXexcGood3 3 3 4" xfId="3882" xr:uid="{00000000-0005-0000-0000-00006A0E0000}"/>
    <cellStyle name="SAPBEXexcGood3 3 3 5" xfId="5083" xr:uid="{00000000-0005-0000-0000-00006B0E0000}"/>
    <cellStyle name="SAPBEXexcGood3 3 3 6" xfId="4357" xr:uid="{00000000-0005-0000-0000-00006C0E0000}"/>
    <cellStyle name="SAPBEXexcGood3 3 3 7" xfId="6792" xr:uid="{00000000-0005-0000-0000-00006D0E0000}"/>
    <cellStyle name="SAPBEXexcGood3 3 3 8" xfId="7378" xr:uid="{00000000-0005-0000-0000-00006E0E0000}"/>
    <cellStyle name="SAPBEXexcGood3 3 3 9" xfId="8204" xr:uid="{00000000-0005-0000-0000-00006F0E0000}"/>
    <cellStyle name="SAPBEXexcGood3 3 4" xfId="632" xr:uid="{00000000-0005-0000-0000-0000700E0000}"/>
    <cellStyle name="SAPBEXexcGood3 3 4 2" xfId="2840" xr:uid="{00000000-0005-0000-0000-0000710E0000}"/>
    <cellStyle name="SAPBEXexcGood3 3 4 3" xfId="3698" xr:uid="{00000000-0005-0000-0000-0000720E0000}"/>
    <cellStyle name="SAPBEXexcGood3 3 4 4" xfId="4910" xr:uid="{00000000-0005-0000-0000-0000730E0000}"/>
    <cellStyle name="SAPBEXexcGood3 3 4 5" xfId="5400" xr:uid="{00000000-0005-0000-0000-0000740E0000}"/>
    <cellStyle name="SAPBEXexcGood3 3 4 6" xfId="6286" xr:uid="{00000000-0005-0000-0000-0000750E0000}"/>
    <cellStyle name="SAPBEXexcGood3 3 4 7" xfId="7462" xr:uid="{00000000-0005-0000-0000-0000760E0000}"/>
    <cellStyle name="SAPBEXexcGood3 3 4 8" xfId="8054" xr:uid="{00000000-0005-0000-0000-0000770E0000}"/>
    <cellStyle name="SAPBEXexcGood3 3 4 9" xfId="8787" xr:uid="{00000000-0005-0000-0000-0000780E0000}"/>
    <cellStyle name="SAPBEXexcGood3 3 5" xfId="1140" xr:uid="{00000000-0005-0000-0000-0000790E0000}"/>
    <cellStyle name="SAPBEXexcGood3 3 5 2" xfId="2550" xr:uid="{00000000-0005-0000-0000-00007A0E0000}"/>
    <cellStyle name="SAPBEXexcGood3 3 5 3" xfId="3559" xr:uid="{00000000-0005-0000-0000-00007B0E0000}"/>
    <cellStyle name="SAPBEXexcGood3 3 5 4" xfId="4104" xr:uid="{00000000-0005-0000-0000-00007C0E0000}"/>
    <cellStyle name="SAPBEXexcGood3 3 5 5" xfId="6154" xr:uid="{00000000-0005-0000-0000-00007D0E0000}"/>
    <cellStyle name="SAPBEXexcGood3 3 5 6" xfId="7915" xr:uid="{00000000-0005-0000-0000-00007E0E0000}"/>
    <cellStyle name="SAPBEXexcGood3 3 5 7" xfId="8781" xr:uid="{00000000-0005-0000-0000-00007F0E0000}"/>
    <cellStyle name="SAPBEXexcGood3 3 6" xfId="1629" xr:uid="{00000000-0005-0000-0000-0000800E0000}"/>
    <cellStyle name="SAPBEXexcGood3 3 7" xfId="3047" xr:uid="{00000000-0005-0000-0000-0000810E0000}"/>
    <cellStyle name="SAPBEXexcGood3 3 8" xfId="4513" xr:uid="{00000000-0005-0000-0000-0000820E0000}"/>
    <cellStyle name="SAPBEXexcGood3 3 9" xfId="5081" xr:uid="{00000000-0005-0000-0000-0000830E0000}"/>
    <cellStyle name="SAPBEXexcGood3 4" xfId="160" xr:uid="{00000000-0005-0000-0000-0000840E0000}"/>
    <cellStyle name="SAPBEXexcGood3 4 10" xfId="4227" xr:uid="{00000000-0005-0000-0000-0000850E0000}"/>
    <cellStyle name="SAPBEXexcGood3 4 11" xfId="6791" xr:uid="{00000000-0005-0000-0000-0000860E0000}"/>
    <cellStyle name="SAPBEXexcGood3 4 12" xfId="7220" xr:uid="{00000000-0005-0000-0000-0000870E0000}"/>
    <cellStyle name="SAPBEXexcGood3 4 13" xfId="8205" xr:uid="{00000000-0005-0000-0000-0000880E0000}"/>
    <cellStyle name="SAPBEXexcGood3 4 2" xfId="636" xr:uid="{00000000-0005-0000-0000-0000890E0000}"/>
    <cellStyle name="SAPBEXexcGood3 4 2 2" xfId="2524" xr:uid="{00000000-0005-0000-0000-00008A0E0000}"/>
    <cellStyle name="SAPBEXexcGood3 4 2 3" xfId="3051" xr:uid="{00000000-0005-0000-0000-00008B0E0000}"/>
    <cellStyle name="SAPBEXexcGood3 4 2 4" xfId="3884" xr:uid="{00000000-0005-0000-0000-00008C0E0000}"/>
    <cellStyle name="SAPBEXexcGood3 4 2 5" xfId="5085" xr:uid="{00000000-0005-0000-0000-00008D0E0000}"/>
    <cellStyle name="SAPBEXexcGood3 4 2 6" xfId="4341" xr:uid="{00000000-0005-0000-0000-00008E0E0000}"/>
    <cellStyle name="SAPBEXexcGood3 4 2 7" xfId="6790" xr:uid="{00000000-0005-0000-0000-00008F0E0000}"/>
    <cellStyle name="SAPBEXexcGood3 4 2 8" xfId="7019" xr:uid="{00000000-0005-0000-0000-0000900E0000}"/>
    <cellStyle name="SAPBEXexcGood3 4 2 9" xfId="8206" xr:uid="{00000000-0005-0000-0000-0000910E0000}"/>
    <cellStyle name="SAPBEXexcGood3 4 3" xfId="637" xr:uid="{00000000-0005-0000-0000-0000920E0000}"/>
    <cellStyle name="SAPBEXexcGood3 4 3 2" xfId="1632" xr:uid="{00000000-0005-0000-0000-0000930E0000}"/>
    <cellStyle name="SAPBEXexcGood3 4 3 3" xfId="3052" xr:uid="{00000000-0005-0000-0000-0000940E0000}"/>
    <cellStyle name="SAPBEXexcGood3 4 3 4" xfId="4153" xr:uid="{00000000-0005-0000-0000-0000950E0000}"/>
    <cellStyle name="SAPBEXexcGood3 4 3 5" xfId="5086" xr:uid="{00000000-0005-0000-0000-0000960E0000}"/>
    <cellStyle name="SAPBEXexcGood3 4 3 6" xfId="2896" xr:uid="{00000000-0005-0000-0000-0000970E0000}"/>
    <cellStyle name="SAPBEXexcGood3 4 3 7" xfId="6789" xr:uid="{00000000-0005-0000-0000-0000980E0000}"/>
    <cellStyle name="SAPBEXexcGood3 4 3 8" xfId="7379" xr:uid="{00000000-0005-0000-0000-0000990E0000}"/>
    <cellStyle name="SAPBEXexcGood3 4 3 9" xfId="8207" xr:uid="{00000000-0005-0000-0000-00009A0E0000}"/>
    <cellStyle name="SAPBEXexcGood3 4 4" xfId="635" xr:uid="{00000000-0005-0000-0000-00009B0E0000}"/>
    <cellStyle name="SAPBEXexcGood3 4 4 2" xfId="2841" xr:uid="{00000000-0005-0000-0000-00009C0E0000}"/>
    <cellStyle name="SAPBEXexcGood3 4 4 3" xfId="3699" xr:uid="{00000000-0005-0000-0000-00009D0E0000}"/>
    <cellStyle name="SAPBEXexcGood3 4 4 4" xfId="4911" xr:uid="{00000000-0005-0000-0000-00009E0E0000}"/>
    <cellStyle name="SAPBEXexcGood3 4 4 5" xfId="5401" xr:uid="{00000000-0005-0000-0000-00009F0E0000}"/>
    <cellStyle name="SAPBEXexcGood3 4 4 6" xfId="6287" xr:uid="{00000000-0005-0000-0000-0000A00E0000}"/>
    <cellStyle name="SAPBEXexcGood3 4 4 7" xfId="7463" xr:uid="{00000000-0005-0000-0000-0000A10E0000}"/>
    <cellStyle name="SAPBEXexcGood3 4 4 8" xfId="8055" xr:uid="{00000000-0005-0000-0000-0000A20E0000}"/>
    <cellStyle name="SAPBEXexcGood3 4 4 9" xfId="8616" xr:uid="{00000000-0005-0000-0000-0000A30E0000}"/>
    <cellStyle name="SAPBEXexcGood3 4 5" xfId="1145" xr:uid="{00000000-0005-0000-0000-0000A40E0000}"/>
    <cellStyle name="SAPBEXexcGood3 4 5 2" xfId="1356" xr:uid="{00000000-0005-0000-0000-0000A50E0000}"/>
    <cellStyle name="SAPBEXexcGood3 4 5 3" xfId="3564" xr:uid="{00000000-0005-0000-0000-0000A60E0000}"/>
    <cellStyle name="SAPBEXexcGood3 4 5 4" xfId="4107" xr:uid="{00000000-0005-0000-0000-0000A70E0000}"/>
    <cellStyle name="SAPBEXexcGood3 4 5 5" xfId="6158" xr:uid="{00000000-0005-0000-0000-0000A80E0000}"/>
    <cellStyle name="SAPBEXexcGood3 4 5 6" xfId="7920" xr:uid="{00000000-0005-0000-0000-0000A90E0000}"/>
    <cellStyle name="SAPBEXexcGood3 4 5 7" xfId="8641" xr:uid="{00000000-0005-0000-0000-0000AA0E0000}"/>
    <cellStyle name="SAPBEXexcGood3 4 6" xfId="1789" xr:uid="{00000000-0005-0000-0000-0000AB0E0000}"/>
    <cellStyle name="SAPBEXexcGood3 4 7" xfId="3050" xr:uid="{00000000-0005-0000-0000-0000AC0E0000}"/>
    <cellStyle name="SAPBEXexcGood3 4 8" xfId="3883" xr:uid="{00000000-0005-0000-0000-0000AD0E0000}"/>
    <cellStyle name="SAPBEXexcGood3 4 9" xfId="5084" xr:uid="{00000000-0005-0000-0000-0000AE0E0000}"/>
    <cellStyle name="SAPBEXexcGood3 5" xfId="203" xr:uid="{00000000-0005-0000-0000-0000AF0E0000}"/>
    <cellStyle name="SAPBEXexcGood3 5 10" xfId="4173" xr:uid="{00000000-0005-0000-0000-0000B00E0000}"/>
    <cellStyle name="SAPBEXexcGood3 5 11" xfId="6788" xr:uid="{00000000-0005-0000-0000-0000B10E0000}"/>
    <cellStyle name="SAPBEXexcGood3 5 12" xfId="7235" xr:uid="{00000000-0005-0000-0000-0000B20E0000}"/>
    <cellStyle name="SAPBEXexcGood3 5 13" xfId="8208" xr:uid="{00000000-0005-0000-0000-0000B30E0000}"/>
    <cellStyle name="SAPBEXexcGood3 5 2" xfId="639" xr:uid="{00000000-0005-0000-0000-0000B40E0000}"/>
    <cellStyle name="SAPBEXexcGood3 5 2 2" xfId="2522" xr:uid="{00000000-0005-0000-0000-0000B50E0000}"/>
    <cellStyle name="SAPBEXexcGood3 5 2 3" xfId="3054" xr:uid="{00000000-0005-0000-0000-0000B60E0000}"/>
    <cellStyle name="SAPBEXexcGood3 5 2 4" xfId="3889" xr:uid="{00000000-0005-0000-0000-0000B70E0000}"/>
    <cellStyle name="SAPBEXexcGood3 5 2 5" xfId="5088" xr:uid="{00000000-0005-0000-0000-0000B80E0000}"/>
    <cellStyle name="SAPBEXexcGood3 5 2 6" xfId="4229" xr:uid="{00000000-0005-0000-0000-0000B90E0000}"/>
    <cellStyle name="SAPBEXexcGood3 5 2 7" xfId="6787" xr:uid="{00000000-0005-0000-0000-0000BA0E0000}"/>
    <cellStyle name="SAPBEXexcGood3 5 2 8" xfId="7020" xr:uid="{00000000-0005-0000-0000-0000BB0E0000}"/>
    <cellStyle name="SAPBEXexcGood3 5 2 9" xfId="8209" xr:uid="{00000000-0005-0000-0000-0000BC0E0000}"/>
    <cellStyle name="SAPBEXexcGood3 5 3" xfId="640" xr:uid="{00000000-0005-0000-0000-0000BD0E0000}"/>
    <cellStyle name="SAPBEXexcGood3 5 3 2" xfId="2311" xr:uid="{00000000-0005-0000-0000-0000BE0E0000}"/>
    <cellStyle name="SAPBEXexcGood3 5 3 3" xfId="3055" xr:uid="{00000000-0005-0000-0000-0000BF0E0000}"/>
    <cellStyle name="SAPBEXexcGood3 5 3 4" xfId="4278" xr:uid="{00000000-0005-0000-0000-0000C00E0000}"/>
    <cellStyle name="SAPBEXexcGood3 5 3 5" xfId="5089" xr:uid="{00000000-0005-0000-0000-0000C10E0000}"/>
    <cellStyle name="SAPBEXexcGood3 5 3 6" xfId="2074" xr:uid="{00000000-0005-0000-0000-0000C20E0000}"/>
    <cellStyle name="SAPBEXexcGood3 5 3 7" xfId="6786" xr:uid="{00000000-0005-0000-0000-0000C30E0000}"/>
    <cellStyle name="SAPBEXexcGood3 5 3 8" xfId="7380" xr:uid="{00000000-0005-0000-0000-0000C40E0000}"/>
    <cellStyle name="SAPBEXexcGood3 5 3 9" xfId="8210" xr:uid="{00000000-0005-0000-0000-0000C50E0000}"/>
    <cellStyle name="SAPBEXexcGood3 5 4" xfId="638" xr:uid="{00000000-0005-0000-0000-0000C60E0000}"/>
    <cellStyle name="SAPBEXexcGood3 5 4 2" xfId="2842" xr:uid="{00000000-0005-0000-0000-0000C70E0000}"/>
    <cellStyle name="SAPBEXexcGood3 5 4 3" xfId="3700" xr:uid="{00000000-0005-0000-0000-0000C80E0000}"/>
    <cellStyle name="SAPBEXexcGood3 5 4 4" xfId="4912" xr:uid="{00000000-0005-0000-0000-0000C90E0000}"/>
    <cellStyle name="SAPBEXexcGood3 5 4 5" xfId="5402" xr:uid="{00000000-0005-0000-0000-0000CA0E0000}"/>
    <cellStyle name="SAPBEXexcGood3 5 4 6" xfId="6288" xr:uid="{00000000-0005-0000-0000-0000CB0E0000}"/>
    <cellStyle name="SAPBEXexcGood3 5 4 7" xfId="7464" xr:uid="{00000000-0005-0000-0000-0000CC0E0000}"/>
    <cellStyle name="SAPBEXexcGood3 5 4 8" xfId="8056" xr:uid="{00000000-0005-0000-0000-0000CD0E0000}"/>
    <cellStyle name="SAPBEXexcGood3 5 4 9" xfId="8784" xr:uid="{00000000-0005-0000-0000-0000CE0E0000}"/>
    <cellStyle name="SAPBEXexcGood3 5 5" xfId="1178" xr:uid="{00000000-0005-0000-0000-0000CF0E0000}"/>
    <cellStyle name="SAPBEXexcGood3 5 5 2" xfId="1411" xr:uid="{00000000-0005-0000-0000-0000D00E0000}"/>
    <cellStyle name="SAPBEXexcGood3 5 5 3" xfId="3600" xr:uid="{00000000-0005-0000-0000-0000D10E0000}"/>
    <cellStyle name="SAPBEXexcGood3 5 5 4" xfId="4127" xr:uid="{00000000-0005-0000-0000-0000D20E0000}"/>
    <cellStyle name="SAPBEXexcGood3 5 5 5" xfId="6194" xr:uid="{00000000-0005-0000-0000-0000D30E0000}"/>
    <cellStyle name="SAPBEXexcGood3 5 5 6" xfId="7956" xr:uid="{00000000-0005-0000-0000-0000D40E0000}"/>
    <cellStyle name="SAPBEXexcGood3 5 5 7" xfId="9033" xr:uid="{00000000-0005-0000-0000-0000D50E0000}"/>
    <cellStyle name="SAPBEXexcGood3 5 6" xfId="1790" xr:uid="{00000000-0005-0000-0000-0000D60E0000}"/>
    <cellStyle name="SAPBEXexcGood3 5 7" xfId="3053" xr:uid="{00000000-0005-0000-0000-0000D70E0000}"/>
    <cellStyle name="SAPBEXexcGood3 5 8" xfId="3888" xr:uid="{00000000-0005-0000-0000-0000D80E0000}"/>
    <cellStyle name="SAPBEXexcGood3 5 9" xfId="5087" xr:uid="{00000000-0005-0000-0000-0000D90E0000}"/>
    <cellStyle name="SAPBEXexcGood3 6" xfId="211" xr:uid="{00000000-0005-0000-0000-0000DA0E0000}"/>
    <cellStyle name="SAPBEXexcGood3 6 10" xfId="7256" xr:uid="{00000000-0005-0000-0000-0000DB0E0000}"/>
    <cellStyle name="SAPBEXexcGood3 6 11" xfId="8211" xr:uid="{00000000-0005-0000-0000-0000DC0E0000}"/>
    <cellStyle name="SAPBEXexcGood3 6 2" xfId="641" xr:uid="{00000000-0005-0000-0000-0000DD0E0000}"/>
    <cellStyle name="SAPBEXexcGood3 6 2 2" xfId="2843" xr:uid="{00000000-0005-0000-0000-0000DE0E0000}"/>
    <cellStyle name="SAPBEXexcGood3 6 2 3" xfId="3701" xr:uid="{00000000-0005-0000-0000-0000DF0E0000}"/>
    <cellStyle name="SAPBEXexcGood3 6 2 4" xfId="4913" xr:uid="{00000000-0005-0000-0000-0000E00E0000}"/>
    <cellStyle name="SAPBEXexcGood3 6 2 5" xfId="5403" xr:uid="{00000000-0005-0000-0000-0000E10E0000}"/>
    <cellStyle name="SAPBEXexcGood3 6 2 6" xfId="6289" xr:uid="{00000000-0005-0000-0000-0000E20E0000}"/>
    <cellStyle name="SAPBEXexcGood3 6 2 7" xfId="7465" xr:uid="{00000000-0005-0000-0000-0000E30E0000}"/>
    <cellStyle name="SAPBEXexcGood3 6 2 8" xfId="8057" xr:uid="{00000000-0005-0000-0000-0000E40E0000}"/>
    <cellStyle name="SAPBEXexcGood3 6 2 9" xfId="8586" xr:uid="{00000000-0005-0000-0000-0000E50E0000}"/>
    <cellStyle name="SAPBEXexcGood3 6 3" xfId="1184" xr:uid="{00000000-0005-0000-0000-0000E60E0000}"/>
    <cellStyle name="SAPBEXexcGood3 6 3 2" xfId="2446" xr:uid="{00000000-0005-0000-0000-0000E70E0000}"/>
    <cellStyle name="SAPBEXexcGood3 6 3 3" xfId="3605" xr:uid="{00000000-0005-0000-0000-0000E80E0000}"/>
    <cellStyle name="SAPBEXexcGood3 6 3 4" xfId="1477" xr:uid="{00000000-0005-0000-0000-0000E90E0000}"/>
    <cellStyle name="SAPBEXexcGood3 6 3 5" xfId="6198" xr:uid="{00000000-0005-0000-0000-0000EA0E0000}"/>
    <cellStyle name="SAPBEXexcGood3 6 3 6" xfId="7962" xr:uid="{00000000-0005-0000-0000-0000EB0E0000}"/>
    <cellStyle name="SAPBEXexcGood3 6 3 7" xfId="9031" xr:uid="{00000000-0005-0000-0000-0000EC0E0000}"/>
    <cellStyle name="SAPBEXexcGood3 6 4" xfId="1330" xr:uid="{00000000-0005-0000-0000-0000ED0E0000}"/>
    <cellStyle name="SAPBEXexcGood3 6 5" xfId="3056" xr:uid="{00000000-0005-0000-0000-0000EE0E0000}"/>
    <cellStyle name="SAPBEXexcGood3 6 6" xfId="3890" xr:uid="{00000000-0005-0000-0000-0000EF0E0000}"/>
    <cellStyle name="SAPBEXexcGood3 6 7" xfId="5090" xr:uid="{00000000-0005-0000-0000-0000F00E0000}"/>
    <cellStyle name="SAPBEXexcGood3 6 8" xfId="3763" xr:uid="{00000000-0005-0000-0000-0000F10E0000}"/>
    <cellStyle name="SAPBEXexcGood3 6 9" xfId="6785" xr:uid="{00000000-0005-0000-0000-0000F20E0000}"/>
    <cellStyle name="SAPBEXexcGood3 7" xfId="642" xr:uid="{00000000-0005-0000-0000-0000F30E0000}"/>
    <cellStyle name="SAPBEXexcGood3 7 2" xfId="2002" xr:uid="{00000000-0005-0000-0000-0000F40E0000}"/>
    <cellStyle name="SAPBEXexcGood3 7 3" xfId="3057" xr:uid="{00000000-0005-0000-0000-0000F50E0000}"/>
    <cellStyle name="SAPBEXexcGood3 7 4" xfId="3891" xr:uid="{00000000-0005-0000-0000-0000F60E0000}"/>
    <cellStyle name="SAPBEXexcGood3 7 5" xfId="5091" xr:uid="{00000000-0005-0000-0000-0000F70E0000}"/>
    <cellStyle name="SAPBEXexcGood3 7 6" xfId="4230" xr:uid="{00000000-0005-0000-0000-0000F80E0000}"/>
    <cellStyle name="SAPBEXexcGood3 7 7" xfId="6784" xr:uid="{00000000-0005-0000-0000-0000F90E0000}"/>
    <cellStyle name="SAPBEXexcGood3 7 8" xfId="7272" xr:uid="{00000000-0005-0000-0000-0000FA0E0000}"/>
    <cellStyle name="SAPBEXexcGood3 7 9" xfId="8756" xr:uid="{00000000-0005-0000-0000-0000FB0E0000}"/>
    <cellStyle name="SAPBEXexcGood3 8" xfId="643" xr:uid="{00000000-0005-0000-0000-0000FC0E0000}"/>
    <cellStyle name="SAPBEXexcGood3 8 2" xfId="1959" xr:uid="{00000000-0005-0000-0000-0000FD0E0000}"/>
    <cellStyle name="SAPBEXexcGood3 8 3" xfId="3058" xr:uid="{00000000-0005-0000-0000-0000FE0E0000}"/>
    <cellStyle name="SAPBEXexcGood3 8 4" xfId="4279" xr:uid="{00000000-0005-0000-0000-0000FF0E0000}"/>
    <cellStyle name="SAPBEXexcGood3 8 5" xfId="5638" xr:uid="{00000000-0005-0000-0000-0000000F0000}"/>
    <cellStyle name="SAPBEXexcGood3 8 6" xfId="5452" xr:uid="{00000000-0005-0000-0000-0000010F0000}"/>
    <cellStyle name="SAPBEXexcGood3 8 7" xfId="6783" xr:uid="{00000000-0005-0000-0000-0000020F0000}"/>
    <cellStyle name="SAPBEXexcGood3 8 8" xfId="7525" xr:uid="{00000000-0005-0000-0000-0000030F0000}"/>
    <cellStyle name="SAPBEXexcGood3 8 9" xfId="8960" xr:uid="{00000000-0005-0000-0000-0000040F0000}"/>
    <cellStyle name="SAPBEXexcGood3 9" xfId="644" xr:uid="{00000000-0005-0000-0000-0000050F0000}"/>
    <cellStyle name="SAPBEXexcGood3 9 2" xfId="1571" xr:uid="{00000000-0005-0000-0000-0000060F0000}"/>
    <cellStyle name="SAPBEXexcGood3 9 3" xfId="3059" xr:uid="{00000000-0005-0000-0000-0000070F0000}"/>
    <cellStyle name="SAPBEXexcGood3 9 4" xfId="2391" xr:uid="{00000000-0005-0000-0000-0000080F0000}"/>
    <cellStyle name="SAPBEXexcGood3 9 5" xfId="5499" xr:uid="{00000000-0005-0000-0000-0000090F0000}"/>
    <cellStyle name="SAPBEXexcGood3 9 6" xfId="5542" xr:uid="{00000000-0005-0000-0000-00000A0F0000}"/>
    <cellStyle name="SAPBEXexcGood3 9 7" xfId="7188" xr:uid="{00000000-0005-0000-0000-00000B0F0000}"/>
    <cellStyle name="SAPBEXexcGood3 9 8" xfId="6434" xr:uid="{00000000-0005-0000-0000-00000C0F0000}"/>
    <cellStyle name="SAPBEXexcGood3 9 9" xfId="8522" xr:uid="{00000000-0005-0000-0000-00000D0F0000}"/>
    <cellStyle name="SAPBEXexcGood3_FY12_MNA_Monthly_Portfolio_Report_July_2012new - Copy" xfId="645" xr:uid="{00000000-0005-0000-0000-00000E0F0000}"/>
    <cellStyle name="SAPBEXexcVeryBad" xfId="646" xr:uid="{00000000-0005-0000-0000-00000F0F0000}"/>
    <cellStyle name="SAPBEXfilterDrill" xfId="24" xr:uid="{00000000-0005-0000-0000-0000100F0000}"/>
    <cellStyle name="SAPBEXfilterDrill 10" xfId="648" xr:uid="{00000000-0005-0000-0000-0000110F0000}"/>
    <cellStyle name="SAPBEXfilterDrill 10 10" xfId="3886" xr:uid="{00000000-0005-0000-0000-0000120F0000}"/>
    <cellStyle name="SAPBEXfilterDrill 10 11" xfId="3934" xr:uid="{00000000-0005-0000-0000-0000130F0000}"/>
    <cellStyle name="SAPBEXfilterDrill 10 12" xfId="4280" xr:uid="{00000000-0005-0000-0000-0000140F0000}"/>
    <cellStyle name="SAPBEXfilterDrill 10 13" xfId="5117" xr:uid="{00000000-0005-0000-0000-0000150F0000}"/>
    <cellStyle name="SAPBEXfilterDrill 10 14" xfId="5639" xr:uid="{00000000-0005-0000-0000-0000160F0000}"/>
    <cellStyle name="SAPBEXfilterDrill 10 15" xfId="5297" xr:uid="{00000000-0005-0000-0000-0000170F0000}"/>
    <cellStyle name="SAPBEXfilterDrill 10 16" xfId="6714" xr:uid="{00000000-0005-0000-0000-0000180F0000}"/>
    <cellStyle name="SAPBEXfilterDrill 10 17" xfId="6780" xr:uid="{00000000-0005-0000-0000-0000190F0000}"/>
    <cellStyle name="SAPBEXfilterDrill 10 18" xfId="6443" xr:uid="{00000000-0005-0000-0000-00001A0F0000}"/>
    <cellStyle name="SAPBEXfilterDrill 10 19" xfId="8219" xr:uid="{00000000-0005-0000-0000-00001B0F0000}"/>
    <cellStyle name="SAPBEXfilterDrill 10 2" xfId="1718" xr:uid="{00000000-0005-0000-0000-00001C0F0000}"/>
    <cellStyle name="SAPBEXfilterDrill 10 20" xfId="8287" xr:uid="{00000000-0005-0000-0000-00001D0F0000}"/>
    <cellStyle name="SAPBEXfilterDrill 10 21" xfId="8760" xr:uid="{00000000-0005-0000-0000-00001E0F0000}"/>
    <cellStyle name="SAPBEXfilterDrill 10 22" xfId="8961" xr:uid="{00000000-0005-0000-0000-00001F0F0000}"/>
    <cellStyle name="SAPBEXfilterDrill 10 3" xfId="1659" xr:uid="{00000000-0005-0000-0000-0000200F0000}"/>
    <cellStyle name="SAPBEXfilterDrill 10 4" xfId="2317" xr:uid="{00000000-0005-0000-0000-0000210F0000}"/>
    <cellStyle name="SAPBEXfilterDrill 10 5" xfId="1361" xr:uid="{00000000-0005-0000-0000-0000220F0000}"/>
    <cellStyle name="SAPBEXfilterDrill 10 6" xfId="1644" xr:uid="{00000000-0005-0000-0000-0000230F0000}"/>
    <cellStyle name="SAPBEXfilterDrill 10 7" xfId="2210" xr:uid="{00000000-0005-0000-0000-0000240F0000}"/>
    <cellStyle name="SAPBEXfilterDrill 10 8" xfId="3062" xr:uid="{00000000-0005-0000-0000-0000250F0000}"/>
    <cellStyle name="SAPBEXfilterDrill 10 9" xfId="3904" xr:uid="{00000000-0005-0000-0000-0000260F0000}"/>
    <cellStyle name="SAPBEXfilterDrill 11" xfId="649" xr:uid="{00000000-0005-0000-0000-0000270F0000}"/>
    <cellStyle name="SAPBEXfilterDrill 11 10" xfId="3887" xr:uid="{00000000-0005-0000-0000-0000280F0000}"/>
    <cellStyle name="SAPBEXfilterDrill 11 11" xfId="4384" xr:uid="{00000000-0005-0000-0000-0000290F0000}"/>
    <cellStyle name="SAPBEXfilterDrill 11 12" xfId="4411" xr:uid="{00000000-0005-0000-0000-00002A0F0000}"/>
    <cellStyle name="SAPBEXfilterDrill 11 13" xfId="5118" xr:uid="{00000000-0005-0000-0000-00002B0F0000}"/>
    <cellStyle name="SAPBEXfilterDrill 11 14" xfId="5516" xr:uid="{00000000-0005-0000-0000-00002C0F0000}"/>
    <cellStyle name="SAPBEXfilterDrill 11 15" xfId="4564" xr:uid="{00000000-0005-0000-0000-00002D0F0000}"/>
    <cellStyle name="SAPBEXfilterDrill 11 16" xfId="6715" xr:uid="{00000000-0005-0000-0000-00002E0F0000}"/>
    <cellStyle name="SAPBEXfilterDrill 11 17" xfId="6779" xr:uid="{00000000-0005-0000-0000-00002F0F0000}"/>
    <cellStyle name="SAPBEXfilterDrill 11 18" xfId="7164" xr:uid="{00000000-0005-0000-0000-0000300F0000}"/>
    <cellStyle name="SAPBEXfilterDrill 11 19" xfId="8220" xr:uid="{00000000-0005-0000-0000-0000310F0000}"/>
    <cellStyle name="SAPBEXfilterDrill 11 2" xfId="1717" xr:uid="{00000000-0005-0000-0000-0000320F0000}"/>
    <cellStyle name="SAPBEXfilterDrill 11 20" xfId="8286" xr:uid="{00000000-0005-0000-0000-0000330F0000}"/>
    <cellStyle name="SAPBEXfilterDrill 11 21" xfId="8681" xr:uid="{00000000-0005-0000-0000-0000340F0000}"/>
    <cellStyle name="SAPBEXfilterDrill 11 22" xfId="8540" xr:uid="{00000000-0005-0000-0000-0000350F0000}"/>
    <cellStyle name="SAPBEXfilterDrill 11 3" xfId="1660" xr:uid="{00000000-0005-0000-0000-0000360F0000}"/>
    <cellStyle name="SAPBEXfilterDrill 11 4" xfId="1977" xr:uid="{00000000-0005-0000-0000-0000370F0000}"/>
    <cellStyle name="SAPBEXfilterDrill 11 5" xfId="1833" xr:uid="{00000000-0005-0000-0000-0000380F0000}"/>
    <cellStyle name="SAPBEXfilterDrill 11 6" xfId="1989" xr:uid="{00000000-0005-0000-0000-0000390F0000}"/>
    <cellStyle name="SAPBEXfilterDrill 11 7" xfId="2312" xr:uid="{00000000-0005-0000-0000-00003A0F0000}"/>
    <cellStyle name="SAPBEXfilterDrill 11 8" xfId="3063" xr:uid="{00000000-0005-0000-0000-00003B0F0000}"/>
    <cellStyle name="SAPBEXfilterDrill 11 9" xfId="3905" xr:uid="{00000000-0005-0000-0000-00003C0F0000}"/>
    <cellStyle name="SAPBEXfilterDrill 12" xfId="1090" xr:uid="{00000000-0005-0000-0000-00003D0F0000}"/>
    <cellStyle name="SAPBEXfilterDrill 13" xfId="647" xr:uid="{00000000-0005-0000-0000-00003E0F0000}"/>
    <cellStyle name="SAPBEXfilterDrill 13 10" xfId="4277" xr:uid="{00000000-0005-0000-0000-00003F0F0000}"/>
    <cellStyle name="SAPBEXfilterDrill 13 11" xfId="4786" xr:uid="{00000000-0005-0000-0000-0000400F0000}"/>
    <cellStyle name="SAPBEXfilterDrill 13 12" xfId="4914" xr:uid="{00000000-0005-0000-0000-0000410F0000}"/>
    <cellStyle name="SAPBEXfilterDrill 13 13" xfId="5647" xr:uid="{00000000-0005-0000-0000-0000420F0000}"/>
    <cellStyle name="SAPBEXfilterDrill 13 14" xfId="5579" xr:uid="{00000000-0005-0000-0000-0000430F0000}"/>
    <cellStyle name="SAPBEXfilterDrill 13 15" xfId="6290" xr:uid="{00000000-0005-0000-0000-0000440F0000}"/>
    <cellStyle name="SAPBEXfilterDrill 13 16" xfId="7336" xr:uid="{00000000-0005-0000-0000-0000450F0000}"/>
    <cellStyle name="SAPBEXfilterDrill 13 17" xfId="7466" xr:uid="{00000000-0005-0000-0000-0000460F0000}"/>
    <cellStyle name="SAPBEXfilterDrill 13 18" xfId="8058" xr:uid="{00000000-0005-0000-0000-0000470F0000}"/>
    <cellStyle name="SAPBEXfilterDrill 13 19" xfId="8758" xr:uid="{00000000-0005-0000-0000-0000480F0000}"/>
    <cellStyle name="SAPBEXfilterDrill 13 2" xfId="1273" xr:uid="{00000000-0005-0000-0000-0000490F0000}"/>
    <cellStyle name="SAPBEXfilterDrill 13 20" xfId="8878" xr:uid="{00000000-0005-0000-0000-00004A0F0000}"/>
    <cellStyle name="SAPBEXfilterDrill 13 21" xfId="8966" xr:uid="{00000000-0005-0000-0000-00004B0F0000}"/>
    <cellStyle name="SAPBEXfilterDrill 13 22" xfId="8926" xr:uid="{00000000-0005-0000-0000-00004C0F0000}"/>
    <cellStyle name="SAPBEXfilterDrill 13 3" xfId="2326" xr:uid="{00000000-0005-0000-0000-00004D0F0000}"/>
    <cellStyle name="SAPBEXfilterDrill 13 4" xfId="2250" xr:uid="{00000000-0005-0000-0000-00004E0F0000}"/>
    <cellStyle name="SAPBEXfilterDrill 13 5" xfId="2020" xr:uid="{00000000-0005-0000-0000-00004F0F0000}"/>
    <cellStyle name="SAPBEXfilterDrill 13 6" xfId="2715" xr:uid="{00000000-0005-0000-0000-0000500F0000}"/>
    <cellStyle name="SAPBEXfilterDrill 13 7" xfId="2844" xr:uid="{00000000-0005-0000-0000-0000510F0000}"/>
    <cellStyle name="SAPBEXfilterDrill 13 8" xfId="3702" xr:uid="{00000000-0005-0000-0000-0000520F0000}"/>
    <cellStyle name="SAPBEXfilterDrill 13 9" xfId="4519" xr:uid="{00000000-0005-0000-0000-0000530F0000}"/>
    <cellStyle name="SAPBEXfilterDrill 14" xfId="1719" xr:uid="{00000000-0005-0000-0000-0000540F0000}"/>
    <cellStyle name="SAPBEXfilterDrill 15" xfId="2128" xr:uid="{00000000-0005-0000-0000-0000550F0000}"/>
    <cellStyle name="SAPBEXfilterDrill 16" xfId="1640" xr:uid="{00000000-0005-0000-0000-0000560F0000}"/>
    <cellStyle name="SAPBEXfilterDrill 17" xfId="1254" xr:uid="{00000000-0005-0000-0000-0000570F0000}"/>
    <cellStyle name="SAPBEXfilterDrill 18" xfId="2320" xr:uid="{00000000-0005-0000-0000-0000580F0000}"/>
    <cellStyle name="SAPBEXfilterDrill 19" xfId="1903" xr:uid="{00000000-0005-0000-0000-0000590F0000}"/>
    <cellStyle name="SAPBEXfilterDrill 2" xfId="111" xr:uid="{00000000-0005-0000-0000-00005A0F0000}"/>
    <cellStyle name="SAPBEXfilterDrill 2 2" xfId="651" xr:uid="{00000000-0005-0000-0000-00005B0F0000}"/>
    <cellStyle name="SAPBEXfilterDrill 2 2 2" xfId="1976" xr:uid="{00000000-0005-0000-0000-00005C0F0000}"/>
    <cellStyle name="SAPBEXfilterDrill 2 2 3" xfId="3065" xr:uid="{00000000-0005-0000-0000-00005D0F0000}"/>
    <cellStyle name="SAPBEXfilterDrill 2 2 4" xfId="4154" xr:uid="{00000000-0005-0000-0000-00005E0F0000}"/>
    <cellStyle name="SAPBEXfilterDrill 2 2 5" xfId="4482" xr:uid="{00000000-0005-0000-0000-00005F0F0000}"/>
    <cellStyle name="SAPBEXfilterDrill 2 2 6" xfId="7029" xr:uid="{00000000-0005-0000-0000-0000600F0000}"/>
    <cellStyle name="SAPBEXfilterDrill 2 2 7" xfId="8757" xr:uid="{00000000-0005-0000-0000-0000610F0000}"/>
    <cellStyle name="SAPBEXfilterDrill 2 3" xfId="650" xr:uid="{00000000-0005-0000-0000-0000620F0000}"/>
    <cellStyle name="SAPBEXfilterDrill 20" xfId="3061" xr:uid="{00000000-0005-0000-0000-0000630F0000}"/>
    <cellStyle name="SAPBEXfilterDrill 21" xfId="3903" xr:uid="{00000000-0005-0000-0000-0000640F0000}"/>
    <cellStyle name="SAPBEXfilterDrill 22" xfId="3885" xr:uid="{00000000-0005-0000-0000-0000650F0000}"/>
    <cellStyle name="SAPBEXfilterDrill 23" xfId="4532" xr:uid="{00000000-0005-0000-0000-0000660F0000}"/>
    <cellStyle name="SAPBEXfilterDrill 24" xfId="3892" xr:uid="{00000000-0005-0000-0000-0000670F0000}"/>
    <cellStyle name="SAPBEXfilterDrill 25" xfId="5116" xr:uid="{00000000-0005-0000-0000-0000680F0000}"/>
    <cellStyle name="SAPBEXfilterDrill 26" xfId="5093" xr:uid="{00000000-0005-0000-0000-0000690F0000}"/>
    <cellStyle name="SAPBEXfilterDrill 27" xfId="5715" xr:uid="{00000000-0005-0000-0000-00006A0F0000}"/>
    <cellStyle name="SAPBEXfilterDrill 28" xfId="6713" xr:uid="{00000000-0005-0000-0000-00006B0F0000}"/>
    <cellStyle name="SAPBEXfilterDrill 29" xfId="6781" xr:uid="{00000000-0005-0000-0000-00006C0F0000}"/>
    <cellStyle name="SAPBEXfilterDrill 3" xfId="152" xr:uid="{00000000-0005-0000-0000-00006D0F0000}"/>
    <cellStyle name="SAPBEXfilterDrill 3 2" xfId="2154" xr:uid="{00000000-0005-0000-0000-00006E0F0000}"/>
    <cellStyle name="SAPBEXfilterDrill 3 3" xfId="3066" xr:uid="{00000000-0005-0000-0000-00006F0F0000}"/>
    <cellStyle name="SAPBEXfilterDrill 3 4" xfId="2638" xr:uid="{00000000-0005-0000-0000-0000700F0000}"/>
    <cellStyle name="SAPBEXfilterDrill 3 5" xfId="5569" xr:uid="{00000000-0005-0000-0000-0000710F0000}"/>
    <cellStyle name="SAPBEXfilterDrill 3 6" xfId="7032" xr:uid="{00000000-0005-0000-0000-0000720F0000}"/>
    <cellStyle name="SAPBEXfilterDrill 3 7" xfId="8650" xr:uid="{00000000-0005-0000-0000-0000730F0000}"/>
    <cellStyle name="SAPBEXfilterDrill 30" xfId="7524" xr:uid="{00000000-0005-0000-0000-0000740F0000}"/>
    <cellStyle name="SAPBEXfilterDrill 31" xfId="8218" xr:uid="{00000000-0005-0000-0000-0000750F0000}"/>
    <cellStyle name="SAPBEXfilterDrill 32" xfId="8288" xr:uid="{00000000-0005-0000-0000-0000760F0000}"/>
    <cellStyle name="SAPBEXfilterDrill 33" xfId="8225" xr:uid="{00000000-0005-0000-0000-0000770F0000}"/>
    <cellStyle name="SAPBEXfilterDrill 34" xfId="8212" xr:uid="{00000000-0005-0000-0000-0000780F0000}"/>
    <cellStyle name="SAPBEXfilterDrill 35" xfId="82" xr:uid="{00000000-0005-0000-0000-0000790F0000}"/>
    <cellStyle name="SAPBEXfilterDrill 4" xfId="179" xr:uid="{00000000-0005-0000-0000-00007A0F0000}"/>
    <cellStyle name="SAPBEXfilterDrill 4 2" xfId="652" xr:uid="{00000000-0005-0000-0000-00007B0F0000}"/>
    <cellStyle name="SAPBEXfilterDrill 4 3" xfId="1160" xr:uid="{00000000-0005-0000-0000-00007C0F0000}"/>
    <cellStyle name="SAPBEXfilterDrill 4 3 2" xfId="1944" xr:uid="{00000000-0005-0000-0000-00007D0F0000}"/>
    <cellStyle name="SAPBEXfilterDrill 4 3 3" xfId="3580" xr:uid="{00000000-0005-0000-0000-00007E0F0000}"/>
    <cellStyle name="SAPBEXfilterDrill 4 3 4" xfId="4115" xr:uid="{00000000-0005-0000-0000-00007F0F0000}"/>
    <cellStyle name="SAPBEXfilterDrill 4 3 5" xfId="6174" xr:uid="{00000000-0005-0000-0000-0000800F0000}"/>
    <cellStyle name="SAPBEXfilterDrill 4 3 6" xfId="7936" xr:uid="{00000000-0005-0000-0000-0000810F0000}"/>
    <cellStyle name="SAPBEXfilterDrill 4 3 7" xfId="8508" xr:uid="{00000000-0005-0000-0000-0000820F0000}"/>
    <cellStyle name="SAPBEXfilterDrill 5" xfId="204" xr:uid="{00000000-0005-0000-0000-0000830F0000}"/>
    <cellStyle name="SAPBEXfilterDrill 5 2" xfId="653" xr:uid="{00000000-0005-0000-0000-0000840F0000}"/>
    <cellStyle name="SAPBEXfilterDrill 5 3" xfId="1179" xr:uid="{00000000-0005-0000-0000-0000850F0000}"/>
    <cellStyle name="SAPBEXfilterDrill 5 3 2" xfId="2543" xr:uid="{00000000-0005-0000-0000-0000860F0000}"/>
    <cellStyle name="SAPBEXfilterDrill 5 3 3" xfId="3601" xr:uid="{00000000-0005-0000-0000-0000870F0000}"/>
    <cellStyle name="SAPBEXfilterDrill 5 3 4" xfId="4128" xr:uid="{00000000-0005-0000-0000-0000880F0000}"/>
    <cellStyle name="SAPBEXfilterDrill 5 3 5" xfId="6195" xr:uid="{00000000-0005-0000-0000-0000890F0000}"/>
    <cellStyle name="SAPBEXfilterDrill 5 3 6" xfId="7957" xr:uid="{00000000-0005-0000-0000-00008A0F0000}"/>
    <cellStyle name="SAPBEXfilterDrill 5 3 7" xfId="8398" xr:uid="{00000000-0005-0000-0000-00008B0F0000}"/>
    <cellStyle name="SAPBEXfilterDrill 6" xfId="228" xr:uid="{00000000-0005-0000-0000-00008C0F0000}"/>
    <cellStyle name="SAPBEXfilterDrill 6 10" xfId="3069" xr:uid="{00000000-0005-0000-0000-00008D0F0000}"/>
    <cellStyle name="SAPBEXfilterDrill 6 11" xfId="3908" xr:uid="{00000000-0005-0000-0000-00008E0F0000}"/>
    <cellStyle name="SAPBEXfilterDrill 6 12" xfId="4514" xr:uid="{00000000-0005-0000-0000-00008F0F0000}"/>
    <cellStyle name="SAPBEXfilterDrill 6 13" xfId="3931" xr:uid="{00000000-0005-0000-0000-0000900F0000}"/>
    <cellStyle name="SAPBEXfilterDrill 6 14" xfId="3895" xr:uid="{00000000-0005-0000-0000-0000910F0000}"/>
    <cellStyle name="SAPBEXfilterDrill 6 15" xfId="5123" xr:uid="{00000000-0005-0000-0000-0000920F0000}"/>
    <cellStyle name="SAPBEXfilterDrill 6 16" xfId="5097" xr:uid="{00000000-0005-0000-0000-0000930F0000}"/>
    <cellStyle name="SAPBEXfilterDrill 6 17" xfId="3767" xr:uid="{00000000-0005-0000-0000-0000940F0000}"/>
    <cellStyle name="SAPBEXfilterDrill 6 18" xfId="6721" xr:uid="{00000000-0005-0000-0000-0000950F0000}"/>
    <cellStyle name="SAPBEXfilterDrill 6 19" xfId="6773" xr:uid="{00000000-0005-0000-0000-0000960F0000}"/>
    <cellStyle name="SAPBEXfilterDrill 6 2" xfId="654" xr:uid="{00000000-0005-0000-0000-0000970F0000}"/>
    <cellStyle name="SAPBEXfilterDrill 6 2 10" xfId="4281" xr:uid="{00000000-0005-0000-0000-0000980F0000}"/>
    <cellStyle name="SAPBEXfilterDrill 6 2 11" xfId="4790" xr:uid="{00000000-0005-0000-0000-0000990F0000}"/>
    <cellStyle name="SAPBEXfilterDrill 6 2 12" xfId="4916" xr:uid="{00000000-0005-0000-0000-00009A0F0000}"/>
    <cellStyle name="SAPBEXfilterDrill 6 2 13" xfId="5651" xr:uid="{00000000-0005-0000-0000-00009B0F0000}"/>
    <cellStyle name="SAPBEXfilterDrill 6 2 14" xfId="5406" xr:uid="{00000000-0005-0000-0000-00009C0F0000}"/>
    <cellStyle name="SAPBEXfilterDrill 6 2 15" xfId="6291" xr:uid="{00000000-0005-0000-0000-00009D0F0000}"/>
    <cellStyle name="SAPBEXfilterDrill 6 2 16" xfId="7340" xr:uid="{00000000-0005-0000-0000-00009E0F0000}"/>
    <cellStyle name="SAPBEXfilterDrill 6 2 17" xfId="7470" xr:uid="{00000000-0005-0000-0000-00009F0F0000}"/>
    <cellStyle name="SAPBEXfilterDrill 6 2 18" xfId="8061" xr:uid="{00000000-0005-0000-0000-0000A00F0000}"/>
    <cellStyle name="SAPBEXfilterDrill 6 2 19" xfId="8761" xr:uid="{00000000-0005-0000-0000-0000A10F0000}"/>
    <cellStyle name="SAPBEXfilterDrill 6 2 2" xfId="1270" xr:uid="{00000000-0005-0000-0000-0000A20F0000}"/>
    <cellStyle name="SAPBEXfilterDrill 6 2 20" xfId="8882" xr:uid="{00000000-0005-0000-0000-0000A30F0000}"/>
    <cellStyle name="SAPBEXfilterDrill 6 2 21" xfId="8969" xr:uid="{00000000-0005-0000-0000-0000A40F0000}"/>
    <cellStyle name="SAPBEXfilterDrill 6 2 22" xfId="8660" xr:uid="{00000000-0005-0000-0000-0000A50F0000}"/>
    <cellStyle name="SAPBEXfilterDrill 6 2 3" xfId="2330" xr:uid="{00000000-0005-0000-0000-0000A60F0000}"/>
    <cellStyle name="SAPBEXfilterDrill 6 2 4" xfId="1884" xr:uid="{00000000-0005-0000-0000-0000A70F0000}"/>
    <cellStyle name="SAPBEXfilterDrill 6 2 5" xfId="1793" xr:uid="{00000000-0005-0000-0000-0000A80F0000}"/>
    <cellStyle name="SAPBEXfilterDrill 6 2 6" xfId="2719" xr:uid="{00000000-0005-0000-0000-0000A90F0000}"/>
    <cellStyle name="SAPBEXfilterDrill 6 2 7" xfId="2847" xr:uid="{00000000-0005-0000-0000-0000AA0F0000}"/>
    <cellStyle name="SAPBEXfilterDrill 6 2 8" xfId="3706" xr:uid="{00000000-0005-0000-0000-0000AB0F0000}"/>
    <cellStyle name="SAPBEXfilterDrill 6 2 9" xfId="4523" xr:uid="{00000000-0005-0000-0000-0000AC0F0000}"/>
    <cellStyle name="SAPBEXfilterDrill 6 20" xfId="7037" xr:uid="{00000000-0005-0000-0000-0000AD0F0000}"/>
    <cellStyle name="SAPBEXfilterDrill 6 21" xfId="8226" xr:uid="{00000000-0005-0000-0000-0000AE0F0000}"/>
    <cellStyle name="SAPBEXfilterDrill 6 22" xfId="8281" xr:uid="{00000000-0005-0000-0000-0000AF0F0000}"/>
    <cellStyle name="SAPBEXfilterDrill 6 23" xfId="8234" xr:uid="{00000000-0005-0000-0000-0000B00F0000}"/>
    <cellStyle name="SAPBEXfilterDrill 6 24" xfId="6378" xr:uid="{00000000-0005-0000-0000-0000B10F0000}"/>
    <cellStyle name="SAPBEXfilterDrill 6 3" xfId="1199" xr:uid="{00000000-0005-0000-0000-0000B20F0000}"/>
    <cellStyle name="SAPBEXfilterDrill 6 3 2" xfId="2492" xr:uid="{00000000-0005-0000-0000-0000B30F0000}"/>
    <cellStyle name="SAPBEXfilterDrill 6 3 3" xfId="3621" xr:uid="{00000000-0005-0000-0000-0000B40F0000}"/>
    <cellStyle name="SAPBEXfilterDrill 6 3 4" xfId="4143" xr:uid="{00000000-0005-0000-0000-0000B50F0000}"/>
    <cellStyle name="SAPBEXfilterDrill 6 3 5" xfId="6214" xr:uid="{00000000-0005-0000-0000-0000B60F0000}"/>
    <cellStyle name="SAPBEXfilterDrill 6 3 6" xfId="7978" xr:uid="{00000000-0005-0000-0000-0000B70F0000}"/>
    <cellStyle name="SAPBEXfilterDrill 6 3 7" xfId="8560" xr:uid="{00000000-0005-0000-0000-0000B80F0000}"/>
    <cellStyle name="SAPBEXfilterDrill 6 4" xfId="2066" xr:uid="{00000000-0005-0000-0000-0000B90F0000}"/>
    <cellStyle name="SAPBEXfilterDrill 6 5" xfId="1665" xr:uid="{00000000-0005-0000-0000-0000BA0F0000}"/>
    <cellStyle name="SAPBEXfilterDrill 6 6" xfId="1389" xr:uid="{00000000-0005-0000-0000-0000BB0F0000}"/>
    <cellStyle name="SAPBEXfilterDrill 6 7" xfId="1633" xr:uid="{00000000-0005-0000-0000-0000BC0F0000}"/>
    <cellStyle name="SAPBEXfilterDrill 6 8" xfId="1374" xr:uid="{00000000-0005-0000-0000-0000BD0F0000}"/>
    <cellStyle name="SAPBEXfilterDrill 6 9" xfId="2058" xr:uid="{00000000-0005-0000-0000-0000BE0F0000}"/>
    <cellStyle name="SAPBEXfilterDrill 7" xfId="655" xr:uid="{00000000-0005-0000-0000-0000BF0F0000}"/>
    <cellStyle name="SAPBEXfilterDrill 7 10" xfId="4364" xr:uid="{00000000-0005-0000-0000-0000C00F0000}"/>
    <cellStyle name="SAPBEXfilterDrill 7 11" xfId="4339" xr:uid="{00000000-0005-0000-0000-0000C10F0000}"/>
    <cellStyle name="SAPBEXfilterDrill 7 12" xfId="3896" xr:uid="{00000000-0005-0000-0000-0000C20F0000}"/>
    <cellStyle name="SAPBEXfilterDrill 7 13" xfId="5124" xr:uid="{00000000-0005-0000-0000-0000C30F0000}"/>
    <cellStyle name="SAPBEXfilterDrill 7 14" xfId="3842" xr:uid="{00000000-0005-0000-0000-0000C40F0000}"/>
    <cellStyle name="SAPBEXfilterDrill 7 15" xfId="5489" xr:uid="{00000000-0005-0000-0000-0000C50F0000}"/>
    <cellStyle name="SAPBEXfilterDrill 7 16" xfId="6722" xr:uid="{00000000-0005-0000-0000-0000C60F0000}"/>
    <cellStyle name="SAPBEXfilterDrill 7 17" xfId="6772" xr:uid="{00000000-0005-0000-0000-0000C70F0000}"/>
    <cellStyle name="SAPBEXfilterDrill 7 18" xfId="7038" xr:uid="{00000000-0005-0000-0000-0000C80F0000}"/>
    <cellStyle name="SAPBEXfilterDrill 7 19" xfId="8227" xr:uid="{00000000-0005-0000-0000-0000C90F0000}"/>
    <cellStyle name="SAPBEXfilterDrill 7 2" xfId="2221" xr:uid="{00000000-0005-0000-0000-0000CA0F0000}"/>
    <cellStyle name="SAPBEXfilterDrill 7 20" xfId="8280" xr:uid="{00000000-0005-0000-0000-0000CB0F0000}"/>
    <cellStyle name="SAPBEXfilterDrill 7 21" xfId="8235" xr:uid="{00000000-0005-0000-0000-0000CC0F0000}"/>
    <cellStyle name="SAPBEXfilterDrill 7 22" xfId="7154" xr:uid="{00000000-0005-0000-0000-0000CD0F0000}"/>
    <cellStyle name="SAPBEXfilterDrill 7 23" xfId="9132" xr:uid="{00000000-0005-0000-0000-0000CE0F0000}"/>
    <cellStyle name="SAPBEXfilterDrill 7 3" xfId="1666" xr:uid="{00000000-0005-0000-0000-0000CF0F0000}"/>
    <cellStyle name="SAPBEXfilterDrill 7 4" xfId="1483" xr:uid="{00000000-0005-0000-0000-0000D00F0000}"/>
    <cellStyle name="SAPBEXfilterDrill 7 5" xfId="1242" xr:uid="{00000000-0005-0000-0000-0000D10F0000}"/>
    <cellStyle name="SAPBEXfilterDrill 7 6" xfId="1217" xr:uid="{00000000-0005-0000-0000-0000D20F0000}"/>
    <cellStyle name="SAPBEXfilterDrill 7 7" xfId="1792" xr:uid="{00000000-0005-0000-0000-0000D30F0000}"/>
    <cellStyle name="SAPBEXfilterDrill 7 8" xfId="3070" xr:uid="{00000000-0005-0000-0000-0000D40F0000}"/>
    <cellStyle name="SAPBEXfilterDrill 7 9" xfId="3909" xr:uid="{00000000-0005-0000-0000-0000D50F0000}"/>
    <cellStyle name="SAPBEXfilterDrill 8" xfId="656" xr:uid="{00000000-0005-0000-0000-0000D60F0000}"/>
    <cellStyle name="SAPBEXfilterDrill 8 10" xfId="3893" xr:uid="{00000000-0005-0000-0000-0000D70F0000}"/>
    <cellStyle name="SAPBEXfilterDrill 8 11" xfId="3930" xr:uid="{00000000-0005-0000-0000-0000D80F0000}"/>
    <cellStyle name="SAPBEXfilterDrill 8 12" xfId="4284" xr:uid="{00000000-0005-0000-0000-0000D90F0000}"/>
    <cellStyle name="SAPBEXfilterDrill 8 13" xfId="5125" xr:uid="{00000000-0005-0000-0000-0000DA0F0000}"/>
    <cellStyle name="SAPBEXfilterDrill 8 14" xfId="5770" xr:uid="{00000000-0005-0000-0000-0000DB0F0000}"/>
    <cellStyle name="SAPBEXfilterDrill 8 15" xfId="5604" xr:uid="{00000000-0005-0000-0000-0000DC0F0000}"/>
    <cellStyle name="SAPBEXfilterDrill 8 16" xfId="6723" xr:uid="{00000000-0005-0000-0000-0000DD0F0000}"/>
    <cellStyle name="SAPBEXfilterDrill 8 17" xfId="6771" xr:uid="{00000000-0005-0000-0000-0000DE0F0000}"/>
    <cellStyle name="SAPBEXfilterDrill 8 18" xfId="7039" xr:uid="{00000000-0005-0000-0000-0000DF0F0000}"/>
    <cellStyle name="SAPBEXfilterDrill 8 19" xfId="8228" xr:uid="{00000000-0005-0000-0000-0000E00F0000}"/>
    <cellStyle name="SAPBEXfilterDrill 8 2" xfId="1711" xr:uid="{00000000-0005-0000-0000-0000E10F0000}"/>
    <cellStyle name="SAPBEXfilterDrill 8 20" xfId="8279" xr:uid="{00000000-0005-0000-0000-0000E20F0000}"/>
    <cellStyle name="SAPBEXfilterDrill 8 21" xfId="8764" xr:uid="{00000000-0005-0000-0000-0000E30F0000}"/>
    <cellStyle name="SAPBEXfilterDrill 8 22" xfId="9102" xr:uid="{00000000-0005-0000-0000-0000E40F0000}"/>
    <cellStyle name="SAPBEXfilterDrill 8 3" xfId="1667" xr:uid="{00000000-0005-0000-0000-0000E50F0000}"/>
    <cellStyle name="SAPBEXfilterDrill 8 4" xfId="2475" xr:uid="{00000000-0005-0000-0000-0000E60F0000}"/>
    <cellStyle name="SAPBEXfilterDrill 8 5" xfId="2604" xr:uid="{00000000-0005-0000-0000-0000E70F0000}"/>
    <cellStyle name="SAPBEXfilterDrill 8 6" xfId="2602" xr:uid="{00000000-0005-0000-0000-0000E80F0000}"/>
    <cellStyle name="SAPBEXfilterDrill 8 7" xfId="2347" xr:uid="{00000000-0005-0000-0000-0000E90F0000}"/>
    <cellStyle name="SAPBEXfilterDrill 8 8" xfId="3071" xr:uid="{00000000-0005-0000-0000-0000EA0F0000}"/>
    <cellStyle name="SAPBEXfilterDrill 8 9" xfId="3910" xr:uid="{00000000-0005-0000-0000-0000EB0F0000}"/>
    <cellStyle name="SAPBEXfilterDrill 9" xfId="657" xr:uid="{00000000-0005-0000-0000-0000EC0F0000}"/>
    <cellStyle name="SAPBEXfilterDrill 9 10" xfId="3894" xr:uid="{00000000-0005-0000-0000-0000ED0F0000}"/>
    <cellStyle name="SAPBEXfilterDrill 9 11" xfId="3928" xr:uid="{00000000-0005-0000-0000-0000EE0F0000}"/>
    <cellStyle name="SAPBEXfilterDrill 9 12" xfId="4168" xr:uid="{00000000-0005-0000-0000-0000EF0F0000}"/>
    <cellStyle name="SAPBEXfilterDrill 9 13" xfId="5126" xr:uid="{00000000-0005-0000-0000-0000F00F0000}"/>
    <cellStyle name="SAPBEXfilterDrill 9 14" xfId="5098" xr:uid="{00000000-0005-0000-0000-0000F10F0000}"/>
    <cellStyle name="SAPBEXfilterDrill 9 15" xfId="4232" xr:uid="{00000000-0005-0000-0000-0000F20F0000}"/>
    <cellStyle name="SAPBEXfilterDrill 9 16" xfId="6724" xr:uid="{00000000-0005-0000-0000-0000F30F0000}"/>
    <cellStyle name="SAPBEXfilterDrill 9 17" xfId="6770" xr:uid="{00000000-0005-0000-0000-0000F40F0000}"/>
    <cellStyle name="SAPBEXfilterDrill 9 18" xfId="7040" xr:uid="{00000000-0005-0000-0000-0000F50F0000}"/>
    <cellStyle name="SAPBEXfilterDrill 9 19" xfId="8229" xr:uid="{00000000-0005-0000-0000-0000F60F0000}"/>
    <cellStyle name="SAPBEXfilterDrill 9 2" xfId="1710" xr:uid="{00000000-0005-0000-0000-0000F70F0000}"/>
    <cellStyle name="SAPBEXfilterDrill 9 20" xfId="8278" xr:uid="{00000000-0005-0000-0000-0000F80F0000}"/>
    <cellStyle name="SAPBEXfilterDrill 9 21" xfId="8653" xr:uid="{00000000-0005-0000-0000-0000F90F0000}"/>
    <cellStyle name="SAPBEXfilterDrill 9 22" xfId="8897" xr:uid="{00000000-0005-0000-0000-0000FA0F0000}"/>
    <cellStyle name="SAPBEXfilterDrill 9 3" xfId="1668" xr:uid="{00000000-0005-0000-0000-0000FB0F0000}"/>
    <cellStyle name="SAPBEXfilterDrill 9 4" xfId="1255" xr:uid="{00000000-0005-0000-0000-0000FC0F0000}"/>
    <cellStyle name="SAPBEXfilterDrill 9 5" xfId="1634" xr:uid="{00000000-0005-0000-0000-0000FD0F0000}"/>
    <cellStyle name="SAPBEXfilterDrill 9 6" xfId="2282" xr:uid="{00000000-0005-0000-0000-0000FE0F0000}"/>
    <cellStyle name="SAPBEXfilterDrill 9 7" xfId="2399" xr:uid="{00000000-0005-0000-0000-0000FF0F0000}"/>
    <cellStyle name="SAPBEXfilterDrill 9 8" xfId="3072" xr:uid="{00000000-0005-0000-0000-000000100000}"/>
    <cellStyle name="SAPBEXfilterDrill 9 9" xfId="3911" xr:uid="{00000000-0005-0000-0000-000001100000}"/>
    <cellStyle name="SAPBEXfilterDrill_FY12_MNA_Monthly_Portfolio_Report_July_2012new - Copy" xfId="658" xr:uid="{00000000-0005-0000-0000-000002100000}"/>
    <cellStyle name="SAPBEXfilterItem" xfId="25" xr:uid="{00000000-0005-0000-0000-000003100000}"/>
    <cellStyle name="SAPBEXfilterItem 10" xfId="660" xr:uid="{00000000-0005-0000-0000-000004100000}"/>
    <cellStyle name="SAPBEXfilterItem 10 10" xfId="4382" xr:uid="{00000000-0005-0000-0000-000005100000}"/>
    <cellStyle name="SAPBEXfilterItem 10 11" xfId="3927" xr:uid="{00000000-0005-0000-0000-000006100000}"/>
    <cellStyle name="SAPBEXfilterItem 10 12" xfId="4188" xr:uid="{00000000-0005-0000-0000-000007100000}"/>
    <cellStyle name="SAPBEXfilterItem 10 13" xfId="5128" xr:uid="{00000000-0005-0000-0000-000008100000}"/>
    <cellStyle name="SAPBEXfilterItem 10 14" xfId="5553" xr:uid="{00000000-0005-0000-0000-000009100000}"/>
    <cellStyle name="SAPBEXfilterItem 10 15" xfId="5570" xr:uid="{00000000-0005-0000-0000-00000A100000}"/>
    <cellStyle name="SAPBEXfilterItem 10 16" xfId="6726" xr:uid="{00000000-0005-0000-0000-00000B100000}"/>
    <cellStyle name="SAPBEXfilterItem 10 17" xfId="6768" xr:uid="{00000000-0005-0000-0000-00000C100000}"/>
    <cellStyle name="SAPBEXfilterItem 10 18" xfId="7196" xr:uid="{00000000-0005-0000-0000-00000D100000}"/>
    <cellStyle name="SAPBEXfilterItem 10 19" xfId="8231" xr:uid="{00000000-0005-0000-0000-00000E100000}"/>
    <cellStyle name="SAPBEXfilterItem 10 2" xfId="1708" xr:uid="{00000000-0005-0000-0000-00000F100000}"/>
    <cellStyle name="SAPBEXfilterItem 10 20" xfId="8276" xr:uid="{00000000-0005-0000-0000-000010100000}"/>
    <cellStyle name="SAPBEXfilterItem 10 21" xfId="8682" xr:uid="{00000000-0005-0000-0000-000011100000}"/>
    <cellStyle name="SAPBEXfilterItem 10 22" xfId="8567" xr:uid="{00000000-0005-0000-0000-000012100000}"/>
    <cellStyle name="SAPBEXfilterItem 10 3" xfId="1670" xr:uid="{00000000-0005-0000-0000-000013100000}"/>
    <cellStyle name="SAPBEXfilterItem 10 4" xfId="2011" xr:uid="{00000000-0005-0000-0000-000014100000}"/>
    <cellStyle name="SAPBEXfilterItem 10 5" xfId="2174" xr:uid="{00000000-0005-0000-0000-000015100000}"/>
    <cellStyle name="SAPBEXfilterItem 10 6" xfId="2417" xr:uid="{00000000-0005-0000-0000-000016100000}"/>
    <cellStyle name="SAPBEXfilterItem 10 7" xfId="2238" xr:uid="{00000000-0005-0000-0000-000017100000}"/>
    <cellStyle name="SAPBEXfilterItem 10 8" xfId="3074" xr:uid="{00000000-0005-0000-0000-000018100000}"/>
    <cellStyle name="SAPBEXfilterItem 10 9" xfId="3913" xr:uid="{00000000-0005-0000-0000-000019100000}"/>
    <cellStyle name="SAPBEXfilterItem 11" xfId="1091" xr:uid="{00000000-0005-0000-0000-00001A100000}"/>
    <cellStyle name="SAPBEXfilterItem 12" xfId="659" xr:uid="{00000000-0005-0000-0000-00001B100000}"/>
    <cellStyle name="SAPBEXfilterItem 12 10" xfId="4282" xr:uid="{00000000-0005-0000-0000-00001C100000}"/>
    <cellStyle name="SAPBEXfilterItem 12 11" xfId="4791" xr:uid="{00000000-0005-0000-0000-00001D100000}"/>
    <cellStyle name="SAPBEXfilterItem 12 12" xfId="4917" xr:uid="{00000000-0005-0000-0000-00001E100000}"/>
    <cellStyle name="SAPBEXfilterItem 12 13" xfId="5652" xr:uid="{00000000-0005-0000-0000-00001F100000}"/>
    <cellStyle name="SAPBEXfilterItem 12 14" xfId="5407" xr:uid="{00000000-0005-0000-0000-000020100000}"/>
    <cellStyle name="SAPBEXfilterItem 12 15" xfId="6292" xr:uid="{00000000-0005-0000-0000-000021100000}"/>
    <cellStyle name="SAPBEXfilterItem 12 16" xfId="7341" xr:uid="{00000000-0005-0000-0000-000022100000}"/>
    <cellStyle name="SAPBEXfilterItem 12 17" xfId="7471" xr:uid="{00000000-0005-0000-0000-000023100000}"/>
    <cellStyle name="SAPBEXfilterItem 12 18" xfId="8062" xr:uid="{00000000-0005-0000-0000-000024100000}"/>
    <cellStyle name="SAPBEXfilterItem 12 19" xfId="8762" xr:uid="{00000000-0005-0000-0000-000025100000}"/>
    <cellStyle name="SAPBEXfilterItem 12 2" xfId="1269" xr:uid="{00000000-0005-0000-0000-000026100000}"/>
    <cellStyle name="SAPBEXfilterItem 12 20" xfId="8883" xr:uid="{00000000-0005-0000-0000-000027100000}"/>
    <cellStyle name="SAPBEXfilterItem 12 21" xfId="8970" xr:uid="{00000000-0005-0000-0000-000028100000}"/>
    <cellStyle name="SAPBEXfilterItem 12 22" xfId="8837" xr:uid="{00000000-0005-0000-0000-000029100000}"/>
    <cellStyle name="SAPBEXfilterItem 12 3" xfId="2331" xr:uid="{00000000-0005-0000-0000-00002A100000}"/>
    <cellStyle name="SAPBEXfilterItem 12 4" xfId="1886" xr:uid="{00000000-0005-0000-0000-00002B100000}"/>
    <cellStyle name="SAPBEXfilterItem 12 5" xfId="1355" xr:uid="{00000000-0005-0000-0000-00002C100000}"/>
    <cellStyle name="SAPBEXfilterItem 12 6" xfId="2720" xr:uid="{00000000-0005-0000-0000-00002D100000}"/>
    <cellStyle name="SAPBEXfilterItem 12 7" xfId="2848" xr:uid="{00000000-0005-0000-0000-00002E100000}"/>
    <cellStyle name="SAPBEXfilterItem 12 8" xfId="3707" xr:uid="{00000000-0005-0000-0000-00002F100000}"/>
    <cellStyle name="SAPBEXfilterItem 12 9" xfId="4524" xr:uid="{00000000-0005-0000-0000-000030100000}"/>
    <cellStyle name="SAPBEXfilterItem 13" xfId="1709" xr:uid="{00000000-0005-0000-0000-000031100000}"/>
    <cellStyle name="SAPBEXfilterItem 14" xfId="1669" xr:uid="{00000000-0005-0000-0000-000032100000}"/>
    <cellStyle name="SAPBEXfilterItem 15" xfId="2319" xr:uid="{00000000-0005-0000-0000-000033100000}"/>
    <cellStyle name="SAPBEXfilterItem 16" xfId="1875" xr:uid="{00000000-0005-0000-0000-000034100000}"/>
    <cellStyle name="SAPBEXfilterItem 17" xfId="2318" xr:uid="{00000000-0005-0000-0000-000035100000}"/>
    <cellStyle name="SAPBEXfilterItem 18" xfId="2313" xr:uid="{00000000-0005-0000-0000-000036100000}"/>
    <cellStyle name="SAPBEXfilterItem 19" xfId="3073" xr:uid="{00000000-0005-0000-0000-000037100000}"/>
    <cellStyle name="SAPBEXfilterItem 2" xfId="112" xr:uid="{00000000-0005-0000-0000-000038100000}"/>
    <cellStyle name="SAPBEXfilterItem 2 2" xfId="662" xr:uid="{00000000-0005-0000-0000-000039100000}"/>
    <cellStyle name="SAPBEXfilterItem 2 3" xfId="661" xr:uid="{00000000-0005-0000-0000-00003A100000}"/>
    <cellStyle name="SAPBEXfilterItem 20" xfId="3912" xr:uid="{00000000-0005-0000-0000-00003B100000}"/>
    <cellStyle name="SAPBEXfilterItem 21" xfId="4515" xr:uid="{00000000-0005-0000-0000-00003C100000}"/>
    <cellStyle name="SAPBEXfilterItem 22" xfId="4662" xr:uid="{00000000-0005-0000-0000-00003D100000}"/>
    <cellStyle name="SAPBEXfilterItem 23" xfId="4285" xr:uid="{00000000-0005-0000-0000-00003E100000}"/>
    <cellStyle name="SAPBEXfilterItem 24" xfId="5127" xr:uid="{00000000-0005-0000-0000-00003F100000}"/>
    <cellStyle name="SAPBEXfilterItem 25" xfId="5641" xr:uid="{00000000-0005-0000-0000-000040100000}"/>
    <cellStyle name="SAPBEXfilterItem 26" xfId="5586" xr:uid="{00000000-0005-0000-0000-000041100000}"/>
    <cellStyle name="SAPBEXfilterItem 27" xfId="6725" xr:uid="{00000000-0005-0000-0000-000042100000}"/>
    <cellStyle name="SAPBEXfilterItem 28" xfId="6769" xr:uid="{00000000-0005-0000-0000-000043100000}"/>
    <cellStyle name="SAPBEXfilterItem 29" xfId="7382" xr:uid="{00000000-0005-0000-0000-000044100000}"/>
    <cellStyle name="SAPBEXfilterItem 3" xfId="153" xr:uid="{00000000-0005-0000-0000-000045100000}"/>
    <cellStyle name="SAPBEXfilterItem 30" xfId="8230" xr:uid="{00000000-0005-0000-0000-000046100000}"/>
    <cellStyle name="SAPBEXfilterItem 31" xfId="8277" xr:uid="{00000000-0005-0000-0000-000047100000}"/>
    <cellStyle name="SAPBEXfilterItem 32" xfId="8765" xr:uid="{00000000-0005-0000-0000-000048100000}"/>
    <cellStyle name="SAPBEXfilterItem 33" xfId="8962" xr:uid="{00000000-0005-0000-0000-000049100000}"/>
    <cellStyle name="SAPBEXfilterItem 34" xfId="83" xr:uid="{00000000-0005-0000-0000-00004A100000}"/>
    <cellStyle name="SAPBEXfilterItem 4" xfId="159" xr:uid="{00000000-0005-0000-0000-00004B100000}"/>
    <cellStyle name="SAPBEXfilterItem 4 2" xfId="663" xr:uid="{00000000-0005-0000-0000-00004C100000}"/>
    <cellStyle name="SAPBEXfilterItem 4 3" xfId="1144" xr:uid="{00000000-0005-0000-0000-00004D100000}"/>
    <cellStyle name="SAPBEXfilterItem 5" xfId="205" xr:uid="{00000000-0005-0000-0000-00004E100000}"/>
    <cellStyle name="SAPBEXfilterItem 5 2" xfId="664" xr:uid="{00000000-0005-0000-0000-00004F100000}"/>
    <cellStyle name="SAPBEXfilterItem 5 3" xfId="1180" xr:uid="{00000000-0005-0000-0000-000050100000}"/>
    <cellStyle name="SAPBEXfilterItem 6" xfId="210" xr:uid="{00000000-0005-0000-0000-000051100000}"/>
    <cellStyle name="SAPBEXfilterItem 6 10" xfId="3079" xr:uid="{00000000-0005-0000-0000-000052100000}"/>
    <cellStyle name="SAPBEXfilterItem 6 11" xfId="3918" xr:uid="{00000000-0005-0000-0000-000053100000}"/>
    <cellStyle name="SAPBEXfilterItem 6 12" xfId="4516" xr:uid="{00000000-0005-0000-0000-000054100000}"/>
    <cellStyle name="SAPBEXfilterItem 6 13" xfId="4425" xr:uid="{00000000-0005-0000-0000-000055100000}"/>
    <cellStyle name="SAPBEXfilterItem 6 14" xfId="4518" xr:uid="{00000000-0005-0000-0000-000056100000}"/>
    <cellStyle name="SAPBEXfilterItem 6 15" xfId="5133" xr:uid="{00000000-0005-0000-0000-000057100000}"/>
    <cellStyle name="SAPBEXfilterItem 6 16" xfId="5101" xr:uid="{00000000-0005-0000-0000-000058100000}"/>
    <cellStyle name="SAPBEXfilterItem 6 17" xfId="4445" xr:uid="{00000000-0005-0000-0000-000059100000}"/>
    <cellStyle name="SAPBEXfilterItem 6 18" xfId="6731" xr:uid="{00000000-0005-0000-0000-00005A100000}"/>
    <cellStyle name="SAPBEXfilterItem 6 19" xfId="6765" xr:uid="{00000000-0005-0000-0000-00005B100000}"/>
    <cellStyle name="SAPBEXfilterItem 6 2" xfId="665" xr:uid="{00000000-0005-0000-0000-00005C100000}"/>
    <cellStyle name="SAPBEXfilterItem 6 2 10" xfId="4286" xr:uid="{00000000-0005-0000-0000-00005D100000}"/>
    <cellStyle name="SAPBEXfilterItem 6 2 11" xfId="4794" xr:uid="{00000000-0005-0000-0000-00005E100000}"/>
    <cellStyle name="SAPBEXfilterItem 6 2 12" xfId="4920" xr:uid="{00000000-0005-0000-0000-00005F100000}"/>
    <cellStyle name="SAPBEXfilterItem 6 2 13" xfId="5656" xr:uid="{00000000-0005-0000-0000-000060100000}"/>
    <cellStyle name="SAPBEXfilterItem 6 2 14" xfId="5411" xr:uid="{00000000-0005-0000-0000-000061100000}"/>
    <cellStyle name="SAPBEXfilterItem 6 2 15" xfId="6293" xr:uid="{00000000-0005-0000-0000-000062100000}"/>
    <cellStyle name="SAPBEXfilterItem 6 2 16" xfId="7345" xr:uid="{00000000-0005-0000-0000-000063100000}"/>
    <cellStyle name="SAPBEXfilterItem 6 2 17" xfId="7475" xr:uid="{00000000-0005-0000-0000-000064100000}"/>
    <cellStyle name="SAPBEXfilterItem 6 2 18" xfId="8066" xr:uid="{00000000-0005-0000-0000-000065100000}"/>
    <cellStyle name="SAPBEXfilterItem 6 2 19" xfId="8766" xr:uid="{00000000-0005-0000-0000-000066100000}"/>
    <cellStyle name="SAPBEXfilterItem 6 2 2" xfId="1266" xr:uid="{00000000-0005-0000-0000-000067100000}"/>
    <cellStyle name="SAPBEXfilterItem 6 2 20" xfId="8887" xr:uid="{00000000-0005-0000-0000-000068100000}"/>
    <cellStyle name="SAPBEXfilterItem 6 2 21" xfId="8974" xr:uid="{00000000-0005-0000-0000-000069100000}"/>
    <cellStyle name="SAPBEXfilterItem 6 2 22" xfId="8457" xr:uid="{00000000-0005-0000-0000-00006A100000}"/>
    <cellStyle name="SAPBEXfilterItem 6 2 3" xfId="2334" xr:uid="{00000000-0005-0000-0000-00006B100000}"/>
    <cellStyle name="SAPBEXfilterItem 6 2 4" xfId="2161" xr:uid="{00000000-0005-0000-0000-00006C100000}"/>
    <cellStyle name="SAPBEXfilterItem 6 2 5" xfId="1945" xr:uid="{00000000-0005-0000-0000-00006D100000}"/>
    <cellStyle name="SAPBEXfilterItem 6 2 6" xfId="2723" xr:uid="{00000000-0005-0000-0000-00006E100000}"/>
    <cellStyle name="SAPBEXfilterItem 6 2 7" xfId="2852" xr:uid="{00000000-0005-0000-0000-00006F100000}"/>
    <cellStyle name="SAPBEXfilterItem 6 2 8" xfId="3711" xr:uid="{00000000-0005-0000-0000-000070100000}"/>
    <cellStyle name="SAPBEXfilterItem 6 2 9" xfId="4528" xr:uid="{00000000-0005-0000-0000-000071100000}"/>
    <cellStyle name="SAPBEXfilterItem 6 20" xfId="7043" xr:uid="{00000000-0005-0000-0000-000072100000}"/>
    <cellStyle name="SAPBEXfilterItem 6 21" xfId="8236" xr:uid="{00000000-0005-0000-0000-000073100000}"/>
    <cellStyle name="SAPBEXfilterItem 6 22" xfId="8272" xr:uid="{00000000-0005-0000-0000-000074100000}"/>
    <cellStyle name="SAPBEXfilterItem 6 23" xfId="8243" xr:uid="{00000000-0005-0000-0000-000075100000}"/>
    <cellStyle name="SAPBEXfilterItem 6 24" xfId="8654" xr:uid="{00000000-0005-0000-0000-000076100000}"/>
    <cellStyle name="SAPBEXfilterItem 6 3" xfId="1183" xr:uid="{00000000-0005-0000-0000-000077100000}"/>
    <cellStyle name="SAPBEXfilterItem 6 4" xfId="1703" xr:uid="{00000000-0005-0000-0000-000078100000}"/>
    <cellStyle name="SAPBEXfilterItem 6 5" xfId="2064" xr:uid="{00000000-0005-0000-0000-000079100000}"/>
    <cellStyle name="SAPBEXfilterItem 6 6" xfId="1645" xr:uid="{00000000-0005-0000-0000-00007A100000}"/>
    <cellStyle name="SAPBEXfilterItem 6 7" xfId="2211" xr:uid="{00000000-0005-0000-0000-00007B100000}"/>
    <cellStyle name="SAPBEXfilterItem 6 8" xfId="2351" xr:uid="{00000000-0005-0000-0000-00007C100000}"/>
    <cellStyle name="SAPBEXfilterItem 6 9" xfId="1372" xr:uid="{00000000-0005-0000-0000-00007D100000}"/>
    <cellStyle name="SAPBEXfilterItem 7" xfId="666" xr:uid="{00000000-0005-0000-0000-00007E100000}"/>
    <cellStyle name="SAPBEXfilterItem 7 10" xfId="4387" xr:uid="{00000000-0005-0000-0000-00007F100000}"/>
    <cellStyle name="SAPBEXfilterItem 7 11" xfId="4663" xr:uid="{00000000-0005-0000-0000-000080100000}"/>
    <cellStyle name="SAPBEXfilterItem 7 12" xfId="3901" xr:uid="{00000000-0005-0000-0000-000081100000}"/>
    <cellStyle name="SAPBEXfilterItem 7 13" xfId="5134" xr:uid="{00000000-0005-0000-0000-000082100000}"/>
    <cellStyle name="SAPBEXfilterItem 7 14" xfId="5102" xr:uid="{00000000-0005-0000-0000-000083100000}"/>
    <cellStyle name="SAPBEXfilterItem 7 15" xfId="3768" xr:uid="{00000000-0005-0000-0000-000084100000}"/>
    <cellStyle name="SAPBEXfilterItem 7 16" xfId="6732" xr:uid="{00000000-0005-0000-0000-000085100000}"/>
    <cellStyle name="SAPBEXfilterItem 7 17" xfId="6764" xr:uid="{00000000-0005-0000-0000-000086100000}"/>
    <cellStyle name="SAPBEXfilterItem 7 18" xfId="7044" xr:uid="{00000000-0005-0000-0000-000087100000}"/>
    <cellStyle name="SAPBEXfilterItem 7 19" xfId="8237" xr:uid="{00000000-0005-0000-0000-000088100000}"/>
    <cellStyle name="SAPBEXfilterItem 7 2" xfId="1702" xr:uid="{00000000-0005-0000-0000-000089100000}"/>
    <cellStyle name="SAPBEXfilterItem 7 20" xfId="8271" xr:uid="{00000000-0005-0000-0000-00008A100000}"/>
    <cellStyle name="SAPBEXfilterItem 7 21" xfId="8246" xr:uid="{00000000-0005-0000-0000-00008B100000}"/>
    <cellStyle name="SAPBEXfilterItem 7 22" xfId="8213" xr:uid="{00000000-0005-0000-0000-00008C100000}"/>
    <cellStyle name="SAPBEXfilterItem 7 23" xfId="9133" xr:uid="{00000000-0005-0000-0000-00008D100000}"/>
    <cellStyle name="SAPBEXfilterItem 7 3" xfId="1673" xr:uid="{00000000-0005-0000-0000-00008E100000}"/>
    <cellStyle name="SAPBEXfilterItem 7 4" xfId="1646" xr:uid="{00000000-0005-0000-0000-00008F100000}"/>
    <cellStyle name="SAPBEXfilterItem 7 5" xfId="1635" xr:uid="{00000000-0005-0000-0000-000090100000}"/>
    <cellStyle name="SAPBEXfilterItem 7 6" xfId="1639" xr:uid="{00000000-0005-0000-0000-000091100000}"/>
    <cellStyle name="SAPBEXfilterItem 7 7" xfId="1332" xr:uid="{00000000-0005-0000-0000-000092100000}"/>
    <cellStyle name="SAPBEXfilterItem 7 8" xfId="3080" xr:uid="{00000000-0005-0000-0000-000093100000}"/>
    <cellStyle name="SAPBEXfilterItem 7 9" xfId="3919" xr:uid="{00000000-0005-0000-0000-000094100000}"/>
    <cellStyle name="SAPBEXfilterItem 8" xfId="667" xr:uid="{00000000-0005-0000-0000-000095100000}"/>
    <cellStyle name="SAPBEXfilterItem 8 10" xfId="3897" xr:uid="{00000000-0005-0000-0000-000096100000}"/>
    <cellStyle name="SAPBEXfilterItem 8 11" xfId="4569" xr:uid="{00000000-0005-0000-0000-000097100000}"/>
    <cellStyle name="SAPBEXfilterItem 8 12" xfId="4802" xr:uid="{00000000-0005-0000-0000-000098100000}"/>
    <cellStyle name="SAPBEXfilterItem 8 13" xfId="5135" xr:uid="{00000000-0005-0000-0000-000099100000}"/>
    <cellStyle name="SAPBEXfilterItem 8 14" xfId="5103" xr:uid="{00000000-0005-0000-0000-00009A100000}"/>
    <cellStyle name="SAPBEXfilterItem 8 15" xfId="3773" xr:uid="{00000000-0005-0000-0000-00009B100000}"/>
    <cellStyle name="SAPBEXfilterItem 8 16" xfId="6733" xr:uid="{00000000-0005-0000-0000-00009C100000}"/>
    <cellStyle name="SAPBEXfilterItem 8 17" xfId="7351" xr:uid="{00000000-0005-0000-0000-00009D100000}"/>
    <cellStyle name="SAPBEXfilterItem 8 18" xfId="7045" xr:uid="{00000000-0005-0000-0000-00009E100000}"/>
    <cellStyle name="SAPBEXfilterItem 8 19" xfId="8238" xr:uid="{00000000-0005-0000-0000-00009F100000}"/>
    <cellStyle name="SAPBEXfilterItem 8 2" xfId="1701" xr:uid="{00000000-0005-0000-0000-0000A0100000}"/>
    <cellStyle name="SAPBEXfilterItem 8 20" xfId="8774" xr:uid="{00000000-0005-0000-0000-0000A1100000}"/>
    <cellStyle name="SAPBEXfilterItem 8 21" xfId="8894" xr:uid="{00000000-0005-0000-0000-0000A2100000}"/>
    <cellStyle name="SAPBEXfilterItem 8 22" xfId="8214" xr:uid="{00000000-0005-0000-0000-0000A3100000}"/>
    <cellStyle name="SAPBEXfilterItem 8 3" xfId="1258" xr:uid="{00000000-0005-0000-0000-0000A4100000}"/>
    <cellStyle name="SAPBEXfilterItem 8 4" xfId="1647" xr:uid="{00000000-0005-0000-0000-0000A5100000}"/>
    <cellStyle name="SAPBEXfilterItem 8 5" xfId="2314" xr:uid="{00000000-0005-0000-0000-0000A6100000}"/>
    <cellStyle name="SAPBEXfilterItem 8 6" xfId="2115" xr:uid="{00000000-0005-0000-0000-0000A7100000}"/>
    <cellStyle name="SAPBEXfilterItem 8 7" xfId="2731" xr:uid="{00000000-0005-0000-0000-0000A8100000}"/>
    <cellStyle name="SAPBEXfilterItem 8 8" xfId="3081" xr:uid="{00000000-0005-0000-0000-0000A9100000}"/>
    <cellStyle name="SAPBEXfilterItem 8 9" xfId="3920" xr:uid="{00000000-0005-0000-0000-0000AA100000}"/>
    <cellStyle name="SAPBEXfilterItem 9" xfId="668" xr:uid="{00000000-0005-0000-0000-0000AB100000}"/>
    <cellStyle name="SAPBEXfilterItem 9 10" xfId="3898" xr:uid="{00000000-0005-0000-0000-0000AC100000}"/>
    <cellStyle name="SAPBEXfilterItem 9 11" xfId="4394" xr:uid="{00000000-0005-0000-0000-0000AD100000}"/>
    <cellStyle name="SAPBEXfilterItem 9 12" xfId="4584" xr:uid="{00000000-0005-0000-0000-0000AE100000}"/>
    <cellStyle name="SAPBEXfilterItem 9 13" xfId="5136" xr:uid="{00000000-0005-0000-0000-0000AF100000}"/>
    <cellStyle name="SAPBEXfilterItem 9 14" xfId="5104" xr:uid="{00000000-0005-0000-0000-0000B0100000}"/>
    <cellStyle name="SAPBEXfilterItem 9 15" xfId="3775" xr:uid="{00000000-0005-0000-0000-0000B1100000}"/>
    <cellStyle name="SAPBEXfilterItem 9 16" xfId="6734" xr:uid="{00000000-0005-0000-0000-0000B2100000}"/>
    <cellStyle name="SAPBEXfilterItem 9 17" xfId="7160" xr:uid="{00000000-0005-0000-0000-0000B3100000}"/>
    <cellStyle name="SAPBEXfilterItem 9 18" xfId="7046" xr:uid="{00000000-0005-0000-0000-0000B4100000}"/>
    <cellStyle name="SAPBEXfilterItem 9 19" xfId="8239" xr:uid="{00000000-0005-0000-0000-0000B5100000}"/>
    <cellStyle name="SAPBEXfilterItem 9 2" xfId="1700" xr:uid="{00000000-0005-0000-0000-0000B6100000}"/>
    <cellStyle name="SAPBEXfilterItem 9 20" xfId="8615" xr:uid="{00000000-0005-0000-0000-0000B7100000}"/>
    <cellStyle name="SAPBEXfilterItem 9 21" xfId="7315" xr:uid="{00000000-0005-0000-0000-0000B8100000}"/>
    <cellStyle name="SAPBEXfilterItem 9 22" xfId="8215" xr:uid="{00000000-0005-0000-0000-0000B9100000}"/>
    <cellStyle name="SAPBEXfilterItem 9 3" xfId="2096" xr:uid="{00000000-0005-0000-0000-0000BA100000}"/>
    <cellStyle name="SAPBEXfilterItem 9 4" xfId="1648" xr:uid="{00000000-0005-0000-0000-0000BB100000}"/>
    <cellStyle name="SAPBEXfilterItem 9 5" xfId="2010" xr:uid="{00000000-0005-0000-0000-0000BC100000}"/>
    <cellStyle name="SAPBEXfilterItem 9 6" xfId="1911" xr:uid="{00000000-0005-0000-0000-0000BD100000}"/>
    <cellStyle name="SAPBEXfilterItem 9 7" xfId="2157" xr:uid="{00000000-0005-0000-0000-0000BE100000}"/>
    <cellStyle name="SAPBEXfilterItem 9 8" xfId="3082" xr:uid="{00000000-0005-0000-0000-0000BF100000}"/>
    <cellStyle name="SAPBEXfilterItem 9 9" xfId="3921" xr:uid="{00000000-0005-0000-0000-0000C0100000}"/>
    <cellStyle name="SAPBEXfilterItem_FY12_MNA_Monthly_Portfolio_Report_July_2012new - Copy" xfId="669" xr:uid="{00000000-0005-0000-0000-0000C1100000}"/>
    <cellStyle name="SAPBEXfilterText" xfId="26" xr:uid="{00000000-0005-0000-0000-0000C2100000}"/>
    <cellStyle name="SAPBEXfilterText 10" xfId="1674" xr:uid="{00000000-0005-0000-0000-0000C3100000}"/>
    <cellStyle name="SAPBEXfilterText 11" xfId="2217" xr:uid="{00000000-0005-0000-0000-0000C4100000}"/>
    <cellStyle name="SAPBEXfilterText 12" xfId="2315" xr:uid="{00000000-0005-0000-0000-0000C5100000}"/>
    <cellStyle name="SAPBEXfilterText 13" xfId="1960" xr:uid="{00000000-0005-0000-0000-0000C6100000}"/>
    <cellStyle name="SAPBEXfilterText 14" xfId="1812" xr:uid="{00000000-0005-0000-0000-0000C7100000}"/>
    <cellStyle name="SAPBEXfilterText 15" xfId="3083" xr:uid="{00000000-0005-0000-0000-0000C8100000}"/>
    <cellStyle name="SAPBEXfilterText 16" xfId="3922" xr:uid="{00000000-0005-0000-0000-0000C9100000}"/>
    <cellStyle name="SAPBEXfilterText 17" xfId="4517" xr:uid="{00000000-0005-0000-0000-0000CA100000}"/>
    <cellStyle name="SAPBEXfilterText 18" xfId="4422" xr:uid="{00000000-0005-0000-0000-0000CB100000}"/>
    <cellStyle name="SAPBEXfilterText 19" xfId="4337" xr:uid="{00000000-0005-0000-0000-0000CC100000}"/>
    <cellStyle name="SAPBEXfilterText 2" xfId="671" xr:uid="{00000000-0005-0000-0000-0000CD100000}"/>
    <cellStyle name="SAPBEXfilterText 2 2" xfId="672" xr:uid="{00000000-0005-0000-0000-0000CE100000}"/>
    <cellStyle name="SAPBEXfilterText 20" xfId="5137" xr:uid="{00000000-0005-0000-0000-0000CF100000}"/>
    <cellStyle name="SAPBEXfilterText 21" xfId="5105" xr:uid="{00000000-0005-0000-0000-0000D0100000}"/>
    <cellStyle name="SAPBEXfilterText 22" xfId="5711" xr:uid="{00000000-0005-0000-0000-0000D1100000}"/>
    <cellStyle name="SAPBEXfilterText 23" xfId="6735" xr:uid="{00000000-0005-0000-0000-0000D2100000}"/>
    <cellStyle name="SAPBEXfilterText 24" xfId="6763" xr:uid="{00000000-0005-0000-0000-0000D3100000}"/>
    <cellStyle name="SAPBEXfilterText 25" xfId="7047" xr:uid="{00000000-0005-0000-0000-0000D4100000}"/>
    <cellStyle name="SAPBEXfilterText 26" xfId="8240" xr:uid="{00000000-0005-0000-0000-0000D5100000}"/>
    <cellStyle name="SAPBEXfilterText 27" xfId="8270" xr:uid="{00000000-0005-0000-0000-0000D6100000}"/>
    <cellStyle name="SAPBEXfilterText 28" xfId="8248" xr:uid="{00000000-0005-0000-0000-0000D7100000}"/>
    <cellStyle name="SAPBEXfilterText 29" xfId="8680" xr:uid="{00000000-0005-0000-0000-0000D8100000}"/>
    <cellStyle name="SAPBEXfilterText 3" xfId="673" xr:uid="{00000000-0005-0000-0000-0000D9100000}"/>
    <cellStyle name="SAPBEXfilterText 4" xfId="674" xr:uid="{00000000-0005-0000-0000-0000DA100000}"/>
    <cellStyle name="SAPBEXfilterText 4 10" xfId="4426" xr:uid="{00000000-0005-0000-0000-0000DB100000}"/>
    <cellStyle name="SAPBEXfilterText 4 11" xfId="4526" xr:uid="{00000000-0005-0000-0000-0000DC100000}"/>
    <cellStyle name="SAPBEXfilterText 4 12" xfId="4520" xr:uid="{00000000-0005-0000-0000-0000DD100000}"/>
    <cellStyle name="SAPBEXfilterText 4 13" xfId="5141" xr:uid="{00000000-0005-0000-0000-0000DE100000}"/>
    <cellStyle name="SAPBEXfilterText 4 14" xfId="5643" xr:uid="{00000000-0005-0000-0000-0000DF100000}"/>
    <cellStyle name="SAPBEXfilterText 4 15" xfId="3761" xr:uid="{00000000-0005-0000-0000-0000E0100000}"/>
    <cellStyle name="SAPBEXfilterText 4 16" xfId="6739" xr:uid="{00000000-0005-0000-0000-0000E1100000}"/>
    <cellStyle name="SAPBEXfilterText 4 17" xfId="6759" xr:uid="{00000000-0005-0000-0000-0000E2100000}"/>
    <cellStyle name="SAPBEXfilterText 4 18" xfId="7051" xr:uid="{00000000-0005-0000-0000-0000E3100000}"/>
    <cellStyle name="SAPBEXfilterText 4 19" xfId="8244" xr:uid="{00000000-0005-0000-0000-0000E4100000}"/>
    <cellStyle name="SAPBEXfilterText 4 2" xfId="1696" xr:uid="{00000000-0005-0000-0000-0000E5100000}"/>
    <cellStyle name="SAPBEXfilterText 4 20" xfId="8266" xr:uid="{00000000-0005-0000-0000-0000E6100000}"/>
    <cellStyle name="SAPBEXfilterText 4 21" xfId="8251" xr:uid="{00000000-0005-0000-0000-0000E7100000}"/>
    <cellStyle name="SAPBEXfilterText 4 22" xfId="8963" xr:uid="{00000000-0005-0000-0000-0000E8100000}"/>
    <cellStyle name="SAPBEXfilterText 4 3" xfId="1678" xr:uid="{00000000-0005-0000-0000-0000E9100000}"/>
    <cellStyle name="SAPBEXfilterText 4 4" xfId="2321" xr:uid="{00000000-0005-0000-0000-0000EA100000}"/>
    <cellStyle name="SAPBEXfilterText 4 5" xfId="1413" xr:uid="{00000000-0005-0000-0000-0000EB100000}"/>
    <cellStyle name="SAPBEXfilterText 4 6" xfId="1882" xr:uid="{00000000-0005-0000-0000-0000EC100000}"/>
    <cellStyle name="SAPBEXfilterText 4 7" xfId="2476" xr:uid="{00000000-0005-0000-0000-0000ED100000}"/>
    <cellStyle name="SAPBEXfilterText 4 8" xfId="3086" xr:uid="{00000000-0005-0000-0000-0000EE100000}"/>
    <cellStyle name="SAPBEXfilterText 4 9" xfId="3925" xr:uid="{00000000-0005-0000-0000-0000EF100000}"/>
    <cellStyle name="SAPBEXfilterText 5" xfId="675" xr:uid="{00000000-0005-0000-0000-0000F0100000}"/>
    <cellStyle name="SAPBEXfilterText 5 10" xfId="3900" xr:uid="{00000000-0005-0000-0000-0000F1100000}"/>
    <cellStyle name="SAPBEXfilterText 5 11" xfId="3916" xr:uid="{00000000-0005-0000-0000-0000F2100000}"/>
    <cellStyle name="SAPBEXfilterText 5 12" xfId="4289" xr:uid="{00000000-0005-0000-0000-0000F3100000}"/>
    <cellStyle name="SAPBEXfilterText 5 13" xfId="5142" xr:uid="{00000000-0005-0000-0000-0000F4100000}"/>
    <cellStyle name="SAPBEXfilterText 5 14" xfId="5500" xr:uid="{00000000-0005-0000-0000-0000F5100000}"/>
    <cellStyle name="SAPBEXfilterText 5 15" xfId="4358" xr:uid="{00000000-0005-0000-0000-0000F6100000}"/>
    <cellStyle name="SAPBEXfilterText 5 16" xfId="6740" xr:uid="{00000000-0005-0000-0000-0000F7100000}"/>
    <cellStyle name="SAPBEXfilterText 5 17" xfId="6758" xr:uid="{00000000-0005-0000-0000-0000F8100000}"/>
    <cellStyle name="SAPBEXfilterText 5 18" xfId="7052" xr:uid="{00000000-0005-0000-0000-0000F9100000}"/>
    <cellStyle name="SAPBEXfilterText 5 19" xfId="8245" xr:uid="{00000000-0005-0000-0000-0000FA100000}"/>
    <cellStyle name="SAPBEXfilterText 5 2" xfId="1695" xr:uid="{00000000-0005-0000-0000-0000FB100000}"/>
    <cellStyle name="SAPBEXfilterText 5 20" xfId="8265" xr:uid="{00000000-0005-0000-0000-0000FC100000}"/>
    <cellStyle name="SAPBEXfilterText 5 21" xfId="8769" xr:uid="{00000000-0005-0000-0000-0000FD100000}"/>
    <cellStyle name="SAPBEXfilterText 5 22" xfId="8523" xr:uid="{00000000-0005-0000-0000-0000FE100000}"/>
    <cellStyle name="SAPBEXfilterText 5 3" xfId="1679" xr:uid="{00000000-0005-0000-0000-0000FF100000}"/>
    <cellStyle name="SAPBEXfilterText 5 4" xfId="1961" xr:uid="{00000000-0005-0000-0000-000000110000}"/>
    <cellStyle name="SAPBEXfilterText 5 5" xfId="2384" xr:uid="{00000000-0005-0000-0000-000001110000}"/>
    <cellStyle name="SAPBEXfilterText 5 6" xfId="1797" xr:uid="{00000000-0005-0000-0000-000002110000}"/>
    <cellStyle name="SAPBEXfilterText 5 7" xfId="2053" xr:uid="{00000000-0005-0000-0000-000003110000}"/>
    <cellStyle name="SAPBEXfilterText 5 8" xfId="3087" xr:uid="{00000000-0005-0000-0000-000004110000}"/>
    <cellStyle name="SAPBEXfilterText 5 9" xfId="3926" xr:uid="{00000000-0005-0000-0000-000005110000}"/>
    <cellStyle name="SAPBEXfilterText 6" xfId="676" xr:uid="{00000000-0005-0000-0000-000006110000}"/>
    <cellStyle name="SAPBEXfilterText 7" xfId="677" xr:uid="{00000000-0005-0000-0000-000007110000}"/>
    <cellStyle name="SAPBEXfilterText 8" xfId="670" xr:uid="{00000000-0005-0000-0000-000008110000}"/>
    <cellStyle name="SAPBEXfilterText 8 10" xfId="4287" xr:uid="{00000000-0005-0000-0000-000009110000}"/>
    <cellStyle name="SAPBEXfilterText 8 11" xfId="4795" xr:uid="{00000000-0005-0000-0000-00000A110000}"/>
    <cellStyle name="SAPBEXfilterText 8 12" xfId="4921" xr:uid="{00000000-0005-0000-0000-00000B110000}"/>
    <cellStyle name="SAPBEXfilterText 8 13" xfId="5657" xr:uid="{00000000-0005-0000-0000-00000C110000}"/>
    <cellStyle name="SAPBEXfilterText 8 14" xfId="5412" xr:uid="{00000000-0005-0000-0000-00000D110000}"/>
    <cellStyle name="SAPBEXfilterText 8 15" xfId="6294" xr:uid="{00000000-0005-0000-0000-00000E110000}"/>
    <cellStyle name="SAPBEXfilterText 8 16" xfId="7346" xr:uid="{00000000-0005-0000-0000-00000F110000}"/>
    <cellStyle name="SAPBEXfilterText 8 17" xfId="7476" xr:uid="{00000000-0005-0000-0000-000010110000}"/>
    <cellStyle name="SAPBEXfilterText 8 18" xfId="8067" xr:uid="{00000000-0005-0000-0000-000011110000}"/>
    <cellStyle name="SAPBEXfilterText 8 19" xfId="8767" xr:uid="{00000000-0005-0000-0000-000012110000}"/>
    <cellStyle name="SAPBEXfilterText 8 2" xfId="1265" xr:uid="{00000000-0005-0000-0000-000013110000}"/>
    <cellStyle name="SAPBEXfilterText 8 20" xfId="8888" xr:uid="{00000000-0005-0000-0000-000014110000}"/>
    <cellStyle name="SAPBEXfilterText 8 21" xfId="8975" xr:uid="{00000000-0005-0000-0000-000015110000}"/>
    <cellStyle name="SAPBEXfilterText 8 22" xfId="8792" xr:uid="{00000000-0005-0000-0000-000016110000}"/>
    <cellStyle name="SAPBEXfilterText 8 3" xfId="2335" xr:uid="{00000000-0005-0000-0000-000017110000}"/>
    <cellStyle name="SAPBEXfilterText 8 4" xfId="1891" xr:uid="{00000000-0005-0000-0000-000018110000}"/>
    <cellStyle name="SAPBEXfilterText 8 5" xfId="2419" xr:uid="{00000000-0005-0000-0000-000019110000}"/>
    <cellStyle name="SAPBEXfilterText 8 6" xfId="2724" xr:uid="{00000000-0005-0000-0000-00001A110000}"/>
    <cellStyle name="SAPBEXfilterText 8 7" xfId="2853" xr:uid="{00000000-0005-0000-0000-00001B110000}"/>
    <cellStyle name="SAPBEXfilterText 8 8" xfId="3712" xr:uid="{00000000-0005-0000-0000-00001C110000}"/>
    <cellStyle name="SAPBEXfilterText 8 9" xfId="4529" xr:uid="{00000000-0005-0000-0000-00001D110000}"/>
    <cellStyle name="SAPBEXfilterText 9" xfId="1699" xr:uid="{00000000-0005-0000-0000-00001E110000}"/>
    <cellStyle name="SAPBEXfilterText_FY12_MNA_Monthly_Portfolio_Report_July_2012new - Copy" xfId="678" xr:uid="{00000000-0005-0000-0000-00001F110000}"/>
    <cellStyle name="SAPBEXformats" xfId="27" xr:uid="{00000000-0005-0000-0000-000020110000}"/>
    <cellStyle name="SAPBEXformats 10" xfId="680" xr:uid="{00000000-0005-0000-0000-000021110000}"/>
    <cellStyle name="SAPBEXformats 10 2" xfId="1834" xr:uid="{00000000-0005-0000-0000-000022110000}"/>
    <cellStyle name="SAPBEXformats 10 3" xfId="3091" xr:uid="{00000000-0005-0000-0000-000023110000}"/>
    <cellStyle name="SAPBEXformats 10 4" xfId="4290" xr:uid="{00000000-0005-0000-0000-000024110000}"/>
    <cellStyle name="SAPBEXformats 10 5" xfId="4183" xr:uid="{00000000-0005-0000-0000-000025110000}"/>
    <cellStyle name="SAPBEXformats 10 6" xfId="7058" xr:uid="{00000000-0005-0000-0000-000026110000}"/>
    <cellStyle name="SAPBEXformats 10 7" xfId="8541" xr:uid="{00000000-0005-0000-0000-000027110000}"/>
    <cellStyle name="SAPBEXformats 11" xfId="1092" xr:uid="{00000000-0005-0000-0000-000028110000}"/>
    <cellStyle name="SAPBEXformats 11 2" xfId="2521" xr:uid="{00000000-0005-0000-0000-000029110000}"/>
    <cellStyle name="SAPBEXformats 11 3" xfId="3511" xr:uid="{00000000-0005-0000-0000-00002A110000}"/>
    <cellStyle name="SAPBEXformats 11 4" xfId="4840" xr:uid="{00000000-0005-0000-0000-00002B110000}"/>
    <cellStyle name="SAPBEXformats 11 5" xfId="5709" xr:uid="{00000000-0005-0000-0000-00002C110000}"/>
    <cellStyle name="SAPBEXformats 11 6" xfId="6112" xr:uid="{00000000-0005-0000-0000-00002D110000}"/>
    <cellStyle name="SAPBEXformats 11 7" xfId="7150" xr:uid="{00000000-0005-0000-0000-00002E110000}"/>
    <cellStyle name="SAPBEXformats 11 8" xfId="7868" xr:uid="{00000000-0005-0000-0000-00002F110000}"/>
    <cellStyle name="SAPBEXformats 11 9" xfId="9027" xr:uid="{00000000-0005-0000-0000-000030110000}"/>
    <cellStyle name="SAPBEXformats 12" xfId="679" xr:uid="{00000000-0005-0000-0000-000031110000}"/>
    <cellStyle name="SAPBEXformats 12 10" xfId="4288" xr:uid="{00000000-0005-0000-0000-000032110000}"/>
    <cellStyle name="SAPBEXformats 12 11" xfId="4796" xr:uid="{00000000-0005-0000-0000-000033110000}"/>
    <cellStyle name="SAPBEXformats 12 12" xfId="4922" xr:uid="{00000000-0005-0000-0000-000034110000}"/>
    <cellStyle name="SAPBEXformats 12 13" xfId="5658" xr:uid="{00000000-0005-0000-0000-000035110000}"/>
    <cellStyle name="SAPBEXformats 12 14" xfId="5413" xr:uid="{00000000-0005-0000-0000-000036110000}"/>
    <cellStyle name="SAPBEXformats 12 15" xfId="6295" xr:uid="{00000000-0005-0000-0000-000037110000}"/>
    <cellStyle name="SAPBEXformats 12 16" xfId="7347" xr:uid="{00000000-0005-0000-0000-000038110000}"/>
    <cellStyle name="SAPBEXformats 12 17" xfId="7477" xr:uid="{00000000-0005-0000-0000-000039110000}"/>
    <cellStyle name="SAPBEXformats 12 18" xfId="8068" xr:uid="{00000000-0005-0000-0000-00003A110000}"/>
    <cellStyle name="SAPBEXformats 12 19" xfId="8768" xr:uid="{00000000-0005-0000-0000-00003B110000}"/>
    <cellStyle name="SAPBEXformats 12 2" xfId="1264" xr:uid="{00000000-0005-0000-0000-00003C110000}"/>
    <cellStyle name="SAPBEXformats 12 20" xfId="8889" xr:uid="{00000000-0005-0000-0000-00003D110000}"/>
    <cellStyle name="SAPBEXformats 12 21" xfId="8976" xr:uid="{00000000-0005-0000-0000-00003E110000}"/>
    <cellStyle name="SAPBEXformats 12 22" xfId="7318" xr:uid="{00000000-0005-0000-0000-00003F110000}"/>
    <cellStyle name="SAPBEXformats 12 3" xfId="2336" xr:uid="{00000000-0005-0000-0000-000040110000}"/>
    <cellStyle name="SAPBEXformats 12 4" xfId="1892" xr:uid="{00000000-0005-0000-0000-000041110000}"/>
    <cellStyle name="SAPBEXformats 12 5" xfId="1293" xr:uid="{00000000-0005-0000-0000-000042110000}"/>
    <cellStyle name="SAPBEXformats 12 6" xfId="2725" xr:uid="{00000000-0005-0000-0000-000043110000}"/>
    <cellStyle name="SAPBEXformats 12 7" xfId="2854" xr:uid="{00000000-0005-0000-0000-000044110000}"/>
    <cellStyle name="SAPBEXformats 12 8" xfId="3713" xr:uid="{00000000-0005-0000-0000-000045110000}"/>
    <cellStyle name="SAPBEXformats 12 9" xfId="4530" xr:uid="{00000000-0005-0000-0000-000046110000}"/>
    <cellStyle name="SAPBEXformats 13" xfId="1692" xr:uid="{00000000-0005-0000-0000-000047110000}"/>
    <cellStyle name="SAPBEXformats 14" xfId="1680" xr:uid="{00000000-0005-0000-0000-000048110000}"/>
    <cellStyle name="SAPBEXformats 15" xfId="2322" xr:uid="{00000000-0005-0000-0000-000049110000}"/>
    <cellStyle name="SAPBEXformats 16" xfId="1877" xr:uid="{00000000-0005-0000-0000-00004A110000}"/>
    <cellStyle name="SAPBEXformats 17" xfId="1881" xr:uid="{00000000-0005-0000-0000-00004B110000}"/>
    <cellStyle name="SAPBEXformats 18" xfId="2212" xr:uid="{00000000-0005-0000-0000-00004C110000}"/>
    <cellStyle name="SAPBEXformats 19" xfId="3090" xr:uid="{00000000-0005-0000-0000-00004D110000}"/>
    <cellStyle name="SAPBEXformats 2" xfId="113" xr:uid="{00000000-0005-0000-0000-00004E110000}"/>
    <cellStyle name="SAPBEXformats 2 2" xfId="681" xr:uid="{00000000-0005-0000-0000-00004F110000}"/>
    <cellStyle name="SAPBEXformats 2 2 2" xfId="1539" xr:uid="{00000000-0005-0000-0000-000050110000}"/>
    <cellStyle name="SAPBEXformats 2 2 3" xfId="3093" xr:uid="{00000000-0005-0000-0000-000051110000}"/>
    <cellStyle name="SAPBEXformats 2 2 4" xfId="3907" xr:uid="{00000000-0005-0000-0000-000052110000}"/>
    <cellStyle name="SAPBEXformats 2 2 5" xfId="5487" xr:uid="{00000000-0005-0000-0000-000053110000}"/>
    <cellStyle name="SAPBEXformats 2 2 6" xfId="7060" xr:uid="{00000000-0005-0000-0000-000054110000}"/>
    <cellStyle name="SAPBEXformats 2 2 7" xfId="9101" xr:uid="{00000000-0005-0000-0000-000055110000}"/>
    <cellStyle name="SAPBEXformats 2 3" xfId="2515" xr:uid="{00000000-0005-0000-0000-000056110000}"/>
    <cellStyle name="SAPBEXformats 2 4" xfId="3092" xr:uid="{00000000-0005-0000-0000-000057110000}"/>
    <cellStyle name="SAPBEXformats 2 5" xfId="4555" xr:uid="{00000000-0005-0000-0000-000058110000}"/>
    <cellStyle name="SAPBEXformats 2 6" xfId="4218" xr:uid="{00000000-0005-0000-0000-000059110000}"/>
    <cellStyle name="SAPBEXformats 2 7" xfId="7059" xr:uid="{00000000-0005-0000-0000-00005A110000}"/>
    <cellStyle name="SAPBEXformats 2 8" xfId="6499" xr:uid="{00000000-0005-0000-0000-00005B110000}"/>
    <cellStyle name="SAPBEXformats 20" xfId="3929" xr:uid="{00000000-0005-0000-0000-00005C110000}"/>
    <cellStyle name="SAPBEXformats 21" xfId="3902" xr:uid="{00000000-0005-0000-0000-00005D110000}"/>
    <cellStyle name="SAPBEXformats 22" xfId="4525" xr:uid="{00000000-0005-0000-0000-00005E110000}"/>
    <cellStyle name="SAPBEXformats 23" xfId="3906" xr:uid="{00000000-0005-0000-0000-00005F110000}"/>
    <cellStyle name="SAPBEXformats 24" xfId="5145" xr:uid="{00000000-0005-0000-0000-000060110000}"/>
    <cellStyle name="SAPBEXformats 25" xfId="5644" xr:uid="{00000000-0005-0000-0000-000061110000}"/>
    <cellStyle name="SAPBEXformats 26" xfId="5475" xr:uid="{00000000-0005-0000-0000-000062110000}"/>
    <cellStyle name="SAPBEXformats 27" xfId="6743" xr:uid="{00000000-0005-0000-0000-000063110000}"/>
    <cellStyle name="SAPBEXformats 28" xfId="6757" xr:uid="{00000000-0005-0000-0000-000064110000}"/>
    <cellStyle name="SAPBEXformats 29" xfId="7057" xr:uid="{00000000-0005-0000-0000-000065110000}"/>
    <cellStyle name="SAPBEXformats 3" xfId="155" xr:uid="{00000000-0005-0000-0000-000066110000}"/>
    <cellStyle name="SAPBEXformats 3 10" xfId="7061" xr:uid="{00000000-0005-0000-0000-000067110000}"/>
    <cellStyle name="SAPBEXformats 3 11" xfId="8216" xr:uid="{00000000-0005-0000-0000-000068110000}"/>
    <cellStyle name="SAPBEXformats 3 2" xfId="682" xr:uid="{00000000-0005-0000-0000-000069110000}"/>
    <cellStyle name="SAPBEXformats 3 2 2" xfId="2855" xr:uid="{00000000-0005-0000-0000-00006A110000}"/>
    <cellStyle name="SAPBEXformats 3 2 3" xfId="3714" xr:uid="{00000000-0005-0000-0000-00006B110000}"/>
    <cellStyle name="SAPBEXformats 3 2 4" xfId="4923" xr:uid="{00000000-0005-0000-0000-00006C110000}"/>
    <cellStyle name="SAPBEXformats 3 2 5" xfId="5414" xr:uid="{00000000-0005-0000-0000-00006D110000}"/>
    <cellStyle name="SAPBEXformats 3 2 6" xfId="6296" xr:uid="{00000000-0005-0000-0000-00006E110000}"/>
    <cellStyle name="SAPBEXformats 3 2 7" xfId="7478" xr:uid="{00000000-0005-0000-0000-00006F110000}"/>
    <cellStyle name="SAPBEXformats 3 2 8" xfId="8069" xr:uid="{00000000-0005-0000-0000-000070110000}"/>
    <cellStyle name="SAPBEXformats 3 2 9" xfId="8836" xr:uid="{00000000-0005-0000-0000-000071110000}"/>
    <cellStyle name="SAPBEXformats 3 3" xfId="1142" xr:uid="{00000000-0005-0000-0000-000072110000}"/>
    <cellStyle name="SAPBEXformats 3 3 2" xfId="1487" xr:uid="{00000000-0005-0000-0000-000073110000}"/>
    <cellStyle name="SAPBEXformats 3 3 3" xfId="3561" xr:uid="{00000000-0005-0000-0000-000074110000}"/>
    <cellStyle name="SAPBEXformats 3 3 4" xfId="4610" xr:uid="{00000000-0005-0000-0000-000075110000}"/>
    <cellStyle name="SAPBEXformats 3 3 5" xfId="6156" xr:uid="{00000000-0005-0000-0000-000076110000}"/>
    <cellStyle name="SAPBEXformats 3 3 6" xfId="7917" xr:uid="{00000000-0005-0000-0000-000077110000}"/>
    <cellStyle name="SAPBEXformats 3 3 7" xfId="8851" xr:uid="{00000000-0005-0000-0000-000078110000}"/>
    <cellStyle name="SAPBEXformats 3 4" xfId="2729" xr:uid="{00000000-0005-0000-0000-000079110000}"/>
    <cellStyle name="SAPBEXformats 3 5" xfId="3094" xr:uid="{00000000-0005-0000-0000-00007A110000}"/>
    <cellStyle name="SAPBEXformats 3 6" xfId="4800" xr:uid="{00000000-0005-0000-0000-00007B110000}"/>
    <cellStyle name="SAPBEXformats 3 7" xfId="5111" xr:uid="{00000000-0005-0000-0000-00007C110000}"/>
    <cellStyle name="SAPBEXformats 3 8" xfId="5603" xr:uid="{00000000-0005-0000-0000-00007D110000}"/>
    <cellStyle name="SAPBEXformats 3 9" xfId="7349" xr:uid="{00000000-0005-0000-0000-00007E110000}"/>
    <cellStyle name="SAPBEXformats 30" xfId="8247" xr:uid="{00000000-0005-0000-0000-00007F110000}"/>
    <cellStyle name="SAPBEXformats 31" xfId="8264" xr:uid="{00000000-0005-0000-0000-000080110000}"/>
    <cellStyle name="SAPBEXformats 32" xfId="8252" xr:uid="{00000000-0005-0000-0000-000081110000}"/>
    <cellStyle name="SAPBEXformats 33" xfId="8964" xr:uid="{00000000-0005-0000-0000-000082110000}"/>
    <cellStyle name="SAPBEXformats 34" xfId="84" xr:uid="{00000000-0005-0000-0000-000083110000}"/>
    <cellStyle name="SAPBEXformats 4" xfId="158" xr:uid="{00000000-0005-0000-0000-000084110000}"/>
    <cellStyle name="SAPBEXformats 4 10" xfId="7062" xr:uid="{00000000-0005-0000-0000-000085110000}"/>
    <cellStyle name="SAPBEXformats 4 11" xfId="8217" xr:uid="{00000000-0005-0000-0000-000086110000}"/>
    <cellStyle name="SAPBEXformats 4 2" xfId="683" xr:uid="{00000000-0005-0000-0000-000087110000}"/>
    <cellStyle name="SAPBEXformats 4 2 2" xfId="2856" xr:uid="{00000000-0005-0000-0000-000088110000}"/>
    <cellStyle name="SAPBEXformats 4 2 3" xfId="3715" xr:uid="{00000000-0005-0000-0000-000089110000}"/>
    <cellStyle name="SAPBEXformats 4 2 4" xfId="4924" xr:uid="{00000000-0005-0000-0000-00008A110000}"/>
    <cellStyle name="SAPBEXformats 4 2 5" xfId="5415" xr:uid="{00000000-0005-0000-0000-00008B110000}"/>
    <cellStyle name="SAPBEXformats 4 2 6" xfId="6297" xr:uid="{00000000-0005-0000-0000-00008C110000}"/>
    <cellStyle name="SAPBEXformats 4 2 7" xfId="7479" xr:uid="{00000000-0005-0000-0000-00008D110000}"/>
    <cellStyle name="SAPBEXformats 4 2 8" xfId="8070" xr:uid="{00000000-0005-0000-0000-00008E110000}"/>
    <cellStyle name="SAPBEXformats 4 2 9" xfId="8705" xr:uid="{00000000-0005-0000-0000-00008F110000}"/>
    <cellStyle name="SAPBEXformats 4 3" xfId="1143" xr:uid="{00000000-0005-0000-0000-000090110000}"/>
    <cellStyle name="SAPBEXformats 4 3 2" xfId="2450" xr:uid="{00000000-0005-0000-0000-000091110000}"/>
    <cellStyle name="SAPBEXformats 4 3 3" xfId="3562" xr:uid="{00000000-0005-0000-0000-000092110000}"/>
    <cellStyle name="SAPBEXformats 4 3 4" xfId="4105" xr:uid="{00000000-0005-0000-0000-000093110000}"/>
    <cellStyle name="SAPBEXformats 4 3 5" xfId="6157" xr:uid="{00000000-0005-0000-0000-000094110000}"/>
    <cellStyle name="SAPBEXformats 4 3 6" xfId="7918" xr:uid="{00000000-0005-0000-0000-000095110000}"/>
    <cellStyle name="SAPBEXformats 4 3 7" xfId="9000" xr:uid="{00000000-0005-0000-0000-000096110000}"/>
    <cellStyle name="SAPBEXformats 4 4" xfId="2262" xr:uid="{00000000-0005-0000-0000-000097110000}"/>
    <cellStyle name="SAPBEXformats 4 5" xfId="3095" xr:uid="{00000000-0005-0000-0000-000098110000}"/>
    <cellStyle name="SAPBEXformats 4 6" xfId="4460" xr:uid="{00000000-0005-0000-0000-000099110000}"/>
    <cellStyle name="SAPBEXformats 4 7" xfId="5112" xr:uid="{00000000-0005-0000-0000-00009A110000}"/>
    <cellStyle name="SAPBEXformats 4 8" xfId="3781" xr:uid="{00000000-0005-0000-0000-00009B110000}"/>
    <cellStyle name="SAPBEXformats 4 9" xfId="7159" xr:uid="{00000000-0005-0000-0000-00009C110000}"/>
    <cellStyle name="SAPBEXformats 5" xfId="206" xr:uid="{00000000-0005-0000-0000-00009D110000}"/>
    <cellStyle name="SAPBEXformats 5 10" xfId="7063" xr:uid="{00000000-0005-0000-0000-00009E110000}"/>
    <cellStyle name="SAPBEXformats 5 11" xfId="8612" xr:uid="{00000000-0005-0000-0000-00009F110000}"/>
    <cellStyle name="SAPBEXformats 5 2" xfId="684" xr:uid="{00000000-0005-0000-0000-0000A0110000}"/>
    <cellStyle name="SAPBEXformats 5 2 2" xfId="2857" xr:uid="{00000000-0005-0000-0000-0000A1110000}"/>
    <cellStyle name="SAPBEXformats 5 2 3" xfId="3716" xr:uid="{00000000-0005-0000-0000-0000A2110000}"/>
    <cellStyle name="SAPBEXformats 5 2 4" xfId="4925" xr:uid="{00000000-0005-0000-0000-0000A3110000}"/>
    <cellStyle name="SAPBEXformats 5 2 5" xfId="5416" xr:uid="{00000000-0005-0000-0000-0000A4110000}"/>
    <cellStyle name="SAPBEXformats 5 2 6" xfId="6298" xr:uid="{00000000-0005-0000-0000-0000A5110000}"/>
    <cellStyle name="SAPBEXformats 5 2 7" xfId="7480" xr:uid="{00000000-0005-0000-0000-0000A6110000}"/>
    <cellStyle name="SAPBEXformats 5 2 8" xfId="8071" xr:uid="{00000000-0005-0000-0000-0000A7110000}"/>
    <cellStyle name="SAPBEXformats 5 2 9" xfId="6645" xr:uid="{00000000-0005-0000-0000-0000A8110000}"/>
    <cellStyle name="SAPBEXformats 5 3" xfId="1181" xr:uid="{00000000-0005-0000-0000-0000A9110000}"/>
    <cellStyle name="SAPBEXformats 5 3 2" xfId="1732" xr:uid="{00000000-0005-0000-0000-0000AA110000}"/>
    <cellStyle name="SAPBEXformats 5 3 3" xfId="3603" xr:uid="{00000000-0005-0000-0000-0000AB110000}"/>
    <cellStyle name="SAPBEXformats 5 3 4" xfId="3508" xr:uid="{00000000-0005-0000-0000-0000AC110000}"/>
    <cellStyle name="SAPBEXformats 5 3 5" xfId="6196" xr:uid="{00000000-0005-0000-0000-0000AD110000}"/>
    <cellStyle name="SAPBEXformats 5 3 6" xfId="7959" xr:uid="{00000000-0005-0000-0000-0000AE110000}"/>
    <cellStyle name="SAPBEXformats 5 3 7" xfId="9032" xr:uid="{00000000-0005-0000-0000-0000AF110000}"/>
    <cellStyle name="SAPBEXformats 5 4" xfId="2603" xr:uid="{00000000-0005-0000-0000-0000B0110000}"/>
    <cellStyle name="SAPBEXformats 5 5" xfId="3096" xr:uid="{00000000-0005-0000-0000-0000B1110000}"/>
    <cellStyle name="SAPBEXformats 5 6" xfId="4291" xr:uid="{00000000-0005-0000-0000-0000B2110000}"/>
    <cellStyle name="SAPBEXformats 5 7" xfId="5113" xr:uid="{00000000-0005-0000-0000-0000B3110000}"/>
    <cellStyle name="SAPBEXformats 5 8" xfId="5486" xr:uid="{00000000-0005-0000-0000-0000B4110000}"/>
    <cellStyle name="SAPBEXformats 5 9" xfId="6753" xr:uid="{00000000-0005-0000-0000-0000B5110000}"/>
    <cellStyle name="SAPBEXformats 6" xfId="209" xr:uid="{00000000-0005-0000-0000-0000B6110000}"/>
    <cellStyle name="SAPBEXformats 6 2" xfId="685" xr:uid="{00000000-0005-0000-0000-0000B7110000}"/>
    <cellStyle name="SAPBEXformats 6 3" xfId="1182" xr:uid="{00000000-0005-0000-0000-0000B8110000}"/>
    <cellStyle name="SAPBEXformats 6 3 2" xfId="1474" xr:uid="{00000000-0005-0000-0000-0000B9110000}"/>
    <cellStyle name="SAPBEXformats 6 3 3" xfId="3604" xr:uid="{00000000-0005-0000-0000-0000BA110000}"/>
    <cellStyle name="SAPBEXformats 6 3 4" xfId="4603" xr:uid="{00000000-0005-0000-0000-0000BB110000}"/>
    <cellStyle name="SAPBEXformats 6 3 5" xfId="6197" xr:uid="{00000000-0005-0000-0000-0000BC110000}"/>
    <cellStyle name="SAPBEXformats 6 3 6" xfId="7960" xr:uid="{00000000-0005-0000-0000-0000BD110000}"/>
    <cellStyle name="SAPBEXformats 6 3 7" xfId="8399" xr:uid="{00000000-0005-0000-0000-0000BE110000}"/>
    <cellStyle name="SAPBEXformats 7" xfId="686" xr:uid="{00000000-0005-0000-0000-0000BF110000}"/>
    <cellStyle name="SAPBEXformats 7 10" xfId="1996" xr:uid="{00000000-0005-0000-0000-0000C0110000}"/>
    <cellStyle name="SAPBEXformats 7 11" xfId="4522" xr:uid="{00000000-0005-0000-0000-0000C1110000}"/>
    <cellStyle name="SAPBEXformats 7 12" xfId="4521" xr:uid="{00000000-0005-0000-0000-0000C2110000}"/>
    <cellStyle name="SAPBEXformats 7 13" xfId="5152" xr:uid="{00000000-0005-0000-0000-0000C3110000}"/>
    <cellStyle name="SAPBEXformats 7 14" xfId="5522" xr:uid="{00000000-0005-0000-0000-0000C4110000}"/>
    <cellStyle name="SAPBEXformats 7 15" xfId="3458" xr:uid="{00000000-0005-0000-0000-0000C5110000}"/>
    <cellStyle name="SAPBEXformats 7 16" xfId="6748" xr:uid="{00000000-0005-0000-0000-0000C6110000}"/>
    <cellStyle name="SAPBEXformats 7 17" xfId="6751" xr:uid="{00000000-0005-0000-0000-0000C7110000}"/>
    <cellStyle name="SAPBEXformats 7 18" xfId="7064" xr:uid="{00000000-0005-0000-0000-0000C8110000}"/>
    <cellStyle name="SAPBEXformats 7 19" xfId="8255" xr:uid="{00000000-0005-0000-0000-0000C9110000}"/>
    <cellStyle name="SAPBEXformats 7 2" xfId="1688" xr:uid="{00000000-0005-0000-0000-0000CA110000}"/>
    <cellStyle name="SAPBEXformats 7 20" xfId="8258" xr:uid="{00000000-0005-0000-0000-0000CB110000}"/>
    <cellStyle name="SAPBEXformats 7 21" xfId="8254" xr:uid="{00000000-0005-0000-0000-0000CC110000}"/>
    <cellStyle name="SAPBEXformats 7 22" xfId="8545" xr:uid="{00000000-0005-0000-0000-0000CD110000}"/>
    <cellStyle name="SAPBEXformats 7 23" xfId="9134" xr:uid="{00000000-0005-0000-0000-0000CE110000}"/>
    <cellStyle name="SAPBEXformats 7 3" xfId="1685" xr:uid="{00000000-0005-0000-0000-0000CF110000}"/>
    <cellStyle name="SAPBEXformats 7 4" xfId="1983" xr:uid="{00000000-0005-0000-0000-0000D0110000}"/>
    <cellStyle name="SAPBEXformats 7 5" xfId="1835" xr:uid="{00000000-0005-0000-0000-0000D1110000}"/>
    <cellStyle name="SAPBEXformats 7 6" xfId="2374" xr:uid="{00000000-0005-0000-0000-0000D2110000}"/>
    <cellStyle name="SAPBEXformats 7 7" xfId="1454" xr:uid="{00000000-0005-0000-0000-0000D3110000}"/>
    <cellStyle name="SAPBEXformats 7 8" xfId="3098" xr:uid="{00000000-0005-0000-0000-0000D4110000}"/>
    <cellStyle name="SAPBEXformats 7 9" xfId="3937" xr:uid="{00000000-0005-0000-0000-0000D5110000}"/>
    <cellStyle name="SAPBEXformats 8" xfId="687" xr:uid="{00000000-0005-0000-0000-0000D6110000}"/>
    <cellStyle name="SAPBEXformats 8 10" xfId="4664" xr:uid="{00000000-0005-0000-0000-0000D7110000}"/>
    <cellStyle name="SAPBEXformats 8 11" xfId="4402" xr:uid="{00000000-0005-0000-0000-0000D8110000}"/>
    <cellStyle name="SAPBEXformats 8 12" xfId="4190" xr:uid="{00000000-0005-0000-0000-0000D9110000}"/>
    <cellStyle name="SAPBEXformats 8 13" xfId="5153" xr:uid="{00000000-0005-0000-0000-0000DA110000}"/>
    <cellStyle name="SAPBEXformats 8 14" xfId="5114" xr:uid="{00000000-0005-0000-0000-0000DB110000}"/>
    <cellStyle name="SAPBEXformats 8 15" xfId="3783" xr:uid="{00000000-0005-0000-0000-0000DC110000}"/>
    <cellStyle name="SAPBEXformats 8 16" xfId="6749" xr:uid="{00000000-0005-0000-0000-0000DD110000}"/>
    <cellStyle name="SAPBEXformats 8 17" xfId="6750" xr:uid="{00000000-0005-0000-0000-0000DE110000}"/>
    <cellStyle name="SAPBEXformats 8 18" xfId="7065" xr:uid="{00000000-0005-0000-0000-0000DF110000}"/>
    <cellStyle name="SAPBEXformats 8 19" xfId="8256" xr:uid="{00000000-0005-0000-0000-0000E0110000}"/>
    <cellStyle name="SAPBEXformats 8 2" xfId="1687" xr:uid="{00000000-0005-0000-0000-0000E1110000}"/>
    <cellStyle name="SAPBEXformats 8 20" xfId="8257" xr:uid="{00000000-0005-0000-0000-0000E2110000}"/>
    <cellStyle name="SAPBEXformats 8 21" xfId="8684" xr:uid="{00000000-0005-0000-0000-0000E3110000}"/>
    <cellStyle name="SAPBEXformats 8 22" xfId="8221" xr:uid="{00000000-0005-0000-0000-0000E4110000}"/>
    <cellStyle name="SAPBEXformats 8 3" xfId="1686" xr:uid="{00000000-0005-0000-0000-0000E5110000}"/>
    <cellStyle name="SAPBEXformats 8 4" xfId="2218" xr:uid="{00000000-0005-0000-0000-0000E6110000}"/>
    <cellStyle name="SAPBEXformats 8 5" xfId="1637" xr:uid="{00000000-0005-0000-0000-0000E7110000}"/>
    <cellStyle name="SAPBEXformats 8 6" xfId="2418" xr:uid="{00000000-0005-0000-0000-0000E8110000}"/>
    <cellStyle name="SAPBEXformats 8 7" xfId="2213" xr:uid="{00000000-0005-0000-0000-0000E9110000}"/>
    <cellStyle name="SAPBEXformats 8 8" xfId="3099" xr:uid="{00000000-0005-0000-0000-0000EA110000}"/>
    <cellStyle name="SAPBEXformats 8 9" xfId="3938" xr:uid="{00000000-0005-0000-0000-0000EB110000}"/>
    <cellStyle name="SAPBEXformats 9" xfId="688" xr:uid="{00000000-0005-0000-0000-0000EC110000}"/>
    <cellStyle name="SAPBEXformats 9 2" xfId="1956" xr:uid="{00000000-0005-0000-0000-0000ED110000}"/>
    <cellStyle name="SAPBEXformats 9 3" xfId="3100" xr:uid="{00000000-0005-0000-0000-0000EE110000}"/>
    <cellStyle name="SAPBEXformats 9 4" xfId="4582" xr:uid="{00000000-0005-0000-0000-0000EF110000}"/>
    <cellStyle name="SAPBEXformats 9 5" xfId="4487" xr:uid="{00000000-0005-0000-0000-0000F0110000}"/>
    <cellStyle name="SAPBEXformats 9 6" xfId="7066" xr:uid="{00000000-0005-0000-0000-0000F1110000}"/>
    <cellStyle name="SAPBEXformats 9 7" xfId="8222" xr:uid="{00000000-0005-0000-0000-0000F2110000}"/>
    <cellStyle name="SAPBEXformats_FY12_MNA_Monthly_Portfolio_Report_July_2012new - Copy" xfId="689" xr:uid="{00000000-0005-0000-0000-0000F3110000}"/>
    <cellStyle name="SAPBEXheaderData" xfId="690" xr:uid="{00000000-0005-0000-0000-0000F4110000}"/>
    <cellStyle name="SAPBEXheaderItem" xfId="28" xr:uid="{00000000-0005-0000-0000-0000F5110000}"/>
    <cellStyle name="SAPBEXheaderItem 10" xfId="692" xr:uid="{00000000-0005-0000-0000-0000F6110000}"/>
    <cellStyle name="SAPBEXheaderItem 10 2" xfId="2728" xr:uid="{00000000-0005-0000-0000-0000F7110000}"/>
    <cellStyle name="SAPBEXheaderItem 10 3" xfId="3103" xr:uid="{00000000-0005-0000-0000-0000F8110000}"/>
    <cellStyle name="SAPBEXheaderItem 10 4" xfId="4799" xr:uid="{00000000-0005-0000-0000-0000F9110000}"/>
    <cellStyle name="SAPBEXheaderItem 10 5" xfId="3457" xr:uid="{00000000-0005-0000-0000-0000FA110000}"/>
    <cellStyle name="SAPBEXheaderItem 10 6" xfId="7068" xr:uid="{00000000-0005-0000-0000-0000FB110000}"/>
    <cellStyle name="SAPBEXheaderItem 10 7" xfId="8223" xr:uid="{00000000-0005-0000-0000-0000FC110000}"/>
    <cellStyle name="SAPBEXheaderItem 11" xfId="1093" xr:uid="{00000000-0005-0000-0000-0000FD110000}"/>
    <cellStyle name="SAPBEXheaderItem 12" xfId="691" xr:uid="{00000000-0005-0000-0000-0000FE110000}"/>
    <cellStyle name="SAPBEXheaderItem 13" xfId="85" xr:uid="{00000000-0005-0000-0000-0000FF110000}"/>
    <cellStyle name="SAPBEXheaderItem 2" xfId="114" xr:uid="{00000000-0005-0000-0000-000000120000}"/>
    <cellStyle name="SAPBEXheaderItem 2 2" xfId="1795" xr:uid="{00000000-0005-0000-0000-000001120000}"/>
    <cellStyle name="SAPBEXheaderItem 2 3" xfId="3104" xr:uid="{00000000-0005-0000-0000-000002120000}"/>
    <cellStyle name="SAPBEXheaderItem 2 4" xfId="4441" xr:uid="{00000000-0005-0000-0000-000003120000}"/>
    <cellStyle name="SAPBEXheaderItem 2 5" xfId="5518" xr:uid="{00000000-0005-0000-0000-000004120000}"/>
    <cellStyle name="SAPBEXheaderItem 2 6" xfId="7069" xr:uid="{00000000-0005-0000-0000-000005120000}"/>
    <cellStyle name="SAPBEXheaderItem 2 7" xfId="8965" xr:uid="{00000000-0005-0000-0000-000006120000}"/>
    <cellStyle name="SAPBEXheaderItem 3" xfId="156" xr:uid="{00000000-0005-0000-0000-000007120000}"/>
    <cellStyle name="SAPBEXheaderItem 3 2" xfId="1566" xr:uid="{00000000-0005-0000-0000-000008120000}"/>
    <cellStyle name="SAPBEXheaderItem 3 3" xfId="3105" xr:uid="{00000000-0005-0000-0000-000009120000}"/>
    <cellStyle name="SAPBEXheaderItem 3 4" xfId="4474" xr:uid="{00000000-0005-0000-0000-00000A120000}"/>
    <cellStyle name="SAPBEXheaderItem 3 5" xfId="5601" xr:uid="{00000000-0005-0000-0000-00000B120000}"/>
    <cellStyle name="SAPBEXheaderItem 3 6" xfId="7070" xr:uid="{00000000-0005-0000-0000-00000C120000}"/>
    <cellStyle name="SAPBEXheaderItem 3 7" xfId="8627" xr:uid="{00000000-0005-0000-0000-00000D120000}"/>
    <cellStyle name="SAPBEXheaderItem 4" xfId="177" xr:uid="{00000000-0005-0000-0000-00000E120000}"/>
    <cellStyle name="SAPBEXheaderItem 4 2" xfId="2727" xr:uid="{00000000-0005-0000-0000-00000F120000}"/>
    <cellStyle name="SAPBEXheaderItem 4 3" xfId="3106" xr:uid="{00000000-0005-0000-0000-000010120000}"/>
    <cellStyle name="SAPBEXheaderItem 4 4" xfId="4798" xr:uid="{00000000-0005-0000-0000-000011120000}"/>
    <cellStyle name="SAPBEXheaderItem 4 5" xfId="4825" xr:uid="{00000000-0005-0000-0000-000012120000}"/>
    <cellStyle name="SAPBEXheaderItem 4 6" xfId="7071" xr:uid="{00000000-0005-0000-0000-000013120000}"/>
    <cellStyle name="SAPBEXheaderItem 4 7" xfId="8224" xr:uid="{00000000-0005-0000-0000-000014120000}"/>
    <cellStyle name="SAPBEXheaderItem 5" xfId="207" xr:uid="{00000000-0005-0000-0000-000015120000}"/>
    <cellStyle name="SAPBEXheaderItem 5 2" xfId="2523" xr:uid="{00000000-0005-0000-0000-000016120000}"/>
    <cellStyle name="SAPBEXheaderItem 5 3" xfId="3107" xr:uid="{00000000-0005-0000-0000-000017120000}"/>
    <cellStyle name="SAPBEXheaderItem 5 4" xfId="4551" xr:uid="{00000000-0005-0000-0000-000018120000}"/>
    <cellStyle name="SAPBEXheaderItem 5 5" xfId="4679" xr:uid="{00000000-0005-0000-0000-000019120000}"/>
    <cellStyle name="SAPBEXheaderItem 5 6" xfId="7072" xr:uid="{00000000-0005-0000-0000-00001A120000}"/>
    <cellStyle name="SAPBEXheaderItem 5 7" xfId="8759" xr:uid="{00000000-0005-0000-0000-00001B120000}"/>
    <cellStyle name="SAPBEXheaderItem 6" xfId="227" xr:uid="{00000000-0005-0000-0000-00001C120000}"/>
    <cellStyle name="SAPBEXheaderItem 6 2" xfId="693" xr:uid="{00000000-0005-0000-0000-00001D120000}"/>
    <cellStyle name="SAPBEXheaderItem 6 3" xfId="1198" xr:uid="{00000000-0005-0000-0000-00001E120000}"/>
    <cellStyle name="SAPBEXheaderItem 6 3 2" xfId="1765" xr:uid="{00000000-0005-0000-0000-00001F120000}"/>
    <cellStyle name="SAPBEXheaderItem 6 3 3" xfId="3620" xr:uid="{00000000-0005-0000-0000-000020120000}"/>
    <cellStyle name="SAPBEXheaderItem 6 3 4" xfId="4142" xr:uid="{00000000-0005-0000-0000-000021120000}"/>
    <cellStyle name="SAPBEXheaderItem 6 3 5" xfId="6213" xr:uid="{00000000-0005-0000-0000-000022120000}"/>
    <cellStyle name="SAPBEXheaderItem 6 3 6" xfId="7977" xr:uid="{00000000-0005-0000-0000-000023120000}"/>
    <cellStyle name="SAPBEXheaderItem 6 3 7" xfId="9006" xr:uid="{00000000-0005-0000-0000-000024120000}"/>
    <cellStyle name="SAPBEXheaderItem 7" xfId="694" xr:uid="{00000000-0005-0000-0000-000025120000}"/>
    <cellStyle name="SAPBEXheaderItem 7 2" xfId="695" xr:uid="{00000000-0005-0000-0000-000026120000}"/>
    <cellStyle name="SAPBEXheaderItem 7 2 2" xfId="1878" xr:uid="{00000000-0005-0000-0000-000027120000}"/>
    <cellStyle name="SAPBEXheaderItem 7 2 3" xfId="3110" xr:uid="{00000000-0005-0000-0000-000028120000}"/>
    <cellStyle name="SAPBEXheaderItem 7 2 4" xfId="4292" xr:uid="{00000000-0005-0000-0000-000029120000}"/>
    <cellStyle name="SAPBEXheaderItem 7 2 5" xfId="4429" xr:uid="{00000000-0005-0000-0000-00002A120000}"/>
    <cellStyle name="SAPBEXheaderItem 7 2 6" xfId="7268" xr:uid="{00000000-0005-0000-0000-00002B120000}"/>
    <cellStyle name="SAPBEXheaderItem 7 2 7" xfId="8667" xr:uid="{00000000-0005-0000-0000-00002C120000}"/>
    <cellStyle name="SAPBEXheaderItem 7 3" xfId="2726" xr:uid="{00000000-0005-0000-0000-00002D120000}"/>
    <cellStyle name="SAPBEXheaderItem 7 4" xfId="3109" xr:uid="{00000000-0005-0000-0000-00002E120000}"/>
    <cellStyle name="SAPBEXheaderItem 7 5" xfId="4797" xr:uid="{00000000-0005-0000-0000-00002F120000}"/>
    <cellStyle name="SAPBEXheaderItem 7 6" xfId="5600" xr:uid="{00000000-0005-0000-0000-000030120000}"/>
    <cellStyle name="SAPBEXheaderItem 7 7" xfId="7074" xr:uid="{00000000-0005-0000-0000-000031120000}"/>
    <cellStyle name="SAPBEXheaderItem 7 8" xfId="8896" xr:uid="{00000000-0005-0000-0000-000032120000}"/>
    <cellStyle name="SAPBEXheaderItem 7 9" xfId="9135" xr:uid="{00000000-0005-0000-0000-000033120000}"/>
    <cellStyle name="SAPBEXheaderItem 8" xfId="696" xr:uid="{00000000-0005-0000-0000-000034120000}"/>
    <cellStyle name="SAPBEXheaderItem 9" xfId="697" xr:uid="{00000000-0005-0000-0000-000035120000}"/>
    <cellStyle name="SAPBEXheaderItem 9 2" xfId="1965" xr:uid="{00000000-0005-0000-0000-000036120000}"/>
    <cellStyle name="SAPBEXheaderItem 9 3" xfId="3112" xr:uid="{00000000-0005-0000-0000-000037120000}"/>
    <cellStyle name="SAPBEXheaderItem 9 4" xfId="3914" xr:uid="{00000000-0005-0000-0000-000038120000}"/>
    <cellStyle name="SAPBEXheaderItem 9 5" xfId="5599" xr:uid="{00000000-0005-0000-0000-000039120000}"/>
    <cellStyle name="SAPBEXheaderItem 9 6" xfId="7075" xr:uid="{00000000-0005-0000-0000-00003A120000}"/>
    <cellStyle name="SAPBEXheaderItem 9 7" xfId="8700" xr:uid="{00000000-0005-0000-0000-00003B120000}"/>
    <cellStyle name="SAPBEXheaderItem_ICR deliverables  09-12" xfId="698" xr:uid="{00000000-0005-0000-0000-00003C120000}"/>
    <cellStyle name="SAPBEXheaderText" xfId="29" xr:uid="{00000000-0005-0000-0000-00003D120000}"/>
    <cellStyle name="SAPBEXheaderText 10" xfId="700" xr:uid="{00000000-0005-0000-0000-00003E120000}"/>
    <cellStyle name="SAPBEXheaderText 10 2" xfId="1638" xr:uid="{00000000-0005-0000-0000-00003F120000}"/>
    <cellStyle name="SAPBEXheaderText 10 3" xfId="3114" xr:uid="{00000000-0005-0000-0000-000040120000}"/>
    <cellStyle name="SAPBEXheaderText 10 4" xfId="4293" xr:uid="{00000000-0005-0000-0000-000041120000}"/>
    <cellStyle name="SAPBEXheaderText 10 5" xfId="5568" xr:uid="{00000000-0005-0000-0000-000042120000}"/>
    <cellStyle name="SAPBEXheaderText 10 6" xfId="7077" xr:uid="{00000000-0005-0000-0000-000043120000}"/>
    <cellStyle name="SAPBEXheaderText 10 7" xfId="8232" xr:uid="{00000000-0005-0000-0000-000044120000}"/>
    <cellStyle name="SAPBEXheaderText 11" xfId="1094" xr:uid="{00000000-0005-0000-0000-000045120000}"/>
    <cellStyle name="SAPBEXheaderText 12" xfId="699" xr:uid="{00000000-0005-0000-0000-000046120000}"/>
    <cellStyle name="SAPBEXheaderText 13" xfId="86" xr:uid="{00000000-0005-0000-0000-000047120000}"/>
    <cellStyle name="SAPBEXheaderText 2" xfId="115" xr:uid="{00000000-0005-0000-0000-000048120000}"/>
    <cellStyle name="SAPBEXheaderText 2 2" xfId="1348" xr:uid="{00000000-0005-0000-0000-000049120000}"/>
    <cellStyle name="SAPBEXheaderText 2 3" xfId="3115" xr:uid="{00000000-0005-0000-0000-00004A120000}"/>
    <cellStyle name="SAPBEXheaderText 2 4" xfId="4436" xr:uid="{00000000-0005-0000-0000-00004B120000}"/>
    <cellStyle name="SAPBEXheaderText 2 5" xfId="5550" xr:uid="{00000000-0005-0000-0000-00004C120000}"/>
    <cellStyle name="SAPBEXheaderText 2 6" xfId="7078" xr:uid="{00000000-0005-0000-0000-00004D120000}"/>
    <cellStyle name="SAPBEXheaderText 2 7" xfId="8233" xr:uid="{00000000-0005-0000-0000-00004E120000}"/>
    <cellStyle name="SAPBEXheaderText 3" xfId="157" xr:uid="{00000000-0005-0000-0000-00004F120000}"/>
    <cellStyle name="SAPBEXheaderText 3 2" xfId="2395" xr:uid="{00000000-0005-0000-0000-000050120000}"/>
    <cellStyle name="SAPBEXheaderText 3 3" xfId="3116" xr:uid="{00000000-0005-0000-0000-000051120000}"/>
    <cellStyle name="SAPBEXheaderText 3 4" xfId="4386" xr:uid="{00000000-0005-0000-0000-000052120000}"/>
    <cellStyle name="SAPBEXheaderText 3 5" xfId="5532" xr:uid="{00000000-0005-0000-0000-000053120000}"/>
    <cellStyle name="SAPBEXheaderText 3 6" xfId="7080" xr:uid="{00000000-0005-0000-0000-000054120000}"/>
    <cellStyle name="SAPBEXheaderText 3 7" xfId="8967" xr:uid="{00000000-0005-0000-0000-000055120000}"/>
    <cellStyle name="SAPBEXheaderText 4" xfId="176" xr:uid="{00000000-0005-0000-0000-000056120000}"/>
    <cellStyle name="SAPBEXheaderText 4 2" xfId="2215" xr:uid="{00000000-0005-0000-0000-000057120000}"/>
    <cellStyle name="SAPBEXheaderText 4 3" xfId="3117" xr:uid="{00000000-0005-0000-0000-000058120000}"/>
    <cellStyle name="SAPBEXheaderText 4 4" xfId="3917" xr:uid="{00000000-0005-0000-0000-000059120000}"/>
    <cellStyle name="SAPBEXheaderText 4 5" xfId="4157" xr:uid="{00000000-0005-0000-0000-00005A120000}"/>
    <cellStyle name="SAPBEXheaderText 4 6" xfId="7134" xr:uid="{00000000-0005-0000-0000-00005B120000}"/>
    <cellStyle name="SAPBEXheaderText 4 7" xfId="7170" xr:uid="{00000000-0005-0000-0000-00005C120000}"/>
    <cellStyle name="SAPBEXheaderText 5" xfId="208" xr:uid="{00000000-0005-0000-0000-00005D120000}"/>
    <cellStyle name="SAPBEXheaderText 5 2" xfId="2316" xr:uid="{00000000-0005-0000-0000-00005E120000}"/>
    <cellStyle name="SAPBEXheaderText 5 3" xfId="3118" xr:uid="{00000000-0005-0000-0000-00005F120000}"/>
    <cellStyle name="SAPBEXheaderText 5 4" xfId="4527" xr:uid="{00000000-0005-0000-0000-000060120000}"/>
    <cellStyle name="SAPBEXheaderText 5 5" xfId="5595" xr:uid="{00000000-0005-0000-0000-000061120000}"/>
    <cellStyle name="SAPBEXheaderText 5 6" xfId="7081" xr:uid="{00000000-0005-0000-0000-000062120000}"/>
    <cellStyle name="SAPBEXheaderText 5 7" xfId="9100" xr:uid="{00000000-0005-0000-0000-000063120000}"/>
    <cellStyle name="SAPBEXheaderText 6" xfId="226" xr:uid="{00000000-0005-0000-0000-000064120000}"/>
    <cellStyle name="SAPBEXheaderText 6 2" xfId="701" xr:uid="{00000000-0005-0000-0000-000065120000}"/>
    <cellStyle name="SAPBEXheaderText 6 3" xfId="1197" xr:uid="{00000000-0005-0000-0000-000066120000}"/>
    <cellStyle name="SAPBEXheaderText 6 3 2" xfId="2172" xr:uid="{00000000-0005-0000-0000-000067120000}"/>
    <cellStyle name="SAPBEXheaderText 6 3 3" xfId="3619" xr:uid="{00000000-0005-0000-0000-000068120000}"/>
    <cellStyle name="SAPBEXheaderText 6 3 4" xfId="4141" xr:uid="{00000000-0005-0000-0000-000069120000}"/>
    <cellStyle name="SAPBEXheaderText 6 3 5" xfId="6212" xr:uid="{00000000-0005-0000-0000-00006A120000}"/>
    <cellStyle name="SAPBEXheaderText 6 3 6" xfId="7976" xr:uid="{00000000-0005-0000-0000-00006B120000}"/>
    <cellStyle name="SAPBEXheaderText 6 3 7" xfId="8406" xr:uid="{00000000-0005-0000-0000-00006C120000}"/>
    <cellStyle name="SAPBEXheaderText 7" xfId="702" xr:uid="{00000000-0005-0000-0000-00006D120000}"/>
    <cellStyle name="SAPBEXheaderText 7 2" xfId="703" xr:uid="{00000000-0005-0000-0000-00006E120000}"/>
    <cellStyle name="SAPBEXheaderText 7 2 2" xfId="2722" xr:uid="{00000000-0005-0000-0000-00006F120000}"/>
    <cellStyle name="SAPBEXheaderText 7 2 3" xfId="3121" xr:uid="{00000000-0005-0000-0000-000070120000}"/>
    <cellStyle name="SAPBEXheaderText 7 2 4" xfId="4793" xr:uid="{00000000-0005-0000-0000-000071120000}"/>
    <cellStyle name="SAPBEXheaderText 7 2 5" xfId="4831" xr:uid="{00000000-0005-0000-0000-000072120000}"/>
    <cellStyle name="SAPBEXheaderText 7 2 6" xfId="7084" xr:uid="{00000000-0005-0000-0000-000073120000}"/>
    <cellStyle name="SAPBEXheaderText 7 2 7" xfId="8968" xr:uid="{00000000-0005-0000-0000-000074120000}"/>
    <cellStyle name="SAPBEXheaderText 7 3" xfId="1553" xr:uid="{00000000-0005-0000-0000-000075120000}"/>
    <cellStyle name="SAPBEXheaderText 7 4" xfId="3120" xr:uid="{00000000-0005-0000-0000-000076120000}"/>
    <cellStyle name="SAPBEXheaderText 7 5" xfId="4355" xr:uid="{00000000-0005-0000-0000-000077120000}"/>
    <cellStyle name="SAPBEXheaderText 7 6" xfId="5796" xr:uid="{00000000-0005-0000-0000-000078120000}"/>
    <cellStyle name="SAPBEXheaderText 7 7" xfId="7083" xr:uid="{00000000-0005-0000-0000-000079120000}"/>
    <cellStyle name="SAPBEXheaderText 7 8" xfId="8763" xr:uid="{00000000-0005-0000-0000-00007A120000}"/>
    <cellStyle name="SAPBEXheaderText 7 9" xfId="9136" xr:uid="{00000000-0005-0000-0000-00007B120000}"/>
    <cellStyle name="SAPBEXheaderText 8" xfId="704" xr:uid="{00000000-0005-0000-0000-00007C120000}"/>
    <cellStyle name="SAPBEXheaderText 9" xfId="705" xr:uid="{00000000-0005-0000-0000-00007D120000}"/>
    <cellStyle name="SAPBEXheaderText 9 2" xfId="1992" xr:uid="{00000000-0005-0000-0000-00007E120000}"/>
    <cellStyle name="SAPBEXheaderText 9 3" xfId="3123" xr:uid="{00000000-0005-0000-0000-00007F120000}"/>
    <cellStyle name="SAPBEXheaderText 9 4" xfId="2851" xr:uid="{00000000-0005-0000-0000-000080120000}"/>
    <cellStyle name="SAPBEXheaderText 9 5" xfId="5594" xr:uid="{00000000-0005-0000-0000-000081120000}"/>
    <cellStyle name="SAPBEXheaderText 9 6" xfId="7086" xr:uid="{00000000-0005-0000-0000-000082120000}"/>
    <cellStyle name="SAPBEXheaderText 9 7" xfId="8583" xr:uid="{00000000-0005-0000-0000-000083120000}"/>
    <cellStyle name="SAPBEXheaderText_ICR deliverables  09-12" xfId="706" xr:uid="{00000000-0005-0000-0000-000084120000}"/>
    <cellStyle name="SAPBEXHLevel0" xfId="30" xr:uid="{00000000-0005-0000-0000-000085120000}"/>
    <cellStyle name="SAPBEXHLevel0 10" xfId="707" xr:uid="{00000000-0005-0000-0000-000086120000}"/>
    <cellStyle name="SAPBEXHLevel0 10 2" xfId="2265" xr:uid="{00000000-0005-0000-0000-000087120000}"/>
    <cellStyle name="SAPBEXHLevel0 10 3" xfId="3125" xr:uid="{00000000-0005-0000-0000-000088120000}"/>
    <cellStyle name="SAPBEXHLevel0 10 4" xfId="3924" xr:uid="{00000000-0005-0000-0000-000089120000}"/>
    <cellStyle name="SAPBEXHLevel0 10 5" xfId="5797" xr:uid="{00000000-0005-0000-0000-00008A120000}"/>
    <cellStyle name="SAPBEXHLevel0 10 6" xfId="7088" xr:uid="{00000000-0005-0000-0000-00008B120000}"/>
    <cellStyle name="SAPBEXHLevel0 10 7" xfId="8895" xr:uid="{00000000-0005-0000-0000-00008C120000}"/>
    <cellStyle name="SAPBEXHLevel0 11" xfId="708" xr:uid="{00000000-0005-0000-0000-00008D120000}"/>
    <cellStyle name="SAPBEXHLevel0 11 2" xfId="2721" xr:uid="{00000000-0005-0000-0000-00008E120000}"/>
    <cellStyle name="SAPBEXHLevel0 11 3" xfId="3126" xr:uid="{00000000-0005-0000-0000-00008F120000}"/>
    <cellStyle name="SAPBEXHLevel0 11 4" xfId="4792" xr:uid="{00000000-0005-0000-0000-000090120000}"/>
    <cellStyle name="SAPBEXHLevel0 11 5" xfId="5707" xr:uid="{00000000-0005-0000-0000-000091120000}"/>
    <cellStyle name="SAPBEXHLevel0 11 6" xfId="7089" xr:uid="{00000000-0005-0000-0000-000092120000}"/>
    <cellStyle name="SAPBEXHLevel0 11 7" xfId="8971" xr:uid="{00000000-0005-0000-0000-000093120000}"/>
    <cellStyle name="SAPBEXHLevel0 12" xfId="709" xr:uid="{00000000-0005-0000-0000-000094120000}"/>
    <cellStyle name="SAPBEXHLevel0 12 2" xfId="1643" xr:uid="{00000000-0005-0000-0000-000095120000}"/>
    <cellStyle name="SAPBEXHLevel0 12 3" xfId="3127" xr:uid="{00000000-0005-0000-0000-000096120000}"/>
    <cellStyle name="SAPBEXHLevel0 12 4" xfId="4354" xr:uid="{00000000-0005-0000-0000-000097120000}"/>
    <cellStyle name="SAPBEXHLevel0 12 5" xfId="5593" xr:uid="{00000000-0005-0000-0000-000098120000}"/>
    <cellStyle name="SAPBEXHLevel0 12 6" xfId="7090" xr:uid="{00000000-0005-0000-0000-000099120000}"/>
    <cellStyle name="SAPBEXHLevel0 12 7" xfId="8685" xr:uid="{00000000-0005-0000-0000-00009A120000}"/>
    <cellStyle name="SAPBEXHLevel0 13" xfId="710" xr:uid="{00000000-0005-0000-0000-00009B120000}"/>
    <cellStyle name="SAPBEXHLevel0 13 2" xfId="1238" xr:uid="{00000000-0005-0000-0000-00009C120000}"/>
    <cellStyle name="SAPBEXHLevel0 13 3" xfId="3128" xr:uid="{00000000-0005-0000-0000-00009D120000}"/>
    <cellStyle name="SAPBEXHLevel0 13 4" xfId="4566" xr:uid="{00000000-0005-0000-0000-00009E120000}"/>
    <cellStyle name="SAPBEXHLevel0 13 5" xfId="3097" xr:uid="{00000000-0005-0000-0000-00009F120000}"/>
    <cellStyle name="SAPBEXHLevel0 13 6" xfId="7091" xr:uid="{00000000-0005-0000-0000-0000A0120000}"/>
    <cellStyle name="SAPBEXHLevel0 13 7" xfId="8241" xr:uid="{00000000-0005-0000-0000-0000A1120000}"/>
    <cellStyle name="SAPBEXHLevel0 14" xfId="1642" xr:uid="{00000000-0005-0000-0000-0000A2120000}"/>
    <cellStyle name="SAPBEXHLevel0 15" xfId="3124" xr:uid="{00000000-0005-0000-0000-0000A3120000}"/>
    <cellStyle name="SAPBEXHLevel0 16" xfId="3923" xr:uid="{00000000-0005-0000-0000-0000A4120000}"/>
    <cellStyle name="SAPBEXHLevel0 17" xfId="5492" xr:uid="{00000000-0005-0000-0000-0000A5120000}"/>
    <cellStyle name="SAPBEXHLevel0 18" xfId="7087" xr:uid="{00000000-0005-0000-0000-0000A6120000}"/>
    <cellStyle name="SAPBEXHLevel0 19" xfId="7819" xr:uid="{00000000-0005-0000-0000-0000A7120000}"/>
    <cellStyle name="SAPBEXHLevel0 2" xfId="133" xr:uid="{00000000-0005-0000-0000-0000A8120000}"/>
    <cellStyle name="SAPBEXHLevel0 2 10" xfId="5654" xr:uid="{00000000-0005-0000-0000-0000A9120000}"/>
    <cellStyle name="SAPBEXHLevel0 2 11" xfId="5485" xr:uid="{00000000-0005-0000-0000-0000AA120000}"/>
    <cellStyle name="SAPBEXHLevel0 2 12" xfId="7157" xr:uid="{00000000-0005-0000-0000-0000AB120000}"/>
    <cellStyle name="SAPBEXHLevel0 2 13" xfId="7092" xr:uid="{00000000-0005-0000-0000-0000AC120000}"/>
    <cellStyle name="SAPBEXHLevel0 2 14" xfId="8972" xr:uid="{00000000-0005-0000-0000-0000AD120000}"/>
    <cellStyle name="SAPBEXHLevel0 2 2" xfId="712" xr:uid="{00000000-0005-0000-0000-0000AE120000}"/>
    <cellStyle name="SAPBEXHLevel0 2 2 10" xfId="8544" xr:uid="{00000000-0005-0000-0000-0000AF120000}"/>
    <cellStyle name="SAPBEXHLevel0 2 2 2" xfId="713" xr:uid="{00000000-0005-0000-0000-0000B0120000}"/>
    <cellStyle name="SAPBEXHLevel0 2 2 2 2" xfId="2086" xr:uid="{00000000-0005-0000-0000-0000B1120000}"/>
    <cellStyle name="SAPBEXHLevel0 2 2 2 3" xfId="3131" xr:uid="{00000000-0005-0000-0000-0000B2120000}"/>
    <cellStyle name="SAPBEXHLevel0 2 2 2 4" xfId="2299" xr:uid="{00000000-0005-0000-0000-0000B3120000}"/>
    <cellStyle name="SAPBEXHLevel0 2 2 2 5" xfId="5132" xr:uid="{00000000-0005-0000-0000-0000B4120000}"/>
    <cellStyle name="SAPBEXHLevel0 2 2 2 6" xfId="4235" xr:uid="{00000000-0005-0000-0000-0000B5120000}"/>
    <cellStyle name="SAPBEXHLevel0 2 2 2 7" xfId="7242" xr:uid="{00000000-0005-0000-0000-0000B6120000}"/>
    <cellStyle name="SAPBEXHLevel0 2 2 2 8" xfId="7094" xr:uid="{00000000-0005-0000-0000-0000B7120000}"/>
    <cellStyle name="SAPBEXHLevel0 2 2 2 9" xfId="8242" xr:uid="{00000000-0005-0000-0000-0000B8120000}"/>
    <cellStyle name="SAPBEXHLevel0 2 2 3" xfId="2639" xr:uid="{00000000-0005-0000-0000-0000B9120000}"/>
    <cellStyle name="SAPBEXHLevel0 2 2 4" xfId="3130" xr:uid="{00000000-0005-0000-0000-0000BA120000}"/>
    <cellStyle name="SAPBEXHLevel0 2 2 5" xfId="4156" xr:uid="{00000000-0005-0000-0000-0000BB120000}"/>
    <cellStyle name="SAPBEXHLevel0 2 2 6" xfId="5521" xr:uid="{00000000-0005-0000-0000-0000BC120000}"/>
    <cellStyle name="SAPBEXHLevel0 2 2 7" xfId="5592" xr:uid="{00000000-0005-0000-0000-0000BD120000}"/>
    <cellStyle name="SAPBEXHLevel0 2 2 8" xfId="7262" xr:uid="{00000000-0005-0000-0000-0000BE120000}"/>
    <cellStyle name="SAPBEXHLevel0 2 2 9" xfId="7093" xr:uid="{00000000-0005-0000-0000-0000BF120000}"/>
    <cellStyle name="SAPBEXHLevel0 2 3" xfId="714" xr:uid="{00000000-0005-0000-0000-0000C0120000}"/>
    <cellStyle name="SAPBEXHLevel0 2 3 10" xfId="8973" xr:uid="{00000000-0005-0000-0000-0000C1120000}"/>
    <cellStyle name="SAPBEXHLevel0 2 3 2" xfId="715" xr:uid="{00000000-0005-0000-0000-0000C2120000}"/>
    <cellStyle name="SAPBEXHLevel0 2 3 2 2" xfId="2433" xr:uid="{00000000-0005-0000-0000-0000C3120000}"/>
    <cellStyle name="SAPBEXHLevel0 2 3 2 3" xfId="3133" xr:uid="{00000000-0005-0000-0000-0000C4120000}"/>
    <cellStyle name="SAPBEXHLevel0 2 3 2 4" xfId="3932" xr:uid="{00000000-0005-0000-0000-0000C5120000}"/>
    <cellStyle name="SAPBEXHLevel0 2 3 2 5" xfId="5556" xr:uid="{00000000-0005-0000-0000-0000C6120000}"/>
    <cellStyle name="SAPBEXHLevel0 2 3 2 6" xfId="5474" xr:uid="{00000000-0005-0000-0000-0000C7120000}"/>
    <cellStyle name="SAPBEXHLevel0 2 3 2 7" xfId="6720" xr:uid="{00000000-0005-0000-0000-0000C8120000}"/>
    <cellStyle name="SAPBEXHLevel0 2 3 2 8" xfId="7096" xr:uid="{00000000-0005-0000-0000-0000C9120000}"/>
    <cellStyle name="SAPBEXHLevel0 2 3 2 9" xfId="8568" xr:uid="{00000000-0005-0000-0000-0000CA120000}"/>
    <cellStyle name="SAPBEXHLevel0 2 3 3" xfId="2718" xr:uid="{00000000-0005-0000-0000-0000CB120000}"/>
    <cellStyle name="SAPBEXHLevel0 2 3 4" xfId="3132" xr:uid="{00000000-0005-0000-0000-0000CC120000}"/>
    <cellStyle name="SAPBEXHLevel0 2 3 5" xfId="4789" xr:uid="{00000000-0005-0000-0000-0000CD120000}"/>
    <cellStyle name="SAPBEXHLevel0 2 3 6" xfId="5655" xr:uid="{00000000-0005-0000-0000-0000CE120000}"/>
    <cellStyle name="SAPBEXHLevel0 2 3 7" xfId="5501" xr:uid="{00000000-0005-0000-0000-0000CF120000}"/>
    <cellStyle name="SAPBEXHLevel0 2 3 8" xfId="7339" xr:uid="{00000000-0005-0000-0000-0000D0120000}"/>
    <cellStyle name="SAPBEXHLevel0 2 3 9" xfId="7095" xr:uid="{00000000-0005-0000-0000-0000D1120000}"/>
    <cellStyle name="SAPBEXHLevel0 2 4" xfId="716" xr:uid="{00000000-0005-0000-0000-0000D2120000}"/>
    <cellStyle name="SAPBEXHLevel0 2 4 2" xfId="2248" xr:uid="{00000000-0005-0000-0000-0000D3120000}"/>
    <cellStyle name="SAPBEXHLevel0 2 4 3" xfId="3134" xr:uid="{00000000-0005-0000-0000-0000D4120000}"/>
    <cellStyle name="SAPBEXHLevel0 2 4 4" xfId="1831" xr:uid="{00000000-0005-0000-0000-0000D5120000}"/>
    <cellStyle name="SAPBEXHLevel0 2 4 5" xfId="2610" xr:uid="{00000000-0005-0000-0000-0000D6120000}"/>
    <cellStyle name="SAPBEXHLevel0 2 4 6" xfId="4677" xr:uid="{00000000-0005-0000-0000-0000D7120000}"/>
    <cellStyle name="SAPBEXHLevel0 2 4 7" xfId="7225" xr:uid="{00000000-0005-0000-0000-0000D8120000}"/>
    <cellStyle name="SAPBEXHLevel0 2 4 8" xfId="7097" xr:uid="{00000000-0005-0000-0000-0000D9120000}"/>
    <cellStyle name="SAPBEXHLevel0 2 4 9" xfId="6593" xr:uid="{00000000-0005-0000-0000-0000DA120000}"/>
    <cellStyle name="SAPBEXHLevel0 2 5" xfId="711" xr:uid="{00000000-0005-0000-0000-0000DB120000}"/>
    <cellStyle name="SAPBEXHLevel0 2 5 2" xfId="2863" xr:uid="{00000000-0005-0000-0000-0000DC120000}"/>
    <cellStyle name="SAPBEXHLevel0 2 5 3" xfId="3721" xr:uid="{00000000-0005-0000-0000-0000DD120000}"/>
    <cellStyle name="SAPBEXHLevel0 2 5 4" xfId="4930" xr:uid="{00000000-0005-0000-0000-0000DE120000}"/>
    <cellStyle name="SAPBEXHLevel0 2 5 5" xfId="5421" xr:uid="{00000000-0005-0000-0000-0000DF120000}"/>
    <cellStyle name="SAPBEXHLevel0 2 5 6" xfId="6299" xr:uid="{00000000-0005-0000-0000-0000E0120000}"/>
    <cellStyle name="SAPBEXHLevel0 2 5 7" xfId="7486" xr:uid="{00000000-0005-0000-0000-0000E1120000}"/>
    <cellStyle name="SAPBEXHLevel0 2 5 8" xfId="8076" xr:uid="{00000000-0005-0000-0000-0000E2120000}"/>
    <cellStyle name="SAPBEXHLevel0 2 5 9" xfId="7815" xr:uid="{00000000-0005-0000-0000-0000E3120000}"/>
    <cellStyle name="SAPBEXHLevel0 2 6" xfId="1123" xr:uid="{00000000-0005-0000-0000-0000E4120000}"/>
    <cellStyle name="SAPBEXHLevel0 2 6 2" xfId="1272" xr:uid="{00000000-0005-0000-0000-0000E5120000}"/>
    <cellStyle name="SAPBEXHLevel0 2 6 3" xfId="3542" xr:uid="{00000000-0005-0000-0000-0000E6120000}"/>
    <cellStyle name="SAPBEXHLevel0 2 6 4" xfId="3526" xr:uid="{00000000-0005-0000-0000-0000E7120000}"/>
    <cellStyle name="SAPBEXHLevel0 2 6 5" xfId="6137" xr:uid="{00000000-0005-0000-0000-0000E8120000}"/>
    <cellStyle name="SAPBEXHLevel0 2 6 6" xfId="7898" xr:uid="{00000000-0005-0000-0000-0000E9120000}"/>
    <cellStyle name="SAPBEXHLevel0 2 6 7" xfId="8997" xr:uid="{00000000-0005-0000-0000-0000EA120000}"/>
    <cellStyle name="SAPBEXHLevel0 2 7" xfId="2108" xr:uid="{00000000-0005-0000-0000-0000EB120000}"/>
    <cellStyle name="SAPBEXHLevel0 2 8" xfId="3129" xr:uid="{00000000-0005-0000-0000-0000EC120000}"/>
    <cellStyle name="SAPBEXHLevel0 2 9" xfId="4717" xr:uid="{00000000-0005-0000-0000-0000ED120000}"/>
    <cellStyle name="SAPBEXHLevel0 20" xfId="116" xr:uid="{00000000-0005-0000-0000-0000EE120000}"/>
    <cellStyle name="SAPBEXHLevel0 3" xfId="717" xr:uid="{00000000-0005-0000-0000-0000EF120000}"/>
    <cellStyle name="SAPBEXHLevel0 3 10" xfId="9099" xr:uid="{00000000-0005-0000-0000-0000F0120000}"/>
    <cellStyle name="SAPBEXHLevel0 3 2" xfId="718" xr:uid="{00000000-0005-0000-0000-0000F1120000}"/>
    <cellStyle name="SAPBEXHLevel0 3 2 2" xfId="1998" xr:uid="{00000000-0005-0000-0000-0000F2120000}"/>
    <cellStyle name="SAPBEXHLevel0 3 2 3" xfId="3136" xr:uid="{00000000-0005-0000-0000-0000F3120000}"/>
    <cellStyle name="SAPBEXHLevel0 3 2 4" xfId="3933" xr:uid="{00000000-0005-0000-0000-0000F4120000}"/>
    <cellStyle name="SAPBEXHLevel0 3 2 5" xfId="5559" xr:uid="{00000000-0005-0000-0000-0000F5120000}"/>
    <cellStyle name="SAPBEXHLevel0 3 2 6" xfId="3787" xr:uid="{00000000-0005-0000-0000-0000F6120000}"/>
    <cellStyle name="SAPBEXHLevel0 3 2 7" xfId="6719" xr:uid="{00000000-0005-0000-0000-0000F7120000}"/>
    <cellStyle name="SAPBEXHLevel0 3 2 8" xfId="7099" xr:uid="{00000000-0005-0000-0000-0000F8120000}"/>
    <cellStyle name="SAPBEXHLevel0 3 2 9" xfId="8805" xr:uid="{00000000-0005-0000-0000-0000F9120000}"/>
    <cellStyle name="SAPBEXHLevel0 3 3" xfId="2717" xr:uid="{00000000-0005-0000-0000-0000FA120000}"/>
    <cellStyle name="SAPBEXHLevel0 3 4" xfId="3135" xr:uid="{00000000-0005-0000-0000-0000FB120000}"/>
    <cellStyle name="SAPBEXHLevel0 3 5" xfId="4788" xr:uid="{00000000-0005-0000-0000-0000FC120000}"/>
    <cellStyle name="SAPBEXHLevel0 3 6" xfId="5767" xr:uid="{00000000-0005-0000-0000-0000FD120000}"/>
    <cellStyle name="SAPBEXHLevel0 3 7" xfId="4430" xr:uid="{00000000-0005-0000-0000-0000FE120000}"/>
    <cellStyle name="SAPBEXHLevel0 3 8" xfId="7338" xr:uid="{00000000-0005-0000-0000-0000FF120000}"/>
    <cellStyle name="SAPBEXHLevel0 3 9" xfId="7098" xr:uid="{00000000-0005-0000-0000-000000130000}"/>
    <cellStyle name="SAPBEXHLevel0 4" xfId="719" xr:uid="{00000000-0005-0000-0000-000001130000}"/>
    <cellStyle name="SAPBEXHLevel0 4 10" xfId="8613" xr:uid="{00000000-0005-0000-0000-000002130000}"/>
    <cellStyle name="SAPBEXHLevel0 4 2" xfId="720" xr:uid="{00000000-0005-0000-0000-000003130000}"/>
    <cellStyle name="SAPBEXHLevel0 4 2 2" xfId="2716" xr:uid="{00000000-0005-0000-0000-000004130000}"/>
    <cellStyle name="SAPBEXHLevel0 4 2 3" xfId="3138" xr:uid="{00000000-0005-0000-0000-000005130000}"/>
    <cellStyle name="SAPBEXHLevel0 4 2 4" xfId="4787" xr:uid="{00000000-0005-0000-0000-000006130000}"/>
    <cellStyle name="SAPBEXHLevel0 4 2 5" xfId="5139" xr:uid="{00000000-0005-0000-0000-000007130000}"/>
    <cellStyle name="SAPBEXHLevel0 4 2 6" xfId="4240" xr:uid="{00000000-0005-0000-0000-000008130000}"/>
    <cellStyle name="SAPBEXHLevel0 4 2 7" xfId="7337" xr:uid="{00000000-0005-0000-0000-000009130000}"/>
    <cellStyle name="SAPBEXHLevel0 4 2 8" xfId="7101" xr:uid="{00000000-0005-0000-0000-00000A130000}"/>
    <cellStyle name="SAPBEXHLevel0 4 2 9" xfId="8249" xr:uid="{00000000-0005-0000-0000-00000B130000}"/>
    <cellStyle name="SAPBEXHLevel0 4 3" xfId="2104" xr:uid="{00000000-0005-0000-0000-00000C130000}"/>
    <cellStyle name="SAPBEXHLevel0 4 4" xfId="3137" xr:uid="{00000000-0005-0000-0000-00000D130000}"/>
    <cellStyle name="SAPBEXHLevel0 4 5" xfId="4531" xr:uid="{00000000-0005-0000-0000-00000E130000}"/>
    <cellStyle name="SAPBEXHLevel0 4 6" xfId="5138" xr:uid="{00000000-0005-0000-0000-00000F130000}"/>
    <cellStyle name="SAPBEXHLevel0 4 7" xfId="4672" xr:uid="{00000000-0005-0000-0000-000010130000}"/>
    <cellStyle name="SAPBEXHLevel0 4 8" xfId="6718" xr:uid="{00000000-0005-0000-0000-000011130000}"/>
    <cellStyle name="SAPBEXHLevel0 4 9" xfId="7100" xr:uid="{00000000-0005-0000-0000-000012130000}"/>
    <cellStyle name="SAPBEXHLevel0 5" xfId="721" xr:uid="{00000000-0005-0000-0000-000013130000}"/>
    <cellStyle name="SAPBEXHLevel0 5 10" xfId="8250" xr:uid="{00000000-0005-0000-0000-000014130000}"/>
    <cellStyle name="SAPBEXHLevel0 5 2" xfId="722" xr:uid="{00000000-0005-0000-0000-000015130000}"/>
    <cellStyle name="SAPBEXHLevel0 5 2 2" xfId="2003" xr:uid="{00000000-0005-0000-0000-000016130000}"/>
    <cellStyle name="SAPBEXHLevel0 5 2 3" xfId="3140" xr:uid="{00000000-0005-0000-0000-000017130000}"/>
    <cellStyle name="SAPBEXHLevel0 5 2 4" xfId="4661" xr:uid="{00000000-0005-0000-0000-000018130000}"/>
    <cellStyle name="SAPBEXHLevel0 5 2 5" xfId="5143" xr:uid="{00000000-0005-0000-0000-000019130000}"/>
    <cellStyle name="SAPBEXHLevel0 5 2 6" xfId="3519" xr:uid="{00000000-0005-0000-0000-00001A130000}"/>
    <cellStyle name="SAPBEXHLevel0 5 2 7" xfId="6716" xr:uid="{00000000-0005-0000-0000-00001B130000}"/>
    <cellStyle name="SAPBEXHLevel0 5 2 8" xfId="7103" xr:uid="{00000000-0005-0000-0000-00001C130000}"/>
    <cellStyle name="SAPBEXHLevel0 5 2 9" xfId="7820" xr:uid="{00000000-0005-0000-0000-00001D130000}"/>
    <cellStyle name="SAPBEXHLevel0 5 3" xfId="2228" xr:uid="{00000000-0005-0000-0000-00001E130000}"/>
    <cellStyle name="SAPBEXHLevel0 5 4" xfId="3139" xr:uid="{00000000-0005-0000-0000-00001F130000}"/>
    <cellStyle name="SAPBEXHLevel0 5 5" xfId="3463" xr:uid="{00000000-0005-0000-0000-000020130000}"/>
    <cellStyle name="SAPBEXHLevel0 5 6" xfId="5140" xr:uid="{00000000-0005-0000-0000-000021130000}"/>
    <cellStyle name="SAPBEXHLevel0 5 7" xfId="3791" xr:uid="{00000000-0005-0000-0000-000022130000}"/>
    <cellStyle name="SAPBEXHLevel0 5 8" xfId="6717" xr:uid="{00000000-0005-0000-0000-000023130000}"/>
    <cellStyle name="SAPBEXHLevel0 5 9" xfId="7102" xr:uid="{00000000-0005-0000-0000-000024130000}"/>
    <cellStyle name="SAPBEXHLevel0 6" xfId="723" xr:uid="{00000000-0005-0000-0000-000025130000}"/>
    <cellStyle name="SAPBEXHLevel0 6 10" xfId="9098" xr:uid="{00000000-0005-0000-0000-000026130000}"/>
    <cellStyle name="SAPBEXHLevel0 6 2" xfId="724" xr:uid="{00000000-0005-0000-0000-000027130000}"/>
    <cellStyle name="SAPBEXHLevel0 6 2 2" xfId="1317" xr:uid="{00000000-0005-0000-0000-000028130000}"/>
    <cellStyle name="SAPBEXHLevel0 6 2 3" xfId="3142" xr:uid="{00000000-0005-0000-0000-000029130000}"/>
    <cellStyle name="SAPBEXHLevel0 6 2 4" xfId="4385" xr:uid="{00000000-0005-0000-0000-00002A130000}"/>
    <cellStyle name="SAPBEXHLevel0 6 2 5" xfId="4824" xr:uid="{00000000-0005-0000-0000-00002B130000}"/>
    <cellStyle name="SAPBEXHLevel0 6 2 6" xfId="4968" xr:uid="{00000000-0005-0000-0000-00002C130000}"/>
    <cellStyle name="SAPBEXHLevel0 6 2 7" xfId="6712" xr:uid="{00000000-0005-0000-0000-00002D130000}"/>
    <cellStyle name="SAPBEXHLevel0 6 2 8" xfId="7105" xr:uid="{00000000-0005-0000-0000-00002E130000}"/>
    <cellStyle name="SAPBEXHLevel0 6 2 9" xfId="7823" xr:uid="{00000000-0005-0000-0000-00002F130000}"/>
    <cellStyle name="SAPBEXHLevel0 6 3" xfId="1578" xr:uid="{00000000-0005-0000-0000-000030130000}"/>
    <cellStyle name="SAPBEXHLevel0 6 4" xfId="3141" xr:uid="{00000000-0005-0000-0000-000031130000}"/>
    <cellStyle name="SAPBEXHLevel0 6 5" xfId="4448" xr:uid="{00000000-0005-0000-0000-000032130000}"/>
    <cellStyle name="SAPBEXHLevel0 6 6" xfId="5766" xr:uid="{00000000-0005-0000-0000-000033130000}"/>
    <cellStyle name="SAPBEXHLevel0 6 7" xfId="4619" xr:uid="{00000000-0005-0000-0000-000034130000}"/>
    <cellStyle name="SAPBEXHLevel0 6 8" xfId="7156" xr:uid="{00000000-0005-0000-0000-000035130000}"/>
    <cellStyle name="SAPBEXHLevel0 6 9" xfId="7104" xr:uid="{00000000-0005-0000-0000-000036130000}"/>
    <cellStyle name="SAPBEXHLevel0 7" xfId="725" xr:uid="{00000000-0005-0000-0000-000037130000}"/>
    <cellStyle name="SAPBEXHLevel0 7 2" xfId="726" xr:uid="{00000000-0005-0000-0000-000038130000}"/>
    <cellStyle name="SAPBEXHLevel0 7 2 2" xfId="2037" xr:uid="{00000000-0005-0000-0000-000039130000}"/>
    <cellStyle name="SAPBEXHLevel0 7 2 3" xfId="3144" xr:uid="{00000000-0005-0000-0000-00003A130000}"/>
    <cellStyle name="SAPBEXHLevel0 7 2 4" xfId="4395" xr:uid="{00000000-0005-0000-0000-00003B130000}"/>
    <cellStyle name="SAPBEXHLevel0 7 2 5" xfId="4969" xr:uid="{00000000-0005-0000-0000-00003C130000}"/>
    <cellStyle name="SAPBEXHLevel0 7 2 6" xfId="7107" xr:uid="{00000000-0005-0000-0000-00003D130000}"/>
    <cellStyle name="SAPBEXHLevel0 7 2 7" xfId="8770" xr:uid="{00000000-0005-0000-0000-00003E130000}"/>
    <cellStyle name="SAPBEXHLevel0 7 3" xfId="1325" xr:uid="{00000000-0005-0000-0000-00003F130000}"/>
    <cellStyle name="SAPBEXHLevel0 7 4" xfId="3143" xr:uid="{00000000-0005-0000-0000-000040130000}"/>
    <cellStyle name="SAPBEXHLevel0 7 5" xfId="4294" xr:uid="{00000000-0005-0000-0000-000041130000}"/>
    <cellStyle name="SAPBEXHLevel0 7 6" xfId="4706" xr:uid="{00000000-0005-0000-0000-000042130000}"/>
    <cellStyle name="SAPBEXHLevel0 7 7" xfId="7106" xr:uid="{00000000-0005-0000-0000-000043130000}"/>
    <cellStyle name="SAPBEXHLevel0 7 8" xfId="8893" xr:uid="{00000000-0005-0000-0000-000044130000}"/>
    <cellStyle name="SAPBEXHLevel0 8" xfId="727" xr:uid="{00000000-0005-0000-0000-000045130000}"/>
    <cellStyle name="SAPBEXHLevel0 8 2" xfId="2240" xr:uid="{00000000-0005-0000-0000-000046130000}"/>
    <cellStyle name="SAPBEXHLevel0 8 3" xfId="3145" xr:uid="{00000000-0005-0000-0000-000047130000}"/>
    <cellStyle name="SAPBEXHLevel0 8 4" xfId="3935" xr:uid="{00000000-0005-0000-0000-000048130000}"/>
    <cellStyle name="SAPBEXHLevel0 8 5" xfId="5477" xr:uid="{00000000-0005-0000-0000-000049130000}"/>
    <cellStyle name="SAPBEXHLevel0 8 6" xfId="3385" xr:uid="{00000000-0005-0000-0000-00004A130000}"/>
    <cellStyle name="SAPBEXHLevel0 8 7" xfId="6709" xr:uid="{00000000-0005-0000-0000-00004B130000}"/>
    <cellStyle name="SAPBEXHLevel0 8 8" xfId="7108" xr:uid="{00000000-0005-0000-0000-00004C130000}"/>
    <cellStyle name="SAPBEXHLevel0 8 9" xfId="8920" xr:uid="{00000000-0005-0000-0000-00004D130000}"/>
    <cellStyle name="SAPBEXHLevel0 9" xfId="728" xr:uid="{00000000-0005-0000-0000-00004E130000}"/>
    <cellStyle name="SAPBEXHLevel0 9 10" xfId="8652" xr:uid="{00000000-0005-0000-0000-00004F130000}"/>
    <cellStyle name="SAPBEXHLevel0 9 2" xfId="729" xr:uid="{00000000-0005-0000-0000-000050130000}"/>
    <cellStyle name="SAPBEXHLevel0 9 2 2" xfId="2124" xr:uid="{00000000-0005-0000-0000-000051130000}"/>
    <cellStyle name="SAPBEXHLevel0 9 2 3" xfId="3147" xr:uid="{00000000-0005-0000-0000-000052130000}"/>
    <cellStyle name="SAPBEXHLevel0 9 2 4" xfId="4462" xr:uid="{00000000-0005-0000-0000-000053130000}"/>
    <cellStyle name="SAPBEXHLevel0 9 2 5" xfId="5148" xr:uid="{00000000-0005-0000-0000-000054130000}"/>
    <cellStyle name="SAPBEXHLevel0 9 2 6" xfId="4723" xr:uid="{00000000-0005-0000-0000-000055130000}"/>
    <cellStyle name="SAPBEXHLevel0 9 2 7" xfId="7246" xr:uid="{00000000-0005-0000-0000-000056130000}"/>
    <cellStyle name="SAPBEXHLevel0 9 2 8" xfId="7383" xr:uid="{00000000-0005-0000-0000-000057130000}"/>
    <cellStyle name="SAPBEXHLevel0 9 2 9" xfId="8253" xr:uid="{00000000-0005-0000-0000-000058130000}"/>
    <cellStyle name="SAPBEXHLevel0 9 3" xfId="1991" xr:uid="{00000000-0005-0000-0000-000059130000}"/>
    <cellStyle name="SAPBEXHLevel0 9 4" xfId="3146" xr:uid="{00000000-0005-0000-0000-00005A130000}"/>
    <cellStyle name="SAPBEXHLevel0 9 5" xfId="4660" xr:uid="{00000000-0005-0000-0000-00005B130000}"/>
    <cellStyle name="SAPBEXHLevel0 9 6" xfId="5147" xr:uid="{00000000-0005-0000-0000-00005C130000}"/>
    <cellStyle name="SAPBEXHLevel0 9 7" xfId="4970" xr:uid="{00000000-0005-0000-0000-00005D130000}"/>
    <cellStyle name="SAPBEXHLevel0 9 8" xfId="6708" xr:uid="{00000000-0005-0000-0000-00005E130000}"/>
    <cellStyle name="SAPBEXHLevel0 9 9" xfId="7109" xr:uid="{00000000-0005-0000-0000-00005F130000}"/>
    <cellStyle name="SAPBEXHLevel0_FY12_MNA_Monthly_Portfolio_Report_July_2012new - Copy" xfId="730" xr:uid="{00000000-0005-0000-0000-000060130000}"/>
    <cellStyle name="SAPBEXHLevel0X" xfId="31" xr:uid="{00000000-0005-0000-0000-000061130000}"/>
    <cellStyle name="SAPBEXHLevel0X 10" xfId="731" xr:uid="{00000000-0005-0000-0000-000062130000}"/>
    <cellStyle name="SAPBEXHLevel0X 10 2" xfId="1545" xr:uid="{00000000-0005-0000-0000-000063130000}"/>
    <cellStyle name="SAPBEXHLevel0X 10 3" xfId="3149" xr:uid="{00000000-0005-0000-0000-000064130000}"/>
    <cellStyle name="SAPBEXHLevel0X 10 4" xfId="4463" xr:uid="{00000000-0005-0000-0000-000065130000}"/>
    <cellStyle name="SAPBEXHLevel0X 10 5" xfId="4821" xr:uid="{00000000-0005-0000-0000-000066130000}"/>
    <cellStyle name="SAPBEXHLevel0X 10 6" xfId="7111" xr:uid="{00000000-0005-0000-0000-000067130000}"/>
    <cellStyle name="SAPBEXHLevel0X 10 7" xfId="6594" xr:uid="{00000000-0005-0000-0000-000068130000}"/>
    <cellStyle name="SAPBEXHLevel0X 11" xfId="732" xr:uid="{00000000-0005-0000-0000-000069130000}"/>
    <cellStyle name="SAPBEXHLevel0X 11 2" xfId="2714" xr:uid="{00000000-0005-0000-0000-00006A130000}"/>
    <cellStyle name="SAPBEXHLevel0X 11 3" xfId="3150" xr:uid="{00000000-0005-0000-0000-00006B130000}"/>
    <cellStyle name="SAPBEXHLevel0X 11 4" xfId="4785" xr:uid="{00000000-0005-0000-0000-00006C130000}"/>
    <cellStyle name="SAPBEXHLevel0X 11 5" xfId="2871" xr:uid="{00000000-0005-0000-0000-00006D130000}"/>
    <cellStyle name="SAPBEXHLevel0X 11 6" xfId="7112" xr:uid="{00000000-0005-0000-0000-00006E130000}"/>
    <cellStyle name="SAPBEXHLevel0X 11 7" xfId="9097" xr:uid="{00000000-0005-0000-0000-00006F130000}"/>
    <cellStyle name="SAPBEXHLevel0X 12" xfId="733" xr:uid="{00000000-0005-0000-0000-000070130000}"/>
    <cellStyle name="SAPBEXHLevel0X 12 2" xfId="2134" xr:uid="{00000000-0005-0000-0000-000071130000}"/>
    <cellStyle name="SAPBEXHLevel0X 12 3" xfId="3151" xr:uid="{00000000-0005-0000-0000-000072130000}"/>
    <cellStyle name="SAPBEXHLevel0X 12 4" xfId="4533" xr:uid="{00000000-0005-0000-0000-000073130000}"/>
    <cellStyle name="SAPBEXHLevel0X 12 5" xfId="1575" xr:uid="{00000000-0005-0000-0000-000074130000}"/>
    <cellStyle name="SAPBEXHLevel0X 12 6" xfId="7149" xr:uid="{00000000-0005-0000-0000-000075130000}"/>
    <cellStyle name="SAPBEXHLevel0X 12 7" xfId="8542" xr:uid="{00000000-0005-0000-0000-000076130000}"/>
    <cellStyle name="SAPBEXHLevel0X 13" xfId="734" xr:uid="{00000000-0005-0000-0000-000077130000}"/>
    <cellStyle name="SAPBEXHLevel0X 13 2" xfId="1329" xr:uid="{00000000-0005-0000-0000-000078130000}"/>
    <cellStyle name="SAPBEXHLevel0X 13 3" xfId="3152" xr:uid="{00000000-0005-0000-0000-000079130000}"/>
    <cellStyle name="SAPBEXHLevel0X 13 4" xfId="4423" xr:uid="{00000000-0005-0000-0000-00007A130000}"/>
    <cellStyle name="SAPBEXHLevel0X 13 5" xfId="1826" xr:uid="{00000000-0005-0000-0000-00007B130000}"/>
    <cellStyle name="SAPBEXHLevel0X 13 6" xfId="7113" xr:uid="{00000000-0005-0000-0000-00007C130000}"/>
    <cellStyle name="SAPBEXHLevel0X 13 7" xfId="6629" xr:uid="{00000000-0005-0000-0000-00007D130000}"/>
    <cellStyle name="SAPBEXHLevel0X 14" xfId="2216" xr:uid="{00000000-0005-0000-0000-00007E130000}"/>
    <cellStyle name="SAPBEXHLevel0X 15" xfId="3148" xr:uid="{00000000-0005-0000-0000-00007F130000}"/>
    <cellStyle name="SAPBEXHLevel0X 16" xfId="4332" xr:uid="{00000000-0005-0000-0000-000080130000}"/>
    <cellStyle name="SAPBEXHLevel0X 17" xfId="5798" xr:uid="{00000000-0005-0000-0000-000081130000}"/>
    <cellStyle name="SAPBEXHLevel0X 18" xfId="7110" xr:uid="{00000000-0005-0000-0000-000082130000}"/>
    <cellStyle name="SAPBEXHLevel0X 19" xfId="8977" xr:uid="{00000000-0005-0000-0000-000083130000}"/>
    <cellStyle name="SAPBEXHLevel0X 2" xfId="134" xr:uid="{00000000-0005-0000-0000-000084130000}"/>
    <cellStyle name="SAPBEXHLevel0X 2 10" xfId="5660" xr:uid="{00000000-0005-0000-0000-000085130000}"/>
    <cellStyle name="SAPBEXHLevel0X 2 11" xfId="4829" xr:uid="{00000000-0005-0000-0000-000086130000}"/>
    <cellStyle name="SAPBEXHLevel0X 2 12" xfId="6705" xr:uid="{00000000-0005-0000-0000-000087130000}"/>
    <cellStyle name="SAPBEXHLevel0X 2 13" xfId="7114" xr:uid="{00000000-0005-0000-0000-000088130000}"/>
    <cellStyle name="SAPBEXHLevel0X 2 14" xfId="8978" xr:uid="{00000000-0005-0000-0000-000089130000}"/>
    <cellStyle name="SAPBEXHLevel0X 2 2" xfId="736" xr:uid="{00000000-0005-0000-0000-00008A130000}"/>
    <cellStyle name="SAPBEXHLevel0X 2 2 10" xfId="8543" xr:uid="{00000000-0005-0000-0000-00008B130000}"/>
    <cellStyle name="SAPBEXHLevel0X 2 2 2" xfId="737" xr:uid="{00000000-0005-0000-0000-00008C130000}"/>
    <cellStyle name="SAPBEXHLevel0X 2 2 2 2" xfId="2713" xr:uid="{00000000-0005-0000-0000-00008D130000}"/>
    <cellStyle name="SAPBEXHLevel0X 2 2 2 3" xfId="3155" xr:uid="{00000000-0005-0000-0000-00008E130000}"/>
    <cellStyle name="SAPBEXHLevel0X 2 2 2 4" xfId="4784" xr:uid="{00000000-0005-0000-0000-00008F130000}"/>
    <cellStyle name="SAPBEXHLevel0X 2 2 2 5" xfId="5150" xr:uid="{00000000-0005-0000-0000-000090130000}"/>
    <cellStyle name="SAPBEXHLevel0X 2 2 2 6" xfId="4378" xr:uid="{00000000-0005-0000-0000-000091130000}"/>
    <cellStyle name="SAPBEXHLevel0X 2 2 2 7" xfId="7333" xr:uid="{00000000-0005-0000-0000-000092130000}"/>
    <cellStyle name="SAPBEXHLevel0X 2 2 2 8" xfId="7273" xr:uid="{00000000-0005-0000-0000-000093130000}"/>
    <cellStyle name="SAPBEXHLevel0X 2 2 2 9" xfId="8771" xr:uid="{00000000-0005-0000-0000-000094130000}"/>
    <cellStyle name="SAPBEXHLevel0X 2 2 3" xfId="2397" xr:uid="{00000000-0005-0000-0000-000095130000}"/>
    <cellStyle name="SAPBEXHLevel0X 2 2 4" xfId="3154" xr:uid="{00000000-0005-0000-0000-000096130000}"/>
    <cellStyle name="SAPBEXHLevel0X 2 2 5" xfId="1984" xr:uid="{00000000-0005-0000-0000-000097130000}"/>
    <cellStyle name="SAPBEXHLevel0X 2 2 6" xfId="5520" xr:uid="{00000000-0005-0000-0000-000098130000}"/>
    <cellStyle name="SAPBEXHLevel0X 2 2 7" xfId="5799" xr:uid="{00000000-0005-0000-0000-000099130000}"/>
    <cellStyle name="SAPBEXHLevel0X 2 2 8" xfId="7210" xr:uid="{00000000-0005-0000-0000-00009A130000}"/>
    <cellStyle name="SAPBEXHLevel0X 2 2 9" xfId="7384" xr:uid="{00000000-0005-0000-0000-00009B130000}"/>
    <cellStyle name="SAPBEXHLevel0X 2 3" xfId="738" xr:uid="{00000000-0005-0000-0000-00009C130000}"/>
    <cellStyle name="SAPBEXHLevel0X 2 3 10" xfId="9096" xr:uid="{00000000-0005-0000-0000-00009D130000}"/>
    <cellStyle name="SAPBEXHLevel0X 2 3 2" xfId="739" xr:uid="{00000000-0005-0000-0000-00009E130000}"/>
    <cellStyle name="SAPBEXHLevel0X 2 3 2 2" xfId="1369" xr:uid="{00000000-0005-0000-0000-00009F130000}"/>
    <cellStyle name="SAPBEXHLevel0X 2 3 2 3" xfId="3157" xr:uid="{00000000-0005-0000-0000-0000A0130000}"/>
    <cellStyle name="SAPBEXHLevel0X 2 3 2 4" xfId="4424" xr:uid="{00000000-0005-0000-0000-0000A1130000}"/>
    <cellStyle name="SAPBEXHLevel0X 2 3 2 5" xfId="5472" xr:uid="{00000000-0005-0000-0000-0000A2130000}"/>
    <cellStyle name="SAPBEXHLevel0X 2 3 2 6" xfId="1601" xr:uid="{00000000-0005-0000-0000-0000A3130000}"/>
    <cellStyle name="SAPBEXHLevel0X 2 3 2 7" xfId="6703" xr:uid="{00000000-0005-0000-0000-0000A4130000}"/>
    <cellStyle name="SAPBEXHLevel0X 2 3 2 8" xfId="7116" xr:uid="{00000000-0005-0000-0000-0000A5130000}"/>
    <cellStyle name="SAPBEXHLevel0X 2 3 2 9" xfId="8496" xr:uid="{00000000-0005-0000-0000-0000A6130000}"/>
    <cellStyle name="SAPBEXHLevel0X 2 3 3" xfId="1294" xr:uid="{00000000-0005-0000-0000-0000A7130000}"/>
    <cellStyle name="SAPBEXHLevel0X 2 3 4" xfId="3156" xr:uid="{00000000-0005-0000-0000-0000A8130000}"/>
    <cellStyle name="SAPBEXHLevel0X 2 3 5" xfId="4534" xr:uid="{00000000-0005-0000-0000-0000A9130000}"/>
    <cellStyle name="SAPBEXHLevel0X 2 3 6" xfId="5764" xr:uid="{00000000-0005-0000-0000-0000AA130000}"/>
    <cellStyle name="SAPBEXHLevel0X 2 3 7" xfId="4673" xr:uid="{00000000-0005-0000-0000-0000AB130000}"/>
    <cellStyle name="SAPBEXHLevel0X 2 3 8" xfId="6704" xr:uid="{00000000-0005-0000-0000-0000AC130000}"/>
    <cellStyle name="SAPBEXHLevel0X 2 3 9" xfId="7115" xr:uid="{00000000-0005-0000-0000-0000AD130000}"/>
    <cellStyle name="SAPBEXHLevel0X 2 4" xfId="740" xr:uid="{00000000-0005-0000-0000-0000AE130000}"/>
    <cellStyle name="SAPBEXHLevel0X 2 4 2" xfId="2601" xr:uid="{00000000-0005-0000-0000-0000AF130000}"/>
    <cellStyle name="SAPBEXHLevel0X 2 4 3" xfId="3158" xr:uid="{00000000-0005-0000-0000-0000B0130000}"/>
    <cellStyle name="SAPBEXHLevel0X 2 4 4" xfId="3939" xr:uid="{00000000-0005-0000-0000-0000B1130000}"/>
    <cellStyle name="SAPBEXHLevel0X 2 4 5" xfId="5661" xr:uid="{00000000-0005-0000-0000-0000B2130000}"/>
    <cellStyle name="SAPBEXHLevel0X 2 4 6" xfId="5800" xr:uid="{00000000-0005-0000-0000-0000B3130000}"/>
    <cellStyle name="SAPBEXHLevel0X 2 4 7" xfId="6702" xr:uid="{00000000-0005-0000-0000-0000B4130000}"/>
    <cellStyle name="SAPBEXHLevel0X 2 4 8" xfId="7117" xr:uid="{00000000-0005-0000-0000-0000B5130000}"/>
    <cellStyle name="SAPBEXHLevel0X 2 4 9" xfId="8979" xr:uid="{00000000-0005-0000-0000-0000B6130000}"/>
    <cellStyle name="SAPBEXHLevel0X 2 5" xfId="735" xr:uid="{00000000-0005-0000-0000-0000B7130000}"/>
    <cellStyle name="SAPBEXHLevel0X 2 5 2" xfId="2864" xr:uid="{00000000-0005-0000-0000-0000B8130000}"/>
    <cellStyle name="SAPBEXHLevel0X 2 5 3" xfId="3722" xr:uid="{00000000-0005-0000-0000-0000B9130000}"/>
    <cellStyle name="SAPBEXHLevel0X 2 5 4" xfId="4931" xr:uid="{00000000-0005-0000-0000-0000BA130000}"/>
    <cellStyle name="SAPBEXHLevel0X 2 5 5" xfId="5422" xr:uid="{00000000-0005-0000-0000-0000BB130000}"/>
    <cellStyle name="SAPBEXHLevel0X 2 5 6" xfId="6300" xr:uid="{00000000-0005-0000-0000-0000BC130000}"/>
    <cellStyle name="SAPBEXHLevel0X 2 5 7" xfId="7487" xr:uid="{00000000-0005-0000-0000-0000BD130000}"/>
    <cellStyle name="SAPBEXHLevel0X 2 5 8" xfId="8077" xr:uid="{00000000-0005-0000-0000-0000BE130000}"/>
    <cellStyle name="SAPBEXHLevel0X 2 5 9" xfId="8834" xr:uid="{00000000-0005-0000-0000-0000BF130000}"/>
    <cellStyle name="SAPBEXHLevel0X 2 6" xfId="1124" xr:uid="{00000000-0005-0000-0000-0000C0130000}"/>
    <cellStyle name="SAPBEXHLevel0X 2 6 2" xfId="1715" xr:uid="{00000000-0005-0000-0000-0000C1130000}"/>
    <cellStyle name="SAPBEXHLevel0X 2 6 3" xfId="3543" xr:uid="{00000000-0005-0000-0000-0000C2130000}"/>
    <cellStyle name="SAPBEXHLevel0X 2 6 4" xfId="4613" xr:uid="{00000000-0005-0000-0000-0000C3130000}"/>
    <cellStyle name="SAPBEXHLevel0X 2 6 5" xfId="6138" xr:uid="{00000000-0005-0000-0000-0000C4130000}"/>
    <cellStyle name="SAPBEXHLevel0X 2 6 6" xfId="7899" xr:uid="{00000000-0005-0000-0000-0000C5130000}"/>
    <cellStyle name="SAPBEXHLevel0X 2 6 7" xfId="8575" xr:uid="{00000000-0005-0000-0000-0000C6130000}"/>
    <cellStyle name="SAPBEXHLevel0X 2 7" xfId="1517" xr:uid="{00000000-0005-0000-0000-0000C7130000}"/>
    <cellStyle name="SAPBEXHLevel0X 2 8" xfId="3153" xr:uid="{00000000-0005-0000-0000-0000C8130000}"/>
    <cellStyle name="SAPBEXHLevel0X 2 9" xfId="3936" xr:uid="{00000000-0005-0000-0000-0000C9130000}"/>
    <cellStyle name="SAPBEXHLevel0X 20" xfId="117" xr:uid="{00000000-0005-0000-0000-0000CA130000}"/>
    <cellStyle name="SAPBEXHLevel0X 3" xfId="741" xr:uid="{00000000-0005-0000-0000-0000CB130000}"/>
    <cellStyle name="SAPBEXHLevel0X 3 10" xfId="8569" xr:uid="{00000000-0005-0000-0000-0000CC130000}"/>
    <cellStyle name="SAPBEXHLevel0X 3 2" xfId="742" xr:uid="{00000000-0005-0000-0000-0000CD130000}"/>
    <cellStyle name="SAPBEXHLevel0X 3 2 2" xfId="2712" xr:uid="{00000000-0005-0000-0000-0000CE130000}"/>
    <cellStyle name="SAPBEXHLevel0X 3 2 3" xfId="3160" xr:uid="{00000000-0005-0000-0000-0000CF130000}"/>
    <cellStyle name="SAPBEXHLevel0X 3 2 4" xfId="4783" xr:uid="{00000000-0005-0000-0000-0000D0130000}"/>
    <cellStyle name="SAPBEXHLevel0X 3 2 5" xfId="5151" xr:uid="{00000000-0005-0000-0000-0000D1130000}"/>
    <cellStyle name="SAPBEXHLevel0X 3 2 6" xfId="4828" xr:uid="{00000000-0005-0000-0000-0000D2130000}"/>
    <cellStyle name="SAPBEXHLevel0X 3 2 7" xfId="7332" xr:uid="{00000000-0005-0000-0000-0000D3130000}"/>
    <cellStyle name="SAPBEXHLevel0X 3 2 8" xfId="7119" xr:uid="{00000000-0005-0000-0000-0000D4130000}"/>
    <cellStyle name="SAPBEXHLevel0X 3 2 9" xfId="8683" xr:uid="{00000000-0005-0000-0000-0000D5130000}"/>
    <cellStyle name="SAPBEXHLevel0X 3 3" xfId="1827" xr:uid="{00000000-0005-0000-0000-0000D6130000}"/>
    <cellStyle name="SAPBEXHLevel0X 3 4" xfId="3159" xr:uid="{00000000-0005-0000-0000-0000D7130000}"/>
    <cellStyle name="SAPBEXHLevel0X 3 5" xfId="1248" xr:uid="{00000000-0005-0000-0000-0000D8130000}"/>
    <cellStyle name="SAPBEXHLevel0X 3 6" xfId="5557" xr:uid="{00000000-0005-0000-0000-0000D9130000}"/>
    <cellStyle name="SAPBEXHLevel0X 3 7" xfId="4927" xr:uid="{00000000-0005-0000-0000-0000DA130000}"/>
    <cellStyle name="SAPBEXHLevel0X 3 8" xfId="7205" xr:uid="{00000000-0005-0000-0000-0000DB130000}"/>
    <cellStyle name="SAPBEXHLevel0X 3 9" xfId="7118" xr:uid="{00000000-0005-0000-0000-0000DC130000}"/>
    <cellStyle name="SAPBEXHLevel0X 4" xfId="743" xr:uid="{00000000-0005-0000-0000-0000DD130000}"/>
    <cellStyle name="SAPBEXHLevel0X 4 10" xfId="8980" xr:uid="{00000000-0005-0000-0000-0000DE130000}"/>
    <cellStyle name="SAPBEXHLevel0X 4 2" xfId="744" xr:uid="{00000000-0005-0000-0000-0000DF130000}"/>
    <cellStyle name="SAPBEXHLevel0X 4 2 2" xfId="2129" xr:uid="{00000000-0005-0000-0000-0000E0130000}"/>
    <cellStyle name="SAPBEXHLevel0X 4 2 3" xfId="3162" xr:uid="{00000000-0005-0000-0000-0000E1130000}"/>
    <cellStyle name="SAPBEXHLevel0X 4 2 4" xfId="3737" xr:uid="{00000000-0005-0000-0000-0000E2130000}"/>
    <cellStyle name="SAPBEXHLevel0X 4 2 5" xfId="5558" xr:uid="{00000000-0005-0000-0000-0000E3130000}"/>
    <cellStyle name="SAPBEXHLevel0X 4 2 6" xfId="5801" xr:uid="{00000000-0005-0000-0000-0000E4130000}"/>
    <cellStyle name="SAPBEXHLevel0X 4 2 7" xfId="6700" xr:uid="{00000000-0005-0000-0000-0000E5130000}"/>
    <cellStyle name="SAPBEXHLevel0X 4 2 8" xfId="7125" xr:uid="{00000000-0005-0000-0000-0000E6130000}"/>
    <cellStyle name="SAPBEXHLevel0X 4 2 9" xfId="8570" xr:uid="{00000000-0005-0000-0000-0000E7130000}"/>
    <cellStyle name="SAPBEXHLevel0X 4 3" xfId="1497" xr:uid="{00000000-0005-0000-0000-0000E8130000}"/>
    <cellStyle name="SAPBEXHLevel0X 4 4" xfId="3161" xr:uid="{00000000-0005-0000-0000-0000E9130000}"/>
    <cellStyle name="SAPBEXHLevel0X 4 5" xfId="3940" xr:uid="{00000000-0005-0000-0000-0000EA130000}"/>
    <cellStyle name="SAPBEXHLevel0X 4 6" xfId="5662" xr:uid="{00000000-0005-0000-0000-0000EB130000}"/>
    <cellStyle name="SAPBEXHLevel0X 4 7" xfId="4241" xr:uid="{00000000-0005-0000-0000-0000EC130000}"/>
    <cellStyle name="SAPBEXHLevel0X 4 8" xfId="6701" xr:uid="{00000000-0005-0000-0000-0000ED130000}"/>
    <cellStyle name="SAPBEXHLevel0X 4 9" xfId="7124" xr:uid="{00000000-0005-0000-0000-0000EE130000}"/>
    <cellStyle name="SAPBEXHLevel0X 5" xfId="745" xr:uid="{00000000-0005-0000-0000-0000EF130000}"/>
    <cellStyle name="SAPBEXHLevel0X 5 10" xfId="7691" xr:uid="{00000000-0005-0000-0000-0000F0130000}"/>
    <cellStyle name="SAPBEXHLevel0X 5 2" xfId="746" xr:uid="{00000000-0005-0000-0000-0000F1130000}"/>
    <cellStyle name="SAPBEXHLevel0X 5 2 2" xfId="2353" xr:uid="{00000000-0005-0000-0000-0000F2130000}"/>
    <cellStyle name="SAPBEXHLevel0X 5 2 3" xfId="3164" xr:uid="{00000000-0005-0000-0000-0000F3130000}"/>
    <cellStyle name="SAPBEXHLevel0X 5 2 4" xfId="4352" xr:uid="{00000000-0005-0000-0000-0000F4130000}"/>
    <cellStyle name="SAPBEXHLevel0X 5 2 5" xfId="5155" xr:uid="{00000000-0005-0000-0000-0000F5130000}"/>
    <cellStyle name="SAPBEXHLevel0X 5 2 6" xfId="5301" xr:uid="{00000000-0005-0000-0000-0000F6130000}"/>
    <cellStyle name="SAPBEXHLevel0X 5 2 7" xfId="7186" xr:uid="{00000000-0005-0000-0000-0000F7130000}"/>
    <cellStyle name="SAPBEXHLevel0X 5 2 8" xfId="6433" xr:uid="{00000000-0005-0000-0000-0000F8130000}"/>
    <cellStyle name="SAPBEXHLevel0X 5 2 9" xfId="8259" xr:uid="{00000000-0005-0000-0000-0000F9130000}"/>
    <cellStyle name="SAPBEXHLevel0X 5 3" xfId="1649" xr:uid="{00000000-0005-0000-0000-0000FA130000}"/>
    <cellStyle name="SAPBEXHLevel0X 5 4" xfId="3163" xr:uid="{00000000-0005-0000-0000-0000FB130000}"/>
    <cellStyle name="SAPBEXHLevel0X 5 5" xfId="4659" xr:uid="{00000000-0005-0000-0000-0000FC130000}"/>
    <cellStyle name="SAPBEXHLevel0X 5 6" xfId="5154" xr:uid="{00000000-0005-0000-0000-0000FD130000}"/>
    <cellStyle name="SAPBEXHLevel0X 5 7" xfId="4638" xr:uid="{00000000-0005-0000-0000-0000FE130000}"/>
    <cellStyle name="SAPBEXHLevel0X 5 8" xfId="6699" xr:uid="{00000000-0005-0000-0000-0000FF130000}"/>
    <cellStyle name="SAPBEXHLevel0X 5 9" xfId="7126" xr:uid="{00000000-0005-0000-0000-000000140000}"/>
    <cellStyle name="SAPBEXHLevel0X 6" xfId="747" xr:uid="{00000000-0005-0000-0000-000001140000}"/>
    <cellStyle name="SAPBEXHLevel0X 6 10" xfId="6590" xr:uid="{00000000-0005-0000-0000-000002140000}"/>
    <cellStyle name="SAPBEXHLevel0X 6 2" xfId="748" xr:uid="{00000000-0005-0000-0000-000003140000}"/>
    <cellStyle name="SAPBEXHLevel0X 6 2 2" xfId="1650" xr:uid="{00000000-0005-0000-0000-000004140000}"/>
    <cellStyle name="SAPBEXHLevel0X 6 2 3" xfId="3166" xr:uid="{00000000-0005-0000-0000-000005140000}"/>
    <cellStyle name="SAPBEXHLevel0X 6 2 4" xfId="3941" xr:uid="{00000000-0005-0000-0000-000006140000}"/>
    <cellStyle name="SAPBEXHLevel0X 6 2 5" xfId="5763" xr:uid="{00000000-0005-0000-0000-000007140000}"/>
    <cellStyle name="SAPBEXHLevel0X 6 2 6" xfId="2440" xr:uid="{00000000-0005-0000-0000-000008140000}"/>
    <cellStyle name="SAPBEXHLevel0X 6 2 7" xfId="6698" xr:uid="{00000000-0005-0000-0000-000009140000}"/>
    <cellStyle name="SAPBEXHLevel0X 6 2 8" xfId="7128" xr:uid="{00000000-0005-0000-0000-00000A140000}"/>
    <cellStyle name="SAPBEXHLevel0X 6 2 9" xfId="9095" xr:uid="{00000000-0005-0000-0000-00000B140000}"/>
    <cellStyle name="SAPBEXHLevel0X 6 3" xfId="2711" xr:uid="{00000000-0005-0000-0000-00000C140000}"/>
    <cellStyle name="SAPBEXHLevel0X 6 4" xfId="3165" xr:uid="{00000000-0005-0000-0000-00000D140000}"/>
    <cellStyle name="SAPBEXHLevel0X 6 5" xfId="4782" xr:uid="{00000000-0005-0000-0000-00000E140000}"/>
    <cellStyle name="SAPBEXHLevel0X 6 6" xfId="4947" xr:uid="{00000000-0005-0000-0000-00000F140000}"/>
    <cellStyle name="SAPBEXHLevel0X 6 7" xfId="5341" xr:uid="{00000000-0005-0000-0000-000010140000}"/>
    <cellStyle name="SAPBEXHLevel0X 6 8" xfId="7331" xr:uid="{00000000-0005-0000-0000-000011140000}"/>
    <cellStyle name="SAPBEXHLevel0X 6 9" xfId="7403" xr:uid="{00000000-0005-0000-0000-000012140000}"/>
    <cellStyle name="SAPBEXHLevel0X 7" xfId="749" xr:uid="{00000000-0005-0000-0000-000013140000}"/>
    <cellStyle name="SAPBEXHLevel0X 7 2" xfId="750" xr:uid="{00000000-0005-0000-0000-000014140000}"/>
    <cellStyle name="SAPBEXHLevel0X 7 2 2" xfId="2600" xr:uid="{00000000-0005-0000-0000-000015140000}"/>
    <cellStyle name="SAPBEXHLevel0X 7 2 3" xfId="3168" xr:uid="{00000000-0005-0000-0000-000016140000}"/>
    <cellStyle name="SAPBEXHLevel0X 7 2 4" xfId="4658" xr:uid="{00000000-0005-0000-0000-000017140000}"/>
    <cellStyle name="SAPBEXHLevel0X 7 2 5" xfId="5690" xr:uid="{00000000-0005-0000-0000-000018140000}"/>
    <cellStyle name="SAPBEXHLevel0X 7 2 6" xfId="7404" xr:uid="{00000000-0005-0000-0000-000019140000}"/>
    <cellStyle name="SAPBEXHLevel0X 7 2 7" xfId="8716" xr:uid="{00000000-0005-0000-0000-00001A140000}"/>
    <cellStyle name="SAPBEXHLevel0X 7 3" xfId="1651" xr:uid="{00000000-0005-0000-0000-00001B140000}"/>
    <cellStyle name="SAPBEXHLevel0X 7 4" xfId="3167" xr:uid="{00000000-0005-0000-0000-00001C140000}"/>
    <cellStyle name="SAPBEXHLevel0X 7 5" xfId="3741" xr:uid="{00000000-0005-0000-0000-00001D140000}"/>
    <cellStyle name="SAPBEXHLevel0X 7 6" xfId="5676" xr:uid="{00000000-0005-0000-0000-00001E140000}"/>
    <cellStyle name="SAPBEXHLevel0X 7 7" xfId="6432" xr:uid="{00000000-0005-0000-0000-00001F140000}"/>
    <cellStyle name="SAPBEXHLevel0X 7 8" xfId="8093" xr:uid="{00000000-0005-0000-0000-000020140000}"/>
    <cellStyle name="SAPBEXHLevel0X 8" xfId="751" xr:uid="{00000000-0005-0000-0000-000021140000}"/>
    <cellStyle name="SAPBEXHLevel0X 8 2" xfId="2188" xr:uid="{00000000-0005-0000-0000-000022140000}"/>
    <cellStyle name="SAPBEXHLevel0X 8 3" xfId="3169" xr:uid="{00000000-0005-0000-0000-000023140000}"/>
    <cellStyle name="SAPBEXHLevel0X 8 4" xfId="3942" xr:uid="{00000000-0005-0000-0000-000024140000}"/>
    <cellStyle name="SAPBEXHLevel0X 8 5" xfId="5762" xr:uid="{00000000-0005-0000-0000-000025140000}"/>
    <cellStyle name="SAPBEXHLevel0X 8 6" xfId="4827" xr:uid="{00000000-0005-0000-0000-000026140000}"/>
    <cellStyle name="SAPBEXHLevel0X 8 7" xfId="6696" xr:uid="{00000000-0005-0000-0000-000027140000}"/>
    <cellStyle name="SAPBEXHLevel0X 8 8" xfId="7129" xr:uid="{00000000-0005-0000-0000-000028140000}"/>
    <cellStyle name="SAPBEXHLevel0X 8 9" xfId="9094" xr:uid="{00000000-0005-0000-0000-000029140000}"/>
    <cellStyle name="SAPBEXHLevel0X 9" xfId="752" xr:uid="{00000000-0005-0000-0000-00002A140000}"/>
    <cellStyle name="SAPBEXHLevel0X 9 10" xfId="8892" xr:uid="{00000000-0005-0000-0000-00002B140000}"/>
    <cellStyle name="SAPBEXHLevel0X 9 2" xfId="753" xr:uid="{00000000-0005-0000-0000-00002C140000}"/>
    <cellStyle name="SAPBEXHLevel0X 9 2 2" xfId="1978" xr:uid="{00000000-0005-0000-0000-00002D140000}"/>
    <cellStyle name="SAPBEXHLevel0X 9 2 3" xfId="3171" xr:uid="{00000000-0005-0000-0000-00002E140000}"/>
    <cellStyle name="SAPBEXHLevel0X 9 2 4" xfId="4657" xr:uid="{00000000-0005-0000-0000-00002F140000}"/>
    <cellStyle name="SAPBEXHLevel0X 9 2 5" xfId="3899" xr:uid="{00000000-0005-0000-0000-000030140000}"/>
    <cellStyle name="SAPBEXHLevel0X 9 2 6" xfId="5807" xr:uid="{00000000-0005-0000-0000-000031140000}"/>
    <cellStyle name="SAPBEXHLevel0X 9 2 7" xfId="6694" xr:uid="{00000000-0005-0000-0000-000032140000}"/>
    <cellStyle name="SAPBEXHLevel0X 9 2 8" xfId="7526" xr:uid="{00000000-0005-0000-0000-000033140000}"/>
    <cellStyle name="SAPBEXHLevel0X 9 2 9" xfId="7155" xr:uid="{00000000-0005-0000-0000-000034140000}"/>
    <cellStyle name="SAPBEXHLevel0X 9 3" xfId="1652" xr:uid="{00000000-0005-0000-0000-000035140000}"/>
    <cellStyle name="SAPBEXHLevel0X 9 4" xfId="3170" xr:uid="{00000000-0005-0000-0000-000036140000}"/>
    <cellStyle name="SAPBEXHLevel0X 9 5" xfId="3078" xr:uid="{00000000-0005-0000-0000-000037140000}"/>
    <cellStyle name="SAPBEXHLevel0X 9 6" xfId="5157" xr:uid="{00000000-0005-0000-0000-000038140000}"/>
    <cellStyle name="SAPBEXHLevel0X 9 7" xfId="5802" xr:uid="{00000000-0005-0000-0000-000039140000}"/>
    <cellStyle name="SAPBEXHLevel0X 9 8" xfId="6695" xr:uid="{00000000-0005-0000-0000-00003A140000}"/>
    <cellStyle name="SAPBEXHLevel0X 9 9" xfId="7130" xr:uid="{00000000-0005-0000-0000-00003B140000}"/>
    <cellStyle name="SAPBEXHLevel0X_FY12_MNA_Monthly_Portfolio_Report_July_2012new - Copy" xfId="754" xr:uid="{00000000-0005-0000-0000-00003C140000}"/>
    <cellStyle name="SAPBEXHLevel1" xfId="32" xr:uid="{00000000-0005-0000-0000-00003D140000}"/>
    <cellStyle name="SAPBEXHLevel1 10" xfId="755" xr:uid="{00000000-0005-0000-0000-00003E140000}"/>
    <cellStyle name="SAPBEXHLevel1 10 2" xfId="2474" xr:uid="{00000000-0005-0000-0000-00003F140000}"/>
    <cellStyle name="SAPBEXHLevel1 10 3" xfId="3173" xr:uid="{00000000-0005-0000-0000-000040140000}"/>
    <cellStyle name="SAPBEXHLevel1 10 4" xfId="4656" xr:uid="{00000000-0005-0000-0000-000041140000}"/>
    <cellStyle name="SAPBEXHLevel1 10 5" xfId="5809" xr:uid="{00000000-0005-0000-0000-000042140000}"/>
    <cellStyle name="SAPBEXHLevel1 10 6" xfId="7528" xr:uid="{00000000-0005-0000-0000-000043140000}"/>
    <cellStyle name="SAPBEXHLevel1 10 7" xfId="8611" xr:uid="{00000000-0005-0000-0000-000044140000}"/>
    <cellStyle name="SAPBEXHLevel1 11" xfId="756" xr:uid="{00000000-0005-0000-0000-000045140000}"/>
    <cellStyle name="SAPBEXHLevel1 11 2" xfId="1653" xr:uid="{00000000-0005-0000-0000-000046140000}"/>
    <cellStyle name="SAPBEXHLevel1 11 3" xfId="3174" xr:uid="{00000000-0005-0000-0000-000047140000}"/>
    <cellStyle name="SAPBEXHLevel1 11 4" xfId="4535" xr:uid="{00000000-0005-0000-0000-000048140000}"/>
    <cellStyle name="SAPBEXHLevel1 11 5" xfId="5810" xr:uid="{00000000-0005-0000-0000-000049140000}"/>
    <cellStyle name="SAPBEXHLevel1 11 6" xfId="7529" xr:uid="{00000000-0005-0000-0000-00004A140000}"/>
    <cellStyle name="SAPBEXHLevel1 11 7" xfId="9093" xr:uid="{00000000-0005-0000-0000-00004B140000}"/>
    <cellStyle name="SAPBEXHLevel1 12" xfId="757" xr:uid="{00000000-0005-0000-0000-00004C140000}"/>
    <cellStyle name="SAPBEXHLevel1 12 2" xfId="1404" xr:uid="{00000000-0005-0000-0000-00004D140000}"/>
    <cellStyle name="SAPBEXHLevel1 12 3" xfId="3175" xr:uid="{00000000-0005-0000-0000-00004E140000}"/>
    <cellStyle name="SAPBEXHLevel1 12 4" xfId="3943" xr:uid="{00000000-0005-0000-0000-00004F140000}"/>
    <cellStyle name="SAPBEXHLevel1 12 5" xfId="5811" xr:uid="{00000000-0005-0000-0000-000050140000}"/>
    <cellStyle name="SAPBEXHLevel1 12 6" xfId="7530" xr:uid="{00000000-0005-0000-0000-000051140000}"/>
    <cellStyle name="SAPBEXHLevel1 12 7" xfId="8981" xr:uid="{00000000-0005-0000-0000-000052140000}"/>
    <cellStyle name="SAPBEXHLevel1 13" xfId="758" xr:uid="{00000000-0005-0000-0000-000053140000}"/>
    <cellStyle name="SAPBEXHLevel1 13 2" xfId="2640" xr:uid="{00000000-0005-0000-0000-000054140000}"/>
    <cellStyle name="SAPBEXHLevel1 13 3" xfId="3176" xr:uid="{00000000-0005-0000-0000-000055140000}"/>
    <cellStyle name="SAPBEXHLevel1 13 4" xfId="4568" xr:uid="{00000000-0005-0000-0000-000056140000}"/>
    <cellStyle name="SAPBEXHLevel1 13 5" xfId="5812" xr:uid="{00000000-0005-0000-0000-000057140000}"/>
    <cellStyle name="SAPBEXHLevel1 13 6" xfId="7531" xr:uid="{00000000-0005-0000-0000-000058140000}"/>
    <cellStyle name="SAPBEXHLevel1 13 7" xfId="8260" xr:uid="{00000000-0005-0000-0000-000059140000}"/>
    <cellStyle name="SAPBEXHLevel1 14" xfId="1484" xr:uid="{00000000-0005-0000-0000-00005A140000}"/>
    <cellStyle name="SAPBEXHLevel1 15" xfId="3172" xr:uid="{00000000-0005-0000-0000-00005B140000}"/>
    <cellStyle name="SAPBEXHLevel1 16" xfId="3563" xr:uid="{00000000-0005-0000-0000-00005C140000}"/>
    <cellStyle name="SAPBEXHLevel1 17" xfId="5808" xr:uid="{00000000-0005-0000-0000-00005D140000}"/>
    <cellStyle name="SAPBEXHLevel1 18" xfId="7527" xr:uid="{00000000-0005-0000-0000-00005E140000}"/>
    <cellStyle name="SAPBEXHLevel1 19" xfId="6619" xr:uid="{00000000-0005-0000-0000-00005F140000}"/>
    <cellStyle name="SAPBEXHLevel1 2" xfId="135" xr:uid="{00000000-0005-0000-0000-000060140000}"/>
    <cellStyle name="SAPBEXHLevel1 2 10" xfId="5158" xr:uid="{00000000-0005-0000-0000-000061140000}"/>
    <cellStyle name="SAPBEXHLevel1 2 11" xfId="5813" xr:uid="{00000000-0005-0000-0000-000062140000}"/>
    <cellStyle name="SAPBEXHLevel1 2 12" xfId="7330" xr:uid="{00000000-0005-0000-0000-000063140000}"/>
    <cellStyle name="SAPBEXHLevel1 2 13" xfId="7532" xr:uid="{00000000-0005-0000-0000-000064140000}"/>
    <cellStyle name="SAPBEXHLevel1 2 14" xfId="8065" xr:uid="{00000000-0005-0000-0000-000065140000}"/>
    <cellStyle name="SAPBEXHLevel1 2 2" xfId="760" xr:uid="{00000000-0005-0000-0000-000066140000}"/>
    <cellStyle name="SAPBEXHLevel1 2 2 10" xfId="9092" xr:uid="{00000000-0005-0000-0000-000067140000}"/>
    <cellStyle name="SAPBEXHLevel1 2 2 2" xfId="761" xr:uid="{00000000-0005-0000-0000-000068140000}"/>
    <cellStyle name="SAPBEXHLevel1 2 2 2 2" xfId="2630" xr:uid="{00000000-0005-0000-0000-000069140000}"/>
    <cellStyle name="SAPBEXHLevel1 2 2 2 3" xfId="3179" xr:uid="{00000000-0005-0000-0000-00006A140000}"/>
    <cellStyle name="SAPBEXHLevel1 2 2 2 4" xfId="4356" xr:uid="{00000000-0005-0000-0000-00006B140000}"/>
    <cellStyle name="SAPBEXHLevel1 2 2 2 5" xfId="5701" xr:uid="{00000000-0005-0000-0000-00006C140000}"/>
    <cellStyle name="SAPBEXHLevel1 2 2 2 6" xfId="5815" xr:uid="{00000000-0005-0000-0000-00006D140000}"/>
    <cellStyle name="SAPBEXHLevel1 2 2 2 7" xfId="7240" xr:uid="{00000000-0005-0000-0000-00006E140000}"/>
    <cellStyle name="SAPBEXHLevel1 2 2 2 8" xfId="7534" xr:uid="{00000000-0005-0000-0000-00006F140000}"/>
    <cellStyle name="SAPBEXHLevel1 2 2 2 9" xfId="9020" xr:uid="{00000000-0005-0000-0000-000070140000}"/>
    <cellStyle name="SAPBEXHLevel1 2 2 3" xfId="2505" xr:uid="{00000000-0005-0000-0000-000071140000}"/>
    <cellStyle name="SAPBEXHLevel1 2 2 4" xfId="3178" xr:uid="{00000000-0005-0000-0000-000072140000}"/>
    <cellStyle name="SAPBEXHLevel1 2 2 5" xfId="3944" xr:uid="{00000000-0005-0000-0000-000073140000}"/>
    <cellStyle name="SAPBEXHLevel1 2 2 6" xfId="5760" xr:uid="{00000000-0005-0000-0000-000074140000}"/>
    <cellStyle name="SAPBEXHLevel1 2 2 7" xfId="5814" xr:uid="{00000000-0005-0000-0000-000075140000}"/>
    <cellStyle name="SAPBEXHLevel1 2 2 8" xfId="6689" xr:uid="{00000000-0005-0000-0000-000076140000}"/>
    <cellStyle name="SAPBEXHLevel1 2 2 9" xfId="7533" xr:uid="{00000000-0005-0000-0000-000077140000}"/>
    <cellStyle name="SAPBEXHLevel1 2 3" xfId="762" xr:uid="{00000000-0005-0000-0000-000078140000}"/>
    <cellStyle name="SAPBEXHLevel1 2 3 10" xfId="8891" xr:uid="{00000000-0005-0000-0000-000079140000}"/>
    <cellStyle name="SAPBEXHLevel1 2 3 2" xfId="763" xr:uid="{00000000-0005-0000-0000-00007A140000}"/>
    <cellStyle name="SAPBEXHLevel1 2 3 2 2" xfId="2599" xr:uid="{00000000-0005-0000-0000-00007B140000}"/>
    <cellStyle name="SAPBEXHLevel1 2 3 2 3" xfId="3181" xr:uid="{00000000-0005-0000-0000-00007C140000}"/>
    <cellStyle name="SAPBEXHLevel1 2 3 2 4" xfId="4655" xr:uid="{00000000-0005-0000-0000-00007D140000}"/>
    <cellStyle name="SAPBEXHLevel1 2 3 2 5" xfId="5160" xr:uid="{00000000-0005-0000-0000-00007E140000}"/>
    <cellStyle name="SAPBEXHLevel1 2 3 2 6" xfId="5817" xr:uid="{00000000-0005-0000-0000-00007F140000}"/>
    <cellStyle name="SAPBEXHLevel1 2 3 2 7" xfId="6688" xr:uid="{00000000-0005-0000-0000-000080140000}"/>
    <cellStyle name="SAPBEXHLevel1 2 3 2 8" xfId="7536" xr:uid="{00000000-0005-0000-0000-000081140000}"/>
    <cellStyle name="SAPBEXHLevel1 2 3 2 9" xfId="8614" xr:uid="{00000000-0005-0000-0000-000082140000}"/>
    <cellStyle name="SAPBEXHLevel1 2 3 3" xfId="2709" xr:uid="{00000000-0005-0000-0000-000083140000}"/>
    <cellStyle name="SAPBEXHLevel1 2 3 4" xfId="3180" xr:uid="{00000000-0005-0000-0000-000084140000}"/>
    <cellStyle name="SAPBEXHLevel1 2 3 5" xfId="4780" xr:uid="{00000000-0005-0000-0000-000085140000}"/>
    <cellStyle name="SAPBEXHLevel1 2 3 6" xfId="5159" xr:uid="{00000000-0005-0000-0000-000086140000}"/>
    <cellStyle name="SAPBEXHLevel1 2 3 7" xfId="5816" xr:uid="{00000000-0005-0000-0000-000087140000}"/>
    <cellStyle name="SAPBEXHLevel1 2 3 8" xfId="7329" xr:uid="{00000000-0005-0000-0000-000088140000}"/>
    <cellStyle name="SAPBEXHLevel1 2 3 9" xfId="7535" xr:uid="{00000000-0005-0000-0000-000089140000}"/>
    <cellStyle name="SAPBEXHLevel1 2 4" xfId="764" xr:uid="{00000000-0005-0000-0000-00008A140000}"/>
    <cellStyle name="SAPBEXHLevel1 2 4 2" xfId="1303" xr:uid="{00000000-0005-0000-0000-00008B140000}"/>
    <cellStyle name="SAPBEXHLevel1 2 4 3" xfId="3182" xr:uid="{00000000-0005-0000-0000-00008C140000}"/>
    <cellStyle name="SAPBEXHLevel1 2 4 4" xfId="4295" xr:uid="{00000000-0005-0000-0000-00008D140000}"/>
    <cellStyle name="SAPBEXHLevel1 2 4 5" xfId="5161" xr:uid="{00000000-0005-0000-0000-00008E140000}"/>
    <cellStyle name="SAPBEXHLevel1 2 4 6" xfId="5818" xr:uid="{00000000-0005-0000-0000-00008F140000}"/>
    <cellStyle name="SAPBEXHLevel1 2 4 7" xfId="6687" xr:uid="{00000000-0005-0000-0000-000090140000}"/>
    <cellStyle name="SAPBEXHLevel1 2 4 8" xfId="7537" xr:uid="{00000000-0005-0000-0000-000091140000}"/>
    <cellStyle name="SAPBEXHLevel1 2 4 9" xfId="7042" xr:uid="{00000000-0005-0000-0000-000092140000}"/>
    <cellStyle name="SAPBEXHLevel1 2 5" xfId="759" xr:uid="{00000000-0005-0000-0000-000093140000}"/>
    <cellStyle name="SAPBEXHLevel1 2 5 2" xfId="2865" xr:uid="{00000000-0005-0000-0000-000094140000}"/>
    <cellStyle name="SAPBEXHLevel1 2 5 3" xfId="3723" xr:uid="{00000000-0005-0000-0000-000095140000}"/>
    <cellStyle name="SAPBEXHLevel1 2 5 4" xfId="4932" xr:uid="{00000000-0005-0000-0000-000096140000}"/>
    <cellStyle name="SAPBEXHLevel1 2 5 5" xfId="5423" xr:uid="{00000000-0005-0000-0000-000097140000}"/>
    <cellStyle name="SAPBEXHLevel1 2 5 6" xfId="6301" xr:uid="{00000000-0005-0000-0000-000098140000}"/>
    <cellStyle name="SAPBEXHLevel1 2 5 7" xfId="7488" xr:uid="{00000000-0005-0000-0000-000099140000}"/>
    <cellStyle name="SAPBEXHLevel1 2 5 8" xfId="8078" xr:uid="{00000000-0005-0000-0000-00009A140000}"/>
    <cellStyle name="SAPBEXHLevel1 2 5 9" xfId="8795" xr:uid="{00000000-0005-0000-0000-00009B140000}"/>
    <cellStyle name="SAPBEXHLevel1 2 6" xfId="1125" xr:uid="{00000000-0005-0000-0000-00009C140000}"/>
    <cellStyle name="SAPBEXHLevel1 2 6 2" xfId="1716" xr:uid="{00000000-0005-0000-0000-00009D140000}"/>
    <cellStyle name="SAPBEXHLevel1 2 6 3" xfId="3544" xr:uid="{00000000-0005-0000-0000-00009E140000}"/>
    <cellStyle name="SAPBEXHLevel1 2 6 4" xfId="4092" xr:uid="{00000000-0005-0000-0000-00009F140000}"/>
    <cellStyle name="SAPBEXHLevel1 2 6 5" xfId="6139" xr:uid="{00000000-0005-0000-0000-0000A0140000}"/>
    <cellStyle name="SAPBEXHLevel1 2 6 6" xfId="7900" xr:uid="{00000000-0005-0000-0000-0000A1140000}"/>
    <cellStyle name="SAPBEXHLevel1 2 6 7" xfId="8853" xr:uid="{00000000-0005-0000-0000-0000A2140000}"/>
    <cellStyle name="SAPBEXHLevel1 2 7" xfId="2710" xr:uid="{00000000-0005-0000-0000-0000A3140000}"/>
    <cellStyle name="SAPBEXHLevel1 2 8" xfId="3177" xr:uid="{00000000-0005-0000-0000-0000A4140000}"/>
    <cellStyle name="SAPBEXHLevel1 2 9" xfId="4781" xr:uid="{00000000-0005-0000-0000-0000A5140000}"/>
    <cellStyle name="SAPBEXHLevel1 20" xfId="118" xr:uid="{00000000-0005-0000-0000-0000A6140000}"/>
    <cellStyle name="SAPBEXHLevel1 3" xfId="765" xr:uid="{00000000-0005-0000-0000-0000A7140000}"/>
    <cellStyle name="SAPBEXHLevel1 3 10" xfId="9091" xr:uid="{00000000-0005-0000-0000-0000A8140000}"/>
    <cellStyle name="SAPBEXHLevel1 3 2" xfId="766" xr:uid="{00000000-0005-0000-0000-0000A9140000}"/>
    <cellStyle name="SAPBEXHLevel1 3 2 2" xfId="1942" xr:uid="{00000000-0005-0000-0000-0000AA140000}"/>
    <cellStyle name="SAPBEXHLevel1 3 2 3" xfId="3184" xr:uid="{00000000-0005-0000-0000-0000AB140000}"/>
    <cellStyle name="SAPBEXHLevel1 3 2 4" xfId="4383" xr:uid="{00000000-0005-0000-0000-0000AC140000}"/>
    <cellStyle name="SAPBEXHLevel1 3 2 5" xfId="5664" xr:uid="{00000000-0005-0000-0000-0000AD140000}"/>
    <cellStyle name="SAPBEXHLevel1 3 2 6" xfId="5820" xr:uid="{00000000-0005-0000-0000-0000AE140000}"/>
    <cellStyle name="SAPBEXHLevel1 3 2 7" xfId="7226" xr:uid="{00000000-0005-0000-0000-0000AF140000}"/>
    <cellStyle name="SAPBEXHLevel1 3 2 8" xfId="7539" xr:uid="{00000000-0005-0000-0000-0000B0140000}"/>
    <cellStyle name="SAPBEXHLevel1 3 2 9" xfId="8982" xr:uid="{00000000-0005-0000-0000-0000B1140000}"/>
    <cellStyle name="SAPBEXHLevel1 3 3" xfId="1654" xr:uid="{00000000-0005-0000-0000-0000B2140000}"/>
    <cellStyle name="SAPBEXHLevel1 3 4" xfId="3183" xr:uid="{00000000-0005-0000-0000-0000B3140000}"/>
    <cellStyle name="SAPBEXHLevel1 3 5" xfId="4165" xr:uid="{00000000-0005-0000-0000-0000B4140000}"/>
    <cellStyle name="SAPBEXHLevel1 3 6" xfId="5759" xr:uid="{00000000-0005-0000-0000-0000B5140000}"/>
    <cellStyle name="SAPBEXHLevel1 3 7" xfId="5819" xr:uid="{00000000-0005-0000-0000-0000B6140000}"/>
    <cellStyle name="SAPBEXHLevel1 3 8" xfId="6686" xr:uid="{00000000-0005-0000-0000-0000B7140000}"/>
    <cellStyle name="SAPBEXHLevel1 3 9" xfId="7538" xr:uid="{00000000-0005-0000-0000-0000B8140000}"/>
    <cellStyle name="SAPBEXHLevel1 4" xfId="767" xr:uid="{00000000-0005-0000-0000-0000B9140000}"/>
    <cellStyle name="SAPBEXHLevel1 4 10" xfId="8582" xr:uid="{00000000-0005-0000-0000-0000BA140000}"/>
    <cellStyle name="SAPBEXHLevel1 4 2" xfId="768" xr:uid="{00000000-0005-0000-0000-0000BB140000}"/>
    <cellStyle name="SAPBEXHLevel1 4 2 2" xfId="1318" xr:uid="{00000000-0005-0000-0000-0000BC140000}"/>
    <cellStyle name="SAPBEXHLevel1 4 2 3" xfId="3186" xr:uid="{00000000-0005-0000-0000-0000BD140000}"/>
    <cellStyle name="SAPBEXHLevel1 4 2 4" xfId="4577" xr:uid="{00000000-0005-0000-0000-0000BE140000}"/>
    <cellStyle name="SAPBEXHLevel1 4 2 5" xfId="5162" xr:uid="{00000000-0005-0000-0000-0000BF140000}"/>
    <cellStyle name="SAPBEXHLevel1 4 2 6" xfId="5822" xr:uid="{00000000-0005-0000-0000-0000C0140000}"/>
    <cellStyle name="SAPBEXHLevel1 4 2 7" xfId="6685" xr:uid="{00000000-0005-0000-0000-0000C1140000}"/>
    <cellStyle name="SAPBEXHLevel1 4 2 8" xfId="7541" xr:uid="{00000000-0005-0000-0000-0000C2140000}"/>
    <cellStyle name="SAPBEXHLevel1 4 2 9" xfId="8890" xr:uid="{00000000-0005-0000-0000-0000C3140000}"/>
    <cellStyle name="SAPBEXHLevel1 4 3" xfId="2708" xr:uid="{00000000-0005-0000-0000-0000C4140000}"/>
    <cellStyle name="SAPBEXHLevel1 4 4" xfId="3185" xr:uid="{00000000-0005-0000-0000-0000C5140000}"/>
    <cellStyle name="SAPBEXHLevel1 4 5" xfId="4779" xr:uid="{00000000-0005-0000-0000-0000C6140000}"/>
    <cellStyle name="SAPBEXHLevel1 4 6" xfId="5572" xr:uid="{00000000-0005-0000-0000-0000C7140000}"/>
    <cellStyle name="SAPBEXHLevel1 4 7" xfId="5821" xr:uid="{00000000-0005-0000-0000-0000C8140000}"/>
    <cellStyle name="SAPBEXHLevel1 4 8" xfId="7328" xr:uid="{00000000-0005-0000-0000-0000C9140000}"/>
    <cellStyle name="SAPBEXHLevel1 4 9" xfId="7540" xr:uid="{00000000-0005-0000-0000-0000CA140000}"/>
    <cellStyle name="SAPBEXHLevel1 5" xfId="769" xr:uid="{00000000-0005-0000-0000-0000CB140000}"/>
    <cellStyle name="SAPBEXHLevel1 5 10" xfId="8772" xr:uid="{00000000-0005-0000-0000-0000CC140000}"/>
    <cellStyle name="SAPBEXHLevel1 5 2" xfId="770" xr:uid="{00000000-0005-0000-0000-0000CD140000}"/>
    <cellStyle name="SAPBEXHLevel1 5 2 2" xfId="2038" xr:uid="{00000000-0005-0000-0000-0000CE140000}"/>
    <cellStyle name="SAPBEXHLevel1 5 2 3" xfId="3188" xr:uid="{00000000-0005-0000-0000-0000CF140000}"/>
    <cellStyle name="SAPBEXHLevel1 5 2 4" xfId="3946" xr:uid="{00000000-0005-0000-0000-0000D0140000}"/>
    <cellStyle name="SAPBEXHLevel1 5 2 5" xfId="5164" xr:uid="{00000000-0005-0000-0000-0000D1140000}"/>
    <cellStyle name="SAPBEXHLevel1 5 2 6" xfId="5824" xr:uid="{00000000-0005-0000-0000-0000D2140000}"/>
    <cellStyle name="SAPBEXHLevel1 5 2 7" xfId="6683" xr:uid="{00000000-0005-0000-0000-0000D3140000}"/>
    <cellStyle name="SAPBEXHLevel1 5 2 8" xfId="7543" xr:uid="{00000000-0005-0000-0000-0000D4140000}"/>
    <cellStyle name="SAPBEXHLevel1 5 2 9" xfId="8261" xr:uid="{00000000-0005-0000-0000-0000D5140000}"/>
    <cellStyle name="SAPBEXHLevel1 5 3" xfId="2360" xr:uid="{00000000-0005-0000-0000-0000D6140000}"/>
    <cellStyle name="SAPBEXHLevel1 5 4" xfId="3187" xr:uid="{00000000-0005-0000-0000-0000D7140000}"/>
    <cellStyle name="SAPBEXHLevel1 5 5" xfId="3945" xr:uid="{00000000-0005-0000-0000-0000D8140000}"/>
    <cellStyle name="SAPBEXHLevel1 5 6" xfId="5163" xr:uid="{00000000-0005-0000-0000-0000D9140000}"/>
    <cellStyle name="SAPBEXHLevel1 5 7" xfId="5823" xr:uid="{00000000-0005-0000-0000-0000DA140000}"/>
    <cellStyle name="SAPBEXHLevel1 5 8" xfId="6684" xr:uid="{00000000-0005-0000-0000-0000DB140000}"/>
    <cellStyle name="SAPBEXHLevel1 5 9" xfId="7542" xr:uid="{00000000-0005-0000-0000-0000DC140000}"/>
    <cellStyle name="SAPBEXHLevel1 6" xfId="771" xr:uid="{00000000-0005-0000-0000-0000DD140000}"/>
    <cellStyle name="SAPBEXHLevel1 6 10" xfId="8262" xr:uid="{00000000-0005-0000-0000-0000DE140000}"/>
    <cellStyle name="SAPBEXHLevel1 6 2" xfId="772" xr:uid="{00000000-0005-0000-0000-0000DF140000}"/>
    <cellStyle name="SAPBEXHLevel1 6 2 2" xfId="2707" xr:uid="{00000000-0005-0000-0000-0000E0140000}"/>
    <cellStyle name="SAPBEXHLevel1 6 2 3" xfId="3190" xr:uid="{00000000-0005-0000-0000-0000E1140000}"/>
    <cellStyle name="SAPBEXHLevel1 6 2 4" xfId="4778" xr:uid="{00000000-0005-0000-0000-0000E2140000}"/>
    <cellStyle name="SAPBEXHLevel1 6 2 5" xfId="5166" xr:uid="{00000000-0005-0000-0000-0000E3140000}"/>
    <cellStyle name="SAPBEXHLevel1 6 2 6" xfId="5826" xr:uid="{00000000-0005-0000-0000-0000E4140000}"/>
    <cellStyle name="SAPBEXHLevel1 6 2 7" xfId="7327" xr:uid="{00000000-0005-0000-0000-0000E5140000}"/>
    <cellStyle name="SAPBEXHLevel1 6 2 8" xfId="7545" xr:uid="{00000000-0005-0000-0000-0000E6140000}"/>
    <cellStyle name="SAPBEXHLevel1 6 2 9" xfId="8607" xr:uid="{00000000-0005-0000-0000-0000E7140000}"/>
    <cellStyle name="SAPBEXHLevel1 6 3" xfId="1568" xr:uid="{00000000-0005-0000-0000-0000E8140000}"/>
    <cellStyle name="SAPBEXHLevel1 6 4" xfId="3189" xr:uid="{00000000-0005-0000-0000-0000E9140000}"/>
    <cellStyle name="SAPBEXHLevel1 6 5" xfId="2097" xr:uid="{00000000-0005-0000-0000-0000EA140000}"/>
    <cellStyle name="SAPBEXHLevel1 6 6" xfId="5165" xr:uid="{00000000-0005-0000-0000-0000EB140000}"/>
    <cellStyle name="SAPBEXHLevel1 6 7" xfId="5825" xr:uid="{00000000-0005-0000-0000-0000EC140000}"/>
    <cellStyle name="SAPBEXHLevel1 6 8" xfId="7204" xr:uid="{00000000-0005-0000-0000-0000ED140000}"/>
    <cellStyle name="SAPBEXHLevel1 6 9" xfId="7544" xr:uid="{00000000-0005-0000-0000-0000EE140000}"/>
    <cellStyle name="SAPBEXHLevel1 7" xfId="773" xr:uid="{00000000-0005-0000-0000-0000EF140000}"/>
    <cellStyle name="SAPBEXHLevel1 7 2" xfId="774" xr:uid="{00000000-0005-0000-0000-0000F0140000}"/>
    <cellStyle name="SAPBEXHLevel1 7 2 2" xfId="1821" xr:uid="{00000000-0005-0000-0000-0000F1140000}"/>
    <cellStyle name="SAPBEXHLevel1 7 2 3" xfId="3192" xr:uid="{00000000-0005-0000-0000-0000F2140000}"/>
    <cellStyle name="SAPBEXHLevel1 7 2 4" xfId="4654" xr:uid="{00000000-0005-0000-0000-0000F3140000}"/>
    <cellStyle name="SAPBEXHLevel1 7 2 5" xfId="5828" xr:uid="{00000000-0005-0000-0000-0000F4140000}"/>
    <cellStyle name="SAPBEXHLevel1 7 2 6" xfId="7547" xr:uid="{00000000-0005-0000-0000-0000F5140000}"/>
    <cellStyle name="SAPBEXHLevel1 7 2 7" xfId="8773" xr:uid="{00000000-0005-0000-0000-0000F6140000}"/>
    <cellStyle name="SAPBEXHLevel1 7 3" xfId="2598" xr:uid="{00000000-0005-0000-0000-0000F7140000}"/>
    <cellStyle name="SAPBEXHLevel1 7 4" xfId="3191" xr:uid="{00000000-0005-0000-0000-0000F8140000}"/>
    <cellStyle name="SAPBEXHLevel1 7 5" xfId="3947" xr:uid="{00000000-0005-0000-0000-0000F9140000}"/>
    <cellStyle name="SAPBEXHLevel1 7 6" xfId="5827" xr:uid="{00000000-0005-0000-0000-0000FA140000}"/>
    <cellStyle name="SAPBEXHLevel1 7 7" xfId="7546" xr:uid="{00000000-0005-0000-0000-0000FB140000}"/>
    <cellStyle name="SAPBEXHLevel1 7 8" xfId="8263" xr:uid="{00000000-0005-0000-0000-0000FC140000}"/>
    <cellStyle name="SAPBEXHLevel1 8" xfId="775" xr:uid="{00000000-0005-0000-0000-0000FD140000}"/>
    <cellStyle name="SAPBEXHLevel1 8 2" xfId="1893" xr:uid="{00000000-0005-0000-0000-0000FE140000}"/>
    <cellStyle name="SAPBEXHLevel1 8 3" xfId="3193" xr:uid="{00000000-0005-0000-0000-0000FF140000}"/>
    <cellStyle name="SAPBEXHLevel1 8 4" xfId="4536" xr:uid="{00000000-0005-0000-0000-000000150000}"/>
    <cellStyle name="SAPBEXHLevel1 8 5" xfId="5478" xr:uid="{00000000-0005-0000-0000-000001150000}"/>
    <cellStyle name="SAPBEXHLevel1 8 6" xfId="5829" xr:uid="{00000000-0005-0000-0000-000002150000}"/>
    <cellStyle name="SAPBEXHLevel1 8 7" xfId="6681" xr:uid="{00000000-0005-0000-0000-000003150000}"/>
    <cellStyle name="SAPBEXHLevel1 8 8" xfId="7548" xr:uid="{00000000-0005-0000-0000-000004150000}"/>
    <cellStyle name="SAPBEXHLevel1 8 9" xfId="8617" xr:uid="{00000000-0005-0000-0000-000005150000}"/>
    <cellStyle name="SAPBEXHLevel1 9" xfId="776" xr:uid="{00000000-0005-0000-0000-000006150000}"/>
    <cellStyle name="SAPBEXHLevel1 9 10" xfId="8983" xr:uid="{00000000-0005-0000-0000-000007150000}"/>
    <cellStyle name="SAPBEXHLevel1 9 2" xfId="777" xr:uid="{00000000-0005-0000-0000-000008150000}"/>
    <cellStyle name="SAPBEXHLevel1 9 2 2" xfId="2706" xr:uid="{00000000-0005-0000-0000-000009150000}"/>
    <cellStyle name="SAPBEXHLevel1 9 2 3" xfId="3195" xr:uid="{00000000-0005-0000-0000-00000A150000}"/>
    <cellStyle name="SAPBEXHLevel1 9 2 4" xfId="4777" xr:uid="{00000000-0005-0000-0000-00000B150000}"/>
    <cellStyle name="SAPBEXHLevel1 9 2 5" xfId="5168" xr:uid="{00000000-0005-0000-0000-00000C150000}"/>
    <cellStyle name="SAPBEXHLevel1 9 2 6" xfId="5831" xr:uid="{00000000-0005-0000-0000-00000D150000}"/>
    <cellStyle name="SAPBEXHLevel1 9 2 7" xfId="7326" xr:uid="{00000000-0005-0000-0000-00000E150000}"/>
    <cellStyle name="SAPBEXHLevel1 9 2 8" xfId="7550" xr:uid="{00000000-0005-0000-0000-00000F150000}"/>
    <cellStyle name="SAPBEXHLevel1 9 2 9" xfId="8699" xr:uid="{00000000-0005-0000-0000-000010150000}"/>
    <cellStyle name="SAPBEXHLevel1 9 3" xfId="1572" xr:uid="{00000000-0005-0000-0000-000011150000}"/>
    <cellStyle name="SAPBEXHLevel1 9 4" xfId="3194" xr:uid="{00000000-0005-0000-0000-000012150000}"/>
    <cellStyle name="SAPBEXHLevel1 9 5" xfId="2861" xr:uid="{00000000-0005-0000-0000-000013150000}"/>
    <cellStyle name="SAPBEXHLevel1 9 6" xfId="5665" xr:uid="{00000000-0005-0000-0000-000014150000}"/>
    <cellStyle name="SAPBEXHLevel1 9 7" xfId="5830" xr:uid="{00000000-0005-0000-0000-000015150000}"/>
    <cellStyle name="SAPBEXHLevel1 9 8" xfId="7185" xr:uid="{00000000-0005-0000-0000-000016150000}"/>
    <cellStyle name="SAPBEXHLevel1 9 9" xfId="7549" xr:uid="{00000000-0005-0000-0000-000017150000}"/>
    <cellStyle name="SAPBEXHLevel1_FY12_MNA_Monthly_Portfolio_Report_July_2012new - Copy" xfId="778" xr:uid="{00000000-0005-0000-0000-000018150000}"/>
    <cellStyle name="SAPBEXHLevel1X" xfId="33" xr:uid="{00000000-0005-0000-0000-000019150000}"/>
    <cellStyle name="SAPBEXHLevel1X 10" xfId="779" xr:uid="{00000000-0005-0000-0000-00001A150000}"/>
    <cellStyle name="SAPBEXHLevel1X 10 2" xfId="2396" xr:uid="{00000000-0005-0000-0000-00001B150000}"/>
    <cellStyle name="SAPBEXHLevel1X 10 3" xfId="3197" xr:uid="{00000000-0005-0000-0000-00001C150000}"/>
    <cellStyle name="SAPBEXHLevel1X 10 4" xfId="3949" xr:uid="{00000000-0005-0000-0000-00001D150000}"/>
    <cellStyle name="SAPBEXHLevel1X 10 5" xfId="5833" xr:uid="{00000000-0005-0000-0000-00001E150000}"/>
    <cellStyle name="SAPBEXHLevel1X 10 6" xfId="7552" xr:uid="{00000000-0005-0000-0000-00001F150000}"/>
    <cellStyle name="SAPBEXHLevel1X 10 7" xfId="8267" xr:uid="{00000000-0005-0000-0000-000020150000}"/>
    <cellStyle name="SAPBEXHLevel1X 11" xfId="780" xr:uid="{00000000-0005-0000-0000-000021150000}"/>
    <cellStyle name="SAPBEXHLevel1X 11 2" xfId="2323" xr:uid="{00000000-0005-0000-0000-000022150000}"/>
    <cellStyle name="SAPBEXHLevel1X 11 3" xfId="3198" xr:uid="{00000000-0005-0000-0000-000023150000}"/>
    <cellStyle name="SAPBEXHLevel1X 11 4" xfId="3950" xr:uid="{00000000-0005-0000-0000-000024150000}"/>
    <cellStyle name="SAPBEXHLevel1X 11 5" xfId="5834" xr:uid="{00000000-0005-0000-0000-000025150000}"/>
    <cellStyle name="SAPBEXHLevel1X 11 6" xfId="7553" xr:uid="{00000000-0005-0000-0000-000026150000}"/>
    <cellStyle name="SAPBEXHLevel1X 11 7" xfId="8663" xr:uid="{00000000-0005-0000-0000-000027150000}"/>
    <cellStyle name="SAPBEXHLevel1X 12" xfId="781" xr:uid="{00000000-0005-0000-0000-000028150000}"/>
    <cellStyle name="SAPBEXHLevel1X 12 2" xfId="1405" xr:uid="{00000000-0005-0000-0000-000029150000}"/>
    <cellStyle name="SAPBEXHLevel1X 12 3" xfId="3199" xr:uid="{00000000-0005-0000-0000-00002A150000}"/>
    <cellStyle name="SAPBEXHLevel1X 12 4" xfId="3951" xr:uid="{00000000-0005-0000-0000-00002B150000}"/>
    <cellStyle name="SAPBEXHLevel1X 12 5" xfId="5835" xr:uid="{00000000-0005-0000-0000-00002C150000}"/>
    <cellStyle name="SAPBEXHLevel1X 12 6" xfId="7554" xr:uid="{00000000-0005-0000-0000-00002D150000}"/>
    <cellStyle name="SAPBEXHLevel1X 12 7" xfId="9089" xr:uid="{00000000-0005-0000-0000-00002E150000}"/>
    <cellStyle name="SAPBEXHLevel1X 13" xfId="782" xr:uid="{00000000-0005-0000-0000-00002F150000}"/>
    <cellStyle name="SAPBEXHLevel1X 13 2" xfId="2102" xr:uid="{00000000-0005-0000-0000-000030150000}"/>
    <cellStyle name="SAPBEXHLevel1X 13 3" xfId="3200" xr:uid="{00000000-0005-0000-0000-000031150000}"/>
    <cellStyle name="SAPBEXHLevel1X 13 4" xfId="3952" xr:uid="{00000000-0005-0000-0000-000032150000}"/>
    <cellStyle name="SAPBEXHLevel1X 13 5" xfId="5836" xr:uid="{00000000-0005-0000-0000-000033150000}"/>
    <cellStyle name="SAPBEXHLevel1X 13 6" xfId="7555" xr:uid="{00000000-0005-0000-0000-000034150000}"/>
    <cellStyle name="SAPBEXHLevel1X 13 7" xfId="8268" xr:uid="{00000000-0005-0000-0000-000035150000}"/>
    <cellStyle name="SAPBEXHLevel1X 14" xfId="1844" xr:uid="{00000000-0005-0000-0000-000036150000}"/>
    <cellStyle name="SAPBEXHLevel1X 15" xfId="3196" xr:uid="{00000000-0005-0000-0000-000037150000}"/>
    <cellStyle name="SAPBEXHLevel1X 16" xfId="3948" xr:uid="{00000000-0005-0000-0000-000038150000}"/>
    <cellStyle name="SAPBEXHLevel1X 17" xfId="5832" xr:uid="{00000000-0005-0000-0000-000039150000}"/>
    <cellStyle name="SAPBEXHLevel1X 18" xfId="7551" xr:uid="{00000000-0005-0000-0000-00003A150000}"/>
    <cellStyle name="SAPBEXHLevel1X 19" xfId="9090" xr:uid="{00000000-0005-0000-0000-00003B150000}"/>
    <cellStyle name="SAPBEXHLevel1X 2" xfId="136" xr:uid="{00000000-0005-0000-0000-00003C150000}"/>
    <cellStyle name="SAPBEXHLevel1X 2 10" xfId="4919" xr:uid="{00000000-0005-0000-0000-00003D150000}"/>
    <cellStyle name="SAPBEXHLevel1X 2 11" xfId="5837" xr:uid="{00000000-0005-0000-0000-00003E150000}"/>
    <cellStyle name="SAPBEXHLevel1X 2 12" xfId="6675" xr:uid="{00000000-0005-0000-0000-00003F150000}"/>
    <cellStyle name="SAPBEXHLevel1X 2 13" xfId="7556" xr:uid="{00000000-0005-0000-0000-000040150000}"/>
    <cellStyle name="SAPBEXHLevel1X 2 14" xfId="6521" xr:uid="{00000000-0005-0000-0000-000041150000}"/>
    <cellStyle name="SAPBEXHLevel1X 2 2" xfId="784" xr:uid="{00000000-0005-0000-0000-000042150000}"/>
    <cellStyle name="SAPBEXHLevel1X 2 2 10" xfId="9088" xr:uid="{00000000-0005-0000-0000-000043150000}"/>
    <cellStyle name="SAPBEXHLevel1X 2 2 2" xfId="785" xr:uid="{00000000-0005-0000-0000-000044150000}"/>
    <cellStyle name="SAPBEXHLevel1X 2 2 2 2" xfId="1362" xr:uid="{00000000-0005-0000-0000-000045150000}"/>
    <cellStyle name="SAPBEXHLevel1X 2 2 2 3" xfId="3203" xr:uid="{00000000-0005-0000-0000-000046150000}"/>
    <cellStyle name="SAPBEXHLevel1X 2 2 2 4" xfId="4340" xr:uid="{00000000-0005-0000-0000-000047150000}"/>
    <cellStyle name="SAPBEXHLevel1X 2 2 2 5" xfId="5171" xr:uid="{00000000-0005-0000-0000-000048150000}"/>
    <cellStyle name="SAPBEXHLevel1X 2 2 2 6" xfId="5839" xr:uid="{00000000-0005-0000-0000-000049150000}"/>
    <cellStyle name="SAPBEXHLevel1X 2 2 2 7" xfId="6673" xr:uid="{00000000-0005-0000-0000-00004A150000}"/>
    <cellStyle name="SAPBEXHLevel1X 2 2 2 8" xfId="7558" xr:uid="{00000000-0005-0000-0000-00004B150000}"/>
    <cellStyle name="SAPBEXHLevel1X 2 2 2 9" xfId="8269" xr:uid="{00000000-0005-0000-0000-00004C150000}"/>
    <cellStyle name="SAPBEXHLevel1X 2 2 3" xfId="2324" xr:uid="{00000000-0005-0000-0000-00004D150000}"/>
    <cellStyle name="SAPBEXHLevel1X 2 2 4" xfId="3202" xr:uid="{00000000-0005-0000-0000-00004E150000}"/>
    <cellStyle name="SAPBEXHLevel1X 2 2 5" xfId="3954" xr:uid="{00000000-0005-0000-0000-00004F150000}"/>
    <cellStyle name="SAPBEXHLevel1X 2 2 6" xfId="5758" xr:uid="{00000000-0005-0000-0000-000050150000}"/>
    <cellStyle name="SAPBEXHLevel1X 2 2 7" xfId="5838" xr:uid="{00000000-0005-0000-0000-000051150000}"/>
    <cellStyle name="SAPBEXHLevel1X 2 2 8" xfId="6674" xr:uid="{00000000-0005-0000-0000-000052150000}"/>
    <cellStyle name="SAPBEXHLevel1X 2 2 9" xfId="7557" xr:uid="{00000000-0005-0000-0000-000053150000}"/>
    <cellStyle name="SAPBEXHLevel1X 2 3" xfId="786" xr:uid="{00000000-0005-0000-0000-000054150000}"/>
    <cellStyle name="SAPBEXHLevel1X 2 3 10" xfId="7825" xr:uid="{00000000-0005-0000-0000-000055150000}"/>
    <cellStyle name="SAPBEXHLevel1X 2 3 2" xfId="787" xr:uid="{00000000-0005-0000-0000-000056150000}"/>
    <cellStyle name="SAPBEXHLevel1X 2 3 2 2" xfId="2012" xr:uid="{00000000-0005-0000-0000-000057150000}"/>
    <cellStyle name="SAPBEXHLevel1X 2 3 2 3" xfId="3205" xr:uid="{00000000-0005-0000-0000-000058150000}"/>
    <cellStyle name="SAPBEXHLevel1X 2 3 2 4" xfId="3955" xr:uid="{00000000-0005-0000-0000-000059150000}"/>
    <cellStyle name="SAPBEXHLevel1X 2 3 2 5" xfId="5757" xr:uid="{00000000-0005-0000-0000-00005A150000}"/>
    <cellStyle name="SAPBEXHLevel1X 2 3 2 6" xfId="5841" xr:uid="{00000000-0005-0000-0000-00005B150000}"/>
    <cellStyle name="SAPBEXHLevel1X 2 3 2 7" xfId="6671" xr:uid="{00000000-0005-0000-0000-00005C150000}"/>
    <cellStyle name="SAPBEXHLevel1X 2 3 2 8" xfId="7560" xr:uid="{00000000-0005-0000-0000-00005D150000}"/>
    <cellStyle name="SAPBEXHLevel1X 2 3 2 9" xfId="9087" xr:uid="{00000000-0005-0000-0000-00005E150000}"/>
    <cellStyle name="SAPBEXHLevel1X 2 3 3" xfId="2597" xr:uid="{00000000-0005-0000-0000-00005F150000}"/>
    <cellStyle name="SAPBEXHLevel1X 2 3 4" xfId="3204" xr:uid="{00000000-0005-0000-0000-000060150000}"/>
    <cellStyle name="SAPBEXHLevel1X 2 3 5" xfId="4537" xr:uid="{00000000-0005-0000-0000-000061150000}"/>
    <cellStyle name="SAPBEXHLevel1X 2 3 6" xfId="5172" xr:uid="{00000000-0005-0000-0000-000062150000}"/>
    <cellStyle name="SAPBEXHLevel1X 2 3 7" xfId="5840" xr:uid="{00000000-0005-0000-0000-000063150000}"/>
    <cellStyle name="SAPBEXHLevel1X 2 3 8" xfId="6672" xr:uid="{00000000-0005-0000-0000-000064150000}"/>
    <cellStyle name="SAPBEXHLevel1X 2 3 9" xfId="7559" xr:uid="{00000000-0005-0000-0000-000065150000}"/>
    <cellStyle name="SAPBEXHLevel1X 2 4" xfId="788" xr:uid="{00000000-0005-0000-0000-000066150000}"/>
    <cellStyle name="SAPBEXHLevel1X 2 4 2" xfId="2284" xr:uid="{00000000-0005-0000-0000-000067150000}"/>
    <cellStyle name="SAPBEXHLevel1X 2 4 3" xfId="3206" xr:uid="{00000000-0005-0000-0000-000068150000}"/>
    <cellStyle name="SAPBEXHLevel1X 2 4 4" xfId="1598" xr:uid="{00000000-0005-0000-0000-000069150000}"/>
    <cellStyle name="SAPBEXHLevel1X 2 4 5" xfId="5666" xr:uid="{00000000-0005-0000-0000-00006A150000}"/>
    <cellStyle name="SAPBEXHLevel1X 2 4 6" xfId="5842" xr:uid="{00000000-0005-0000-0000-00006B150000}"/>
    <cellStyle name="SAPBEXHLevel1X 2 4 7" xfId="7247" xr:uid="{00000000-0005-0000-0000-00006C150000}"/>
    <cellStyle name="SAPBEXHLevel1X 2 4 8" xfId="7561" xr:uid="{00000000-0005-0000-0000-00006D150000}"/>
    <cellStyle name="SAPBEXHLevel1X 2 4 9" xfId="8984" xr:uid="{00000000-0005-0000-0000-00006E150000}"/>
    <cellStyle name="SAPBEXHLevel1X 2 5" xfId="783" xr:uid="{00000000-0005-0000-0000-00006F150000}"/>
    <cellStyle name="SAPBEXHLevel1X 2 5 2" xfId="2866" xr:uid="{00000000-0005-0000-0000-000070150000}"/>
    <cellStyle name="SAPBEXHLevel1X 2 5 3" xfId="3724" xr:uid="{00000000-0005-0000-0000-000071150000}"/>
    <cellStyle name="SAPBEXHLevel1X 2 5 4" xfId="4933" xr:uid="{00000000-0005-0000-0000-000072150000}"/>
    <cellStyle name="SAPBEXHLevel1X 2 5 5" xfId="5424" xr:uid="{00000000-0005-0000-0000-000073150000}"/>
    <cellStyle name="SAPBEXHLevel1X 2 5 6" xfId="6302" xr:uid="{00000000-0005-0000-0000-000074150000}"/>
    <cellStyle name="SAPBEXHLevel1X 2 5 7" xfId="7489" xr:uid="{00000000-0005-0000-0000-000075150000}"/>
    <cellStyle name="SAPBEXHLevel1X 2 5 8" xfId="8079" xr:uid="{00000000-0005-0000-0000-000076150000}"/>
    <cellStyle name="SAPBEXHLevel1X 2 5 9" xfId="7919" xr:uid="{00000000-0005-0000-0000-000077150000}"/>
    <cellStyle name="SAPBEXHLevel1X 2 6" xfId="1126" xr:uid="{00000000-0005-0000-0000-000078150000}"/>
    <cellStyle name="SAPBEXHLevel1X 2 6 2" xfId="1470" xr:uid="{00000000-0005-0000-0000-000079150000}"/>
    <cellStyle name="SAPBEXHLevel1X 2 6 3" xfId="3545" xr:uid="{00000000-0005-0000-0000-00007A150000}"/>
    <cellStyle name="SAPBEXHLevel1X 2 6 4" xfId="4093" xr:uid="{00000000-0005-0000-0000-00007B150000}"/>
    <cellStyle name="SAPBEXHLevel1X 2 6 5" xfId="6140" xr:uid="{00000000-0005-0000-0000-00007C150000}"/>
    <cellStyle name="SAPBEXHLevel1X 2 6 6" xfId="7901" xr:uid="{00000000-0005-0000-0000-00007D150000}"/>
    <cellStyle name="SAPBEXHLevel1X 2 6 7" xfId="8998" xr:uid="{00000000-0005-0000-0000-00007E150000}"/>
    <cellStyle name="SAPBEXHLevel1X 2 7" xfId="1655" xr:uid="{00000000-0005-0000-0000-00007F150000}"/>
    <cellStyle name="SAPBEXHLevel1X 2 8" xfId="3201" xr:uid="{00000000-0005-0000-0000-000080150000}"/>
    <cellStyle name="SAPBEXHLevel1X 2 9" xfId="3953" xr:uid="{00000000-0005-0000-0000-000081150000}"/>
    <cellStyle name="SAPBEXHLevel1X 20" xfId="119" xr:uid="{00000000-0005-0000-0000-000082150000}"/>
    <cellStyle name="SAPBEXHLevel1X 3" xfId="789" xr:uid="{00000000-0005-0000-0000-000083150000}"/>
    <cellStyle name="SAPBEXHLevel1X 3 10" xfId="8581" xr:uid="{00000000-0005-0000-0000-000084150000}"/>
    <cellStyle name="SAPBEXHLevel1X 3 2" xfId="790" xr:uid="{00000000-0005-0000-0000-000085150000}"/>
    <cellStyle name="SAPBEXHLevel1X 3 2 2" xfId="1236" xr:uid="{00000000-0005-0000-0000-000086150000}"/>
    <cellStyle name="SAPBEXHLevel1X 3 2 3" xfId="3208" xr:uid="{00000000-0005-0000-0000-000087150000}"/>
    <cellStyle name="SAPBEXHLevel1X 3 2 4" xfId="3338" xr:uid="{00000000-0005-0000-0000-000088150000}"/>
    <cellStyle name="SAPBEXHLevel1X 3 2 5" xfId="5756" xr:uid="{00000000-0005-0000-0000-000089150000}"/>
    <cellStyle name="SAPBEXHLevel1X 3 2 6" xfId="5844" xr:uid="{00000000-0005-0000-0000-00008A150000}"/>
    <cellStyle name="SAPBEXHLevel1X 3 2 7" xfId="6670" xr:uid="{00000000-0005-0000-0000-00008B150000}"/>
    <cellStyle name="SAPBEXHLevel1X 3 2 8" xfId="7563" xr:uid="{00000000-0005-0000-0000-00008C150000}"/>
    <cellStyle name="SAPBEXHLevel1X 3 2 9" xfId="9086" xr:uid="{00000000-0005-0000-0000-00008D150000}"/>
    <cellStyle name="SAPBEXHLevel1X 3 3" xfId="2705" xr:uid="{00000000-0005-0000-0000-00008E150000}"/>
    <cellStyle name="SAPBEXHLevel1X 3 4" xfId="3207" xr:uid="{00000000-0005-0000-0000-00008F150000}"/>
    <cellStyle name="SAPBEXHLevel1X 3 5" xfId="4776" xr:uid="{00000000-0005-0000-0000-000090150000}"/>
    <cellStyle name="SAPBEXHLevel1X 3 6" xfId="5571" xr:uid="{00000000-0005-0000-0000-000091150000}"/>
    <cellStyle name="SAPBEXHLevel1X 3 7" xfId="5843" xr:uid="{00000000-0005-0000-0000-000092150000}"/>
    <cellStyle name="SAPBEXHLevel1X 3 8" xfId="7325" xr:uid="{00000000-0005-0000-0000-000093150000}"/>
    <cellStyle name="SAPBEXHLevel1X 3 9" xfId="7562" xr:uid="{00000000-0005-0000-0000-000094150000}"/>
    <cellStyle name="SAPBEXHLevel1X 4" xfId="791" xr:uid="{00000000-0005-0000-0000-000095150000}"/>
    <cellStyle name="SAPBEXHLevel1X 4 10" xfId="8803" xr:uid="{00000000-0005-0000-0000-000096150000}"/>
    <cellStyle name="SAPBEXHLevel1X 4 2" xfId="792" xr:uid="{00000000-0005-0000-0000-000097150000}"/>
    <cellStyle name="SAPBEXHLevel1X 4 2 2" xfId="2704" xr:uid="{00000000-0005-0000-0000-000098150000}"/>
    <cellStyle name="SAPBEXHLevel1X 4 2 3" xfId="3210" xr:uid="{00000000-0005-0000-0000-000099150000}"/>
    <cellStyle name="SAPBEXHLevel1X 4 2 4" xfId="4775" xr:uid="{00000000-0005-0000-0000-00009A150000}"/>
    <cellStyle name="SAPBEXHLevel1X 4 2 5" xfId="5173" xr:uid="{00000000-0005-0000-0000-00009B150000}"/>
    <cellStyle name="SAPBEXHLevel1X 4 2 6" xfId="5846" xr:uid="{00000000-0005-0000-0000-00009C150000}"/>
    <cellStyle name="SAPBEXHLevel1X 4 2 7" xfId="7324" xr:uid="{00000000-0005-0000-0000-00009D150000}"/>
    <cellStyle name="SAPBEXHLevel1X 4 2 8" xfId="7565" xr:uid="{00000000-0005-0000-0000-00009E150000}"/>
    <cellStyle name="SAPBEXHLevel1X 4 2 9" xfId="8097" xr:uid="{00000000-0005-0000-0000-00009F150000}"/>
    <cellStyle name="SAPBEXHLevel1X 4 3" xfId="2158" xr:uid="{00000000-0005-0000-0000-0000A0150000}"/>
    <cellStyle name="SAPBEXHLevel1X 4 4" xfId="3209" xr:uid="{00000000-0005-0000-0000-0000A1150000}"/>
    <cellStyle name="SAPBEXHLevel1X 4 5" xfId="2753" xr:uid="{00000000-0005-0000-0000-0000A2150000}"/>
    <cellStyle name="SAPBEXHLevel1X 4 6" xfId="5473" xr:uid="{00000000-0005-0000-0000-0000A3150000}"/>
    <cellStyle name="SAPBEXHLevel1X 4 7" xfId="5845" xr:uid="{00000000-0005-0000-0000-0000A4150000}"/>
    <cellStyle name="SAPBEXHLevel1X 4 8" xfId="7239" xr:uid="{00000000-0005-0000-0000-0000A5150000}"/>
    <cellStyle name="SAPBEXHLevel1X 4 9" xfId="7564" xr:uid="{00000000-0005-0000-0000-0000A6150000}"/>
    <cellStyle name="SAPBEXHLevel1X 5" xfId="793" xr:uid="{00000000-0005-0000-0000-0000A7150000}"/>
    <cellStyle name="SAPBEXHLevel1X 5 10" xfId="8886" xr:uid="{00000000-0005-0000-0000-0000A8150000}"/>
    <cellStyle name="SAPBEXHLevel1X 5 2" xfId="794" xr:uid="{00000000-0005-0000-0000-0000A9150000}"/>
    <cellStyle name="SAPBEXHLevel1X 5 2 2" xfId="1656" xr:uid="{00000000-0005-0000-0000-0000AA150000}"/>
    <cellStyle name="SAPBEXHLevel1X 5 2 3" xfId="3212" xr:uid="{00000000-0005-0000-0000-0000AB150000}"/>
    <cellStyle name="SAPBEXHLevel1X 5 2 4" xfId="3956" xr:uid="{00000000-0005-0000-0000-0000AC150000}"/>
    <cellStyle name="SAPBEXHLevel1X 5 2 5" xfId="5175" xr:uid="{00000000-0005-0000-0000-0000AD150000}"/>
    <cellStyle name="SAPBEXHLevel1X 5 2 6" xfId="5848" xr:uid="{00000000-0005-0000-0000-0000AE150000}"/>
    <cellStyle name="SAPBEXHLevel1X 5 2 7" xfId="6668" xr:uid="{00000000-0005-0000-0000-0000AF150000}"/>
    <cellStyle name="SAPBEXHLevel1X 5 2 8" xfId="7567" xr:uid="{00000000-0005-0000-0000-0000B0150000}"/>
    <cellStyle name="SAPBEXHLevel1X 5 2 9" xfId="8273" xr:uid="{00000000-0005-0000-0000-0000B1150000}"/>
    <cellStyle name="SAPBEXHLevel1X 5 3" xfId="2596" xr:uid="{00000000-0005-0000-0000-0000B2150000}"/>
    <cellStyle name="SAPBEXHLevel1X 5 4" xfId="3211" xr:uid="{00000000-0005-0000-0000-0000B3150000}"/>
    <cellStyle name="SAPBEXHLevel1X 5 5" xfId="4653" xr:uid="{00000000-0005-0000-0000-0000B4150000}"/>
    <cellStyle name="SAPBEXHLevel1X 5 6" xfId="5174" xr:uid="{00000000-0005-0000-0000-0000B5150000}"/>
    <cellStyle name="SAPBEXHLevel1X 5 7" xfId="5847" xr:uid="{00000000-0005-0000-0000-0000B6150000}"/>
    <cellStyle name="SAPBEXHLevel1X 5 8" xfId="6669" xr:uid="{00000000-0005-0000-0000-0000B7150000}"/>
    <cellStyle name="SAPBEXHLevel1X 5 9" xfId="7566" xr:uid="{00000000-0005-0000-0000-0000B8150000}"/>
    <cellStyle name="SAPBEXHLevel1X 6" xfId="795" xr:uid="{00000000-0005-0000-0000-0000B9150000}"/>
    <cellStyle name="SAPBEXHLevel1X 6 10" xfId="7958" xr:uid="{00000000-0005-0000-0000-0000BA150000}"/>
    <cellStyle name="SAPBEXHLevel1X 6 2" xfId="796" xr:uid="{00000000-0005-0000-0000-0000BB150000}"/>
    <cellStyle name="SAPBEXHLevel1X 6 2 2" xfId="2403" xr:uid="{00000000-0005-0000-0000-0000BC150000}"/>
    <cellStyle name="SAPBEXHLevel1X 6 2 3" xfId="3214" xr:uid="{00000000-0005-0000-0000-0000BD150000}"/>
    <cellStyle name="SAPBEXHLevel1X 6 2 4" xfId="4336" xr:uid="{00000000-0005-0000-0000-0000BE150000}"/>
    <cellStyle name="SAPBEXHLevel1X 6 2 5" xfId="5177" xr:uid="{00000000-0005-0000-0000-0000BF150000}"/>
    <cellStyle name="SAPBEXHLevel1X 6 2 6" xfId="5850" xr:uid="{00000000-0005-0000-0000-0000C0150000}"/>
    <cellStyle name="SAPBEXHLevel1X 6 2 7" xfId="7211" xr:uid="{00000000-0005-0000-0000-0000C1150000}"/>
    <cellStyle name="SAPBEXHLevel1X 6 2 8" xfId="7569" xr:uid="{00000000-0005-0000-0000-0000C2150000}"/>
    <cellStyle name="SAPBEXHLevel1X 6 2 9" xfId="8885" xr:uid="{00000000-0005-0000-0000-0000C3150000}"/>
    <cellStyle name="SAPBEXHLevel1X 6 3" xfId="2110" xr:uid="{00000000-0005-0000-0000-0000C4150000}"/>
    <cellStyle name="SAPBEXHLevel1X 6 4" xfId="3213" xr:uid="{00000000-0005-0000-0000-0000C5150000}"/>
    <cellStyle name="SAPBEXHLevel1X 6 5" xfId="3337" xr:uid="{00000000-0005-0000-0000-0000C6150000}"/>
    <cellStyle name="SAPBEXHLevel1X 6 6" xfId="5176" xr:uid="{00000000-0005-0000-0000-0000C7150000}"/>
    <cellStyle name="SAPBEXHLevel1X 6 7" xfId="5849" xr:uid="{00000000-0005-0000-0000-0000C8150000}"/>
    <cellStyle name="SAPBEXHLevel1X 6 8" xfId="6667" xr:uid="{00000000-0005-0000-0000-0000C9150000}"/>
    <cellStyle name="SAPBEXHLevel1X 6 9" xfId="7568" xr:uid="{00000000-0005-0000-0000-0000CA150000}"/>
    <cellStyle name="SAPBEXHLevel1X 7" xfId="797" xr:uid="{00000000-0005-0000-0000-0000CB150000}"/>
    <cellStyle name="SAPBEXHLevel1X 7 2" xfId="798" xr:uid="{00000000-0005-0000-0000-0000CC150000}"/>
    <cellStyle name="SAPBEXHLevel1X 7 2 2" xfId="2595" xr:uid="{00000000-0005-0000-0000-0000CD150000}"/>
    <cellStyle name="SAPBEXHLevel1X 7 2 3" xfId="3216" xr:uid="{00000000-0005-0000-0000-0000CE150000}"/>
    <cellStyle name="SAPBEXHLevel1X 7 2 4" xfId="4652" xr:uid="{00000000-0005-0000-0000-0000CF150000}"/>
    <cellStyle name="SAPBEXHLevel1X 7 2 5" xfId="5852" xr:uid="{00000000-0005-0000-0000-0000D0150000}"/>
    <cellStyle name="SAPBEXHLevel1X 7 2 6" xfId="7571" xr:uid="{00000000-0005-0000-0000-0000D1150000}"/>
    <cellStyle name="SAPBEXHLevel1X 7 2 7" xfId="6595" xr:uid="{00000000-0005-0000-0000-0000D2150000}"/>
    <cellStyle name="SAPBEXHLevel1X 7 3" xfId="2703" xr:uid="{00000000-0005-0000-0000-0000D3150000}"/>
    <cellStyle name="SAPBEXHLevel1X 7 4" xfId="3215" xr:uid="{00000000-0005-0000-0000-0000D4150000}"/>
    <cellStyle name="SAPBEXHLevel1X 7 5" xfId="4774" xr:uid="{00000000-0005-0000-0000-0000D5150000}"/>
    <cellStyle name="SAPBEXHLevel1X 7 6" xfId="5851" xr:uid="{00000000-0005-0000-0000-0000D6150000}"/>
    <cellStyle name="SAPBEXHLevel1X 7 7" xfId="7570" xr:uid="{00000000-0005-0000-0000-0000D7150000}"/>
    <cellStyle name="SAPBEXHLevel1X 7 8" xfId="8274" xr:uid="{00000000-0005-0000-0000-0000D8150000}"/>
    <cellStyle name="SAPBEXHLevel1X 8" xfId="799" xr:uid="{00000000-0005-0000-0000-0000D9150000}"/>
    <cellStyle name="SAPBEXHLevel1X 8 2" xfId="2163" xr:uid="{00000000-0005-0000-0000-0000DA150000}"/>
    <cellStyle name="SAPBEXHLevel1X 8 3" xfId="3217" xr:uid="{00000000-0005-0000-0000-0000DB150000}"/>
    <cellStyle name="SAPBEXHLevel1X 8 4" xfId="3957" xr:uid="{00000000-0005-0000-0000-0000DC150000}"/>
    <cellStyle name="SAPBEXHLevel1X 8 5" xfId="5755" xr:uid="{00000000-0005-0000-0000-0000DD150000}"/>
    <cellStyle name="SAPBEXHLevel1X 8 6" xfId="5853" xr:uid="{00000000-0005-0000-0000-0000DE150000}"/>
    <cellStyle name="SAPBEXHLevel1X 8 7" xfId="6665" xr:uid="{00000000-0005-0000-0000-0000DF150000}"/>
    <cellStyle name="SAPBEXHLevel1X 8 8" xfId="7572" xr:uid="{00000000-0005-0000-0000-0000E0150000}"/>
    <cellStyle name="SAPBEXHLevel1X 8 9" xfId="9085" xr:uid="{00000000-0005-0000-0000-0000E1150000}"/>
    <cellStyle name="SAPBEXHLevel1X 9" xfId="800" xr:uid="{00000000-0005-0000-0000-0000E2150000}"/>
    <cellStyle name="SAPBEXHLevel1X 9 10" xfId="8275" xr:uid="{00000000-0005-0000-0000-0000E3150000}"/>
    <cellStyle name="SAPBEXHLevel1X 9 2" xfId="801" xr:uid="{00000000-0005-0000-0000-0000E4150000}"/>
    <cellStyle name="SAPBEXHLevel1X 9 2 2" xfId="2126" xr:uid="{00000000-0005-0000-0000-0000E5150000}"/>
    <cellStyle name="SAPBEXHLevel1X 9 2 3" xfId="3219" xr:uid="{00000000-0005-0000-0000-0000E6150000}"/>
    <cellStyle name="SAPBEXHLevel1X 9 2 4" xfId="3644" xr:uid="{00000000-0005-0000-0000-0000E7150000}"/>
    <cellStyle name="SAPBEXHLevel1X 9 2 5" xfId="4298" xr:uid="{00000000-0005-0000-0000-0000E8150000}"/>
    <cellStyle name="SAPBEXHLevel1X 9 2 6" xfId="5855" xr:uid="{00000000-0005-0000-0000-0000E9150000}"/>
    <cellStyle name="SAPBEXHLevel1X 9 2 7" xfId="7203" xr:uid="{00000000-0005-0000-0000-0000EA150000}"/>
    <cellStyle name="SAPBEXHLevel1X 9 2 8" xfId="7574" xr:uid="{00000000-0005-0000-0000-0000EB150000}"/>
    <cellStyle name="SAPBEXHLevel1X 9 2 9" xfId="8676" xr:uid="{00000000-0005-0000-0000-0000EC150000}"/>
    <cellStyle name="SAPBEXHLevel1X 9 3" xfId="2278" xr:uid="{00000000-0005-0000-0000-0000ED150000}"/>
    <cellStyle name="SAPBEXHLevel1X 9 4" xfId="3218" xr:uid="{00000000-0005-0000-0000-0000EE150000}"/>
    <cellStyle name="SAPBEXHLevel1X 9 5" xfId="3710" xr:uid="{00000000-0005-0000-0000-0000EF150000}"/>
    <cellStyle name="SAPBEXHLevel1X 9 6" xfId="5179" xr:uid="{00000000-0005-0000-0000-0000F0150000}"/>
    <cellStyle name="SAPBEXHLevel1X 9 7" xfId="5854" xr:uid="{00000000-0005-0000-0000-0000F1150000}"/>
    <cellStyle name="SAPBEXHLevel1X 9 8" xfId="6664" xr:uid="{00000000-0005-0000-0000-0000F2150000}"/>
    <cellStyle name="SAPBEXHLevel1X 9 9" xfId="7573" xr:uid="{00000000-0005-0000-0000-0000F3150000}"/>
    <cellStyle name="SAPBEXHLevel1X_FY12_MNA_Monthly_Portfolio_Report_July_2012new - Copy" xfId="802" xr:uid="{00000000-0005-0000-0000-0000F4150000}"/>
    <cellStyle name="SAPBEXHLevel2" xfId="34" xr:uid="{00000000-0005-0000-0000-0000F5150000}"/>
    <cellStyle name="SAPBEXHLevel2 10" xfId="803" xr:uid="{00000000-0005-0000-0000-0000F6150000}"/>
    <cellStyle name="SAPBEXHLevel2 10 2" xfId="1319" xr:uid="{00000000-0005-0000-0000-0000F7150000}"/>
    <cellStyle name="SAPBEXHLevel2 10 3" xfId="3221" xr:uid="{00000000-0005-0000-0000-0000F8150000}"/>
    <cellStyle name="SAPBEXHLevel2 10 4" xfId="4296" xr:uid="{00000000-0005-0000-0000-0000F9150000}"/>
    <cellStyle name="SAPBEXHLevel2 10 5" xfId="5857" xr:uid="{00000000-0005-0000-0000-0000FA150000}"/>
    <cellStyle name="SAPBEXHLevel2 10 6" xfId="7576" xr:uid="{00000000-0005-0000-0000-0000FB150000}"/>
    <cellStyle name="SAPBEXHLevel2 10 7" xfId="6553" xr:uid="{00000000-0005-0000-0000-0000FC150000}"/>
    <cellStyle name="SAPBEXHLevel2 11" xfId="804" xr:uid="{00000000-0005-0000-0000-0000FD150000}"/>
    <cellStyle name="SAPBEXHLevel2 11 2" xfId="2325" xr:uid="{00000000-0005-0000-0000-0000FE150000}"/>
    <cellStyle name="SAPBEXHLevel2 11 3" xfId="3222" xr:uid="{00000000-0005-0000-0000-0000FF150000}"/>
    <cellStyle name="SAPBEXHLevel2 11 4" xfId="4557" xr:uid="{00000000-0005-0000-0000-000000160000}"/>
    <cellStyle name="SAPBEXHLevel2 11 5" xfId="5858" xr:uid="{00000000-0005-0000-0000-000001160000}"/>
    <cellStyle name="SAPBEXHLevel2 11 6" xfId="7577" xr:uid="{00000000-0005-0000-0000-000002160000}"/>
    <cellStyle name="SAPBEXHLevel2 11 7" xfId="9084" xr:uid="{00000000-0005-0000-0000-000003160000}"/>
    <cellStyle name="SAPBEXHLevel2 12" xfId="805" xr:uid="{00000000-0005-0000-0000-000004160000}"/>
    <cellStyle name="SAPBEXHLevel2 12 2" xfId="2288" xr:uid="{00000000-0005-0000-0000-000005160000}"/>
    <cellStyle name="SAPBEXHLevel2 12 3" xfId="3223" xr:uid="{00000000-0005-0000-0000-000006160000}"/>
    <cellStyle name="SAPBEXHLevel2 12 4" xfId="2631" xr:uid="{00000000-0005-0000-0000-000007160000}"/>
    <cellStyle name="SAPBEXHLevel2 12 5" xfId="5859" xr:uid="{00000000-0005-0000-0000-000008160000}"/>
    <cellStyle name="SAPBEXHLevel2 12 6" xfId="7578" xr:uid="{00000000-0005-0000-0000-000009160000}"/>
    <cellStyle name="SAPBEXHLevel2 12 7" xfId="8775" xr:uid="{00000000-0005-0000-0000-00000A160000}"/>
    <cellStyle name="SAPBEXHLevel2 13" xfId="806" xr:uid="{00000000-0005-0000-0000-00000B160000}"/>
    <cellStyle name="SAPBEXHLevel2 13 2" xfId="2702" xr:uid="{00000000-0005-0000-0000-00000C160000}"/>
    <cellStyle name="SAPBEXHLevel2 13 3" xfId="3224" xr:uid="{00000000-0005-0000-0000-00000D160000}"/>
    <cellStyle name="SAPBEXHLevel2 13 4" xfId="4773" xr:uid="{00000000-0005-0000-0000-00000E160000}"/>
    <cellStyle name="SAPBEXHLevel2 13 5" xfId="5860" xr:uid="{00000000-0005-0000-0000-00000F160000}"/>
    <cellStyle name="SAPBEXHLevel2 13 6" xfId="7579" xr:uid="{00000000-0005-0000-0000-000010160000}"/>
    <cellStyle name="SAPBEXHLevel2 13 7" xfId="8698" xr:uid="{00000000-0005-0000-0000-000011160000}"/>
    <cellStyle name="SAPBEXHLevel2 14" xfId="2594" xr:uid="{00000000-0005-0000-0000-000012160000}"/>
    <cellStyle name="SAPBEXHLevel2 15" xfId="3220" xr:uid="{00000000-0005-0000-0000-000013160000}"/>
    <cellStyle name="SAPBEXHLevel2 16" xfId="4651" xr:uid="{00000000-0005-0000-0000-000014160000}"/>
    <cellStyle name="SAPBEXHLevel2 17" xfId="5856" xr:uid="{00000000-0005-0000-0000-000015160000}"/>
    <cellStyle name="SAPBEXHLevel2 18" xfId="7575" xr:uid="{00000000-0005-0000-0000-000016160000}"/>
    <cellStyle name="SAPBEXHLevel2 19" xfId="8884" xr:uid="{00000000-0005-0000-0000-000017160000}"/>
    <cellStyle name="SAPBEXHLevel2 2" xfId="137" xr:uid="{00000000-0005-0000-0000-000018160000}"/>
    <cellStyle name="SAPBEXHLevel2 2 10" xfId="5752" xr:uid="{00000000-0005-0000-0000-000019160000}"/>
    <cellStyle name="SAPBEXHLevel2 2 11" xfId="5861" xr:uid="{00000000-0005-0000-0000-00001A160000}"/>
    <cellStyle name="SAPBEXHLevel2 2 12" xfId="6661" xr:uid="{00000000-0005-0000-0000-00001B160000}"/>
    <cellStyle name="SAPBEXHLevel2 2 13" xfId="7580" xr:uid="{00000000-0005-0000-0000-00001C160000}"/>
    <cellStyle name="SAPBEXHLevel2 2 14" xfId="9083" xr:uid="{00000000-0005-0000-0000-00001D160000}"/>
    <cellStyle name="SAPBEXHLevel2 2 2" xfId="808" xr:uid="{00000000-0005-0000-0000-00001E160000}"/>
    <cellStyle name="SAPBEXHLevel2 2 2 10" xfId="8813" xr:uid="{00000000-0005-0000-0000-00001F160000}"/>
    <cellStyle name="SAPBEXHLevel2 2 2 2" xfId="809" xr:uid="{00000000-0005-0000-0000-000020160000}"/>
    <cellStyle name="SAPBEXHLevel2 2 2 2 2" xfId="2394" xr:uid="{00000000-0005-0000-0000-000021160000}"/>
    <cellStyle name="SAPBEXHLevel2 2 2 2 3" xfId="3227" xr:uid="{00000000-0005-0000-0000-000022160000}"/>
    <cellStyle name="SAPBEXHLevel2 2 2 2 4" xfId="4650" xr:uid="{00000000-0005-0000-0000-000023160000}"/>
    <cellStyle name="SAPBEXHLevel2 2 2 2 5" xfId="5182" xr:uid="{00000000-0005-0000-0000-000024160000}"/>
    <cellStyle name="SAPBEXHLevel2 2 2 2 6" xfId="5863" xr:uid="{00000000-0005-0000-0000-000025160000}"/>
    <cellStyle name="SAPBEXHLevel2 2 2 2 7" xfId="6659" xr:uid="{00000000-0005-0000-0000-000026160000}"/>
    <cellStyle name="SAPBEXHLevel2 2 2 2 8" xfId="7582" xr:uid="{00000000-0005-0000-0000-000027160000}"/>
    <cellStyle name="SAPBEXHLevel2 2 2 2 9" xfId="8619" xr:uid="{00000000-0005-0000-0000-000028160000}"/>
    <cellStyle name="SAPBEXHLevel2 2 2 3" xfId="2593" xr:uid="{00000000-0005-0000-0000-000029160000}"/>
    <cellStyle name="SAPBEXHLevel2 2 2 4" xfId="3226" xr:uid="{00000000-0005-0000-0000-00002A160000}"/>
    <cellStyle name="SAPBEXHLevel2 2 2 5" xfId="3959" xr:uid="{00000000-0005-0000-0000-00002B160000}"/>
    <cellStyle name="SAPBEXHLevel2 2 2 6" xfId="5181" xr:uid="{00000000-0005-0000-0000-00002C160000}"/>
    <cellStyle name="SAPBEXHLevel2 2 2 7" xfId="5862" xr:uid="{00000000-0005-0000-0000-00002D160000}"/>
    <cellStyle name="SAPBEXHLevel2 2 2 8" xfId="6660" xr:uid="{00000000-0005-0000-0000-00002E160000}"/>
    <cellStyle name="SAPBEXHLevel2 2 2 9" xfId="7581" xr:uid="{00000000-0005-0000-0000-00002F160000}"/>
    <cellStyle name="SAPBEXHLevel2 2 3" xfId="810" xr:uid="{00000000-0005-0000-0000-000030160000}"/>
    <cellStyle name="SAPBEXHLevel2 2 3 10" xfId="9082" xr:uid="{00000000-0005-0000-0000-000031160000}"/>
    <cellStyle name="SAPBEXHLevel2 2 3 2" xfId="811" xr:uid="{00000000-0005-0000-0000-000032160000}"/>
    <cellStyle name="SAPBEXHLevel2 2 3 2 2" xfId="1658" xr:uid="{00000000-0005-0000-0000-000033160000}"/>
    <cellStyle name="SAPBEXHLevel2 2 3 2 3" xfId="3229" xr:uid="{00000000-0005-0000-0000-000034160000}"/>
    <cellStyle name="SAPBEXHLevel2 2 3 2 4" xfId="4440" xr:uid="{00000000-0005-0000-0000-000035160000}"/>
    <cellStyle name="SAPBEXHLevel2 2 3 2 5" xfId="5702" xr:uid="{00000000-0005-0000-0000-000036160000}"/>
    <cellStyle name="SAPBEXHLevel2 2 3 2 6" xfId="5865" xr:uid="{00000000-0005-0000-0000-000037160000}"/>
    <cellStyle name="SAPBEXHLevel2 2 3 2 7" xfId="6657" xr:uid="{00000000-0005-0000-0000-000038160000}"/>
    <cellStyle name="SAPBEXHLevel2 2 3 2 8" xfId="7584" xr:uid="{00000000-0005-0000-0000-000039160000}"/>
    <cellStyle name="SAPBEXHLevel2 2 3 2 9" xfId="9021" xr:uid="{00000000-0005-0000-0000-00003A160000}"/>
    <cellStyle name="SAPBEXHLevel2 2 3 3" xfId="1657" xr:uid="{00000000-0005-0000-0000-00003B160000}"/>
    <cellStyle name="SAPBEXHLevel2 2 3 4" xfId="3228" xr:uid="{00000000-0005-0000-0000-00003C160000}"/>
    <cellStyle name="SAPBEXHLevel2 2 3 5" xfId="4538" xr:uid="{00000000-0005-0000-0000-00003D160000}"/>
    <cellStyle name="SAPBEXHLevel2 2 3 6" xfId="5751" xr:uid="{00000000-0005-0000-0000-00003E160000}"/>
    <cellStyle name="SAPBEXHLevel2 2 3 7" xfId="5864" xr:uid="{00000000-0005-0000-0000-00003F160000}"/>
    <cellStyle name="SAPBEXHLevel2 2 3 8" xfId="6658" xr:uid="{00000000-0005-0000-0000-000040160000}"/>
    <cellStyle name="SAPBEXHLevel2 2 3 9" xfId="7583" xr:uid="{00000000-0005-0000-0000-000041160000}"/>
    <cellStyle name="SAPBEXHLevel2 2 4" xfId="812" xr:uid="{00000000-0005-0000-0000-000042160000}"/>
    <cellStyle name="SAPBEXHLevel2 2 4 2" xfId="1390" xr:uid="{00000000-0005-0000-0000-000043160000}"/>
    <cellStyle name="SAPBEXHLevel2 2 4 3" xfId="3230" xr:uid="{00000000-0005-0000-0000-000044160000}"/>
    <cellStyle name="SAPBEXHLevel2 2 4 4" xfId="4649" xr:uid="{00000000-0005-0000-0000-000045160000}"/>
    <cellStyle name="SAPBEXHLevel2 2 4 5" xfId="5183" xr:uid="{00000000-0005-0000-0000-000046160000}"/>
    <cellStyle name="SAPBEXHLevel2 2 4 6" xfId="5866" xr:uid="{00000000-0005-0000-0000-000047160000}"/>
    <cellStyle name="SAPBEXHLevel2 2 4 7" xfId="6656" xr:uid="{00000000-0005-0000-0000-000048160000}"/>
    <cellStyle name="SAPBEXHLevel2 2 4 8" xfId="7585" xr:uid="{00000000-0005-0000-0000-000049160000}"/>
    <cellStyle name="SAPBEXHLevel2 2 4 9" xfId="7690" xr:uid="{00000000-0005-0000-0000-00004A160000}"/>
    <cellStyle name="SAPBEXHLevel2 2 5" xfId="807" xr:uid="{00000000-0005-0000-0000-00004B160000}"/>
    <cellStyle name="SAPBEXHLevel2 2 5 2" xfId="2867" xr:uid="{00000000-0005-0000-0000-00004C160000}"/>
    <cellStyle name="SAPBEXHLevel2 2 5 3" xfId="3725" xr:uid="{00000000-0005-0000-0000-00004D160000}"/>
    <cellStyle name="SAPBEXHLevel2 2 5 4" xfId="4934" xr:uid="{00000000-0005-0000-0000-00004E160000}"/>
    <cellStyle name="SAPBEXHLevel2 2 5 5" xfId="5425" xr:uid="{00000000-0005-0000-0000-00004F160000}"/>
    <cellStyle name="SAPBEXHLevel2 2 5 6" xfId="6303" xr:uid="{00000000-0005-0000-0000-000050160000}"/>
    <cellStyle name="SAPBEXHLevel2 2 5 7" xfId="7490" xr:uid="{00000000-0005-0000-0000-000051160000}"/>
    <cellStyle name="SAPBEXHLevel2 2 5 8" xfId="8080" xr:uid="{00000000-0005-0000-0000-000052160000}"/>
    <cellStyle name="SAPBEXHLevel2 2 5 9" xfId="8833" xr:uid="{00000000-0005-0000-0000-000053160000}"/>
    <cellStyle name="SAPBEXHLevel2 2 6" xfId="1127" xr:uid="{00000000-0005-0000-0000-000054160000}"/>
    <cellStyle name="SAPBEXHLevel2 2 6 2" xfId="2452" xr:uid="{00000000-0005-0000-0000-000055160000}"/>
    <cellStyle name="SAPBEXHLevel2 2 6 3" xfId="3546" xr:uid="{00000000-0005-0000-0000-000056160000}"/>
    <cellStyle name="SAPBEXHLevel2 2 6 4" xfId="4094" xr:uid="{00000000-0005-0000-0000-000057160000}"/>
    <cellStyle name="SAPBEXHLevel2 2 6 5" xfId="6141" xr:uid="{00000000-0005-0000-0000-000058160000}"/>
    <cellStyle name="SAPBEXHLevel2 2 6 6" xfId="7902" xr:uid="{00000000-0005-0000-0000-000059160000}"/>
    <cellStyle name="SAPBEXHLevel2 2 6 7" xfId="8912" xr:uid="{00000000-0005-0000-0000-00005A160000}"/>
    <cellStyle name="SAPBEXHLevel2 2 7" xfId="2246" xr:uid="{00000000-0005-0000-0000-00005B160000}"/>
    <cellStyle name="SAPBEXHLevel2 2 8" xfId="3225" xr:uid="{00000000-0005-0000-0000-00005C160000}"/>
    <cellStyle name="SAPBEXHLevel2 2 9" xfId="3958" xr:uid="{00000000-0005-0000-0000-00005D160000}"/>
    <cellStyle name="SAPBEXHLevel2 20" xfId="120" xr:uid="{00000000-0005-0000-0000-00005E160000}"/>
    <cellStyle name="SAPBEXHLevel2 3" xfId="813" xr:uid="{00000000-0005-0000-0000-00005F160000}"/>
    <cellStyle name="SAPBEXHLevel2 3 10" xfId="8881" xr:uid="{00000000-0005-0000-0000-000060160000}"/>
    <cellStyle name="SAPBEXHLevel2 3 2" xfId="814" xr:uid="{00000000-0005-0000-0000-000061160000}"/>
    <cellStyle name="SAPBEXHLevel2 3 2 2" xfId="2268" xr:uid="{00000000-0005-0000-0000-000062160000}"/>
    <cellStyle name="SAPBEXHLevel2 3 2 3" xfId="3232" xr:uid="{00000000-0005-0000-0000-000063160000}"/>
    <cellStyle name="SAPBEXHLevel2 3 2 4" xfId="3960" xr:uid="{00000000-0005-0000-0000-000064160000}"/>
    <cellStyle name="SAPBEXHLevel2 3 2 5" xfId="5185" xr:uid="{00000000-0005-0000-0000-000065160000}"/>
    <cellStyle name="SAPBEXHLevel2 3 2 6" xfId="5868" xr:uid="{00000000-0005-0000-0000-000066160000}"/>
    <cellStyle name="SAPBEXHLevel2 3 2 7" xfId="6654" xr:uid="{00000000-0005-0000-0000-000067160000}"/>
    <cellStyle name="SAPBEXHLevel2 3 2 8" xfId="7587" xr:uid="{00000000-0005-0000-0000-000068160000}"/>
    <cellStyle name="SAPBEXHLevel2 3 2 9" xfId="8282" xr:uid="{00000000-0005-0000-0000-000069160000}"/>
    <cellStyle name="SAPBEXHLevel2 3 3" xfId="1479" xr:uid="{00000000-0005-0000-0000-00006A160000}"/>
    <cellStyle name="SAPBEXHLevel2 3 4" xfId="3231" xr:uid="{00000000-0005-0000-0000-00006B160000}"/>
    <cellStyle name="SAPBEXHLevel2 3 5" xfId="4333" xr:uid="{00000000-0005-0000-0000-00006C160000}"/>
    <cellStyle name="SAPBEXHLevel2 3 6" xfId="5184" xr:uid="{00000000-0005-0000-0000-00006D160000}"/>
    <cellStyle name="SAPBEXHLevel2 3 7" xfId="5867" xr:uid="{00000000-0005-0000-0000-00006E160000}"/>
    <cellStyle name="SAPBEXHLevel2 3 8" xfId="6655" xr:uid="{00000000-0005-0000-0000-00006F160000}"/>
    <cellStyle name="SAPBEXHLevel2 3 9" xfId="7586" xr:uid="{00000000-0005-0000-0000-000070160000}"/>
    <cellStyle name="SAPBEXHLevel2 4" xfId="815" xr:uid="{00000000-0005-0000-0000-000071160000}"/>
    <cellStyle name="SAPBEXHLevel2 4 10" xfId="7076" xr:uid="{00000000-0005-0000-0000-000072160000}"/>
    <cellStyle name="SAPBEXHLevel2 4 2" xfId="816" xr:uid="{00000000-0005-0000-0000-000073160000}"/>
    <cellStyle name="SAPBEXHLevel2 4 2 2" xfId="1894" xr:uid="{00000000-0005-0000-0000-000074160000}"/>
    <cellStyle name="SAPBEXHLevel2 4 2 3" xfId="3234" xr:uid="{00000000-0005-0000-0000-000075160000}"/>
    <cellStyle name="SAPBEXHLevel2 4 2 4" xfId="3962" xr:uid="{00000000-0005-0000-0000-000076160000}"/>
    <cellStyle name="SAPBEXHLevel2 4 2 5" xfId="5667" xr:uid="{00000000-0005-0000-0000-000077160000}"/>
    <cellStyle name="SAPBEXHLevel2 4 2 6" xfId="5870" xr:uid="{00000000-0005-0000-0000-000078160000}"/>
    <cellStyle name="SAPBEXHLevel2 4 2 7" xfId="6652" xr:uid="{00000000-0005-0000-0000-000079160000}"/>
    <cellStyle name="SAPBEXHLevel2 4 2 8" xfId="7589" xr:uid="{00000000-0005-0000-0000-00007A160000}"/>
    <cellStyle name="SAPBEXHLevel2 4 2 9" xfId="8985" xr:uid="{00000000-0005-0000-0000-00007B160000}"/>
    <cellStyle name="SAPBEXHLevel2 4 3" xfId="2592" xr:uid="{00000000-0005-0000-0000-00007C160000}"/>
    <cellStyle name="SAPBEXHLevel2 4 4" xfId="3233" xr:uid="{00000000-0005-0000-0000-00007D160000}"/>
    <cellStyle name="SAPBEXHLevel2 4 5" xfId="3961" xr:uid="{00000000-0005-0000-0000-00007E160000}"/>
    <cellStyle name="SAPBEXHLevel2 4 6" xfId="5186" xr:uid="{00000000-0005-0000-0000-00007F160000}"/>
    <cellStyle name="SAPBEXHLevel2 4 7" xfId="5869" xr:uid="{00000000-0005-0000-0000-000080160000}"/>
    <cellStyle name="SAPBEXHLevel2 4 8" xfId="6653" xr:uid="{00000000-0005-0000-0000-000081160000}"/>
    <cellStyle name="SAPBEXHLevel2 4 9" xfId="7588" xr:uid="{00000000-0005-0000-0000-000082160000}"/>
    <cellStyle name="SAPBEXHLevel2 5" xfId="817" xr:uid="{00000000-0005-0000-0000-000083160000}"/>
    <cellStyle name="SAPBEXHLevel2 5 10" xfId="8524" xr:uid="{00000000-0005-0000-0000-000084160000}"/>
    <cellStyle name="SAPBEXHLevel2 5 2" xfId="818" xr:uid="{00000000-0005-0000-0000-000085160000}"/>
    <cellStyle name="SAPBEXHLevel2 5 2 2" xfId="1256" xr:uid="{00000000-0005-0000-0000-000086160000}"/>
    <cellStyle name="SAPBEXHLevel2 5 2 3" xfId="3236" xr:uid="{00000000-0005-0000-0000-000087160000}"/>
    <cellStyle name="SAPBEXHLevel2 5 2 4" xfId="3964" xr:uid="{00000000-0005-0000-0000-000088160000}"/>
    <cellStyle name="SAPBEXHLevel2 5 2 5" xfId="5187" xr:uid="{00000000-0005-0000-0000-000089160000}"/>
    <cellStyle name="SAPBEXHLevel2 5 2 6" xfId="5872" xr:uid="{00000000-0005-0000-0000-00008A160000}"/>
    <cellStyle name="SAPBEXHLevel2 5 2 7" xfId="6650" xr:uid="{00000000-0005-0000-0000-00008B160000}"/>
    <cellStyle name="SAPBEXHLevel2 5 2 8" xfId="7591" xr:uid="{00000000-0005-0000-0000-00008C160000}"/>
    <cellStyle name="SAPBEXHLevel2 5 2 9" xfId="8880" xr:uid="{00000000-0005-0000-0000-00008D160000}"/>
    <cellStyle name="SAPBEXHLevel2 5 3" xfId="2366" xr:uid="{00000000-0005-0000-0000-00008E160000}"/>
    <cellStyle name="SAPBEXHLevel2 5 4" xfId="3235" xr:uid="{00000000-0005-0000-0000-00008F160000}"/>
    <cellStyle name="SAPBEXHLevel2 5 5" xfId="3963" xr:uid="{00000000-0005-0000-0000-000090160000}"/>
    <cellStyle name="SAPBEXHLevel2 5 6" xfId="5502" xr:uid="{00000000-0005-0000-0000-000091160000}"/>
    <cellStyle name="SAPBEXHLevel2 5 7" xfId="5871" xr:uid="{00000000-0005-0000-0000-000092160000}"/>
    <cellStyle name="SAPBEXHLevel2 5 8" xfId="6651" xr:uid="{00000000-0005-0000-0000-000093160000}"/>
    <cellStyle name="SAPBEXHLevel2 5 9" xfId="7590" xr:uid="{00000000-0005-0000-0000-000094160000}"/>
    <cellStyle name="SAPBEXHLevel2 6" xfId="819" xr:uid="{00000000-0005-0000-0000-000095160000}"/>
    <cellStyle name="SAPBEXHLevel2 6 10" xfId="8283" xr:uid="{00000000-0005-0000-0000-000096160000}"/>
    <cellStyle name="SAPBEXHLevel2 6 2" xfId="820" xr:uid="{00000000-0005-0000-0000-000097160000}"/>
    <cellStyle name="SAPBEXHLevel2 6 2 2" xfId="2701" xr:uid="{00000000-0005-0000-0000-000098160000}"/>
    <cellStyle name="SAPBEXHLevel2 6 2 3" xfId="3238" xr:uid="{00000000-0005-0000-0000-000099160000}"/>
    <cellStyle name="SAPBEXHLevel2 6 2 4" xfId="4772" xr:uid="{00000000-0005-0000-0000-00009A160000}"/>
    <cellStyle name="SAPBEXHLevel2 6 2 5" xfId="3075" xr:uid="{00000000-0005-0000-0000-00009B160000}"/>
    <cellStyle name="SAPBEXHLevel2 6 2 6" xfId="5874" xr:uid="{00000000-0005-0000-0000-00009C160000}"/>
    <cellStyle name="SAPBEXHLevel2 6 2 7" xfId="7320" xr:uid="{00000000-0005-0000-0000-00009D160000}"/>
    <cellStyle name="SAPBEXHLevel2 6 2 8" xfId="7593" xr:uid="{00000000-0005-0000-0000-00009E160000}"/>
    <cellStyle name="SAPBEXHLevel2 6 2 9" xfId="8007" xr:uid="{00000000-0005-0000-0000-00009F160000}"/>
    <cellStyle name="SAPBEXHLevel2 6 3" xfId="2641" xr:uid="{00000000-0005-0000-0000-0000A0160000}"/>
    <cellStyle name="SAPBEXHLevel2 6 4" xfId="3237" xr:uid="{00000000-0005-0000-0000-0000A1160000}"/>
    <cellStyle name="SAPBEXHLevel2 6 5" xfId="3760" xr:uid="{00000000-0005-0000-0000-0000A2160000}"/>
    <cellStyle name="SAPBEXHLevel2 6 6" xfId="5188" xr:uid="{00000000-0005-0000-0000-0000A3160000}"/>
    <cellStyle name="SAPBEXHLevel2 6 7" xfId="5873" xr:uid="{00000000-0005-0000-0000-0000A4160000}"/>
    <cellStyle name="SAPBEXHLevel2 6 8" xfId="7264" xr:uid="{00000000-0005-0000-0000-0000A5160000}"/>
    <cellStyle name="SAPBEXHLevel2 6 9" xfId="7592" xr:uid="{00000000-0005-0000-0000-0000A6160000}"/>
    <cellStyle name="SAPBEXHLevel2 7" xfId="821" xr:uid="{00000000-0005-0000-0000-0000A7160000}"/>
    <cellStyle name="SAPBEXHLevel2 7 2" xfId="822" xr:uid="{00000000-0005-0000-0000-0000A8160000}"/>
    <cellStyle name="SAPBEXHLevel2 7 2 2" xfId="1560" xr:uid="{00000000-0005-0000-0000-0000A9160000}"/>
    <cellStyle name="SAPBEXHLevel2 7 2 3" xfId="3240" xr:uid="{00000000-0005-0000-0000-0000AA160000}"/>
    <cellStyle name="SAPBEXHLevel2 7 2 4" xfId="4468" xr:uid="{00000000-0005-0000-0000-0000AB160000}"/>
    <cellStyle name="SAPBEXHLevel2 7 2 5" xfId="5876" xr:uid="{00000000-0005-0000-0000-0000AC160000}"/>
    <cellStyle name="SAPBEXHLevel2 7 2 6" xfId="7595" xr:uid="{00000000-0005-0000-0000-0000AD160000}"/>
    <cellStyle name="SAPBEXHLevel2 7 2 7" xfId="8284" xr:uid="{00000000-0005-0000-0000-0000AE160000}"/>
    <cellStyle name="SAPBEXHLevel2 7 3" xfId="2219" xr:uid="{00000000-0005-0000-0000-0000AF160000}"/>
    <cellStyle name="SAPBEXHLevel2 7 4" xfId="3239" xr:uid="{00000000-0005-0000-0000-0000B0160000}"/>
    <cellStyle name="SAPBEXHLevel2 7 5" xfId="3965" xr:uid="{00000000-0005-0000-0000-0000B1160000}"/>
    <cellStyle name="SAPBEXHLevel2 7 6" xfId="5875" xr:uid="{00000000-0005-0000-0000-0000B2160000}"/>
    <cellStyle name="SAPBEXHLevel2 7 7" xfId="7594" xr:uid="{00000000-0005-0000-0000-0000B3160000}"/>
    <cellStyle name="SAPBEXHLevel2 7 8" xfId="9081" xr:uid="{00000000-0005-0000-0000-0000B4160000}"/>
    <cellStyle name="SAPBEXHLevel2 8" xfId="823" xr:uid="{00000000-0005-0000-0000-0000B5160000}"/>
    <cellStyle name="SAPBEXHLevel2 8 2" xfId="2700" xr:uid="{00000000-0005-0000-0000-0000B6160000}"/>
    <cellStyle name="SAPBEXHLevel2 8 3" xfId="3241" xr:uid="{00000000-0005-0000-0000-0000B7160000}"/>
    <cellStyle name="SAPBEXHLevel2 8 4" xfId="4771" xr:uid="{00000000-0005-0000-0000-0000B8160000}"/>
    <cellStyle name="SAPBEXHLevel2 8 5" xfId="4367" xr:uid="{00000000-0005-0000-0000-0000B9160000}"/>
    <cellStyle name="SAPBEXHLevel2 8 6" xfId="5877" xr:uid="{00000000-0005-0000-0000-0000BA160000}"/>
    <cellStyle name="SAPBEXHLevel2 8 7" xfId="7319" xr:uid="{00000000-0005-0000-0000-0000BB160000}"/>
    <cellStyle name="SAPBEXHLevel2 8 8" xfId="7596" xr:uid="{00000000-0005-0000-0000-0000BC160000}"/>
    <cellStyle name="SAPBEXHLevel2 8 9" xfId="8695" xr:uid="{00000000-0005-0000-0000-0000BD160000}"/>
    <cellStyle name="SAPBEXHLevel2 9" xfId="824" xr:uid="{00000000-0005-0000-0000-0000BE160000}"/>
    <cellStyle name="SAPBEXHLevel2 9 10" xfId="9080" xr:uid="{00000000-0005-0000-0000-0000BF160000}"/>
    <cellStyle name="SAPBEXHLevel2 9 2" xfId="825" xr:uid="{00000000-0005-0000-0000-0000C0160000}"/>
    <cellStyle name="SAPBEXHLevel2 9 2 2" xfId="1661" xr:uid="{00000000-0005-0000-0000-0000C1160000}"/>
    <cellStyle name="SAPBEXHLevel2 9 2 3" xfId="3243" xr:uid="{00000000-0005-0000-0000-0000C2160000}"/>
    <cellStyle name="SAPBEXHLevel2 9 2 4" xfId="4648" xr:uid="{00000000-0005-0000-0000-0000C3160000}"/>
    <cellStyle name="SAPBEXHLevel2 9 2 5" xfId="5190" xr:uid="{00000000-0005-0000-0000-0000C4160000}"/>
    <cellStyle name="SAPBEXHLevel2 9 2 6" xfId="5879" xr:uid="{00000000-0005-0000-0000-0000C5160000}"/>
    <cellStyle name="SAPBEXHLevel2 9 2 7" xfId="6647" xr:uid="{00000000-0005-0000-0000-0000C6160000}"/>
    <cellStyle name="SAPBEXHLevel2 9 2 8" xfId="7598" xr:uid="{00000000-0005-0000-0000-0000C7160000}"/>
    <cellStyle name="SAPBEXHLevel2 9 2 9" xfId="8879" xr:uid="{00000000-0005-0000-0000-0000C8160000}"/>
    <cellStyle name="SAPBEXHLevel2 9 3" xfId="1415" xr:uid="{00000000-0005-0000-0000-0000C9160000}"/>
    <cellStyle name="SAPBEXHLevel2 9 4" xfId="3242" xr:uid="{00000000-0005-0000-0000-0000CA160000}"/>
    <cellStyle name="SAPBEXHLevel2 9 5" xfId="3464" xr:uid="{00000000-0005-0000-0000-0000CB160000}"/>
    <cellStyle name="SAPBEXHLevel2 9 6" xfId="5749" xr:uid="{00000000-0005-0000-0000-0000CC160000}"/>
    <cellStyle name="SAPBEXHLevel2 9 7" xfId="5878" xr:uid="{00000000-0005-0000-0000-0000CD160000}"/>
    <cellStyle name="SAPBEXHLevel2 9 8" xfId="6648" xr:uid="{00000000-0005-0000-0000-0000CE160000}"/>
    <cellStyle name="SAPBEXHLevel2 9 9" xfId="7597" xr:uid="{00000000-0005-0000-0000-0000CF160000}"/>
    <cellStyle name="SAPBEXHLevel2_FY12_MNA_Monthly_Portfolio_Report_July_2012new - Copy" xfId="826" xr:uid="{00000000-0005-0000-0000-0000D0160000}"/>
    <cellStyle name="SAPBEXHLevel2X" xfId="35" xr:uid="{00000000-0005-0000-0000-0000D1160000}"/>
    <cellStyle name="SAPBEXHLevel2X 10" xfId="827" xr:uid="{00000000-0005-0000-0000-0000D2160000}"/>
    <cellStyle name="SAPBEXHLevel2X 10 2" xfId="2699" xr:uid="{00000000-0005-0000-0000-0000D3160000}"/>
    <cellStyle name="SAPBEXHLevel2X 10 3" xfId="3245" xr:uid="{00000000-0005-0000-0000-0000D4160000}"/>
    <cellStyle name="SAPBEXHLevel2X 10 4" xfId="4770" xr:uid="{00000000-0005-0000-0000-0000D5160000}"/>
    <cellStyle name="SAPBEXHLevel2X 10 5" xfId="5881" xr:uid="{00000000-0005-0000-0000-0000D6160000}"/>
    <cellStyle name="SAPBEXHLevel2X 10 6" xfId="7600" xr:uid="{00000000-0005-0000-0000-0000D7160000}"/>
    <cellStyle name="SAPBEXHLevel2X 10 7" xfId="7292" xr:uid="{00000000-0005-0000-0000-0000D8160000}"/>
    <cellStyle name="SAPBEXHLevel2X 11" xfId="828" xr:uid="{00000000-0005-0000-0000-0000D9160000}"/>
    <cellStyle name="SAPBEXHLevel2X 11 2" xfId="2327" xr:uid="{00000000-0005-0000-0000-0000DA160000}"/>
    <cellStyle name="SAPBEXHLevel2X 11 3" xfId="3246" xr:uid="{00000000-0005-0000-0000-0000DB160000}"/>
    <cellStyle name="SAPBEXHLevel2X 11 4" xfId="3332" xr:uid="{00000000-0005-0000-0000-0000DC160000}"/>
    <cellStyle name="SAPBEXHLevel2X 11 5" xfId="5882" xr:uid="{00000000-0005-0000-0000-0000DD160000}"/>
    <cellStyle name="SAPBEXHLevel2X 11 6" xfId="7601" xr:uid="{00000000-0005-0000-0000-0000DE160000}"/>
    <cellStyle name="SAPBEXHLevel2X 11 7" xfId="9079" xr:uid="{00000000-0005-0000-0000-0000DF160000}"/>
    <cellStyle name="SAPBEXHLevel2X 12" xfId="829" xr:uid="{00000000-0005-0000-0000-0000E0160000}"/>
    <cellStyle name="SAPBEXHLevel2X 12 2" xfId="1662" xr:uid="{00000000-0005-0000-0000-0000E1160000}"/>
    <cellStyle name="SAPBEXHLevel2X 12 3" xfId="3247" xr:uid="{00000000-0005-0000-0000-0000E2160000}"/>
    <cellStyle name="SAPBEXHLevel2X 12 4" xfId="4647" xr:uid="{00000000-0005-0000-0000-0000E3160000}"/>
    <cellStyle name="SAPBEXHLevel2X 12 5" xfId="5883" xr:uid="{00000000-0005-0000-0000-0000E4160000}"/>
    <cellStyle name="SAPBEXHLevel2X 12 6" xfId="7602" xr:uid="{00000000-0005-0000-0000-0000E5160000}"/>
    <cellStyle name="SAPBEXHLevel2X 12 7" xfId="8608" xr:uid="{00000000-0005-0000-0000-0000E6160000}"/>
    <cellStyle name="SAPBEXHLevel2X 13" xfId="830" xr:uid="{00000000-0005-0000-0000-0000E7160000}"/>
    <cellStyle name="SAPBEXHLevel2X 13 2" xfId="2165" xr:uid="{00000000-0005-0000-0000-0000E8160000}"/>
    <cellStyle name="SAPBEXHLevel2X 13 3" xfId="3248" xr:uid="{00000000-0005-0000-0000-0000E9160000}"/>
    <cellStyle name="SAPBEXHLevel2X 13 4" xfId="3966" xr:uid="{00000000-0005-0000-0000-0000EA160000}"/>
    <cellStyle name="SAPBEXHLevel2X 13 5" xfId="5884" xr:uid="{00000000-0005-0000-0000-0000EB160000}"/>
    <cellStyle name="SAPBEXHLevel2X 13 6" xfId="7603" xr:uid="{00000000-0005-0000-0000-0000EC160000}"/>
    <cellStyle name="SAPBEXHLevel2X 13 7" xfId="8289" xr:uid="{00000000-0005-0000-0000-0000ED160000}"/>
    <cellStyle name="SAPBEXHLevel2X 14" xfId="1354" xr:uid="{00000000-0005-0000-0000-0000EE160000}"/>
    <cellStyle name="SAPBEXHLevel2X 15" xfId="3244" xr:uid="{00000000-0005-0000-0000-0000EF160000}"/>
    <cellStyle name="SAPBEXHLevel2X 16" xfId="4469" xr:uid="{00000000-0005-0000-0000-0000F0160000}"/>
    <cellStyle name="SAPBEXHLevel2X 17" xfId="5880" xr:uid="{00000000-0005-0000-0000-0000F1160000}"/>
    <cellStyle name="SAPBEXHLevel2X 18" xfId="7599" xr:uid="{00000000-0005-0000-0000-0000F2160000}"/>
    <cellStyle name="SAPBEXHLevel2X 19" xfId="8285" xr:uid="{00000000-0005-0000-0000-0000F3160000}"/>
    <cellStyle name="SAPBEXHLevel2X 2" xfId="138" xr:uid="{00000000-0005-0000-0000-0000F4160000}"/>
    <cellStyle name="SAPBEXHLevel2X 2 10" xfId="5193" xr:uid="{00000000-0005-0000-0000-0000F5160000}"/>
    <cellStyle name="SAPBEXHLevel2X 2 11" xfId="5885" xr:uid="{00000000-0005-0000-0000-0000F6160000}"/>
    <cellStyle name="SAPBEXHLevel2X 2 12" xfId="7202" xr:uid="{00000000-0005-0000-0000-0000F7160000}"/>
    <cellStyle name="SAPBEXHLevel2X 2 13" xfId="7604" xr:uid="{00000000-0005-0000-0000-0000F8160000}"/>
    <cellStyle name="SAPBEXHLevel2X 2 14" xfId="8776" xr:uid="{00000000-0005-0000-0000-0000F9160000}"/>
    <cellStyle name="SAPBEXHLevel2X 2 2" xfId="832" xr:uid="{00000000-0005-0000-0000-0000FA160000}"/>
    <cellStyle name="SAPBEXHLevel2X 2 2 10" xfId="6513" xr:uid="{00000000-0005-0000-0000-0000FB160000}"/>
    <cellStyle name="SAPBEXHLevel2X 2 2 2" xfId="833" xr:uid="{00000000-0005-0000-0000-0000FC160000}"/>
    <cellStyle name="SAPBEXHLevel2X 2 2 2 2" xfId="2105" xr:uid="{00000000-0005-0000-0000-0000FD160000}"/>
    <cellStyle name="SAPBEXHLevel2X 2 2 2 3" xfId="3251" xr:uid="{00000000-0005-0000-0000-0000FE160000}"/>
    <cellStyle name="SAPBEXHLevel2X 2 2 2 4" xfId="3111" xr:uid="{00000000-0005-0000-0000-0000FF160000}"/>
    <cellStyle name="SAPBEXHLevel2X 2 2 2 5" xfId="5748" xr:uid="{00000000-0005-0000-0000-000000170000}"/>
    <cellStyle name="SAPBEXHLevel2X 2 2 2 6" xfId="5887" xr:uid="{00000000-0005-0000-0000-000001170000}"/>
    <cellStyle name="SAPBEXHLevel2X 2 2 2 7" xfId="6642" xr:uid="{00000000-0005-0000-0000-000002170000}"/>
    <cellStyle name="SAPBEXHLevel2X 2 2 2 8" xfId="7606" xr:uid="{00000000-0005-0000-0000-000003170000}"/>
    <cellStyle name="SAPBEXHLevel2X 2 2 2 9" xfId="9078" xr:uid="{00000000-0005-0000-0000-000004170000}"/>
    <cellStyle name="SAPBEXHLevel2X 2 2 3" xfId="2698" xr:uid="{00000000-0005-0000-0000-000005170000}"/>
    <cellStyle name="SAPBEXHLevel2X 2 2 4" xfId="3250" xr:uid="{00000000-0005-0000-0000-000006170000}"/>
    <cellStyle name="SAPBEXHLevel2X 2 2 5" xfId="4769" xr:uid="{00000000-0005-0000-0000-000007170000}"/>
    <cellStyle name="SAPBEXHLevel2X 2 2 6" xfId="4421" xr:uid="{00000000-0005-0000-0000-000008170000}"/>
    <cellStyle name="SAPBEXHLevel2X 2 2 7" xfId="5886" xr:uid="{00000000-0005-0000-0000-000009170000}"/>
    <cellStyle name="SAPBEXHLevel2X 2 2 8" xfId="7317" xr:uid="{00000000-0005-0000-0000-00000A170000}"/>
    <cellStyle name="SAPBEXHLevel2X 2 2 9" xfId="7605" xr:uid="{00000000-0005-0000-0000-00000B170000}"/>
    <cellStyle name="SAPBEXHLevel2X 2 3" xfId="834" xr:uid="{00000000-0005-0000-0000-00000C170000}"/>
    <cellStyle name="SAPBEXHLevel2X 2 3 10" xfId="8637" xr:uid="{00000000-0005-0000-0000-00000D170000}"/>
    <cellStyle name="SAPBEXHLevel2X 2 3 2" xfId="835" xr:uid="{00000000-0005-0000-0000-00000E170000}"/>
    <cellStyle name="SAPBEXHLevel2X 2 3 2 2" xfId="1519" xr:uid="{00000000-0005-0000-0000-00000F170000}"/>
    <cellStyle name="SAPBEXHLevel2X 2 3 2 3" xfId="3253" xr:uid="{00000000-0005-0000-0000-000010170000}"/>
    <cellStyle name="SAPBEXHLevel2X 2 3 2 4" xfId="3967" xr:uid="{00000000-0005-0000-0000-000011170000}"/>
    <cellStyle name="SAPBEXHLevel2X 2 3 2 5" xfId="5195" xr:uid="{00000000-0005-0000-0000-000012170000}"/>
    <cellStyle name="SAPBEXHLevel2X 2 3 2 6" xfId="5889" xr:uid="{00000000-0005-0000-0000-000013170000}"/>
    <cellStyle name="SAPBEXHLevel2X 2 3 2 7" xfId="6640" xr:uid="{00000000-0005-0000-0000-000014170000}"/>
    <cellStyle name="SAPBEXHLevel2X 2 3 2 8" xfId="7608" xr:uid="{00000000-0005-0000-0000-000015170000}"/>
    <cellStyle name="SAPBEXHLevel2X 2 3 2 9" xfId="8290" xr:uid="{00000000-0005-0000-0000-000016170000}"/>
    <cellStyle name="SAPBEXHLevel2X 2 3 3" xfId="1663" xr:uid="{00000000-0005-0000-0000-000017170000}"/>
    <cellStyle name="SAPBEXHLevel2X 2 3 4" xfId="3252" xr:uid="{00000000-0005-0000-0000-000018170000}"/>
    <cellStyle name="SAPBEXHLevel2X 2 3 5" xfId="4646" xr:uid="{00000000-0005-0000-0000-000019170000}"/>
    <cellStyle name="SAPBEXHLevel2X 2 3 6" xfId="5194" xr:uid="{00000000-0005-0000-0000-00001A170000}"/>
    <cellStyle name="SAPBEXHLevel2X 2 3 7" xfId="5888" xr:uid="{00000000-0005-0000-0000-00001B170000}"/>
    <cellStyle name="SAPBEXHLevel2X 2 3 8" xfId="6641" xr:uid="{00000000-0005-0000-0000-00001C170000}"/>
    <cellStyle name="SAPBEXHLevel2X 2 3 9" xfId="7607" xr:uid="{00000000-0005-0000-0000-00001D170000}"/>
    <cellStyle name="SAPBEXHLevel2X 2 4" xfId="836" xr:uid="{00000000-0005-0000-0000-00001E170000}"/>
    <cellStyle name="SAPBEXHLevel2X 2 4 2" xfId="1495" xr:uid="{00000000-0005-0000-0000-00001F170000}"/>
    <cellStyle name="SAPBEXHLevel2X 2 4 3" xfId="3254" xr:uid="{00000000-0005-0000-0000-000020170000}"/>
    <cellStyle name="SAPBEXHLevel2X 2 4 4" xfId="4438" xr:uid="{00000000-0005-0000-0000-000021170000}"/>
    <cellStyle name="SAPBEXHLevel2X 2 4 5" xfId="5196" xr:uid="{00000000-0005-0000-0000-000022170000}"/>
    <cellStyle name="SAPBEXHLevel2X 2 4 6" xfId="5890" xr:uid="{00000000-0005-0000-0000-000023170000}"/>
    <cellStyle name="SAPBEXHLevel2X 2 4 7" xfId="7183" xr:uid="{00000000-0005-0000-0000-000024170000}"/>
    <cellStyle name="SAPBEXHLevel2X 2 4 8" xfId="7609" xr:uid="{00000000-0005-0000-0000-000025170000}"/>
    <cellStyle name="SAPBEXHLevel2X 2 4 9" xfId="8291" xr:uid="{00000000-0005-0000-0000-000026170000}"/>
    <cellStyle name="SAPBEXHLevel2X 2 5" xfId="831" xr:uid="{00000000-0005-0000-0000-000027170000}"/>
    <cellStyle name="SAPBEXHLevel2X 2 5 2" xfId="2868" xr:uid="{00000000-0005-0000-0000-000028170000}"/>
    <cellStyle name="SAPBEXHLevel2X 2 5 3" xfId="3726" xr:uid="{00000000-0005-0000-0000-000029170000}"/>
    <cellStyle name="SAPBEXHLevel2X 2 5 4" xfId="4935" xr:uid="{00000000-0005-0000-0000-00002A170000}"/>
    <cellStyle name="SAPBEXHLevel2X 2 5 5" xfId="5426" xr:uid="{00000000-0005-0000-0000-00002B170000}"/>
    <cellStyle name="SAPBEXHLevel2X 2 5 6" xfId="6304" xr:uid="{00000000-0005-0000-0000-00002C170000}"/>
    <cellStyle name="SAPBEXHLevel2X 2 5 7" xfId="7491" xr:uid="{00000000-0005-0000-0000-00002D170000}"/>
    <cellStyle name="SAPBEXHLevel2X 2 5 8" xfId="8081" xr:uid="{00000000-0005-0000-0000-00002E170000}"/>
    <cellStyle name="SAPBEXHLevel2X 2 5 9" xfId="8706" xr:uid="{00000000-0005-0000-0000-00002F170000}"/>
    <cellStyle name="SAPBEXHLevel2X 2 6" xfId="1128" xr:uid="{00000000-0005-0000-0000-000030170000}"/>
    <cellStyle name="SAPBEXHLevel2X 2 6 2" xfId="1412" xr:uid="{00000000-0005-0000-0000-000031170000}"/>
    <cellStyle name="SAPBEXHLevel2X 2 6 3" xfId="3547" xr:uid="{00000000-0005-0000-0000-000032170000}"/>
    <cellStyle name="SAPBEXHLevel2X 2 6 4" xfId="4095" xr:uid="{00000000-0005-0000-0000-000033170000}"/>
    <cellStyle name="SAPBEXHLevel2X 2 6 5" xfId="6142" xr:uid="{00000000-0005-0000-0000-000034170000}"/>
    <cellStyle name="SAPBEXHLevel2X 2 6 6" xfId="7903" xr:uid="{00000000-0005-0000-0000-000035170000}"/>
    <cellStyle name="SAPBEXHLevel2X 2 6 7" xfId="9044" xr:uid="{00000000-0005-0000-0000-000036170000}"/>
    <cellStyle name="SAPBEXHLevel2X 2 7" xfId="2404" xr:uid="{00000000-0005-0000-0000-000037170000}"/>
    <cellStyle name="SAPBEXHLevel2X 2 8" xfId="3249" xr:uid="{00000000-0005-0000-0000-000038170000}"/>
    <cellStyle name="SAPBEXHLevel2X 2 9" xfId="4585" xr:uid="{00000000-0005-0000-0000-000039170000}"/>
    <cellStyle name="SAPBEXHLevel2X 20" xfId="121" xr:uid="{00000000-0005-0000-0000-00003A170000}"/>
    <cellStyle name="SAPBEXHLevel2X 3" xfId="837" xr:uid="{00000000-0005-0000-0000-00003B170000}"/>
    <cellStyle name="SAPBEXHLevel2X 3 10" xfId="6498" xr:uid="{00000000-0005-0000-0000-00003C170000}"/>
    <cellStyle name="SAPBEXHLevel2X 3 2" xfId="838" xr:uid="{00000000-0005-0000-0000-00003D170000}"/>
    <cellStyle name="SAPBEXHLevel2X 3 2 2" xfId="2591" xr:uid="{00000000-0005-0000-0000-00003E170000}"/>
    <cellStyle name="SAPBEXHLevel2X 3 2 3" xfId="3256" xr:uid="{00000000-0005-0000-0000-00003F170000}"/>
    <cellStyle name="SAPBEXHLevel2X 3 2 4" xfId="3968" xr:uid="{00000000-0005-0000-0000-000040170000}"/>
    <cellStyle name="SAPBEXHLevel2X 3 2 5" xfId="5747" xr:uid="{00000000-0005-0000-0000-000041170000}"/>
    <cellStyle name="SAPBEXHLevel2X 3 2 6" xfId="5892" xr:uid="{00000000-0005-0000-0000-000042170000}"/>
    <cellStyle name="SAPBEXHLevel2X 3 2 7" xfId="6639" xr:uid="{00000000-0005-0000-0000-000043170000}"/>
    <cellStyle name="SAPBEXHLevel2X 3 2 8" xfId="7611" xr:uid="{00000000-0005-0000-0000-000044170000}"/>
    <cellStyle name="SAPBEXHLevel2X 3 2 9" xfId="9077" xr:uid="{00000000-0005-0000-0000-000045170000}"/>
    <cellStyle name="SAPBEXHLevel2X 3 3" xfId="2697" xr:uid="{00000000-0005-0000-0000-000046170000}"/>
    <cellStyle name="SAPBEXHLevel2X 3 4" xfId="3255" xr:uid="{00000000-0005-0000-0000-000047170000}"/>
    <cellStyle name="SAPBEXHLevel2X 3 5" xfId="4768" xr:uid="{00000000-0005-0000-0000-000048170000}"/>
    <cellStyle name="SAPBEXHLevel2X 3 6" xfId="4159" xr:uid="{00000000-0005-0000-0000-000049170000}"/>
    <cellStyle name="SAPBEXHLevel2X 3 7" xfId="5891" xr:uid="{00000000-0005-0000-0000-00004A170000}"/>
    <cellStyle name="SAPBEXHLevel2X 3 8" xfId="7316" xr:uid="{00000000-0005-0000-0000-00004B170000}"/>
    <cellStyle name="SAPBEXHLevel2X 3 9" xfId="7610" xr:uid="{00000000-0005-0000-0000-00004C170000}"/>
    <cellStyle name="SAPBEXHLevel2X 4" xfId="839" xr:uid="{00000000-0005-0000-0000-00004D170000}"/>
    <cellStyle name="SAPBEXHLevel2X 4 10" xfId="7731" xr:uid="{00000000-0005-0000-0000-00004E170000}"/>
    <cellStyle name="SAPBEXHLevel2X 4 2" xfId="840" xr:uid="{00000000-0005-0000-0000-00004F170000}"/>
    <cellStyle name="SAPBEXHLevel2X 4 2 2" xfId="1520" xr:uid="{00000000-0005-0000-0000-000050170000}"/>
    <cellStyle name="SAPBEXHLevel2X 4 2 3" xfId="3258" xr:uid="{00000000-0005-0000-0000-000051170000}"/>
    <cellStyle name="SAPBEXHLevel2X 4 2 4" xfId="3969" xr:uid="{00000000-0005-0000-0000-000052170000}"/>
    <cellStyle name="SAPBEXHLevel2X 4 2 5" xfId="5198" xr:uid="{00000000-0005-0000-0000-000053170000}"/>
    <cellStyle name="SAPBEXHLevel2X 4 2 6" xfId="5894" xr:uid="{00000000-0005-0000-0000-000054170000}"/>
    <cellStyle name="SAPBEXHLevel2X 4 2 7" xfId="6637" xr:uid="{00000000-0005-0000-0000-000055170000}"/>
    <cellStyle name="SAPBEXHLevel2X 4 2 8" xfId="7613" xr:uid="{00000000-0005-0000-0000-000056170000}"/>
    <cellStyle name="SAPBEXHLevel2X 4 2 9" xfId="8877" xr:uid="{00000000-0005-0000-0000-000057170000}"/>
    <cellStyle name="SAPBEXHLevel2X 4 3" xfId="2328" xr:uid="{00000000-0005-0000-0000-000058170000}"/>
    <cellStyle name="SAPBEXHLevel2X 4 4" xfId="3257" xr:uid="{00000000-0005-0000-0000-000059170000}"/>
    <cellStyle name="SAPBEXHLevel2X 4 5" xfId="4645" xr:uid="{00000000-0005-0000-0000-00005A170000}"/>
    <cellStyle name="SAPBEXHLevel2X 4 6" xfId="5197" xr:uid="{00000000-0005-0000-0000-00005B170000}"/>
    <cellStyle name="SAPBEXHLevel2X 4 7" xfId="5893" xr:uid="{00000000-0005-0000-0000-00005C170000}"/>
    <cellStyle name="SAPBEXHLevel2X 4 8" xfId="6638" xr:uid="{00000000-0005-0000-0000-00005D170000}"/>
    <cellStyle name="SAPBEXHLevel2X 4 9" xfId="7612" xr:uid="{00000000-0005-0000-0000-00005E170000}"/>
    <cellStyle name="SAPBEXHLevel2X 5" xfId="841" xr:uid="{00000000-0005-0000-0000-00005F170000}"/>
    <cellStyle name="SAPBEXHLevel2X 5 10" xfId="8292" xr:uid="{00000000-0005-0000-0000-000060170000}"/>
    <cellStyle name="SAPBEXHLevel2X 5 2" xfId="842" xr:uid="{00000000-0005-0000-0000-000061170000}"/>
    <cellStyle name="SAPBEXHLevel2X 5 2 2" xfId="1485" xr:uid="{00000000-0005-0000-0000-000062170000}"/>
    <cellStyle name="SAPBEXHLevel2X 5 2 3" xfId="3260" xr:uid="{00000000-0005-0000-0000-000063170000}"/>
    <cellStyle name="SAPBEXHLevel2X 5 2 4" xfId="4410" xr:uid="{00000000-0005-0000-0000-000064170000}"/>
    <cellStyle name="SAPBEXHLevel2X 5 2 5" xfId="5200" xr:uid="{00000000-0005-0000-0000-000065170000}"/>
    <cellStyle name="SAPBEXHLevel2X 5 2 6" xfId="5896" xr:uid="{00000000-0005-0000-0000-000066170000}"/>
    <cellStyle name="SAPBEXHLevel2X 5 2 7" xfId="6635" xr:uid="{00000000-0005-0000-0000-000067170000}"/>
    <cellStyle name="SAPBEXHLevel2X 5 2 8" xfId="7615" xr:uid="{00000000-0005-0000-0000-000068170000}"/>
    <cellStyle name="SAPBEXHLevel2X 5 2 9" xfId="7685" xr:uid="{00000000-0005-0000-0000-000069170000}"/>
    <cellStyle name="SAPBEXHLevel2X 5 3" xfId="2590" xr:uid="{00000000-0005-0000-0000-00006A170000}"/>
    <cellStyle name="SAPBEXHLevel2X 5 4" xfId="3259" xr:uid="{00000000-0005-0000-0000-00006B170000}"/>
    <cellStyle name="SAPBEXHLevel2X 5 5" xfId="4331" xr:uid="{00000000-0005-0000-0000-00006C170000}"/>
    <cellStyle name="SAPBEXHLevel2X 5 6" xfId="5199" xr:uid="{00000000-0005-0000-0000-00006D170000}"/>
    <cellStyle name="SAPBEXHLevel2X 5 7" xfId="5895" xr:uid="{00000000-0005-0000-0000-00006E170000}"/>
    <cellStyle name="SAPBEXHLevel2X 5 8" xfId="6636" xr:uid="{00000000-0005-0000-0000-00006F170000}"/>
    <cellStyle name="SAPBEXHLevel2X 5 9" xfId="7614" xr:uid="{00000000-0005-0000-0000-000070170000}"/>
    <cellStyle name="SAPBEXHLevel2X 6" xfId="843" xr:uid="{00000000-0005-0000-0000-000071170000}"/>
    <cellStyle name="SAPBEXHLevel2X 6 10" xfId="8876" xr:uid="{00000000-0005-0000-0000-000072170000}"/>
    <cellStyle name="SAPBEXHLevel2X 6 2" xfId="844" xr:uid="{00000000-0005-0000-0000-000073170000}"/>
    <cellStyle name="SAPBEXHLevel2X 6 2 2" xfId="2589" xr:uid="{00000000-0005-0000-0000-000074170000}"/>
    <cellStyle name="SAPBEXHLevel2X 6 2 3" xfId="3262" xr:uid="{00000000-0005-0000-0000-000075170000}"/>
    <cellStyle name="SAPBEXHLevel2X 6 2 4" xfId="4644" xr:uid="{00000000-0005-0000-0000-000076170000}"/>
    <cellStyle name="SAPBEXHLevel2X 6 2 5" xfId="5202" xr:uid="{00000000-0005-0000-0000-000077170000}"/>
    <cellStyle name="SAPBEXHLevel2X 6 2 6" xfId="5898" xr:uid="{00000000-0005-0000-0000-000078170000}"/>
    <cellStyle name="SAPBEXHLevel2X 6 2 7" xfId="6633" xr:uid="{00000000-0005-0000-0000-000079170000}"/>
    <cellStyle name="SAPBEXHLevel2X 6 2 8" xfId="7617" xr:uid="{00000000-0005-0000-0000-00007A170000}"/>
    <cellStyle name="SAPBEXHLevel2X 6 2 9" xfId="8293" xr:uid="{00000000-0005-0000-0000-00007B170000}"/>
    <cellStyle name="SAPBEXHLevel2X 6 3" xfId="1334" xr:uid="{00000000-0005-0000-0000-00007C170000}"/>
    <cellStyle name="SAPBEXHLevel2X 6 4" xfId="3261" xr:uid="{00000000-0005-0000-0000-00007D170000}"/>
    <cellStyle name="SAPBEXHLevel2X 6 5" xfId="3970" xr:uid="{00000000-0005-0000-0000-00007E170000}"/>
    <cellStyle name="SAPBEXHLevel2X 6 6" xfId="5201" xr:uid="{00000000-0005-0000-0000-00007F170000}"/>
    <cellStyle name="SAPBEXHLevel2X 6 7" xfId="5897" xr:uid="{00000000-0005-0000-0000-000080170000}"/>
    <cellStyle name="SAPBEXHLevel2X 6 8" xfId="6634" xr:uid="{00000000-0005-0000-0000-000081170000}"/>
    <cellStyle name="SAPBEXHLevel2X 6 9" xfId="7616" xr:uid="{00000000-0005-0000-0000-000082170000}"/>
    <cellStyle name="SAPBEXHLevel2X 7" xfId="845" xr:uid="{00000000-0005-0000-0000-000083170000}"/>
    <cellStyle name="SAPBEXHLevel2X 7 2" xfId="846" xr:uid="{00000000-0005-0000-0000-000084170000}"/>
    <cellStyle name="SAPBEXHLevel2X 7 2 2" xfId="1997" xr:uid="{00000000-0005-0000-0000-000085170000}"/>
    <cellStyle name="SAPBEXHLevel2X 7 2 3" xfId="3264" xr:uid="{00000000-0005-0000-0000-000086170000}"/>
    <cellStyle name="SAPBEXHLevel2X 7 2 4" xfId="3971" xr:uid="{00000000-0005-0000-0000-000087170000}"/>
    <cellStyle name="SAPBEXHLevel2X 7 2 5" xfId="5900" xr:uid="{00000000-0005-0000-0000-000088170000}"/>
    <cellStyle name="SAPBEXHLevel2X 7 2 6" xfId="7619" xr:uid="{00000000-0005-0000-0000-000089170000}"/>
    <cellStyle name="SAPBEXHLevel2X 7 2 7" xfId="8295" xr:uid="{00000000-0005-0000-0000-00008A170000}"/>
    <cellStyle name="SAPBEXHLevel2X 7 3" xfId="2473" xr:uid="{00000000-0005-0000-0000-00008B170000}"/>
    <cellStyle name="SAPBEXHLevel2X 7 4" xfId="3263" xr:uid="{00000000-0005-0000-0000-00008C170000}"/>
    <cellStyle name="SAPBEXHLevel2X 7 5" xfId="4578" xr:uid="{00000000-0005-0000-0000-00008D170000}"/>
    <cellStyle name="SAPBEXHLevel2X 7 6" xfId="5899" xr:uid="{00000000-0005-0000-0000-00008E170000}"/>
    <cellStyle name="SAPBEXHLevel2X 7 7" xfId="7618" xr:uid="{00000000-0005-0000-0000-00008F170000}"/>
    <cellStyle name="SAPBEXHLevel2X 7 8" xfId="8294" xr:uid="{00000000-0005-0000-0000-000090170000}"/>
    <cellStyle name="SAPBEXHLevel2X 8" xfId="847" xr:uid="{00000000-0005-0000-0000-000091170000}"/>
    <cellStyle name="SAPBEXHLevel2X 8 2" xfId="2588" xr:uid="{00000000-0005-0000-0000-000092170000}"/>
    <cellStyle name="SAPBEXHLevel2X 8 3" xfId="3265" xr:uid="{00000000-0005-0000-0000-000093170000}"/>
    <cellStyle name="SAPBEXHLevel2X 8 4" xfId="3972" xr:uid="{00000000-0005-0000-0000-000094170000}"/>
    <cellStyle name="SAPBEXHLevel2X 8 5" xfId="5203" xr:uid="{00000000-0005-0000-0000-000095170000}"/>
    <cellStyle name="SAPBEXHLevel2X 8 6" xfId="5901" xr:uid="{00000000-0005-0000-0000-000096170000}"/>
    <cellStyle name="SAPBEXHLevel2X 8 7" xfId="6631" xr:uid="{00000000-0005-0000-0000-000097170000}"/>
    <cellStyle name="SAPBEXHLevel2X 8 8" xfId="7620" xr:uid="{00000000-0005-0000-0000-000098170000}"/>
    <cellStyle name="SAPBEXHLevel2X 8 9" xfId="7961" xr:uid="{00000000-0005-0000-0000-000099170000}"/>
    <cellStyle name="SAPBEXHLevel2X 9" xfId="848" xr:uid="{00000000-0005-0000-0000-00009A170000}"/>
    <cellStyle name="SAPBEXHLevel2X 9 10" xfId="8875" xr:uid="{00000000-0005-0000-0000-00009B170000}"/>
    <cellStyle name="SAPBEXHLevel2X 9 2" xfId="849" xr:uid="{00000000-0005-0000-0000-00009C170000}"/>
    <cellStyle name="SAPBEXHLevel2X 9 2 2" xfId="1557" xr:uid="{00000000-0005-0000-0000-00009D170000}"/>
    <cellStyle name="SAPBEXHLevel2X 9 2 3" xfId="3267" xr:uid="{00000000-0005-0000-0000-00009E170000}"/>
    <cellStyle name="SAPBEXHLevel2X 9 2 4" xfId="4348" xr:uid="{00000000-0005-0000-0000-00009F170000}"/>
    <cellStyle name="SAPBEXHLevel2X 9 2 5" xfId="5205" xr:uid="{00000000-0005-0000-0000-0000A0170000}"/>
    <cellStyle name="SAPBEXHLevel2X 9 2 6" xfId="5903" xr:uid="{00000000-0005-0000-0000-0000A1170000}"/>
    <cellStyle name="SAPBEXHLevel2X 9 2 7" xfId="7248" xr:uid="{00000000-0005-0000-0000-0000A2170000}"/>
    <cellStyle name="SAPBEXHLevel2X 9 2 8" xfId="7622" xr:uid="{00000000-0005-0000-0000-0000A3170000}"/>
    <cellStyle name="SAPBEXHLevel2X 9 2 9" xfId="8296" xr:uid="{00000000-0005-0000-0000-0000A4170000}"/>
    <cellStyle name="SAPBEXHLevel2X 9 3" xfId="1897" xr:uid="{00000000-0005-0000-0000-0000A5170000}"/>
    <cellStyle name="SAPBEXHLevel2X 9 4" xfId="3266" xr:uid="{00000000-0005-0000-0000-0000A6170000}"/>
    <cellStyle name="SAPBEXHLevel2X 9 5" xfId="3973" xr:uid="{00000000-0005-0000-0000-0000A7170000}"/>
    <cellStyle name="SAPBEXHLevel2X 9 6" xfId="5204" xr:uid="{00000000-0005-0000-0000-0000A8170000}"/>
    <cellStyle name="SAPBEXHLevel2X 9 7" xfId="5902" xr:uid="{00000000-0005-0000-0000-0000A9170000}"/>
    <cellStyle name="SAPBEXHLevel2X 9 8" xfId="6630" xr:uid="{00000000-0005-0000-0000-0000AA170000}"/>
    <cellStyle name="SAPBEXHLevel2X 9 9" xfId="7621" xr:uid="{00000000-0005-0000-0000-0000AB170000}"/>
    <cellStyle name="SAPBEXHLevel2X_FY12_MNA_Monthly_Portfolio_Report_July_2012new - Copy" xfId="850" xr:uid="{00000000-0005-0000-0000-0000AC170000}"/>
    <cellStyle name="SAPBEXHLevel3" xfId="36" xr:uid="{00000000-0005-0000-0000-0000AD170000}"/>
    <cellStyle name="SAPBEXHLevel3 10" xfId="851" xr:uid="{00000000-0005-0000-0000-0000AE170000}"/>
    <cellStyle name="SAPBEXHLevel3 10 2" xfId="2629" xr:uid="{00000000-0005-0000-0000-0000AF170000}"/>
    <cellStyle name="SAPBEXHLevel3 10 3" xfId="3269" xr:uid="{00000000-0005-0000-0000-0000B0170000}"/>
    <cellStyle name="SAPBEXHLevel3 10 4" xfId="4473" xr:uid="{00000000-0005-0000-0000-0000B1170000}"/>
    <cellStyle name="SAPBEXHLevel3 10 5" xfId="5905" xr:uid="{00000000-0005-0000-0000-0000B2170000}"/>
    <cellStyle name="SAPBEXHLevel3 10 6" xfId="7624" xr:uid="{00000000-0005-0000-0000-0000B3170000}"/>
    <cellStyle name="SAPBEXHLevel3 10 7" xfId="8297" xr:uid="{00000000-0005-0000-0000-0000B4170000}"/>
    <cellStyle name="SAPBEXHLevel3 11" xfId="852" xr:uid="{00000000-0005-0000-0000-0000B5170000}"/>
    <cellStyle name="SAPBEXHLevel3 11 2" xfId="2696" xr:uid="{00000000-0005-0000-0000-0000B6170000}"/>
    <cellStyle name="SAPBEXHLevel3 11 3" xfId="3270" xr:uid="{00000000-0005-0000-0000-0000B7170000}"/>
    <cellStyle name="SAPBEXHLevel3 11 4" xfId="4767" xr:uid="{00000000-0005-0000-0000-0000B8170000}"/>
    <cellStyle name="SAPBEXHLevel3 11 5" xfId="5906" xr:uid="{00000000-0005-0000-0000-0000B9170000}"/>
    <cellStyle name="SAPBEXHLevel3 11 6" xfId="7625" xr:uid="{00000000-0005-0000-0000-0000BA170000}"/>
    <cellStyle name="SAPBEXHLevel3 11 7" xfId="7213" xr:uid="{00000000-0005-0000-0000-0000BB170000}"/>
    <cellStyle name="SAPBEXHLevel3 12" xfId="853" xr:uid="{00000000-0005-0000-0000-0000BC170000}"/>
    <cellStyle name="SAPBEXHLevel3 12 2" xfId="2031" xr:uid="{00000000-0005-0000-0000-0000BD170000}"/>
    <cellStyle name="SAPBEXHLevel3 12 3" xfId="3271" xr:uid="{00000000-0005-0000-0000-0000BE170000}"/>
    <cellStyle name="SAPBEXHLevel3 12 4" xfId="4539" xr:uid="{00000000-0005-0000-0000-0000BF170000}"/>
    <cellStyle name="SAPBEXHLevel3 12 5" xfId="5907" xr:uid="{00000000-0005-0000-0000-0000C0170000}"/>
    <cellStyle name="SAPBEXHLevel3 12 6" xfId="7626" xr:uid="{00000000-0005-0000-0000-0000C1170000}"/>
    <cellStyle name="SAPBEXHLevel3 12 7" xfId="9075" xr:uid="{00000000-0005-0000-0000-0000C2170000}"/>
    <cellStyle name="SAPBEXHLevel3 13" xfId="854" xr:uid="{00000000-0005-0000-0000-0000C3170000}"/>
    <cellStyle name="SAPBEXHLevel3 13 2" xfId="2039" xr:uid="{00000000-0005-0000-0000-0000C4170000}"/>
    <cellStyle name="SAPBEXHLevel3 13 3" xfId="3272" xr:uid="{00000000-0005-0000-0000-0000C5170000}"/>
    <cellStyle name="SAPBEXHLevel3 13 4" xfId="4366" xr:uid="{00000000-0005-0000-0000-0000C6170000}"/>
    <cellStyle name="SAPBEXHLevel3 13 5" xfId="5908" xr:uid="{00000000-0005-0000-0000-0000C7170000}"/>
    <cellStyle name="SAPBEXHLevel3 13 6" xfId="7627" xr:uid="{00000000-0005-0000-0000-0000C8170000}"/>
    <cellStyle name="SAPBEXHLevel3 13 7" xfId="8298" xr:uid="{00000000-0005-0000-0000-0000C9170000}"/>
    <cellStyle name="SAPBEXHLevel3 14" xfId="2416" xr:uid="{00000000-0005-0000-0000-0000CA170000}"/>
    <cellStyle name="SAPBEXHLevel3 15" xfId="3268" xr:uid="{00000000-0005-0000-0000-0000CB170000}"/>
    <cellStyle name="SAPBEXHLevel3 16" xfId="3974" xr:uid="{00000000-0005-0000-0000-0000CC170000}"/>
    <cellStyle name="SAPBEXHLevel3 17" xfId="5904" xr:uid="{00000000-0005-0000-0000-0000CD170000}"/>
    <cellStyle name="SAPBEXHLevel3 18" xfId="7623" xr:uid="{00000000-0005-0000-0000-0000CE170000}"/>
    <cellStyle name="SAPBEXHLevel3 19" xfId="9076" xr:uid="{00000000-0005-0000-0000-0000CF170000}"/>
    <cellStyle name="SAPBEXHLevel3 2" xfId="139" xr:uid="{00000000-0005-0000-0000-0000D0170000}"/>
    <cellStyle name="SAPBEXHLevel3 2 10" xfId="5668" xr:uid="{00000000-0005-0000-0000-0000D1170000}"/>
    <cellStyle name="SAPBEXHLevel3 2 11" xfId="5909" xr:uid="{00000000-0005-0000-0000-0000D2170000}"/>
    <cellStyle name="SAPBEXHLevel3 2 12" xfId="6627" xr:uid="{00000000-0005-0000-0000-0000D3170000}"/>
    <cellStyle name="SAPBEXHLevel3 2 13" xfId="7628" xr:uid="{00000000-0005-0000-0000-0000D4170000}"/>
    <cellStyle name="SAPBEXHLevel3 2 14" xfId="8986" xr:uid="{00000000-0005-0000-0000-0000D5170000}"/>
    <cellStyle name="SAPBEXHLevel3 2 2" xfId="856" xr:uid="{00000000-0005-0000-0000-0000D6170000}"/>
    <cellStyle name="SAPBEXHLevel3 2 2 10" xfId="8525" xr:uid="{00000000-0005-0000-0000-0000D7170000}"/>
    <cellStyle name="SAPBEXHLevel3 2 2 2" xfId="857" xr:uid="{00000000-0005-0000-0000-0000D8170000}"/>
    <cellStyle name="SAPBEXHLevel3 2 2 2 2" xfId="2695" xr:uid="{00000000-0005-0000-0000-0000D9170000}"/>
    <cellStyle name="SAPBEXHLevel3 2 2 2 3" xfId="3275" xr:uid="{00000000-0005-0000-0000-0000DA170000}"/>
    <cellStyle name="SAPBEXHLevel3 2 2 2 4" xfId="4766" xr:uid="{00000000-0005-0000-0000-0000DB170000}"/>
    <cellStyle name="SAPBEXHLevel3 2 2 2 5" xfId="3915" xr:uid="{00000000-0005-0000-0000-0000DC170000}"/>
    <cellStyle name="SAPBEXHLevel3 2 2 2 6" xfId="5911" xr:uid="{00000000-0005-0000-0000-0000DD170000}"/>
    <cellStyle name="SAPBEXHLevel3 2 2 2 7" xfId="7314" xr:uid="{00000000-0005-0000-0000-0000DE170000}"/>
    <cellStyle name="SAPBEXHLevel3 2 2 2 8" xfId="7630" xr:uid="{00000000-0005-0000-0000-0000DF170000}"/>
    <cellStyle name="SAPBEXHLevel3 2 2 2 9" xfId="8622" xr:uid="{00000000-0005-0000-0000-0000E0170000}"/>
    <cellStyle name="SAPBEXHLevel3 2 2 3" xfId="1250" xr:uid="{00000000-0005-0000-0000-0000E1170000}"/>
    <cellStyle name="SAPBEXHLevel3 2 2 4" xfId="3274" xr:uid="{00000000-0005-0000-0000-0000E2170000}"/>
    <cellStyle name="SAPBEXHLevel3 2 2 5" xfId="2849" xr:uid="{00000000-0005-0000-0000-0000E3170000}"/>
    <cellStyle name="SAPBEXHLevel3 2 2 6" xfId="5503" xr:uid="{00000000-0005-0000-0000-0000E4170000}"/>
    <cellStyle name="SAPBEXHLevel3 2 2 7" xfId="5910" xr:uid="{00000000-0005-0000-0000-0000E5170000}"/>
    <cellStyle name="SAPBEXHLevel3 2 2 8" xfId="7212" xr:uid="{00000000-0005-0000-0000-0000E6170000}"/>
    <cellStyle name="SAPBEXHLevel3 2 2 9" xfId="7629" xr:uid="{00000000-0005-0000-0000-0000E7170000}"/>
    <cellStyle name="SAPBEXHLevel3 2 3" xfId="858" xr:uid="{00000000-0005-0000-0000-0000E8170000}"/>
    <cellStyle name="SAPBEXHLevel3 2 3 10" xfId="9074" xr:uid="{00000000-0005-0000-0000-0000E9170000}"/>
    <cellStyle name="SAPBEXHLevel3 2 3 2" xfId="859" xr:uid="{00000000-0005-0000-0000-0000EA170000}"/>
    <cellStyle name="SAPBEXHLevel3 2 3 2 2" xfId="1664" xr:uid="{00000000-0005-0000-0000-0000EB170000}"/>
    <cellStyle name="SAPBEXHLevel3 2 3 2 3" xfId="3277" xr:uid="{00000000-0005-0000-0000-0000EC170000}"/>
    <cellStyle name="SAPBEXHLevel3 2 3 2 4" xfId="3467" xr:uid="{00000000-0005-0000-0000-0000ED170000}"/>
    <cellStyle name="SAPBEXHLevel3 2 3 2 5" xfId="5206" xr:uid="{00000000-0005-0000-0000-0000EE170000}"/>
    <cellStyle name="SAPBEXHLevel3 2 3 2 6" xfId="5913" xr:uid="{00000000-0005-0000-0000-0000EF170000}"/>
    <cellStyle name="SAPBEXHLevel3 2 3 2 7" xfId="6625" xr:uid="{00000000-0005-0000-0000-0000F0170000}"/>
    <cellStyle name="SAPBEXHLevel3 2 3 2 8" xfId="7632" xr:uid="{00000000-0005-0000-0000-0000F1170000}"/>
    <cellStyle name="SAPBEXHLevel3 2 3 2 9" xfId="8064" xr:uid="{00000000-0005-0000-0000-0000F2170000}"/>
    <cellStyle name="SAPBEXHLevel3 2 3 3" xfId="1822" xr:uid="{00000000-0005-0000-0000-0000F3170000}"/>
    <cellStyle name="SAPBEXHLevel3 2 3 4" xfId="3276" xr:uid="{00000000-0005-0000-0000-0000F4170000}"/>
    <cellStyle name="SAPBEXHLevel3 2 3 5" xfId="3976" xr:uid="{00000000-0005-0000-0000-0000F5170000}"/>
    <cellStyle name="SAPBEXHLevel3 2 3 6" xfId="5746" xr:uid="{00000000-0005-0000-0000-0000F6170000}"/>
    <cellStyle name="SAPBEXHLevel3 2 3 7" xfId="5912" xr:uid="{00000000-0005-0000-0000-0000F7170000}"/>
    <cellStyle name="SAPBEXHLevel3 2 3 8" xfId="6626" xr:uid="{00000000-0005-0000-0000-0000F8170000}"/>
    <cellStyle name="SAPBEXHLevel3 2 3 9" xfId="7631" xr:uid="{00000000-0005-0000-0000-0000F9170000}"/>
    <cellStyle name="SAPBEXHLevel3 2 4" xfId="860" xr:uid="{00000000-0005-0000-0000-0000FA170000}"/>
    <cellStyle name="SAPBEXHLevel3 2 4 2" xfId="2329" xr:uid="{00000000-0005-0000-0000-0000FB170000}"/>
    <cellStyle name="SAPBEXHLevel3 2 4 3" xfId="3278" xr:uid="{00000000-0005-0000-0000-0000FC170000}"/>
    <cellStyle name="SAPBEXHLevel3 2 4 4" xfId="4643" xr:uid="{00000000-0005-0000-0000-0000FD170000}"/>
    <cellStyle name="SAPBEXHLevel3 2 4 5" xfId="5207" xr:uid="{00000000-0005-0000-0000-0000FE170000}"/>
    <cellStyle name="SAPBEXHLevel3 2 4 6" xfId="5914" xr:uid="{00000000-0005-0000-0000-0000FF170000}"/>
    <cellStyle name="SAPBEXHLevel3 2 4 7" xfId="6624" xr:uid="{00000000-0005-0000-0000-000000180000}"/>
    <cellStyle name="SAPBEXHLevel3 2 4 8" xfId="7633" xr:uid="{00000000-0005-0000-0000-000001180000}"/>
    <cellStyle name="SAPBEXHLevel3 2 4 9" xfId="8874" xr:uid="{00000000-0005-0000-0000-000002180000}"/>
    <cellStyle name="SAPBEXHLevel3 2 5" xfId="855" xr:uid="{00000000-0005-0000-0000-000003180000}"/>
    <cellStyle name="SAPBEXHLevel3 2 5 2" xfId="2869" xr:uid="{00000000-0005-0000-0000-000004180000}"/>
    <cellStyle name="SAPBEXHLevel3 2 5 3" xfId="3727" xr:uid="{00000000-0005-0000-0000-000005180000}"/>
    <cellStyle name="SAPBEXHLevel3 2 5 4" xfId="4936" xr:uid="{00000000-0005-0000-0000-000006180000}"/>
    <cellStyle name="SAPBEXHLevel3 2 5 5" xfId="5427" xr:uid="{00000000-0005-0000-0000-000007180000}"/>
    <cellStyle name="SAPBEXHLevel3 2 5 6" xfId="6305" xr:uid="{00000000-0005-0000-0000-000008180000}"/>
    <cellStyle name="SAPBEXHLevel3 2 5 7" xfId="7492" xr:uid="{00000000-0005-0000-0000-000009180000}"/>
    <cellStyle name="SAPBEXHLevel3 2 5 8" xfId="8082" xr:uid="{00000000-0005-0000-0000-00000A180000}"/>
    <cellStyle name="SAPBEXHLevel3 2 5 9" xfId="7824" xr:uid="{00000000-0005-0000-0000-00000B180000}"/>
    <cellStyle name="SAPBEXHLevel3 2 6" xfId="1129" xr:uid="{00000000-0005-0000-0000-00000C180000}"/>
    <cellStyle name="SAPBEXHLevel3 2 6 2" xfId="1720" xr:uid="{00000000-0005-0000-0000-00000D180000}"/>
    <cellStyle name="SAPBEXHLevel3 2 6 3" xfId="3548" xr:uid="{00000000-0005-0000-0000-00000E180000}"/>
    <cellStyle name="SAPBEXHLevel3 2 6 4" xfId="4096" xr:uid="{00000000-0005-0000-0000-00000F180000}"/>
    <cellStyle name="SAPBEXHLevel3 2 6 5" xfId="6143" xr:uid="{00000000-0005-0000-0000-000010180000}"/>
    <cellStyle name="SAPBEXHLevel3 2 6 6" xfId="7904" xr:uid="{00000000-0005-0000-0000-000011180000}"/>
    <cellStyle name="SAPBEXHLevel3 2 6 7" xfId="8921" xr:uid="{00000000-0005-0000-0000-000012180000}"/>
    <cellStyle name="SAPBEXHLevel3 2 7" xfId="2587" xr:uid="{00000000-0005-0000-0000-000013180000}"/>
    <cellStyle name="SAPBEXHLevel3 2 8" xfId="3273" xr:uid="{00000000-0005-0000-0000-000014180000}"/>
    <cellStyle name="SAPBEXHLevel3 2 9" xfId="3975" xr:uid="{00000000-0005-0000-0000-000015180000}"/>
    <cellStyle name="SAPBEXHLevel3 20" xfId="122" xr:uid="{00000000-0005-0000-0000-000016180000}"/>
    <cellStyle name="SAPBEXHLevel3 3" xfId="861" xr:uid="{00000000-0005-0000-0000-000017180000}"/>
    <cellStyle name="SAPBEXHLevel3 3 10" xfId="8299" xr:uid="{00000000-0005-0000-0000-000018180000}"/>
    <cellStyle name="SAPBEXHLevel3 3 2" xfId="862" xr:uid="{00000000-0005-0000-0000-000019180000}"/>
    <cellStyle name="SAPBEXHLevel3 3 2 2" xfId="2694" xr:uid="{00000000-0005-0000-0000-00001A180000}"/>
    <cellStyle name="SAPBEXHLevel3 3 2 3" xfId="3280" xr:uid="{00000000-0005-0000-0000-00001B180000}"/>
    <cellStyle name="SAPBEXHLevel3 3 2 4" xfId="4765" xr:uid="{00000000-0005-0000-0000-00001C180000}"/>
    <cellStyle name="SAPBEXHLevel3 3 2 5" xfId="4191" xr:uid="{00000000-0005-0000-0000-00001D180000}"/>
    <cellStyle name="SAPBEXHLevel3 3 2 6" xfId="5916" xr:uid="{00000000-0005-0000-0000-00001E180000}"/>
    <cellStyle name="SAPBEXHLevel3 3 2 7" xfId="7313" xr:uid="{00000000-0005-0000-0000-00001F180000}"/>
    <cellStyle name="SAPBEXHLevel3 3 2 8" xfId="7635" xr:uid="{00000000-0005-0000-0000-000020180000}"/>
    <cellStyle name="SAPBEXHLevel3 3 2 9" xfId="8665" xr:uid="{00000000-0005-0000-0000-000021180000}"/>
    <cellStyle name="SAPBEXHLevel3 3 3" xfId="2192" xr:uid="{00000000-0005-0000-0000-000022180000}"/>
    <cellStyle name="SAPBEXHLevel3 3 4" xfId="3279" xr:uid="{00000000-0005-0000-0000-000023180000}"/>
    <cellStyle name="SAPBEXHLevel3 3 5" xfId="3752" xr:uid="{00000000-0005-0000-0000-000024180000}"/>
    <cellStyle name="SAPBEXHLevel3 3 6" xfId="5208" xr:uid="{00000000-0005-0000-0000-000025180000}"/>
    <cellStyle name="SAPBEXHLevel3 3 7" xfId="5915" xr:uid="{00000000-0005-0000-0000-000026180000}"/>
    <cellStyle name="SAPBEXHLevel3 3 8" xfId="7201" xr:uid="{00000000-0005-0000-0000-000027180000}"/>
    <cellStyle name="SAPBEXHLevel3 3 9" xfId="7634" xr:uid="{00000000-0005-0000-0000-000028180000}"/>
    <cellStyle name="SAPBEXHLevel3 4" xfId="863" xr:uid="{00000000-0005-0000-0000-000029180000}"/>
    <cellStyle name="SAPBEXHLevel3 4 10" xfId="9073" xr:uid="{00000000-0005-0000-0000-00002A180000}"/>
    <cellStyle name="SAPBEXHLevel3 4 2" xfId="864" xr:uid="{00000000-0005-0000-0000-00002B180000}"/>
    <cellStyle name="SAPBEXHLevel3 4 2 2" xfId="1408" xr:uid="{00000000-0005-0000-0000-00002C180000}"/>
    <cellStyle name="SAPBEXHLevel3 4 2 3" xfId="3282" xr:uid="{00000000-0005-0000-0000-00002D180000}"/>
    <cellStyle name="SAPBEXHLevel3 4 2 4" xfId="3331" xr:uid="{00000000-0005-0000-0000-00002E180000}"/>
    <cellStyle name="SAPBEXHLevel3 4 2 5" xfId="5209" xr:uid="{00000000-0005-0000-0000-00002F180000}"/>
    <cellStyle name="SAPBEXHLevel3 4 2 6" xfId="5918" xr:uid="{00000000-0005-0000-0000-000030180000}"/>
    <cellStyle name="SAPBEXHLevel3 4 2 7" xfId="6622" xr:uid="{00000000-0005-0000-0000-000031180000}"/>
    <cellStyle name="SAPBEXHLevel3 4 2 8" xfId="7637" xr:uid="{00000000-0005-0000-0000-000032180000}"/>
    <cellStyle name="SAPBEXHLevel3 4 2 9" xfId="8300" xr:uid="{00000000-0005-0000-0000-000033180000}"/>
    <cellStyle name="SAPBEXHLevel3 4 3" xfId="2013" xr:uid="{00000000-0005-0000-0000-000034180000}"/>
    <cellStyle name="SAPBEXHLevel3 4 4" xfId="3281" xr:uid="{00000000-0005-0000-0000-000035180000}"/>
    <cellStyle name="SAPBEXHLevel3 4 5" xfId="3977" xr:uid="{00000000-0005-0000-0000-000036180000}"/>
    <cellStyle name="SAPBEXHLevel3 4 6" xfId="5745" xr:uid="{00000000-0005-0000-0000-000037180000}"/>
    <cellStyle name="SAPBEXHLevel3 4 7" xfId="5917" xr:uid="{00000000-0005-0000-0000-000038180000}"/>
    <cellStyle name="SAPBEXHLevel3 4 8" xfId="6623" xr:uid="{00000000-0005-0000-0000-000039180000}"/>
    <cellStyle name="SAPBEXHLevel3 4 9" xfId="7636" xr:uid="{00000000-0005-0000-0000-00003A180000}"/>
    <cellStyle name="SAPBEXHLevel3 5" xfId="865" xr:uid="{00000000-0005-0000-0000-00003B180000}"/>
    <cellStyle name="SAPBEXHLevel3 5 10" xfId="8301" xr:uid="{00000000-0005-0000-0000-00003C180000}"/>
    <cellStyle name="SAPBEXHLevel3 5 2" xfId="866" xr:uid="{00000000-0005-0000-0000-00003D180000}"/>
    <cellStyle name="SAPBEXHLevel3 5 2 2" xfId="1443" xr:uid="{00000000-0005-0000-0000-00003E180000}"/>
    <cellStyle name="SAPBEXHLevel3 5 2 3" xfId="3284" xr:uid="{00000000-0005-0000-0000-00003F180000}"/>
    <cellStyle name="SAPBEXHLevel3 5 2 4" xfId="2862" xr:uid="{00000000-0005-0000-0000-000040180000}"/>
    <cellStyle name="SAPBEXHLevel3 5 2 5" xfId="5211" xr:uid="{00000000-0005-0000-0000-000041180000}"/>
    <cellStyle name="SAPBEXHLevel3 5 2 6" xfId="5920" xr:uid="{00000000-0005-0000-0000-000042180000}"/>
    <cellStyle name="SAPBEXHLevel3 5 2 7" xfId="7182" xr:uid="{00000000-0005-0000-0000-000043180000}"/>
    <cellStyle name="SAPBEXHLevel3 5 2 8" xfId="7639" xr:uid="{00000000-0005-0000-0000-000044180000}"/>
    <cellStyle name="SAPBEXHLevel3 5 2 9" xfId="7207" xr:uid="{00000000-0005-0000-0000-000045180000}"/>
    <cellStyle name="SAPBEXHLevel3 5 3" xfId="1225" xr:uid="{00000000-0005-0000-0000-000046180000}"/>
    <cellStyle name="SAPBEXHLevel3 5 4" xfId="3283" xr:uid="{00000000-0005-0000-0000-000047180000}"/>
    <cellStyle name="SAPBEXHLevel3 5 5" xfId="4642" xr:uid="{00000000-0005-0000-0000-000048180000}"/>
    <cellStyle name="SAPBEXHLevel3 5 6" xfId="5210" xr:uid="{00000000-0005-0000-0000-000049180000}"/>
    <cellStyle name="SAPBEXHLevel3 5 7" xfId="5919" xr:uid="{00000000-0005-0000-0000-00004A180000}"/>
    <cellStyle name="SAPBEXHLevel3 5 8" xfId="6621" xr:uid="{00000000-0005-0000-0000-00004B180000}"/>
    <cellStyle name="SAPBEXHLevel3 5 9" xfId="7638" xr:uid="{00000000-0005-0000-0000-00004C180000}"/>
    <cellStyle name="SAPBEXHLevel3 6" xfId="867" xr:uid="{00000000-0005-0000-0000-00004D180000}"/>
    <cellStyle name="SAPBEXHLevel3 6 10" xfId="6493" xr:uid="{00000000-0005-0000-0000-00004E180000}"/>
    <cellStyle name="SAPBEXHLevel3 6 2" xfId="868" xr:uid="{00000000-0005-0000-0000-00004F180000}"/>
    <cellStyle name="SAPBEXHLevel3 6 2 2" xfId="1344" xr:uid="{00000000-0005-0000-0000-000050180000}"/>
    <cellStyle name="SAPBEXHLevel3 6 2 3" xfId="3286" xr:uid="{00000000-0005-0000-0000-000051180000}"/>
    <cellStyle name="SAPBEXHLevel3 6 2 4" xfId="3978" xr:uid="{00000000-0005-0000-0000-000052180000}"/>
    <cellStyle name="SAPBEXHLevel3 6 2 5" xfId="5744" xr:uid="{00000000-0005-0000-0000-000053180000}"/>
    <cellStyle name="SAPBEXHLevel3 6 2 6" xfId="5922" xr:uid="{00000000-0005-0000-0000-000054180000}"/>
    <cellStyle name="SAPBEXHLevel3 6 2 7" xfId="6620" xr:uid="{00000000-0005-0000-0000-000055180000}"/>
    <cellStyle name="SAPBEXHLevel3 6 2 8" xfId="7641" xr:uid="{00000000-0005-0000-0000-000056180000}"/>
    <cellStyle name="SAPBEXHLevel3 6 2 9" xfId="9072" xr:uid="{00000000-0005-0000-0000-000057180000}"/>
    <cellStyle name="SAPBEXHLevel3 6 3" xfId="2693" xr:uid="{00000000-0005-0000-0000-000058180000}"/>
    <cellStyle name="SAPBEXHLevel3 6 4" xfId="3285" xr:uid="{00000000-0005-0000-0000-000059180000}"/>
    <cellStyle name="SAPBEXHLevel3 6 5" xfId="4764" xr:uid="{00000000-0005-0000-0000-00005A180000}"/>
    <cellStyle name="SAPBEXHLevel3 6 6" xfId="4250" xr:uid="{00000000-0005-0000-0000-00005B180000}"/>
    <cellStyle name="SAPBEXHLevel3 6 7" xfId="5921" xr:uid="{00000000-0005-0000-0000-00005C180000}"/>
    <cellStyle name="SAPBEXHLevel3 6 8" xfId="7312" xr:uid="{00000000-0005-0000-0000-00005D180000}"/>
    <cellStyle name="SAPBEXHLevel3 6 9" xfId="7640" xr:uid="{00000000-0005-0000-0000-00005E180000}"/>
    <cellStyle name="SAPBEXHLevel3 7" xfId="869" xr:uid="{00000000-0005-0000-0000-00005F180000}"/>
    <cellStyle name="SAPBEXHLevel3 7 2" xfId="870" xr:uid="{00000000-0005-0000-0000-000060180000}"/>
    <cellStyle name="SAPBEXHLevel3 7 2 2" xfId="2586" xr:uid="{00000000-0005-0000-0000-000061180000}"/>
    <cellStyle name="SAPBEXHLevel3 7 2 3" xfId="3288" xr:uid="{00000000-0005-0000-0000-000062180000}"/>
    <cellStyle name="SAPBEXHLevel3 7 2 4" xfId="3980" xr:uid="{00000000-0005-0000-0000-000063180000}"/>
    <cellStyle name="SAPBEXHLevel3 7 2 5" xfId="5924" xr:uid="{00000000-0005-0000-0000-000064180000}"/>
    <cellStyle name="SAPBEXHLevel3 7 2 6" xfId="7643" xr:uid="{00000000-0005-0000-0000-000065180000}"/>
    <cellStyle name="SAPBEXHLevel3 7 2 7" xfId="8302" xr:uid="{00000000-0005-0000-0000-000066180000}"/>
    <cellStyle name="SAPBEXHLevel3 7 3" xfId="2056" xr:uid="{00000000-0005-0000-0000-000067180000}"/>
    <cellStyle name="SAPBEXHLevel3 7 4" xfId="3287" xr:uid="{00000000-0005-0000-0000-000068180000}"/>
    <cellStyle name="SAPBEXHLevel3 7 5" xfId="3979" xr:uid="{00000000-0005-0000-0000-000069180000}"/>
    <cellStyle name="SAPBEXHLevel3 7 6" xfId="5923" xr:uid="{00000000-0005-0000-0000-00006A180000}"/>
    <cellStyle name="SAPBEXHLevel3 7 7" xfId="7642" xr:uid="{00000000-0005-0000-0000-00006B180000}"/>
    <cellStyle name="SAPBEXHLevel3 7 8" xfId="8873" xr:uid="{00000000-0005-0000-0000-00006C180000}"/>
    <cellStyle name="SAPBEXHLevel3 8" xfId="871" xr:uid="{00000000-0005-0000-0000-00006D180000}"/>
    <cellStyle name="SAPBEXHLevel3 8 2" xfId="1257" xr:uid="{00000000-0005-0000-0000-00006E180000}"/>
    <cellStyle name="SAPBEXHLevel3 8 3" xfId="3289" xr:uid="{00000000-0005-0000-0000-00006F180000}"/>
    <cellStyle name="SAPBEXHLevel3 8 4" xfId="3602" xr:uid="{00000000-0005-0000-0000-000070180000}"/>
    <cellStyle name="SAPBEXHLevel3 8 5" xfId="5212" xr:uid="{00000000-0005-0000-0000-000071180000}"/>
    <cellStyle name="SAPBEXHLevel3 8 6" xfId="5925" xr:uid="{00000000-0005-0000-0000-000072180000}"/>
    <cellStyle name="SAPBEXHLevel3 8 7" xfId="6618" xr:uid="{00000000-0005-0000-0000-000073180000}"/>
    <cellStyle name="SAPBEXHLevel3 8 8" xfId="7644" xr:uid="{00000000-0005-0000-0000-000074180000}"/>
    <cellStyle name="SAPBEXHLevel3 8 9" xfId="8303" xr:uid="{00000000-0005-0000-0000-000075180000}"/>
    <cellStyle name="SAPBEXHLevel3 9" xfId="872" xr:uid="{00000000-0005-0000-0000-000076180000}"/>
    <cellStyle name="SAPBEXHLevel3 9 10" xfId="8304" xr:uid="{00000000-0005-0000-0000-000077180000}"/>
    <cellStyle name="SAPBEXHLevel3 9 2" xfId="873" xr:uid="{00000000-0005-0000-0000-000078180000}"/>
    <cellStyle name="SAPBEXHLevel3 9 2 2" xfId="2585" xr:uid="{00000000-0005-0000-0000-000079180000}"/>
    <cellStyle name="SAPBEXHLevel3 9 2 3" xfId="3291" xr:uid="{00000000-0005-0000-0000-00007A180000}"/>
    <cellStyle name="SAPBEXHLevel3 9 2 4" xfId="3981" xr:uid="{00000000-0005-0000-0000-00007B180000}"/>
    <cellStyle name="SAPBEXHLevel3 9 2 5" xfId="5214" xr:uid="{00000000-0005-0000-0000-00007C180000}"/>
    <cellStyle name="SAPBEXHLevel3 9 2 6" xfId="5927" xr:uid="{00000000-0005-0000-0000-00007D180000}"/>
    <cellStyle name="SAPBEXHLevel3 9 2 7" xfId="6616" xr:uid="{00000000-0005-0000-0000-00007E180000}"/>
    <cellStyle name="SAPBEXHLevel3 9 2 8" xfId="7646" xr:uid="{00000000-0005-0000-0000-00007F180000}"/>
    <cellStyle name="SAPBEXHLevel3 9 2 9" xfId="8305" xr:uid="{00000000-0005-0000-0000-000080180000}"/>
    <cellStyle name="SAPBEXHLevel3 9 3" xfId="2182" xr:uid="{00000000-0005-0000-0000-000081180000}"/>
    <cellStyle name="SAPBEXHLevel3 9 4" xfId="3290" xr:uid="{00000000-0005-0000-0000-000082180000}"/>
    <cellStyle name="SAPBEXHLevel3 9 5" xfId="4641" xr:uid="{00000000-0005-0000-0000-000083180000}"/>
    <cellStyle name="SAPBEXHLevel3 9 6" xfId="5213" xr:uid="{00000000-0005-0000-0000-000084180000}"/>
    <cellStyle name="SAPBEXHLevel3 9 7" xfId="5926" xr:uid="{00000000-0005-0000-0000-000085180000}"/>
    <cellStyle name="SAPBEXHLevel3 9 8" xfId="6617" xr:uid="{00000000-0005-0000-0000-000086180000}"/>
    <cellStyle name="SAPBEXHLevel3 9 9" xfId="7645" xr:uid="{00000000-0005-0000-0000-000087180000}"/>
    <cellStyle name="SAPBEXHLevel3_FY12_MNA_Monthly_Portfolio_Report_July_2012new - Copy" xfId="874" xr:uid="{00000000-0005-0000-0000-000088180000}"/>
    <cellStyle name="SAPBEXHLevel3X" xfId="37" xr:uid="{00000000-0005-0000-0000-000089180000}"/>
    <cellStyle name="SAPBEXHLevel3X 10" xfId="875" xr:uid="{00000000-0005-0000-0000-00008A180000}"/>
    <cellStyle name="SAPBEXHLevel3X 10 2" xfId="2584" xr:uid="{00000000-0005-0000-0000-00008B180000}"/>
    <cellStyle name="SAPBEXHLevel3X 10 3" xfId="3293" xr:uid="{00000000-0005-0000-0000-00008C180000}"/>
    <cellStyle name="SAPBEXHLevel3X 10 4" xfId="3077" xr:uid="{00000000-0005-0000-0000-00008D180000}"/>
    <cellStyle name="SAPBEXHLevel3X 10 5" xfId="5929" xr:uid="{00000000-0005-0000-0000-00008E180000}"/>
    <cellStyle name="SAPBEXHLevel3X 10 6" xfId="7648" xr:uid="{00000000-0005-0000-0000-00008F180000}"/>
    <cellStyle name="SAPBEXHLevel3X 10 7" xfId="8307" xr:uid="{00000000-0005-0000-0000-000090180000}"/>
    <cellStyle name="SAPBEXHLevel3X 11" xfId="876" xr:uid="{00000000-0005-0000-0000-000091180000}"/>
    <cellStyle name="SAPBEXHLevel3X 11 2" xfId="1671" xr:uid="{00000000-0005-0000-0000-000092180000}"/>
    <cellStyle name="SAPBEXHLevel3X 11 3" xfId="3294" xr:uid="{00000000-0005-0000-0000-000093180000}"/>
    <cellStyle name="SAPBEXHLevel3X 11 4" xfId="4297" xr:uid="{00000000-0005-0000-0000-000094180000}"/>
    <cellStyle name="SAPBEXHLevel3X 11 5" xfId="5930" xr:uid="{00000000-0005-0000-0000-000095180000}"/>
    <cellStyle name="SAPBEXHLevel3X 11 6" xfId="7649" xr:uid="{00000000-0005-0000-0000-000096180000}"/>
    <cellStyle name="SAPBEXHLevel3X 11 7" xfId="8308" xr:uid="{00000000-0005-0000-0000-000097180000}"/>
    <cellStyle name="SAPBEXHLevel3X 12" xfId="877" xr:uid="{00000000-0005-0000-0000-000098180000}"/>
    <cellStyle name="SAPBEXHLevel3X 12 2" xfId="1672" xr:uid="{00000000-0005-0000-0000-000099180000}"/>
    <cellStyle name="SAPBEXHLevel3X 12 3" xfId="3295" xr:uid="{00000000-0005-0000-0000-00009A180000}"/>
    <cellStyle name="SAPBEXHLevel3X 12 4" xfId="4166" xr:uid="{00000000-0005-0000-0000-00009B180000}"/>
    <cellStyle name="SAPBEXHLevel3X 12 5" xfId="5931" xr:uid="{00000000-0005-0000-0000-00009C180000}"/>
    <cellStyle name="SAPBEXHLevel3X 12 6" xfId="7650" xr:uid="{00000000-0005-0000-0000-00009D180000}"/>
    <cellStyle name="SAPBEXHLevel3X 12 7" xfId="8309" xr:uid="{00000000-0005-0000-0000-00009E180000}"/>
    <cellStyle name="SAPBEXHLevel3X 13" xfId="878" xr:uid="{00000000-0005-0000-0000-00009F180000}"/>
    <cellStyle name="SAPBEXHLevel3X 13 2" xfId="2642" xr:uid="{00000000-0005-0000-0000-0000A0180000}"/>
    <cellStyle name="SAPBEXHLevel3X 13 3" xfId="3296" xr:uid="{00000000-0005-0000-0000-0000A1180000}"/>
    <cellStyle name="SAPBEXHLevel3X 13 4" xfId="4553" xr:uid="{00000000-0005-0000-0000-0000A2180000}"/>
    <cellStyle name="SAPBEXHLevel3X 13 5" xfId="5932" xr:uid="{00000000-0005-0000-0000-0000A3180000}"/>
    <cellStyle name="SAPBEXHLevel3X 13 6" xfId="7651" xr:uid="{00000000-0005-0000-0000-0000A4180000}"/>
    <cellStyle name="SAPBEXHLevel3X 13 7" xfId="8310" xr:uid="{00000000-0005-0000-0000-0000A5180000}"/>
    <cellStyle name="SAPBEXHLevel3X 14" xfId="2272" xr:uid="{00000000-0005-0000-0000-0000A6180000}"/>
    <cellStyle name="SAPBEXHLevel3X 15" xfId="3292" xr:uid="{00000000-0005-0000-0000-0000A7180000}"/>
    <cellStyle name="SAPBEXHLevel3X 16" xfId="3982" xr:uid="{00000000-0005-0000-0000-0000A8180000}"/>
    <cellStyle name="SAPBEXHLevel3X 17" xfId="5928" xr:uid="{00000000-0005-0000-0000-0000A9180000}"/>
    <cellStyle name="SAPBEXHLevel3X 18" xfId="7647" xr:uid="{00000000-0005-0000-0000-0000AA180000}"/>
    <cellStyle name="SAPBEXHLevel3X 19" xfId="8306" xr:uid="{00000000-0005-0000-0000-0000AB180000}"/>
    <cellStyle name="SAPBEXHLevel3X 2" xfId="140" xr:uid="{00000000-0005-0000-0000-0000AC180000}"/>
    <cellStyle name="SAPBEXHLevel3X 2 10" xfId="4017" xr:uid="{00000000-0005-0000-0000-0000AD180000}"/>
    <cellStyle name="SAPBEXHLevel3X 2 11" xfId="5933" xr:uid="{00000000-0005-0000-0000-0000AE180000}"/>
    <cellStyle name="SAPBEXHLevel3X 2 12" xfId="7311" xr:uid="{00000000-0005-0000-0000-0000AF180000}"/>
    <cellStyle name="SAPBEXHLevel3X 2 13" xfId="7652" xr:uid="{00000000-0005-0000-0000-0000B0180000}"/>
    <cellStyle name="SAPBEXHLevel3X 2 14" xfId="7499" xr:uid="{00000000-0005-0000-0000-0000B1180000}"/>
    <cellStyle name="SAPBEXHLevel3X 2 2" xfId="880" xr:uid="{00000000-0005-0000-0000-0000B2180000}"/>
    <cellStyle name="SAPBEXHLevel3X 2 2 10" xfId="9071" xr:uid="{00000000-0005-0000-0000-0000B3180000}"/>
    <cellStyle name="SAPBEXHLevel3X 2 2 2" xfId="881" xr:uid="{00000000-0005-0000-0000-0000B4180000}"/>
    <cellStyle name="SAPBEXHLevel3X 2 2 2 2" xfId="1561" xr:uid="{00000000-0005-0000-0000-0000B5180000}"/>
    <cellStyle name="SAPBEXHLevel3X 2 2 2 3" xfId="3299" xr:uid="{00000000-0005-0000-0000-0000B6180000}"/>
    <cellStyle name="SAPBEXHLevel3X 2 2 2 4" xfId="4396" xr:uid="{00000000-0005-0000-0000-0000B7180000}"/>
    <cellStyle name="SAPBEXHLevel3X 2 2 2 5" xfId="5215" xr:uid="{00000000-0005-0000-0000-0000B8180000}"/>
    <cellStyle name="SAPBEXHLevel3X 2 2 2 6" xfId="5935" xr:uid="{00000000-0005-0000-0000-0000B9180000}"/>
    <cellStyle name="SAPBEXHLevel3X 2 2 2 7" xfId="7230" xr:uid="{00000000-0005-0000-0000-0000BA180000}"/>
    <cellStyle name="SAPBEXHLevel3X 2 2 2 8" xfId="7654" xr:uid="{00000000-0005-0000-0000-0000BB180000}"/>
    <cellStyle name="SAPBEXHLevel3X 2 2 2 9" xfId="8311" xr:uid="{00000000-0005-0000-0000-0000BC180000}"/>
    <cellStyle name="SAPBEXHLevel3X 2 2 3" xfId="2583" xr:uid="{00000000-0005-0000-0000-0000BD180000}"/>
    <cellStyle name="SAPBEXHLevel3X 2 2 4" xfId="3298" xr:uid="{00000000-0005-0000-0000-0000BE180000}"/>
    <cellStyle name="SAPBEXHLevel3X 2 2 5" xfId="4640" xr:uid="{00000000-0005-0000-0000-0000BF180000}"/>
    <cellStyle name="SAPBEXHLevel3X 2 2 6" xfId="5743" xr:uid="{00000000-0005-0000-0000-0000C0180000}"/>
    <cellStyle name="SAPBEXHLevel3X 2 2 7" xfId="5934" xr:uid="{00000000-0005-0000-0000-0000C1180000}"/>
    <cellStyle name="SAPBEXHLevel3X 2 2 8" xfId="6612" xr:uid="{00000000-0005-0000-0000-0000C2180000}"/>
    <cellStyle name="SAPBEXHLevel3X 2 2 9" xfId="7653" xr:uid="{00000000-0005-0000-0000-0000C3180000}"/>
    <cellStyle name="SAPBEXHLevel3X 2 3" xfId="882" xr:uid="{00000000-0005-0000-0000-0000C4180000}"/>
    <cellStyle name="SAPBEXHLevel3X 2 3 10" xfId="6383" xr:uid="{00000000-0005-0000-0000-0000C5180000}"/>
    <cellStyle name="SAPBEXHLevel3X 2 3 2" xfId="883" xr:uid="{00000000-0005-0000-0000-0000C6180000}"/>
    <cellStyle name="SAPBEXHLevel3X 2 3 2 2" xfId="2332" xr:uid="{00000000-0005-0000-0000-0000C7180000}"/>
    <cellStyle name="SAPBEXHLevel3X 2 3 2 3" xfId="3301" xr:uid="{00000000-0005-0000-0000-0000C8180000}"/>
    <cellStyle name="SAPBEXHLevel3X 2 3 2 4" xfId="3983" xr:uid="{00000000-0005-0000-0000-0000C9180000}"/>
    <cellStyle name="SAPBEXHLevel3X 2 3 2 5" xfId="5742" xr:uid="{00000000-0005-0000-0000-0000CA180000}"/>
    <cellStyle name="SAPBEXHLevel3X 2 3 2 6" xfId="5937" xr:uid="{00000000-0005-0000-0000-0000CB180000}"/>
    <cellStyle name="SAPBEXHLevel3X 2 3 2 7" xfId="6611" xr:uid="{00000000-0005-0000-0000-0000CC180000}"/>
    <cellStyle name="SAPBEXHLevel3X 2 3 2 8" xfId="7656" xr:uid="{00000000-0005-0000-0000-0000CD180000}"/>
    <cellStyle name="SAPBEXHLevel3X 2 3 2 9" xfId="9070" xr:uid="{00000000-0005-0000-0000-0000CE180000}"/>
    <cellStyle name="SAPBEXHLevel3X 2 3 3" xfId="2691" xr:uid="{00000000-0005-0000-0000-0000CF180000}"/>
    <cellStyle name="SAPBEXHLevel3X 2 3 4" xfId="3300" xr:uid="{00000000-0005-0000-0000-0000D0180000}"/>
    <cellStyle name="SAPBEXHLevel3X 2 3 5" xfId="4762" xr:uid="{00000000-0005-0000-0000-0000D1180000}"/>
    <cellStyle name="SAPBEXHLevel3X 2 3 6" xfId="4758" xr:uid="{00000000-0005-0000-0000-0000D2180000}"/>
    <cellStyle name="SAPBEXHLevel3X 2 3 7" xfId="5936" xr:uid="{00000000-0005-0000-0000-0000D3180000}"/>
    <cellStyle name="SAPBEXHLevel3X 2 3 8" xfId="7310" xr:uid="{00000000-0005-0000-0000-0000D4180000}"/>
    <cellStyle name="SAPBEXHLevel3X 2 3 9" xfId="7655" xr:uid="{00000000-0005-0000-0000-0000D5180000}"/>
    <cellStyle name="SAPBEXHLevel3X 2 4" xfId="884" xr:uid="{00000000-0005-0000-0000-0000D6180000}"/>
    <cellStyle name="SAPBEXHLevel3X 2 4 2" xfId="1982" xr:uid="{00000000-0005-0000-0000-0000D7180000}"/>
    <cellStyle name="SAPBEXHLevel3X 2 4 3" xfId="3302" xr:uid="{00000000-0005-0000-0000-0000D8180000}"/>
    <cellStyle name="SAPBEXHLevel3X 2 4 4" xfId="3984" xr:uid="{00000000-0005-0000-0000-0000D9180000}"/>
    <cellStyle name="SAPBEXHLevel3X 2 4 5" xfId="5216" xr:uid="{00000000-0005-0000-0000-0000DA180000}"/>
    <cellStyle name="SAPBEXHLevel3X 2 4 6" xfId="5938" xr:uid="{00000000-0005-0000-0000-0000DB180000}"/>
    <cellStyle name="SAPBEXHLevel3X 2 4 7" xfId="6610" xr:uid="{00000000-0005-0000-0000-0000DC180000}"/>
    <cellStyle name="SAPBEXHLevel3X 2 4 8" xfId="7657" xr:uid="{00000000-0005-0000-0000-0000DD180000}"/>
    <cellStyle name="SAPBEXHLevel3X 2 4 9" xfId="8712" xr:uid="{00000000-0005-0000-0000-0000DE180000}"/>
    <cellStyle name="SAPBEXHLevel3X 2 5" xfId="879" xr:uid="{00000000-0005-0000-0000-0000DF180000}"/>
    <cellStyle name="SAPBEXHLevel3X 2 5 2" xfId="2870" xr:uid="{00000000-0005-0000-0000-0000E0180000}"/>
    <cellStyle name="SAPBEXHLevel3X 2 5 3" xfId="3728" xr:uid="{00000000-0005-0000-0000-0000E1180000}"/>
    <cellStyle name="SAPBEXHLevel3X 2 5 4" xfId="4937" xr:uid="{00000000-0005-0000-0000-0000E2180000}"/>
    <cellStyle name="SAPBEXHLevel3X 2 5 5" xfId="5428" xr:uid="{00000000-0005-0000-0000-0000E3180000}"/>
    <cellStyle name="SAPBEXHLevel3X 2 5 6" xfId="6306" xr:uid="{00000000-0005-0000-0000-0000E4180000}"/>
    <cellStyle name="SAPBEXHLevel3X 2 5 7" xfId="7493" xr:uid="{00000000-0005-0000-0000-0000E5180000}"/>
    <cellStyle name="SAPBEXHLevel3X 2 5 8" xfId="8083" xr:uid="{00000000-0005-0000-0000-0000E6180000}"/>
    <cellStyle name="SAPBEXHLevel3X 2 5 9" xfId="8832" xr:uid="{00000000-0005-0000-0000-0000E7180000}"/>
    <cellStyle name="SAPBEXHLevel3X 2 6" xfId="1130" xr:uid="{00000000-0005-0000-0000-0000E8180000}"/>
    <cellStyle name="SAPBEXHLevel3X 2 6 2" xfId="1721" xr:uid="{00000000-0005-0000-0000-0000E9180000}"/>
    <cellStyle name="SAPBEXHLevel3X 2 6 3" xfId="3549" xr:uid="{00000000-0005-0000-0000-0000EA180000}"/>
    <cellStyle name="SAPBEXHLevel3X 2 6 4" xfId="4097" xr:uid="{00000000-0005-0000-0000-0000EB180000}"/>
    <cellStyle name="SAPBEXHLevel3X 2 6 5" xfId="6144" xr:uid="{00000000-0005-0000-0000-0000EC180000}"/>
    <cellStyle name="SAPBEXHLevel3X 2 6 6" xfId="7905" xr:uid="{00000000-0005-0000-0000-0000ED180000}"/>
    <cellStyle name="SAPBEXHLevel3X 2 6 7" xfId="7286" xr:uid="{00000000-0005-0000-0000-0000EE180000}"/>
    <cellStyle name="SAPBEXHLevel3X 2 7" xfId="2692" xr:uid="{00000000-0005-0000-0000-0000EF180000}"/>
    <cellStyle name="SAPBEXHLevel3X 2 8" xfId="3297" xr:uid="{00000000-0005-0000-0000-0000F0180000}"/>
    <cellStyle name="SAPBEXHLevel3X 2 9" xfId="4763" xr:uid="{00000000-0005-0000-0000-0000F1180000}"/>
    <cellStyle name="SAPBEXHLevel3X 20" xfId="123" xr:uid="{00000000-0005-0000-0000-0000F2180000}"/>
    <cellStyle name="SAPBEXHLevel3X 3" xfId="885" xr:uid="{00000000-0005-0000-0000-0000F3180000}"/>
    <cellStyle name="SAPBEXHLevel3X 3 10" xfId="8872" xr:uid="{00000000-0005-0000-0000-0000F4180000}"/>
    <cellStyle name="SAPBEXHLevel3X 3 2" xfId="886" xr:uid="{00000000-0005-0000-0000-0000F5180000}"/>
    <cellStyle name="SAPBEXHLevel3X 3 2 2" xfId="1823" xr:uid="{00000000-0005-0000-0000-0000F6180000}"/>
    <cellStyle name="SAPBEXHLevel3X 3 2 3" xfId="3304" xr:uid="{00000000-0005-0000-0000-0000F7180000}"/>
    <cellStyle name="SAPBEXHLevel3X 3 2 4" xfId="1558" xr:uid="{00000000-0005-0000-0000-0000F8180000}"/>
    <cellStyle name="SAPBEXHLevel3X 3 2 5" xfId="5218" xr:uid="{00000000-0005-0000-0000-0000F9180000}"/>
    <cellStyle name="SAPBEXHLevel3X 3 2 6" xfId="5940" xr:uid="{00000000-0005-0000-0000-0000FA180000}"/>
    <cellStyle name="SAPBEXHLevel3X 3 2 7" xfId="7228" xr:uid="{00000000-0005-0000-0000-0000FB180000}"/>
    <cellStyle name="SAPBEXHLevel3X 3 2 8" xfId="7659" xr:uid="{00000000-0005-0000-0000-0000FC180000}"/>
    <cellStyle name="SAPBEXHLevel3X 3 2 9" xfId="8312" xr:uid="{00000000-0005-0000-0000-0000FD180000}"/>
    <cellStyle name="SAPBEXHLevel3X 3 3" xfId="2582" xr:uid="{00000000-0005-0000-0000-0000FE180000}"/>
    <cellStyle name="SAPBEXHLevel3X 3 4" xfId="3303" xr:uid="{00000000-0005-0000-0000-0000FF180000}"/>
    <cellStyle name="SAPBEXHLevel3X 3 5" xfId="3985" xr:uid="{00000000-0005-0000-0000-000000190000}"/>
    <cellStyle name="SAPBEXHLevel3X 3 6" xfId="5217" xr:uid="{00000000-0005-0000-0000-000001190000}"/>
    <cellStyle name="SAPBEXHLevel3X 3 7" xfId="5939" xr:uid="{00000000-0005-0000-0000-000002190000}"/>
    <cellStyle name="SAPBEXHLevel3X 3 8" xfId="6609" xr:uid="{00000000-0005-0000-0000-000003190000}"/>
    <cellStyle name="SAPBEXHLevel3X 3 9" xfId="7658" xr:uid="{00000000-0005-0000-0000-000004190000}"/>
    <cellStyle name="SAPBEXHLevel3X 4" xfId="887" xr:uid="{00000000-0005-0000-0000-000005190000}"/>
    <cellStyle name="SAPBEXHLevel3X 4 10" xfId="7173" xr:uid="{00000000-0005-0000-0000-000006190000}"/>
    <cellStyle name="SAPBEXHLevel3X 4 2" xfId="888" xr:uid="{00000000-0005-0000-0000-000007190000}"/>
    <cellStyle name="SAPBEXHLevel3X 4 2 2" xfId="1920" xr:uid="{00000000-0005-0000-0000-000008190000}"/>
    <cellStyle name="SAPBEXHLevel3X 4 2 3" xfId="3306" xr:uid="{00000000-0005-0000-0000-000009190000}"/>
    <cellStyle name="SAPBEXHLevel3X 4 2 4" xfId="1282" xr:uid="{00000000-0005-0000-0000-00000A190000}"/>
    <cellStyle name="SAPBEXHLevel3X 4 2 5" xfId="5741" xr:uid="{00000000-0005-0000-0000-00000B190000}"/>
    <cellStyle name="SAPBEXHLevel3X 4 2 6" xfId="5942" xr:uid="{00000000-0005-0000-0000-00000C190000}"/>
    <cellStyle name="SAPBEXHLevel3X 4 2 7" xfId="6608" xr:uid="{00000000-0005-0000-0000-00000D190000}"/>
    <cellStyle name="SAPBEXHLevel3X 4 2 8" xfId="7661" xr:uid="{00000000-0005-0000-0000-00000E190000}"/>
    <cellStyle name="SAPBEXHLevel3X 4 2 9" xfId="9069" xr:uid="{00000000-0005-0000-0000-00000F190000}"/>
    <cellStyle name="SAPBEXHLevel3X 4 3" xfId="2690" xr:uid="{00000000-0005-0000-0000-000010190000}"/>
    <cellStyle name="SAPBEXHLevel3X 4 4" xfId="3305" xr:uid="{00000000-0005-0000-0000-000011190000}"/>
    <cellStyle name="SAPBEXHLevel3X 4 5" xfId="4761" xr:uid="{00000000-0005-0000-0000-000012190000}"/>
    <cellStyle name="SAPBEXHLevel3X 4 6" xfId="4709" xr:uid="{00000000-0005-0000-0000-000013190000}"/>
    <cellStyle name="SAPBEXHLevel3X 4 7" xfId="5941" xr:uid="{00000000-0005-0000-0000-000014190000}"/>
    <cellStyle name="SAPBEXHLevel3X 4 8" xfId="7309" xr:uid="{00000000-0005-0000-0000-000015190000}"/>
    <cellStyle name="SAPBEXHLevel3X 4 9" xfId="7660" xr:uid="{00000000-0005-0000-0000-000016190000}"/>
    <cellStyle name="SAPBEXHLevel3X 5" xfId="889" xr:uid="{00000000-0005-0000-0000-000017190000}"/>
    <cellStyle name="SAPBEXHLevel3X 5 10" xfId="7684" xr:uid="{00000000-0005-0000-0000-000018190000}"/>
    <cellStyle name="SAPBEXHLevel3X 5 2" xfId="890" xr:uid="{00000000-0005-0000-0000-000019190000}"/>
    <cellStyle name="SAPBEXHLevel3X 5 2 2" xfId="1798" xr:uid="{00000000-0005-0000-0000-00001A190000}"/>
    <cellStyle name="SAPBEXHLevel3X 5 2 3" xfId="3308" xr:uid="{00000000-0005-0000-0000-00001B190000}"/>
    <cellStyle name="SAPBEXHLevel3X 5 2 4" xfId="3986" xr:uid="{00000000-0005-0000-0000-00001C190000}"/>
    <cellStyle name="SAPBEXHLevel3X 5 2 5" xfId="5220" xr:uid="{00000000-0005-0000-0000-00001D190000}"/>
    <cellStyle name="SAPBEXHLevel3X 5 2 6" xfId="5944" xr:uid="{00000000-0005-0000-0000-00001E190000}"/>
    <cellStyle name="SAPBEXHLevel3X 5 2 7" xfId="6606" xr:uid="{00000000-0005-0000-0000-00001F190000}"/>
    <cellStyle name="SAPBEXHLevel3X 5 2 8" xfId="7663" xr:uid="{00000000-0005-0000-0000-000020190000}"/>
    <cellStyle name="SAPBEXHLevel3X 5 2 9" xfId="8871" xr:uid="{00000000-0005-0000-0000-000021190000}"/>
    <cellStyle name="SAPBEXHLevel3X 5 3" xfId="2220" xr:uid="{00000000-0005-0000-0000-000022190000}"/>
    <cellStyle name="SAPBEXHLevel3X 5 4" xfId="3307" xr:uid="{00000000-0005-0000-0000-000023190000}"/>
    <cellStyle name="SAPBEXHLevel3X 5 5" xfId="4639" xr:uid="{00000000-0005-0000-0000-000024190000}"/>
    <cellStyle name="SAPBEXHLevel3X 5 6" xfId="5219" xr:uid="{00000000-0005-0000-0000-000025190000}"/>
    <cellStyle name="SAPBEXHLevel3X 5 7" xfId="5943" xr:uid="{00000000-0005-0000-0000-000026190000}"/>
    <cellStyle name="SAPBEXHLevel3X 5 8" xfId="6607" xr:uid="{00000000-0005-0000-0000-000027190000}"/>
    <cellStyle name="SAPBEXHLevel3X 5 9" xfId="7662" xr:uid="{00000000-0005-0000-0000-000028190000}"/>
    <cellStyle name="SAPBEXHLevel3X 6" xfId="891" xr:uid="{00000000-0005-0000-0000-000029190000}"/>
    <cellStyle name="SAPBEXHLevel3X 6 10" xfId="8313" xr:uid="{00000000-0005-0000-0000-00002A190000}"/>
    <cellStyle name="SAPBEXHLevel3X 6 2" xfId="892" xr:uid="{00000000-0005-0000-0000-00002B190000}"/>
    <cellStyle name="SAPBEXHLevel3X 6 2 2" xfId="2689" xr:uid="{00000000-0005-0000-0000-00002C190000}"/>
    <cellStyle name="SAPBEXHLevel3X 6 2 3" xfId="3310" xr:uid="{00000000-0005-0000-0000-00002D190000}"/>
    <cellStyle name="SAPBEXHLevel3X 6 2 4" xfId="4760" xr:uid="{00000000-0005-0000-0000-00002E190000}"/>
    <cellStyle name="SAPBEXHLevel3X 6 2 5" xfId="4918" xr:uid="{00000000-0005-0000-0000-00002F190000}"/>
    <cellStyle name="SAPBEXHLevel3X 6 2 6" xfId="5946" xr:uid="{00000000-0005-0000-0000-000030190000}"/>
    <cellStyle name="SAPBEXHLevel3X 6 2 7" xfId="7308" xr:uid="{00000000-0005-0000-0000-000031190000}"/>
    <cellStyle name="SAPBEXHLevel3X 6 2 8" xfId="7665" xr:uid="{00000000-0005-0000-0000-000032190000}"/>
    <cellStyle name="SAPBEXHLevel3X 6 2 9" xfId="8675" xr:uid="{00000000-0005-0000-0000-000033190000}"/>
    <cellStyle name="SAPBEXHLevel3X 6 3" xfId="2079" xr:uid="{00000000-0005-0000-0000-000034190000}"/>
    <cellStyle name="SAPBEXHLevel3X 6 4" xfId="3309" xr:uid="{00000000-0005-0000-0000-000035190000}"/>
    <cellStyle name="SAPBEXHLevel3X 6 5" xfId="2730" xr:uid="{00000000-0005-0000-0000-000036190000}"/>
    <cellStyle name="SAPBEXHLevel3X 6 6" xfId="5221" xr:uid="{00000000-0005-0000-0000-000037190000}"/>
    <cellStyle name="SAPBEXHLevel3X 6 7" xfId="5945" xr:uid="{00000000-0005-0000-0000-000038190000}"/>
    <cellStyle name="SAPBEXHLevel3X 6 8" xfId="7200" xr:uid="{00000000-0005-0000-0000-000039190000}"/>
    <cellStyle name="SAPBEXHLevel3X 6 9" xfId="7664" xr:uid="{00000000-0005-0000-0000-00003A190000}"/>
    <cellStyle name="SAPBEXHLevel3X 7" xfId="893" xr:uid="{00000000-0005-0000-0000-00003B190000}"/>
    <cellStyle name="SAPBEXHLevel3X 7 2" xfId="894" xr:uid="{00000000-0005-0000-0000-00003C190000}"/>
    <cellStyle name="SAPBEXHLevel3X 7 2 2" xfId="2333" xr:uid="{00000000-0005-0000-0000-00003D190000}"/>
    <cellStyle name="SAPBEXHLevel3X 7 2 3" xfId="3312" xr:uid="{00000000-0005-0000-0000-00003E190000}"/>
    <cellStyle name="SAPBEXHLevel3X 7 2 4" xfId="3988" xr:uid="{00000000-0005-0000-0000-00003F190000}"/>
    <cellStyle name="SAPBEXHLevel3X 7 2 5" xfId="5948" xr:uid="{00000000-0005-0000-0000-000040190000}"/>
    <cellStyle name="SAPBEXHLevel3X 7 2 6" xfId="7667" xr:uid="{00000000-0005-0000-0000-000041190000}"/>
    <cellStyle name="SAPBEXHLevel3X 7 2 7" xfId="8777" xr:uid="{00000000-0005-0000-0000-000042190000}"/>
    <cellStyle name="SAPBEXHLevel3X 7 3" xfId="2263" xr:uid="{00000000-0005-0000-0000-000043190000}"/>
    <cellStyle name="SAPBEXHLevel3X 7 4" xfId="3311" xr:uid="{00000000-0005-0000-0000-000044190000}"/>
    <cellStyle name="SAPBEXHLevel3X 7 5" xfId="3987" xr:uid="{00000000-0005-0000-0000-000045190000}"/>
    <cellStyle name="SAPBEXHLevel3X 7 6" xfId="5947" xr:uid="{00000000-0005-0000-0000-000046190000}"/>
    <cellStyle name="SAPBEXHLevel3X 7 7" xfId="7666" xr:uid="{00000000-0005-0000-0000-000047190000}"/>
    <cellStyle name="SAPBEXHLevel3X 7 8" xfId="9068" xr:uid="{00000000-0005-0000-0000-000048190000}"/>
    <cellStyle name="SAPBEXHLevel3X 8" xfId="895" xr:uid="{00000000-0005-0000-0000-000049190000}"/>
    <cellStyle name="SAPBEXHLevel3X 8 2" xfId="2014" xr:uid="{00000000-0005-0000-0000-00004A190000}"/>
    <cellStyle name="SAPBEXHLevel3X 8 3" xfId="3313" xr:uid="{00000000-0005-0000-0000-00004B190000}"/>
    <cellStyle name="SAPBEXHLevel3X 8 4" xfId="3989" xr:uid="{00000000-0005-0000-0000-00004C190000}"/>
    <cellStyle name="SAPBEXHLevel3X 8 5" xfId="5669" xr:uid="{00000000-0005-0000-0000-00004D190000}"/>
    <cellStyle name="SAPBEXHLevel3X 8 6" xfId="5949" xr:uid="{00000000-0005-0000-0000-00004E190000}"/>
    <cellStyle name="SAPBEXHLevel3X 8 7" xfId="6603" xr:uid="{00000000-0005-0000-0000-00004F190000}"/>
    <cellStyle name="SAPBEXHLevel3X 8 8" xfId="7668" xr:uid="{00000000-0005-0000-0000-000050190000}"/>
    <cellStyle name="SAPBEXHLevel3X 8 9" xfId="8987" xr:uid="{00000000-0005-0000-0000-000051190000}"/>
    <cellStyle name="SAPBEXHLevel3X 9" xfId="896" xr:uid="{00000000-0005-0000-0000-000052190000}"/>
    <cellStyle name="SAPBEXHLevel3X 9 10" xfId="8528" xr:uid="{00000000-0005-0000-0000-000053190000}"/>
    <cellStyle name="SAPBEXHLevel3X 9 2" xfId="897" xr:uid="{00000000-0005-0000-0000-000054190000}"/>
    <cellStyle name="SAPBEXHLevel3X 9 2 2" xfId="2688" xr:uid="{00000000-0005-0000-0000-000055190000}"/>
    <cellStyle name="SAPBEXHLevel3X 9 2 3" xfId="3315" xr:uid="{00000000-0005-0000-0000-000056190000}"/>
    <cellStyle name="SAPBEXHLevel3X 9 2 4" xfId="4759" xr:uid="{00000000-0005-0000-0000-000057190000}"/>
    <cellStyle name="SAPBEXHLevel3X 9 2 5" xfId="4495" xr:uid="{00000000-0005-0000-0000-000058190000}"/>
    <cellStyle name="SAPBEXHLevel3X 9 2 6" xfId="5951" xr:uid="{00000000-0005-0000-0000-000059190000}"/>
    <cellStyle name="SAPBEXHLevel3X 9 2 7" xfId="7307" xr:uid="{00000000-0005-0000-0000-00005A190000}"/>
    <cellStyle name="SAPBEXHLevel3X 9 2 8" xfId="7670" xr:uid="{00000000-0005-0000-0000-00005B190000}"/>
    <cellStyle name="SAPBEXHLevel3X 9 2 9" xfId="6490" xr:uid="{00000000-0005-0000-0000-00005C190000}"/>
    <cellStyle name="SAPBEXHLevel3X 9 3" xfId="2495" xr:uid="{00000000-0005-0000-0000-00005D190000}"/>
    <cellStyle name="SAPBEXHLevel3X 9 4" xfId="3314" xr:uid="{00000000-0005-0000-0000-00005E190000}"/>
    <cellStyle name="SAPBEXHLevel3X 9 5" xfId="1641" xr:uid="{00000000-0005-0000-0000-00005F190000}"/>
    <cellStyle name="SAPBEXHLevel3X 9 6" xfId="5504" xr:uid="{00000000-0005-0000-0000-000060190000}"/>
    <cellStyle name="SAPBEXHLevel3X 9 7" xfId="5950" xr:uid="{00000000-0005-0000-0000-000061190000}"/>
    <cellStyle name="SAPBEXHLevel3X 9 8" xfId="7181" xr:uid="{00000000-0005-0000-0000-000062190000}"/>
    <cellStyle name="SAPBEXHLevel3X 9 9" xfId="7669" xr:uid="{00000000-0005-0000-0000-000063190000}"/>
    <cellStyle name="SAPBEXHLevel3X_FY12_MNA_Monthly_Portfolio_Report_July_2012new - Copy" xfId="898" xr:uid="{00000000-0005-0000-0000-000064190000}"/>
    <cellStyle name="SAPBEXresData" xfId="38" xr:uid="{00000000-0005-0000-0000-000065190000}"/>
    <cellStyle name="SAPBEXresData 2" xfId="124" xr:uid="{00000000-0005-0000-0000-000066190000}"/>
    <cellStyle name="SAPBEXresData 2 2" xfId="2357" xr:uid="{00000000-0005-0000-0000-000067190000}"/>
    <cellStyle name="SAPBEXresData 2 3" xfId="3317" xr:uid="{00000000-0005-0000-0000-000068190000}"/>
    <cellStyle name="SAPBEXresData 2 4" xfId="3991" xr:uid="{00000000-0005-0000-0000-000069190000}"/>
    <cellStyle name="SAPBEXresData 2 5" xfId="5952" xr:uid="{00000000-0005-0000-0000-00006A190000}"/>
    <cellStyle name="SAPBEXresData 2 6" xfId="7672" xr:uid="{00000000-0005-0000-0000-00006B190000}"/>
    <cellStyle name="SAPBEXresData 2 7" xfId="7870" xr:uid="{00000000-0005-0000-0000-00006C190000}"/>
    <cellStyle name="SAPBEXresData 3" xfId="166" xr:uid="{00000000-0005-0000-0000-00006D190000}"/>
    <cellStyle name="SAPBEXresData 3 10" xfId="7673" xr:uid="{00000000-0005-0000-0000-00006E190000}"/>
    <cellStyle name="SAPBEXresData 3 11" xfId="8870" xr:uid="{00000000-0005-0000-0000-00006F190000}"/>
    <cellStyle name="SAPBEXresData 3 2" xfId="900" xr:uid="{00000000-0005-0000-0000-000070190000}"/>
    <cellStyle name="SAPBEXresData 3 2 2" xfId="2872" xr:uid="{00000000-0005-0000-0000-000071190000}"/>
    <cellStyle name="SAPBEXresData 3 2 3" xfId="3729" xr:uid="{00000000-0005-0000-0000-000072190000}"/>
    <cellStyle name="SAPBEXresData 3 2 4" xfId="4939" xr:uid="{00000000-0005-0000-0000-000073190000}"/>
    <cellStyle name="SAPBEXresData 3 2 5" xfId="5429" xr:uid="{00000000-0005-0000-0000-000074190000}"/>
    <cellStyle name="SAPBEXresData 3 2 6" xfId="6307" xr:uid="{00000000-0005-0000-0000-000075190000}"/>
    <cellStyle name="SAPBEXresData 3 2 7" xfId="7495" xr:uid="{00000000-0005-0000-0000-000076190000}"/>
    <cellStyle name="SAPBEXresData 3 2 8" xfId="8085" xr:uid="{00000000-0005-0000-0000-000077190000}"/>
    <cellStyle name="SAPBEXresData 3 2 9" xfId="6692" xr:uid="{00000000-0005-0000-0000-000078190000}"/>
    <cellStyle name="SAPBEXresData 3 3" xfId="1151" xr:uid="{00000000-0005-0000-0000-000079190000}"/>
    <cellStyle name="SAPBEXresData 3 3 2" xfId="1275" xr:uid="{00000000-0005-0000-0000-00007A190000}"/>
    <cellStyle name="SAPBEXresData 3 3 3" xfId="3570" xr:uid="{00000000-0005-0000-0000-00007B190000}"/>
    <cellStyle name="SAPBEXresData 3 3 4" xfId="4109" xr:uid="{00000000-0005-0000-0000-00007C190000}"/>
    <cellStyle name="SAPBEXresData 3 3 5" xfId="6164" xr:uid="{00000000-0005-0000-0000-00007D190000}"/>
    <cellStyle name="SAPBEXresData 3 3 6" xfId="7926" xr:uid="{00000000-0005-0000-0000-00007E190000}"/>
    <cellStyle name="SAPBEXresData 3 3 7" xfId="8806" xr:uid="{00000000-0005-0000-0000-00007F190000}"/>
    <cellStyle name="SAPBEXresData 3 4" xfId="2472" xr:uid="{00000000-0005-0000-0000-000080190000}"/>
    <cellStyle name="SAPBEXresData 3 5" xfId="3318" xr:uid="{00000000-0005-0000-0000-000081190000}"/>
    <cellStyle name="SAPBEXresData 3 6" xfId="3992" xr:uid="{00000000-0005-0000-0000-000082190000}"/>
    <cellStyle name="SAPBEXresData 3 7" xfId="5222" xr:uid="{00000000-0005-0000-0000-000083190000}"/>
    <cellStyle name="SAPBEXresData 3 8" xfId="5953" xr:uid="{00000000-0005-0000-0000-000084190000}"/>
    <cellStyle name="SAPBEXresData 3 9" xfId="6599" xr:uid="{00000000-0005-0000-0000-000085190000}"/>
    <cellStyle name="SAPBEXresData 4" xfId="188" xr:uid="{00000000-0005-0000-0000-000086190000}"/>
    <cellStyle name="SAPBEXresData 4 10" xfId="7674" xr:uid="{00000000-0005-0000-0000-000087190000}"/>
    <cellStyle name="SAPBEXresData 4 11" xfId="8314" xr:uid="{00000000-0005-0000-0000-000088190000}"/>
    <cellStyle name="SAPBEXresData 4 2" xfId="901" xr:uid="{00000000-0005-0000-0000-000089190000}"/>
    <cellStyle name="SAPBEXresData 4 2 2" xfId="2873" xr:uid="{00000000-0005-0000-0000-00008A190000}"/>
    <cellStyle name="SAPBEXresData 4 2 3" xfId="3730" xr:uid="{00000000-0005-0000-0000-00008B190000}"/>
    <cellStyle name="SAPBEXresData 4 2 4" xfId="4940" xr:uid="{00000000-0005-0000-0000-00008C190000}"/>
    <cellStyle name="SAPBEXresData 4 2 5" xfId="5430" xr:uid="{00000000-0005-0000-0000-00008D190000}"/>
    <cellStyle name="SAPBEXresData 4 2 6" xfId="6308" xr:uid="{00000000-0005-0000-0000-00008E190000}"/>
    <cellStyle name="SAPBEXresData 4 2 7" xfId="7496" xr:uid="{00000000-0005-0000-0000-00008F190000}"/>
    <cellStyle name="SAPBEXresData 4 2 8" xfId="8086" xr:uid="{00000000-0005-0000-0000-000090190000}"/>
    <cellStyle name="SAPBEXresData 4 2 9" xfId="8831" xr:uid="{00000000-0005-0000-0000-000091190000}"/>
    <cellStyle name="SAPBEXresData 4 3" xfId="1167" xr:uid="{00000000-0005-0000-0000-000092190000}"/>
    <cellStyle name="SAPBEXresData 4 3 2" xfId="2448" xr:uid="{00000000-0005-0000-0000-000093190000}"/>
    <cellStyle name="SAPBEXresData 4 3 3" xfId="3587" xr:uid="{00000000-0005-0000-0000-000094190000}"/>
    <cellStyle name="SAPBEXresData 4 3 4" xfId="4120" xr:uid="{00000000-0005-0000-0000-000095190000}"/>
    <cellStyle name="SAPBEXresData 4 3 5" xfId="6181" xr:uid="{00000000-0005-0000-0000-000096190000}"/>
    <cellStyle name="SAPBEXresData 4 3 6" xfId="7943" xr:uid="{00000000-0005-0000-0000-000097190000}"/>
    <cellStyle name="SAPBEXresData 4 3 7" xfId="8391" xr:uid="{00000000-0005-0000-0000-000098190000}"/>
    <cellStyle name="SAPBEXresData 4 4" xfId="2024" xr:uid="{00000000-0005-0000-0000-000099190000}"/>
    <cellStyle name="SAPBEXresData 4 5" xfId="3319" xr:uid="{00000000-0005-0000-0000-00009A190000}"/>
    <cellStyle name="SAPBEXresData 4 6" xfId="3993" xr:uid="{00000000-0005-0000-0000-00009B190000}"/>
    <cellStyle name="SAPBEXresData 4 7" xfId="5223" xr:uid="{00000000-0005-0000-0000-00009C190000}"/>
    <cellStyle name="SAPBEXresData 4 8" xfId="5954" xr:uid="{00000000-0005-0000-0000-00009D190000}"/>
    <cellStyle name="SAPBEXresData 4 9" xfId="6598" xr:uid="{00000000-0005-0000-0000-00009E190000}"/>
    <cellStyle name="SAPBEXresData 5" xfId="216" xr:uid="{00000000-0005-0000-0000-00009F190000}"/>
    <cellStyle name="SAPBEXresData 5 10" xfId="7675" xr:uid="{00000000-0005-0000-0000-0000A0190000}"/>
    <cellStyle name="SAPBEXresData 5 11" xfId="8315" xr:uid="{00000000-0005-0000-0000-0000A1190000}"/>
    <cellStyle name="SAPBEXresData 5 2" xfId="902" xr:uid="{00000000-0005-0000-0000-0000A2190000}"/>
    <cellStyle name="SAPBEXresData 5 2 2" xfId="2874" xr:uid="{00000000-0005-0000-0000-0000A3190000}"/>
    <cellStyle name="SAPBEXresData 5 2 3" xfId="3731" xr:uid="{00000000-0005-0000-0000-0000A4190000}"/>
    <cellStyle name="SAPBEXresData 5 2 4" xfId="4941" xr:uid="{00000000-0005-0000-0000-0000A5190000}"/>
    <cellStyle name="SAPBEXresData 5 2 5" xfId="5431" xr:uid="{00000000-0005-0000-0000-0000A6190000}"/>
    <cellStyle name="SAPBEXresData 5 2 6" xfId="6309" xr:uid="{00000000-0005-0000-0000-0000A7190000}"/>
    <cellStyle name="SAPBEXresData 5 2 7" xfId="7497" xr:uid="{00000000-0005-0000-0000-0000A8190000}"/>
    <cellStyle name="SAPBEXresData 5 2 8" xfId="8087" xr:uid="{00000000-0005-0000-0000-0000A9190000}"/>
    <cellStyle name="SAPBEXresData 5 2 9" xfId="8793" xr:uid="{00000000-0005-0000-0000-0000AA190000}"/>
    <cellStyle name="SAPBEXresData 5 3" xfId="1189" xr:uid="{00000000-0005-0000-0000-0000AB190000}"/>
    <cellStyle name="SAPBEXresData 5 3 2" xfId="1488" xr:uid="{00000000-0005-0000-0000-0000AC190000}"/>
    <cellStyle name="SAPBEXresData 5 3 3" xfId="3610" xr:uid="{00000000-0005-0000-0000-0000AD190000}"/>
    <cellStyle name="SAPBEXresData 5 3 4" xfId="4132" xr:uid="{00000000-0005-0000-0000-0000AE190000}"/>
    <cellStyle name="SAPBEXresData 5 3 5" xfId="6203" xr:uid="{00000000-0005-0000-0000-0000AF190000}"/>
    <cellStyle name="SAPBEXresData 5 3 6" xfId="7967" xr:uid="{00000000-0005-0000-0000-0000B0190000}"/>
    <cellStyle name="SAPBEXresData 5 3 7" xfId="9004" xr:uid="{00000000-0005-0000-0000-0000B1190000}"/>
    <cellStyle name="SAPBEXresData 5 4" xfId="1512" xr:uid="{00000000-0005-0000-0000-0000B2190000}"/>
    <cellStyle name="SAPBEXresData 5 5" xfId="3320" xr:uid="{00000000-0005-0000-0000-0000B3190000}"/>
    <cellStyle name="SAPBEXresData 5 6" xfId="3994" xr:uid="{00000000-0005-0000-0000-0000B4190000}"/>
    <cellStyle name="SAPBEXresData 5 7" xfId="5224" xr:uid="{00000000-0005-0000-0000-0000B5190000}"/>
    <cellStyle name="SAPBEXresData 5 8" xfId="5955" xr:uid="{00000000-0005-0000-0000-0000B6190000}"/>
    <cellStyle name="SAPBEXresData 5 9" xfId="6597" xr:uid="{00000000-0005-0000-0000-0000B7190000}"/>
    <cellStyle name="SAPBEXresData 6" xfId="235" xr:uid="{00000000-0005-0000-0000-0000B8190000}"/>
    <cellStyle name="SAPBEXresData 6 2" xfId="903" xr:uid="{00000000-0005-0000-0000-0000B9190000}"/>
    <cellStyle name="SAPBEXresData 6 3" xfId="1204" xr:uid="{00000000-0005-0000-0000-0000BA190000}"/>
    <cellStyle name="SAPBEXresData 6 3 2" xfId="2771" xr:uid="{00000000-0005-0000-0000-0000BB190000}"/>
    <cellStyle name="SAPBEXresData 6 3 3" xfId="3628" xr:uid="{00000000-0005-0000-0000-0000BC190000}"/>
    <cellStyle name="SAPBEXresData 6 3 4" xfId="4147" xr:uid="{00000000-0005-0000-0000-0000BD190000}"/>
    <cellStyle name="SAPBEXresData 6 3 5" xfId="6221" xr:uid="{00000000-0005-0000-0000-0000BE190000}"/>
    <cellStyle name="SAPBEXresData 6 3 6" xfId="7985" xr:uid="{00000000-0005-0000-0000-0000BF190000}"/>
    <cellStyle name="SAPBEXresData 6 3 7" xfId="8410" xr:uid="{00000000-0005-0000-0000-0000C0190000}"/>
    <cellStyle name="SAPBEXresData 7" xfId="1095" xr:uid="{00000000-0005-0000-0000-0000C1190000}"/>
    <cellStyle name="SAPBEXresData 7 2" xfId="2413" xr:uid="{00000000-0005-0000-0000-0000C2190000}"/>
    <cellStyle name="SAPBEXresData 7 3" xfId="3514" xr:uid="{00000000-0005-0000-0000-0000C3190000}"/>
    <cellStyle name="SAPBEXresData 7 4" xfId="4618" xr:uid="{00000000-0005-0000-0000-0000C4190000}"/>
    <cellStyle name="SAPBEXresData 7 5" xfId="2258" xr:uid="{00000000-0005-0000-0000-0000C5190000}"/>
    <cellStyle name="SAPBEXresData 7 6" xfId="6113" xr:uid="{00000000-0005-0000-0000-0000C6190000}"/>
    <cellStyle name="SAPBEXresData 7 7" xfId="6438" xr:uid="{00000000-0005-0000-0000-0000C7190000}"/>
    <cellStyle name="SAPBEXresData 7 8" xfId="7871" xr:uid="{00000000-0005-0000-0000-0000C8190000}"/>
    <cellStyle name="SAPBEXresData 7 9" xfId="8623" xr:uid="{00000000-0005-0000-0000-0000C9190000}"/>
    <cellStyle name="SAPBEXresData 8" xfId="899" xr:uid="{00000000-0005-0000-0000-0000CA190000}"/>
    <cellStyle name="SAPBEXresData 9" xfId="87" xr:uid="{00000000-0005-0000-0000-0000CB190000}"/>
    <cellStyle name="SAPBEXresData_FY12_MNA_Monthly_Portfolio_Report_July_2012new - Copy" xfId="904" xr:uid="{00000000-0005-0000-0000-0000CC190000}"/>
    <cellStyle name="SAPBEXresDataEmph" xfId="39" xr:uid="{00000000-0005-0000-0000-0000CD190000}"/>
    <cellStyle name="SAPBEXresDataEmph 2" xfId="125" xr:uid="{00000000-0005-0000-0000-0000CE190000}"/>
    <cellStyle name="SAPBEXresDataEmph 2 2" xfId="2580" xr:uid="{00000000-0005-0000-0000-0000CF190000}"/>
    <cellStyle name="SAPBEXresDataEmph 2 3" xfId="3322" xr:uid="{00000000-0005-0000-0000-0000D0190000}"/>
    <cellStyle name="SAPBEXresDataEmph 2 4" xfId="3996" xr:uid="{00000000-0005-0000-0000-0000D1190000}"/>
    <cellStyle name="SAPBEXresDataEmph 2 5" xfId="5956" xr:uid="{00000000-0005-0000-0000-0000D2190000}"/>
    <cellStyle name="SAPBEXresDataEmph 2 6" xfId="7677" xr:uid="{00000000-0005-0000-0000-0000D3190000}"/>
    <cellStyle name="SAPBEXresDataEmph 2 7" xfId="8316" xr:uid="{00000000-0005-0000-0000-0000D4190000}"/>
    <cellStyle name="SAPBEXresDataEmph 3" xfId="167" xr:uid="{00000000-0005-0000-0000-0000D5190000}"/>
    <cellStyle name="SAPBEXresDataEmph 3 10" xfId="7678" xr:uid="{00000000-0005-0000-0000-0000D6190000}"/>
    <cellStyle name="SAPBEXresDataEmph 3 11" xfId="8317" xr:uid="{00000000-0005-0000-0000-0000D7190000}"/>
    <cellStyle name="SAPBEXresDataEmph 3 2" xfId="906" xr:uid="{00000000-0005-0000-0000-0000D8190000}"/>
    <cellStyle name="SAPBEXresDataEmph 3 2 2" xfId="2877" xr:uid="{00000000-0005-0000-0000-0000D9190000}"/>
    <cellStyle name="SAPBEXresDataEmph 3 2 3" xfId="3733" xr:uid="{00000000-0005-0000-0000-0000DA190000}"/>
    <cellStyle name="SAPBEXresDataEmph 3 2 4" xfId="4944" xr:uid="{00000000-0005-0000-0000-0000DB190000}"/>
    <cellStyle name="SAPBEXresDataEmph 3 2 5" xfId="5432" xr:uid="{00000000-0005-0000-0000-0000DC190000}"/>
    <cellStyle name="SAPBEXresDataEmph 3 2 6" xfId="6310" xr:uid="{00000000-0005-0000-0000-0000DD190000}"/>
    <cellStyle name="SAPBEXresDataEmph 3 2 7" xfId="7500" xr:uid="{00000000-0005-0000-0000-0000DE190000}"/>
    <cellStyle name="SAPBEXresDataEmph 3 2 8" xfId="8089" xr:uid="{00000000-0005-0000-0000-0000DF190000}"/>
    <cellStyle name="SAPBEXresDataEmph 3 2 9" xfId="7682" xr:uid="{00000000-0005-0000-0000-0000E0190000}"/>
    <cellStyle name="SAPBEXresDataEmph 3 3" xfId="1152" xr:uid="{00000000-0005-0000-0000-0000E1190000}"/>
    <cellStyle name="SAPBEXresDataEmph 3 3 2" xfId="1726" xr:uid="{00000000-0005-0000-0000-0000E2190000}"/>
    <cellStyle name="SAPBEXresDataEmph 3 3 3" xfId="3571" xr:uid="{00000000-0005-0000-0000-0000E3190000}"/>
    <cellStyle name="SAPBEXresDataEmph 3 3 4" xfId="4544" xr:uid="{00000000-0005-0000-0000-0000E4190000}"/>
    <cellStyle name="SAPBEXresDataEmph 3 3 5" xfId="6165" xr:uid="{00000000-0005-0000-0000-0000E5190000}"/>
    <cellStyle name="SAPBEXresDataEmph 3 3 6" xfId="7927" xr:uid="{00000000-0005-0000-0000-0000E6190000}"/>
    <cellStyle name="SAPBEXresDataEmph 3 3 7" xfId="8390" xr:uid="{00000000-0005-0000-0000-0000E7190000}"/>
    <cellStyle name="SAPBEXresDataEmph 3 4" xfId="1676" xr:uid="{00000000-0005-0000-0000-0000E8190000}"/>
    <cellStyle name="SAPBEXresDataEmph 3 5" xfId="3323" xr:uid="{00000000-0005-0000-0000-0000E9190000}"/>
    <cellStyle name="SAPBEXresDataEmph 3 6" xfId="3330" xr:uid="{00000000-0005-0000-0000-0000EA190000}"/>
    <cellStyle name="SAPBEXresDataEmph 3 7" xfId="5225" xr:uid="{00000000-0005-0000-0000-0000EB190000}"/>
    <cellStyle name="SAPBEXresDataEmph 3 8" xfId="5957" xr:uid="{00000000-0005-0000-0000-0000EC190000}"/>
    <cellStyle name="SAPBEXresDataEmph 3 9" xfId="6592" xr:uid="{00000000-0005-0000-0000-0000ED190000}"/>
    <cellStyle name="SAPBEXresDataEmph 4" xfId="189" xr:uid="{00000000-0005-0000-0000-0000EE190000}"/>
    <cellStyle name="SAPBEXresDataEmph 4 10" xfId="7679" xr:uid="{00000000-0005-0000-0000-0000EF190000}"/>
    <cellStyle name="SAPBEXresDataEmph 4 11" xfId="8318" xr:uid="{00000000-0005-0000-0000-0000F0190000}"/>
    <cellStyle name="SAPBEXresDataEmph 4 2" xfId="907" xr:uid="{00000000-0005-0000-0000-0000F1190000}"/>
    <cellStyle name="SAPBEXresDataEmph 4 2 2" xfId="2878" xr:uid="{00000000-0005-0000-0000-0000F2190000}"/>
    <cellStyle name="SAPBEXresDataEmph 4 2 3" xfId="3734" xr:uid="{00000000-0005-0000-0000-0000F3190000}"/>
    <cellStyle name="SAPBEXresDataEmph 4 2 4" xfId="4945" xr:uid="{00000000-0005-0000-0000-0000F4190000}"/>
    <cellStyle name="SAPBEXresDataEmph 4 2 5" xfId="5433" xr:uid="{00000000-0005-0000-0000-0000F5190000}"/>
    <cellStyle name="SAPBEXresDataEmph 4 2 6" xfId="6311" xr:uid="{00000000-0005-0000-0000-0000F6190000}"/>
    <cellStyle name="SAPBEXresDataEmph 4 2 7" xfId="7501" xr:uid="{00000000-0005-0000-0000-0000F7190000}"/>
    <cellStyle name="SAPBEXresDataEmph 4 2 8" xfId="8090" xr:uid="{00000000-0005-0000-0000-0000F8190000}"/>
    <cellStyle name="SAPBEXresDataEmph 4 2 9" xfId="8072" xr:uid="{00000000-0005-0000-0000-0000F9190000}"/>
    <cellStyle name="SAPBEXresDataEmph 4 3" xfId="1168" xr:uid="{00000000-0005-0000-0000-0000FA190000}"/>
    <cellStyle name="SAPBEXresDataEmph 4 3 2" xfId="1731" xr:uid="{00000000-0005-0000-0000-0000FB190000}"/>
    <cellStyle name="SAPBEXresDataEmph 4 3 3" xfId="3588" xr:uid="{00000000-0005-0000-0000-0000FC190000}"/>
    <cellStyle name="SAPBEXresDataEmph 4 3 4" xfId="3732" xr:uid="{00000000-0005-0000-0000-0000FD190000}"/>
    <cellStyle name="SAPBEXresDataEmph 4 3 5" xfId="6182" xr:uid="{00000000-0005-0000-0000-0000FE190000}"/>
    <cellStyle name="SAPBEXresDataEmph 4 3 6" xfId="7944" xr:uid="{00000000-0005-0000-0000-0000FF190000}"/>
    <cellStyle name="SAPBEXresDataEmph 4 3 7" xfId="8392" xr:uid="{00000000-0005-0000-0000-0000001A0000}"/>
    <cellStyle name="SAPBEXresDataEmph 4 4" xfId="1677" xr:uid="{00000000-0005-0000-0000-0000011A0000}"/>
    <cellStyle name="SAPBEXresDataEmph 4 5" xfId="3324" xr:uid="{00000000-0005-0000-0000-0000021A0000}"/>
    <cellStyle name="SAPBEXresDataEmph 4 6" xfId="4637" xr:uid="{00000000-0005-0000-0000-0000031A0000}"/>
    <cellStyle name="SAPBEXresDataEmph 4 7" xfId="5226" xr:uid="{00000000-0005-0000-0000-0000041A0000}"/>
    <cellStyle name="SAPBEXresDataEmph 4 8" xfId="5958" xr:uid="{00000000-0005-0000-0000-0000051A0000}"/>
    <cellStyle name="SAPBEXresDataEmph 4 9" xfId="6591" xr:uid="{00000000-0005-0000-0000-0000061A0000}"/>
    <cellStyle name="SAPBEXresDataEmph 5" xfId="217" xr:uid="{00000000-0005-0000-0000-0000071A0000}"/>
    <cellStyle name="SAPBEXresDataEmph 5 10" xfId="7680" xr:uid="{00000000-0005-0000-0000-0000081A0000}"/>
    <cellStyle name="SAPBEXresDataEmph 5 11" xfId="7483" xr:uid="{00000000-0005-0000-0000-0000091A0000}"/>
    <cellStyle name="SAPBEXresDataEmph 5 2" xfId="908" xr:uid="{00000000-0005-0000-0000-00000A1A0000}"/>
    <cellStyle name="SAPBEXresDataEmph 5 2 2" xfId="2879" xr:uid="{00000000-0005-0000-0000-00000B1A0000}"/>
    <cellStyle name="SAPBEXresDataEmph 5 2 3" xfId="3735" xr:uid="{00000000-0005-0000-0000-00000C1A0000}"/>
    <cellStyle name="SAPBEXresDataEmph 5 2 4" xfId="4946" xr:uid="{00000000-0005-0000-0000-00000D1A0000}"/>
    <cellStyle name="SAPBEXresDataEmph 5 2 5" xfId="5434" xr:uid="{00000000-0005-0000-0000-00000E1A0000}"/>
    <cellStyle name="SAPBEXresDataEmph 5 2 6" xfId="6312" xr:uid="{00000000-0005-0000-0000-00000F1A0000}"/>
    <cellStyle name="SAPBEXresDataEmph 5 2 7" xfId="7502" xr:uid="{00000000-0005-0000-0000-0000101A0000}"/>
    <cellStyle name="SAPBEXresDataEmph 5 2 8" xfId="8091" xr:uid="{00000000-0005-0000-0000-0000111A0000}"/>
    <cellStyle name="SAPBEXresDataEmph 5 2 9" xfId="8827" xr:uid="{00000000-0005-0000-0000-0000121A0000}"/>
    <cellStyle name="SAPBEXresDataEmph 5 3" xfId="1190" xr:uid="{00000000-0005-0000-0000-0000131A0000}"/>
    <cellStyle name="SAPBEXresDataEmph 5 3 2" xfId="2445" xr:uid="{00000000-0005-0000-0000-0000141A0000}"/>
    <cellStyle name="SAPBEXresDataEmph 5 3 3" xfId="3611" xr:uid="{00000000-0005-0000-0000-0000151A0000}"/>
    <cellStyle name="SAPBEXresDataEmph 5 3 4" xfId="4133" xr:uid="{00000000-0005-0000-0000-0000161A0000}"/>
    <cellStyle name="SAPBEXresDataEmph 5 3 5" xfId="6204" xr:uid="{00000000-0005-0000-0000-0000171A0000}"/>
    <cellStyle name="SAPBEXresDataEmph 5 3 6" xfId="7968" xr:uid="{00000000-0005-0000-0000-0000181A0000}"/>
    <cellStyle name="SAPBEXresDataEmph 5 3 7" xfId="8403" xr:uid="{00000000-0005-0000-0000-0000191A0000}"/>
    <cellStyle name="SAPBEXresDataEmph 5 4" xfId="2632" xr:uid="{00000000-0005-0000-0000-00001A1A0000}"/>
    <cellStyle name="SAPBEXresDataEmph 5 5" xfId="3325" xr:uid="{00000000-0005-0000-0000-00001B1A0000}"/>
    <cellStyle name="SAPBEXresDataEmph 5 6" xfId="1551" xr:uid="{00000000-0005-0000-0000-00001C1A0000}"/>
    <cellStyle name="SAPBEXresDataEmph 5 7" xfId="5227" xr:uid="{00000000-0005-0000-0000-00001D1A0000}"/>
    <cellStyle name="SAPBEXresDataEmph 5 8" xfId="5959" xr:uid="{00000000-0005-0000-0000-00001E1A0000}"/>
    <cellStyle name="SAPBEXresDataEmph 5 9" xfId="7249" xr:uid="{00000000-0005-0000-0000-00001F1A0000}"/>
    <cellStyle name="SAPBEXresDataEmph 6" xfId="236" xr:uid="{00000000-0005-0000-0000-0000201A0000}"/>
    <cellStyle name="SAPBEXresDataEmph 6 2" xfId="909" xr:uid="{00000000-0005-0000-0000-0000211A0000}"/>
    <cellStyle name="SAPBEXresDataEmph 6 3" xfId="1205" xr:uid="{00000000-0005-0000-0000-0000221A0000}"/>
    <cellStyle name="SAPBEXresDataEmph 6 3 2" xfId="2772" xr:uid="{00000000-0005-0000-0000-0000231A0000}"/>
    <cellStyle name="SAPBEXresDataEmph 6 3 3" xfId="3629" xr:uid="{00000000-0005-0000-0000-0000241A0000}"/>
    <cellStyle name="SAPBEXresDataEmph 6 3 4" xfId="4843" xr:uid="{00000000-0005-0000-0000-0000251A0000}"/>
    <cellStyle name="SAPBEXresDataEmph 6 3 5" xfId="6222" xr:uid="{00000000-0005-0000-0000-0000261A0000}"/>
    <cellStyle name="SAPBEXresDataEmph 6 3 6" xfId="7986" xr:uid="{00000000-0005-0000-0000-0000271A0000}"/>
    <cellStyle name="SAPBEXresDataEmph 6 3 7" xfId="8060" xr:uid="{00000000-0005-0000-0000-0000281A0000}"/>
    <cellStyle name="SAPBEXresDataEmph 7" xfId="1096" xr:uid="{00000000-0005-0000-0000-0000291A0000}"/>
    <cellStyle name="SAPBEXresDataEmph 7 2" xfId="1758" xr:uid="{00000000-0005-0000-0000-00002A1A0000}"/>
    <cellStyle name="SAPBEXresDataEmph 7 3" xfId="3515" xr:uid="{00000000-0005-0000-0000-00002B1A0000}"/>
    <cellStyle name="SAPBEXresDataEmph 7 4" xfId="4074" xr:uid="{00000000-0005-0000-0000-00002C1A0000}"/>
    <cellStyle name="SAPBEXresDataEmph 7 5" xfId="5300" xr:uid="{00000000-0005-0000-0000-00002D1A0000}"/>
    <cellStyle name="SAPBEXresDataEmph 7 6" xfId="6114" xr:uid="{00000000-0005-0000-0000-00002E1A0000}"/>
    <cellStyle name="SAPBEXresDataEmph 7 7" xfId="6437" xr:uid="{00000000-0005-0000-0000-00002F1A0000}"/>
    <cellStyle name="SAPBEXresDataEmph 7 8" xfId="7872" xr:uid="{00000000-0005-0000-0000-0000301A0000}"/>
    <cellStyle name="SAPBEXresDataEmph 7 9" xfId="8379" xr:uid="{00000000-0005-0000-0000-0000311A0000}"/>
    <cellStyle name="SAPBEXresDataEmph 8" xfId="905" xr:uid="{00000000-0005-0000-0000-0000321A0000}"/>
    <cellStyle name="SAPBEXresDataEmph 9" xfId="88" xr:uid="{00000000-0005-0000-0000-0000331A0000}"/>
    <cellStyle name="SAPBEXresDataEmph_FY12_MNA_Monthly_Portfolio_Report_July_2012new - Copy" xfId="910" xr:uid="{00000000-0005-0000-0000-0000341A0000}"/>
    <cellStyle name="SAPBEXresExc1" xfId="911" xr:uid="{00000000-0005-0000-0000-0000351A0000}"/>
    <cellStyle name="SAPBEXresExc1Emph" xfId="912" xr:uid="{00000000-0005-0000-0000-0000361A0000}"/>
    <cellStyle name="SAPBEXresExc2" xfId="913" xr:uid="{00000000-0005-0000-0000-0000371A0000}"/>
    <cellStyle name="SAPBEXresExc2Emph" xfId="914" xr:uid="{00000000-0005-0000-0000-0000381A0000}"/>
    <cellStyle name="SAPBEXresItem" xfId="40" xr:uid="{00000000-0005-0000-0000-0000391A0000}"/>
    <cellStyle name="SAPBEXresItem 2" xfId="126" xr:uid="{00000000-0005-0000-0000-00003A1A0000}"/>
    <cellStyle name="SAPBEXresItem 2 2" xfId="1498" xr:uid="{00000000-0005-0000-0000-00003B1A0000}"/>
    <cellStyle name="SAPBEXresItem 2 3" xfId="3333" xr:uid="{00000000-0005-0000-0000-00003C1A0000}"/>
    <cellStyle name="SAPBEXresItem 2 4" xfId="2732" xr:uid="{00000000-0005-0000-0000-00003D1A0000}"/>
    <cellStyle name="SAPBEXresItem 2 5" xfId="5960" xr:uid="{00000000-0005-0000-0000-00003E1A0000}"/>
    <cellStyle name="SAPBEXresItem 2 6" xfId="7686" xr:uid="{00000000-0005-0000-0000-00003F1A0000}"/>
    <cellStyle name="SAPBEXresItem 2 7" xfId="8319" xr:uid="{00000000-0005-0000-0000-0000401A0000}"/>
    <cellStyle name="SAPBEXresItem 3" xfId="168" xr:uid="{00000000-0005-0000-0000-0000411A0000}"/>
    <cellStyle name="SAPBEXresItem 3 10" xfId="7687" xr:uid="{00000000-0005-0000-0000-0000421A0000}"/>
    <cellStyle name="SAPBEXresItem 3 11" xfId="8724" xr:uid="{00000000-0005-0000-0000-0000431A0000}"/>
    <cellStyle name="SAPBEXresItem 3 2" xfId="916" xr:uid="{00000000-0005-0000-0000-0000441A0000}"/>
    <cellStyle name="SAPBEXresItem 3 2 2" xfId="2882" xr:uid="{00000000-0005-0000-0000-0000451A0000}"/>
    <cellStyle name="SAPBEXresItem 3 2 3" xfId="3738" xr:uid="{00000000-0005-0000-0000-0000461A0000}"/>
    <cellStyle name="SAPBEXresItem 3 2 4" xfId="4948" xr:uid="{00000000-0005-0000-0000-0000471A0000}"/>
    <cellStyle name="SAPBEXresItem 3 2 5" xfId="5693" xr:uid="{00000000-0005-0000-0000-0000481A0000}"/>
    <cellStyle name="SAPBEXresItem 3 2 6" xfId="6313" xr:uid="{00000000-0005-0000-0000-0000491A0000}"/>
    <cellStyle name="SAPBEXresItem 3 2 7" xfId="7503" xr:uid="{00000000-0005-0000-0000-00004A1A0000}"/>
    <cellStyle name="SAPBEXresItem 3 2 8" xfId="8094" xr:uid="{00000000-0005-0000-0000-00004B1A0000}"/>
    <cellStyle name="SAPBEXresItem 3 2 9" xfId="8702" xr:uid="{00000000-0005-0000-0000-00004C1A0000}"/>
    <cellStyle name="SAPBEXresItem 3 3" xfId="1153" xr:uid="{00000000-0005-0000-0000-00004D1A0000}"/>
    <cellStyle name="SAPBEXresItem 3 3 2" xfId="1727" xr:uid="{00000000-0005-0000-0000-00004E1A0000}"/>
    <cellStyle name="SAPBEXresItem 3 3 3" xfId="3572" xr:uid="{00000000-0005-0000-0000-00004F1A0000}"/>
    <cellStyle name="SAPBEXresItem 3 3 4" xfId="1761" xr:uid="{00000000-0005-0000-0000-0000501A0000}"/>
    <cellStyle name="SAPBEXresItem 3 3 5" xfId="6166" xr:uid="{00000000-0005-0000-0000-0000511A0000}"/>
    <cellStyle name="SAPBEXresItem 3 3 6" xfId="7928" xr:uid="{00000000-0005-0000-0000-0000521A0000}"/>
    <cellStyle name="SAPBEXresItem 3 3 7" xfId="8817" xr:uid="{00000000-0005-0000-0000-0000531A0000}"/>
    <cellStyle name="SAPBEXresItem 3 4" xfId="2685" xr:uid="{00000000-0005-0000-0000-0000541A0000}"/>
    <cellStyle name="SAPBEXresItem 3 5" xfId="3334" xr:uid="{00000000-0005-0000-0000-0000551A0000}"/>
    <cellStyle name="SAPBEXresItem 3 6" xfId="4757" xr:uid="{00000000-0005-0000-0000-0000561A0000}"/>
    <cellStyle name="SAPBEXresItem 3 7" xfId="4552" xr:uid="{00000000-0005-0000-0000-0000571A0000}"/>
    <cellStyle name="SAPBEXresItem 3 8" xfId="5961" xr:uid="{00000000-0005-0000-0000-0000581A0000}"/>
    <cellStyle name="SAPBEXresItem 3 9" xfId="7305" xr:uid="{00000000-0005-0000-0000-0000591A0000}"/>
    <cellStyle name="SAPBEXresItem 4" xfId="190" xr:uid="{00000000-0005-0000-0000-00005A1A0000}"/>
    <cellStyle name="SAPBEXresItem 4 10" xfId="7688" xr:uid="{00000000-0005-0000-0000-00005B1A0000}"/>
    <cellStyle name="SAPBEXresItem 4 11" xfId="9067" xr:uid="{00000000-0005-0000-0000-00005C1A0000}"/>
    <cellStyle name="SAPBEXresItem 4 2" xfId="917" xr:uid="{00000000-0005-0000-0000-00005D1A0000}"/>
    <cellStyle name="SAPBEXresItem 4 2 2" xfId="2883" xr:uid="{00000000-0005-0000-0000-00005E1A0000}"/>
    <cellStyle name="SAPBEXresItem 4 2 3" xfId="3739" xr:uid="{00000000-0005-0000-0000-00005F1A0000}"/>
    <cellStyle name="SAPBEXresItem 4 2 4" xfId="4949" xr:uid="{00000000-0005-0000-0000-0000601A0000}"/>
    <cellStyle name="SAPBEXresItem 4 2 5" xfId="5491" xr:uid="{00000000-0005-0000-0000-0000611A0000}"/>
    <cellStyle name="SAPBEXresItem 4 2 6" xfId="6314" xr:uid="{00000000-0005-0000-0000-0000621A0000}"/>
    <cellStyle name="SAPBEXresItem 4 2 7" xfId="7504" xr:uid="{00000000-0005-0000-0000-0000631A0000}"/>
    <cellStyle name="SAPBEXresItem 4 2 8" xfId="8095" xr:uid="{00000000-0005-0000-0000-0000641A0000}"/>
    <cellStyle name="SAPBEXresItem 4 2 9" xfId="8469" xr:uid="{00000000-0005-0000-0000-0000651A0000}"/>
    <cellStyle name="SAPBEXresItem 4 3" xfId="1169" xr:uid="{00000000-0005-0000-0000-0000661A0000}"/>
    <cellStyle name="SAPBEXresItem 4 3 2" xfId="2345" xr:uid="{00000000-0005-0000-0000-0000671A0000}"/>
    <cellStyle name="SAPBEXresItem 4 3 3" xfId="3589" xr:uid="{00000000-0005-0000-0000-0000681A0000}"/>
    <cellStyle name="SAPBEXresItem 4 3 4" xfId="4606" xr:uid="{00000000-0005-0000-0000-0000691A0000}"/>
    <cellStyle name="SAPBEXresItem 4 3 5" xfId="6183" xr:uid="{00000000-0005-0000-0000-00006A1A0000}"/>
    <cellStyle name="SAPBEXresItem 4 3 6" xfId="7945" xr:uid="{00000000-0005-0000-0000-00006B1A0000}"/>
    <cellStyle name="SAPBEXresItem 4 3 7" xfId="8621" xr:uid="{00000000-0005-0000-0000-00006C1A0000}"/>
    <cellStyle name="SAPBEXresItem 4 4" xfId="2034" xr:uid="{00000000-0005-0000-0000-00006D1A0000}"/>
    <cellStyle name="SAPBEXresItem 4 5" xfId="3335" xr:uid="{00000000-0005-0000-0000-00006E1A0000}"/>
    <cellStyle name="SAPBEXresItem 4 6" xfId="4558" xr:uid="{00000000-0005-0000-0000-00006F1A0000}"/>
    <cellStyle name="SAPBEXresItem 4 7" xfId="5740" xr:uid="{00000000-0005-0000-0000-0000701A0000}"/>
    <cellStyle name="SAPBEXresItem 4 8" xfId="5962" xr:uid="{00000000-0005-0000-0000-0000711A0000}"/>
    <cellStyle name="SAPBEXresItem 4 9" xfId="6587" xr:uid="{00000000-0005-0000-0000-0000721A0000}"/>
    <cellStyle name="SAPBEXresItem 5" xfId="218" xr:uid="{00000000-0005-0000-0000-0000731A0000}"/>
    <cellStyle name="SAPBEXresItem 5 10" xfId="7689" xr:uid="{00000000-0005-0000-0000-0000741A0000}"/>
    <cellStyle name="SAPBEXresItem 5 11" xfId="8320" xr:uid="{00000000-0005-0000-0000-0000751A0000}"/>
    <cellStyle name="SAPBEXresItem 5 2" xfId="918" xr:uid="{00000000-0005-0000-0000-0000761A0000}"/>
    <cellStyle name="SAPBEXresItem 5 2 2" xfId="2884" xr:uid="{00000000-0005-0000-0000-0000771A0000}"/>
    <cellStyle name="SAPBEXresItem 5 2 3" xfId="3740" xr:uid="{00000000-0005-0000-0000-0000781A0000}"/>
    <cellStyle name="SAPBEXresItem 5 2 4" xfId="4950" xr:uid="{00000000-0005-0000-0000-0000791A0000}"/>
    <cellStyle name="SAPBEXresItem 5 2 5" xfId="5435" xr:uid="{00000000-0005-0000-0000-00007A1A0000}"/>
    <cellStyle name="SAPBEXresItem 5 2 6" xfId="6315" xr:uid="{00000000-0005-0000-0000-00007B1A0000}"/>
    <cellStyle name="SAPBEXresItem 5 2 7" xfId="7505" xr:uid="{00000000-0005-0000-0000-00007C1A0000}"/>
    <cellStyle name="SAPBEXresItem 5 2 8" xfId="8096" xr:uid="{00000000-0005-0000-0000-00007D1A0000}"/>
    <cellStyle name="SAPBEXresItem 5 2 9" xfId="7865" xr:uid="{00000000-0005-0000-0000-00007E1A0000}"/>
    <cellStyle name="SAPBEXresItem 5 3" xfId="1191" xr:uid="{00000000-0005-0000-0000-00007F1A0000}"/>
    <cellStyle name="SAPBEXresItem 5 3 2" xfId="1278" xr:uid="{00000000-0005-0000-0000-0000801A0000}"/>
    <cellStyle name="SAPBEXresItem 5 3 3" xfId="3612" xr:uid="{00000000-0005-0000-0000-0000811A0000}"/>
    <cellStyle name="SAPBEXresItem 5 3 4" xfId="4710" xr:uid="{00000000-0005-0000-0000-0000821A0000}"/>
    <cellStyle name="SAPBEXresItem 5 3 5" xfId="6205" xr:uid="{00000000-0005-0000-0000-0000831A0000}"/>
    <cellStyle name="SAPBEXresItem 5 3 6" xfId="7969" xr:uid="{00000000-0005-0000-0000-0000841A0000}"/>
    <cellStyle name="SAPBEXresItem 5 3 7" xfId="8404" xr:uid="{00000000-0005-0000-0000-0000851A0000}"/>
    <cellStyle name="SAPBEXresItem 5 4" xfId="1259" xr:uid="{00000000-0005-0000-0000-0000861A0000}"/>
    <cellStyle name="SAPBEXresItem 5 5" xfId="3336" xr:uid="{00000000-0005-0000-0000-0000871A0000}"/>
    <cellStyle name="SAPBEXresItem 5 6" xfId="3113" xr:uid="{00000000-0005-0000-0000-0000881A0000}"/>
    <cellStyle name="SAPBEXresItem 5 7" xfId="5228" xr:uid="{00000000-0005-0000-0000-0000891A0000}"/>
    <cellStyle name="SAPBEXresItem 5 8" xfId="5963" xr:uid="{00000000-0005-0000-0000-00008A1A0000}"/>
    <cellStyle name="SAPBEXresItem 5 9" xfId="6586" xr:uid="{00000000-0005-0000-0000-00008B1A0000}"/>
    <cellStyle name="SAPBEXresItem 6" xfId="237" xr:uid="{00000000-0005-0000-0000-00008C1A0000}"/>
    <cellStyle name="SAPBEXresItem 6 2" xfId="919" xr:uid="{00000000-0005-0000-0000-00008D1A0000}"/>
    <cellStyle name="SAPBEXresItem 6 3" xfId="1206" xr:uid="{00000000-0005-0000-0000-00008E1A0000}"/>
    <cellStyle name="SAPBEXresItem 6 3 2" xfId="2773" xr:uid="{00000000-0005-0000-0000-00008F1A0000}"/>
    <cellStyle name="SAPBEXresItem 6 3 3" xfId="3630" xr:uid="{00000000-0005-0000-0000-0000901A0000}"/>
    <cellStyle name="SAPBEXresItem 6 3 4" xfId="4844" xr:uid="{00000000-0005-0000-0000-0000911A0000}"/>
    <cellStyle name="SAPBEXresItem 6 3 5" xfId="6223" xr:uid="{00000000-0005-0000-0000-0000921A0000}"/>
    <cellStyle name="SAPBEXresItem 6 3 6" xfId="7987" xr:uid="{00000000-0005-0000-0000-0000931A0000}"/>
    <cellStyle name="SAPBEXresItem 6 3 7" xfId="8412" xr:uid="{00000000-0005-0000-0000-0000941A0000}"/>
    <cellStyle name="SAPBEXresItem 7" xfId="1097" xr:uid="{00000000-0005-0000-0000-0000951A0000}"/>
    <cellStyle name="SAPBEXresItem 7 2" xfId="2558" xr:uid="{00000000-0005-0000-0000-0000961A0000}"/>
    <cellStyle name="SAPBEXresItem 7 3" xfId="3516" xr:uid="{00000000-0005-0000-0000-0000971A0000}"/>
    <cellStyle name="SAPBEXresItem 7 4" xfId="4077" xr:uid="{00000000-0005-0000-0000-0000981A0000}"/>
    <cellStyle name="SAPBEXresItem 7 5" xfId="5675" xr:uid="{00000000-0005-0000-0000-0000991A0000}"/>
    <cellStyle name="SAPBEXresItem 7 6" xfId="6115" xr:uid="{00000000-0005-0000-0000-00009A1A0000}"/>
    <cellStyle name="SAPBEXresItem 7 7" xfId="6436" xr:uid="{00000000-0005-0000-0000-00009B1A0000}"/>
    <cellStyle name="SAPBEXresItem 7 8" xfId="7873" xr:uid="{00000000-0005-0000-0000-00009C1A0000}"/>
    <cellStyle name="SAPBEXresItem 7 9" xfId="8992" xr:uid="{00000000-0005-0000-0000-00009D1A0000}"/>
    <cellStyle name="SAPBEXresItem 8" xfId="915" xr:uid="{00000000-0005-0000-0000-00009E1A0000}"/>
    <cellStyle name="SAPBEXresItem 9" xfId="89" xr:uid="{00000000-0005-0000-0000-00009F1A0000}"/>
    <cellStyle name="SAPBEXresItem_FY12_MNA_Monthly_Portfolio_Report_July_2012new - Copy" xfId="920" xr:uid="{00000000-0005-0000-0000-0000A01A0000}"/>
    <cellStyle name="SAPBEXresItemX" xfId="41" xr:uid="{00000000-0005-0000-0000-0000A11A0000}"/>
    <cellStyle name="SAPBEXresItemX 10" xfId="5964" xr:uid="{00000000-0005-0000-0000-0000A21A0000}"/>
    <cellStyle name="SAPBEXresItemX 11" xfId="7692" xr:uid="{00000000-0005-0000-0000-0000A31A0000}"/>
    <cellStyle name="SAPBEXresItemX 12" xfId="8708" xr:uid="{00000000-0005-0000-0000-0000A41A0000}"/>
    <cellStyle name="SAPBEXresItemX 13" xfId="127" xr:uid="{00000000-0005-0000-0000-0000A51A0000}"/>
    <cellStyle name="SAPBEXresItemX 2" xfId="921" xr:uid="{00000000-0005-0000-0000-0000A61A0000}"/>
    <cellStyle name="SAPBEXresItemX 2 2" xfId="2578" xr:uid="{00000000-0005-0000-0000-0000A71A0000}"/>
    <cellStyle name="SAPBEXresItemX 2 3" xfId="3340" xr:uid="{00000000-0005-0000-0000-0000A81A0000}"/>
    <cellStyle name="SAPBEXresItemX 2 4" xfId="3998" xr:uid="{00000000-0005-0000-0000-0000A91A0000}"/>
    <cellStyle name="SAPBEXresItemX 2 5" xfId="5739" xr:uid="{00000000-0005-0000-0000-0000AA1A0000}"/>
    <cellStyle name="SAPBEXresItemX 2 6" xfId="5965" xr:uid="{00000000-0005-0000-0000-0000AB1A0000}"/>
    <cellStyle name="SAPBEXresItemX 2 7" xfId="6584" xr:uid="{00000000-0005-0000-0000-0000AC1A0000}"/>
    <cellStyle name="SAPBEXresItemX 2 8" xfId="7693" xr:uid="{00000000-0005-0000-0000-0000AD1A0000}"/>
    <cellStyle name="SAPBEXresItemX 2 9" xfId="9066" xr:uid="{00000000-0005-0000-0000-0000AE1A0000}"/>
    <cellStyle name="SAPBEXresItemX 3" xfId="922" xr:uid="{00000000-0005-0000-0000-0000AF1A0000}"/>
    <cellStyle name="SAPBEXresItemX 3 2" xfId="1681" xr:uid="{00000000-0005-0000-0000-0000B01A0000}"/>
    <cellStyle name="SAPBEXresItemX 3 3" xfId="3341" xr:uid="{00000000-0005-0000-0000-0000B11A0000}"/>
    <cellStyle name="SAPBEXresItemX 3 4" xfId="3999" xr:uid="{00000000-0005-0000-0000-0000B21A0000}"/>
    <cellStyle name="SAPBEXresItemX 3 5" xfId="5229" xr:uid="{00000000-0005-0000-0000-0000B31A0000}"/>
    <cellStyle name="SAPBEXresItemX 3 6" xfId="5966" xr:uid="{00000000-0005-0000-0000-0000B41A0000}"/>
    <cellStyle name="SAPBEXresItemX 3 7" xfId="6583" xr:uid="{00000000-0005-0000-0000-0000B51A0000}"/>
    <cellStyle name="SAPBEXresItemX 3 8" xfId="7694" xr:uid="{00000000-0005-0000-0000-0000B61A0000}"/>
    <cellStyle name="SAPBEXresItemX 3 9" xfId="8321" xr:uid="{00000000-0005-0000-0000-0000B71A0000}"/>
    <cellStyle name="SAPBEXresItemX 4" xfId="923" xr:uid="{00000000-0005-0000-0000-0000B81A0000}"/>
    <cellStyle name="SAPBEXresItemX 4 2" xfId="1416" xr:uid="{00000000-0005-0000-0000-0000B91A0000}"/>
    <cellStyle name="SAPBEXresItemX 4 3" xfId="3342" xr:uid="{00000000-0005-0000-0000-0000BA1A0000}"/>
    <cellStyle name="SAPBEXresItemX 4 4" xfId="4000" xr:uid="{00000000-0005-0000-0000-0000BB1A0000}"/>
    <cellStyle name="SAPBEXresItemX 4 5" xfId="5230" xr:uid="{00000000-0005-0000-0000-0000BC1A0000}"/>
    <cellStyle name="SAPBEXresItemX 4 6" xfId="5967" xr:uid="{00000000-0005-0000-0000-0000BD1A0000}"/>
    <cellStyle name="SAPBEXresItemX 4 7" xfId="6582" xr:uid="{00000000-0005-0000-0000-0000BE1A0000}"/>
    <cellStyle name="SAPBEXresItemX 4 8" xfId="7695" xr:uid="{00000000-0005-0000-0000-0000BF1A0000}"/>
    <cellStyle name="SAPBEXresItemX 4 9" xfId="8322" xr:uid="{00000000-0005-0000-0000-0000C01A0000}"/>
    <cellStyle name="SAPBEXresItemX 5" xfId="924" xr:uid="{00000000-0005-0000-0000-0000C11A0000}"/>
    <cellStyle name="SAPBEXresItemX 5 2" xfId="1857" xr:uid="{00000000-0005-0000-0000-0000C21A0000}"/>
    <cellStyle name="SAPBEXresItemX 5 3" xfId="3343" xr:uid="{00000000-0005-0000-0000-0000C31A0000}"/>
    <cellStyle name="SAPBEXresItemX 5 4" xfId="2051" xr:uid="{00000000-0005-0000-0000-0000C41A0000}"/>
    <cellStyle name="SAPBEXresItemX 5 5" xfId="5231" xr:uid="{00000000-0005-0000-0000-0000C51A0000}"/>
    <cellStyle name="SAPBEXresItemX 5 6" xfId="5968" xr:uid="{00000000-0005-0000-0000-0000C61A0000}"/>
    <cellStyle name="SAPBEXresItemX 5 7" xfId="7180" xr:uid="{00000000-0005-0000-0000-0000C71A0000}"/>
    <cellStyle name="SAPBEXresItemX 5 8" xfId="7696" xr:uid="{00000000-0005-0000-0000-0000C81A0000}"/>
    <cellStyle name="SAPBEXresItemX 5 9" xfId="8323" xr:uid="{00000000-0005-0000-0000-0000C91A0000}"/>
    <cellStyle name="SAPBEXresItemX 6" xfId="925" xr:uid="{00000000-0005-0000-0000-0000CA1A0000}"/>
    <cellStyle name="SAPBEXresItemX 6 2" xfId="2683" xr:uid="{00000000-0005-0000-0000-0000CB1A0000}"/>
    <cellStyle name="SAPBEXresItemX 6 3" xfId="3344" xr:uid="{00000000-0005-0000-0000-0000CC1A0000}"/>
    <cellStyle name="SAPBEXresItemX 6 4" xfId="4755" xr:uid="{00000000-0005-0000-0000-0000CD1A0000}"/>
    <cellStyle name="SAPBEXresItemX 6 5" xfId="3815" xr:uid="{00000000-0005-0000-0000-0000CE1A0000}"/>
    <cellStyle name="SAPBEXresItemX 6 6" xfId="5969" xr:uid="{00000000-0005-0000-0000-0000CF1A0000}"/>
    <cellStyle name="SAPBEXresItemX 6 7" xfId="7303" xr:uid="{00000000-0005-0000-0000-0000D01A0000}"/>
    <cellStyle name="SAPBEXresItemX 6 8" xfId="7697" xr:uid="{00000000-0005-0000-0000-0000D11A0000}"/>
    <cellStyle name="SAPBEXresItemX 6 9" xfId="7153" xr:uid="{00000000-0005-0000-0000-0000D21A0000}"/>
    <cellStyle name="SAPBEXresItemX 7" xfId="2684" xr:uid="{00000000-0005-0000-0000-0000D31A0000}"/>
    <cellStyle name="SAPBEXresItemX 8" xfId="3339" xr:uid="{00000000-0005-0000-0000-0000D41A0000}"/>
    <cellStyle name="SAPBEXresItemX 9" xfId="4756" xr:uid="{00000000-0005-0000-0000-0000D51A0000}"/>
    <cellStyle name="SAPBEXresItemX_FY12_MNA_Monthly_Portfolio_Report_July_2012new - Copy" xfId="926" xr:uid="{00000000-0005-0000-0000-0000D61A0000}"/>
    <cellStyle name="SAPBEXstdData" xfId="42" xr:uid="{00000000-0005-0000-0000-0000D71A0000}"/>
    <cellStyle name="SAPBEXstdData 10" xfId="927" xr:uid="{00000000-0005-0000-0000-0000D81A0000}"/>
    <cellStyle name="SAPBEXstdData 10 10" xfId="4051" xr:uid="{00000000-0005-0000-0000-0000D91A0000}"/>
    <cellStyle name="SAPBEXstdData 10 11" xfId="3802" xr:uid="{00000000-0005-0000-0000-0000DA1A0000}"/>
    <cellStyle name="SAPBEXstdData 10 12" xfId="4635" xr:uid="{00000000-0005-0000-0000-0000DB1A0000}"/>
    <cellStyle name="SAPBEXstdData 10 13" xfId="5322" xr:uid="{00000000-0005-0000-0000-0000DC1A0000}"/>
    <cellStyle name="SAPBEXstdData 10 14" xfId="5232" xr:uid="{00000000-0005-0000-0000-0000DD1A0000}"/>
    <cellStyle name="SAPBEXstdData 10 15" xfId="5970" xr:uid="{00000000-0005-0000-0000-0000DE1A0000}"/>
    <cellStyle name="SAPBEXstdData 10 16" xfId="6991" xr:uid="{00000000-0005-0000-0000-0000DF1A0000}"/>
    <cellStyle name="SAPBEXstdData 10 17" xfId="6581" xr:uid="{00000000-0005-0000-0000-0000E01A0000}"/>
    <cellStyle name="SAPBEXstdData 10 18" xfId="7698" xr:uid="{00000000-0005-0000-0000-0000E11A0000}"/>
    <cellStyle name="SAPBEXstdData 10 19" xfId="8470" xr:uid="{00000000-0005-0000-0000-0000E21A0000}"/>
    <cellStyle name="SAPBEXstdData 10 2" xfId="1530" xr:uid="{00000000-0005-0000-0000-0000E31A0000}"/>
    <cellStyle name="SAPBEXstdData 10 20" xfId="8121" xr:uid="{00000000-0005-0000-0000-0000E41A0000}"/>
    <cellStyle name="SAPBEXstdData 10 21" xfId="8395" xr:uid="{00000000-0005-0000-0000-0000E51A0000}"/>
    <cellStyle name="SAPBEXstdData 10 22" xfId="8324" xr:uid="{00000000-0005-0000-0000-0000E61A0000}"/>
    <cellStyle name="SAPBEXstdData 10 3" xfId="2227" xr:uid="{00000000-0005-0000-0000-0000E71A0000}"/>
    <cellStyle name="SAPBEXstdData 10 4" xfId="2068" xr:uid="{00000000-0005-0000-0000-0000E81A0000}"/>
    <cellStyle name="SAPBEXstdData 10 5" xfId="2147" xr:uid="{00000000-0005-0000-0000-0000E91A0000}"/>
    <cellStyle name="SAPBEXstdData 10 6" xfId="2613" xr:uid="{00000000-0005-0000-0000-0000EA1A0000}"/>
    <cellStyle name="SAPBEXstdData 10 7" xfId="1799" xr:uid="{00000000-0005-0000-0000-0000EB1A0000}"/>
    <cellStyle name="SAPBEXstdData 10 8" xfId="3345" xr:uid="{00000000-0005-0000-0000-0000EC1A0000}"/>
    <cellStyle name="SAPBEXstdData 10 9" xfId="4176" xr:uid="{00000000-0005-0000-0000-0000ED1A0000}"/>
    <cellStyle name="SAPBEXstdData 11" xfId="928" xr:uid="{00000000-0005-0000-0000-0000EE1A0000}"/>
    <cellStyle name="SAPBEXstdData 11 10" xfId="4052" xr:uid="{00000000-0005-0000-0000-0000EF1A0000}"/>
    <cellStyle name="SAPBEXstdData 11 11" xfId="4671" xr:uid="{00000000-0005-0000-0000-0000F01A0000}"/>
    <cellStyle name="SAPBEXstdData 11 12" xfId="4001" xr:uid="{00000000-0005-0000-0000-0000F11A0000}"/>
    <cellStyle name="SAPBEXstdData 11 13" xfId="5323" xr:uid="{00000000-0005-0000-0000-0000F21A0000}"/>
    <cellStyle name="SAPBEXstdData 11 14" xfId="5233" xr:uid="{00000000-0005-0000-0000-0000F31A0000}"/>
    <cellStyle name="SAPBEXstdData 11 15" xfId="5971" xr:uid="{00000000-0005-0000-0000-0000F41A0000}"/>
    <cellStyle name="SAPBEXstdData 11 16" xfId="6992" xr:uid="{00000000-0005-0000-0000-0000F51A0000}"/>
    <cellStyle name="SAPBEXstdData 11 17" xfId="6580" xr:uid="{00000000-0005-0000-0000-0000F61A0000}"/>
    <cellStyle name="SAPBEXstdData 11 18" xfId="7699" xr:uid="{00000000-0005-0000-0000-0000F71A0000}"/>
    <cellStyle name="SAPBEXstdData 11 19" xfId="8471" xr:uid="{00000000-0005-0000-0000-0000F81A0000}"/>
    <cellStyle name="SAPBEXstdData 11 2" xfId="1529" xr:uid="{00000000-0005-0000-0000-0000F91A0000}"/>
    <cellStyle name="SAPBEXstdData 11 20" xfId="8120" xr:uid="{00000000-0005-0000-0000-0000FA1A0000}"/>
    <cellStyle name="SAPBEXstdData 11 21" xfId="8396" xr:uid="{00000000-0005-0000-0000-0000FB1A0000}"/>
    <cellStyle name="SAPBEXstdData 11 22" xfId="8325" xr:uid="{00000000-0005-0000-0000-0000FC1A0000}"/>
    <cellStyle name="SAPBEXstdData 11 3" xfId="2088" xr:uid="{00000000-0005-0000-0000-0000FD1A0000}"/>
    <cellStyle name="SAPBEXstdData 11 4" xfId="1759" xr:uid="{00000000-0005-0000-0000-0000FE1A0000}"/>
    <cellStyle name="SAPBEXstdData 11 5" xfId="2459" xr:uid="{00000000-0005-0000-0000-0000FF1A0000}"/>
    <cellStyle name="SAPBEXstdData 11 6" xfId="2506" xr:uid="{00000000-0005-0000-0000-0000001B0000}"/>
    <cellStyle name="SAPBEXstdData 11 7" xfId="2535" xr:uid="{00000000-0005-0000-0000-0000011B0000}"/>
    <cellStyle name="SAPBEXstdData 11 8" xfId="3346" xr:uid="{00000000-0005-0000-0000-0000021B0000}"/>
    <cellStyle name="SAPBEXstdData 11 9" xfId="4177" xr:uid="{00000000-0005-0000-0000-0000031B0000}"/>
    <cellStyle name="SAPBEXstdData 12" xfId="929" xr:uid="{00000000-0005-0000-0000-0000041B0000}"/>
    <cellStyle name="SAPBEXstdData 12 10" xfId="4053" xr:uid="{00000000-0005-0000-0000-0000051B0000}"/>
    <cellStyle name="SAPBEXstdData 12 11" xfId="3703" xr:uid="{00000000-0005-0000-0000-0000061B0000}"/>
    <cellStyle name="SAPBEXstdData 12 12" xfId="4002" xr:uid="{00000000-0005-0000-0000-0000071B0000}"/>
    <cellStyle name="SAPBEXstdData 12 13" xfId="5324" xr:uid="{00000000-0005-0000-0000-0000081B0000}"/>
    <cellStyle name="SAPBEXstdData 12 14" xfId="5234" xr:uid="{00000000-0005-0000-0000-0000091B0000}"/>
    <cellStyle name="SAPBEXstdData 12 15" xfId="5972" xr:uid="{00000000-0005-0000-0000-00000A1B0000}"/>
    <cellStyle name="SAPBEXstdData 12 16" xfId="6993" xr:uid="{00000000-0005-0000-0000-00000B1B0000}"/>
    <cellStyle name="SAPBEXstdData 12 17" xfId="6579" xr:uid="{00000000-0005-0000-0000-00000C1B0000}"/>
    <cellStyle name="SAPBEXstdData 12 18" xfId="7700" xr:uid="{00000000-0005-0000-0000-00000D1B0000}"/>
    <cellStyle name="SAPBEXstdData 12 19" xfId="8472" xr:uid="{00000000-0005-0000-0000-00000E1B0000}"/>
    <cellStyle name="SAPBEXstdData 12 2" xfId="1528" xr:uid="{00000000-0005-0000-0000-00000F1B0000}"/>
    <cellStyle name="SAPBEXstdData 12 20" xfId="8119" xr:uid="{00000000-0005-0000-0000-0000101B0000}"/>
    <cellStyle name="SAPBEXstdData 12 21" xfId="8397" xr:uid="{00000000-0005-0000-0000-0000111B0000}"/>
    <cellStyle name="SAPBEXstdData 12 22" xfId="7736" xr:uid="{00000000-0005-0000-0000-0000121B0000}"/>
    <cellStyle name="SAPBEXstdData 12 3" xfId="1842" xr:uid="{00000000-0005-0000-0000-0000131B0000}"/>
    <cellStyle name="SAPBEXstdData 12 4" xfId="2032" xr:uid="{00000000-0005-0000-0000-0000141B0000}"/>
    <cellStyle name="SAPBEXstdData 12 5" xfId="2343" xr:uid="{00000000-0005-0000-0000-0000151B0000}"/>
    <cellStyle name="SAPBEXstdData 12 6" xfId="1337" xr:uid="{00000000-0005-0000-0000-0000161B0000}"/>
    <cellStyle name="SAPBEXstdData 12 7" xfId="1540" xr:uid="{00000000-0005-0000-0000-0000171B0000}"/>
    <cellStyle name="SAPBEXstdData 12 8" xfId="3347" xr:uid="{00000000-0005-0000-0000-0000181B0000}"/>
    <cellStyle name="SAPBEXstdData 12 9" xfId="4178" xr:uid="{00000000-0005-0000-0000-0000191B0000}"/>
    <cellStyle name="SAPBEXstdData 13" xfId="2025" xr:uid="{00000000-0005-0000-0000-00001A1B0000}"/>
    <cellStyle name="SAPBEXstdData 14" xfId="2091" xr:uid="{00000000-0005-0000-0000-00001B1B0000}"/>
    <cellStyle name="SAPBEXstdData 15" xfId="2059" xr:uid="{00000000-0005-0000-0000-00001C1B0000}"/>
    <cellStyle name="SAPBEXstdData 16" xfId="1555" xr:uid="{00000000-0005-0000-0000-00001D1B0000}"/>
    <cellStyle name="SAPBEXstdData 17" xfId="2120" xr:uid="{00000000-0005-0000-0000-00001E1B0000}"/>
    <cellStyle name="SAPBEXstdData 18" xfId="2260" xr:uid="{00000000-0005-0000-0000-00001F1B0000}"/>
    <cellStyle name="SAPBEXstdData 19" xfId="2256" xr:uid="{00000000-0005-0000-0000-0000201B0000}"/>
    <cellStyle name="SAPBEXstdData 2" xfId="128" xr:uid="{00000000-0005-0000-0000-0000211B0000}"/>
    <cellStyle name="SAPBEXstdData 2 10" xfId="6578" xr:uid="{00000000-0005-0000-0000-0000221B0000}"/>
    <cellStyle name="SAPBEXstdData 2 11" xfId="7701" xr:uid="{00000000-0005-0000-0000-0000231B0000}"/>
    <cellStyle name="SAPBEXstdData 2 12" xfId="8988" xr:uid="{00000000-0005-0000-0000-0000241B0000}"/>
    <cellStyle name="SAPBEXstdData 2 2" xfId="931" xr:uid="{00000000-0005-0000-0000-0000251B0000}"/>
    <cellStyle name="SAPBEXstdData 2 2 10" xfId="7702" xr:uid="{00000000-0005-0000-0000-0000261B0000}"/>
    <cellStyle name="SAPBEXstdData 2 2 11" xfId="8529" xr:uid="{00000000-0005-0000-0000-0000271B0000}"/>
    <cellStyle name="SAPBEXstdData 2 2 2" xfId="932" xr:uid="{00000000-0005-0000-0000-0000281B0000}"/>
    <cellStyle name="SAPBEXstdData 2 2 2 2" xfId="1260" xr:uid="{00000000-0005-0000-0000-0000291B0000}"/>
    <cellStyle name="SAPBEXstdData 2 2 2 3" xfId="3350" xr:uid="{00000000-0005-0000-0000-00002A1B0000}"/>
    <cellStyle name="SAPBEXstdData 2 2 2 4" xfId="4634" xr:uid="{00000000-0005-0000-0000-00002B1B0000}"/>
    <cellStyle name="SAPBEXstdData 2 2 2 5" xfId="5235" xr:uid="{00000000-0005-0000-0000-00002C1B0000}"/>
    <cellStyle name="SAPBEXstdData 2 2 2 6" xfId="5975" xr:uid="{00000000-0005-0000-0000-00002D1B0000}"/>
    <cellStyle name="SAPBEXstdData 2 2 2 7" xfId="6576" xr:uid="{00000000-0005-0000-0000-00002E1B0000}"/>
    <cellStyle name="SAPBEXstdData 2 2 2 8" xfId="7703" xr:uid="{00000000-0005-0000-0000-00002F1B0000}"/>
    <cellStyle name="SAPBEXstdData 2 2 2 9" xfId="8869" xr:uid="{00000000-0005-0000-0000-0000301B0000}"/>
    <cellStyle name="SAPBEXstdData 2 2 3" xfId="933" xr:uid="{00000000-0005-0000-0000-0000311B0000}"/>
    <cellStyle name="SAPBEXstdData 2 2 3 2" xfId="2337" xr:uid="{00000000-0005-0000-0000-0000321B0000}"/>
    <cellStyle name="SAPBEXstdData 2 2 3 3" xfId="3351" xr:uid="{00000000-0005-0000-0000-0000331B0000}"/>
    <cellStyle name="SAPBEXstdData 2 2 3 4" xfId="4004" xr:uid="{00000000-0005-0000-0000-0000341B0000}"/>
    <cellStyle name="SAPBEXstdData 2 2 3 5" xfId="5236" xr:uid="{00000000-0005-0000-0000-0000351B0000}"/>
    <cellStyle name="SAPBEXstdData 2 2 3 6" xfId="5976" xr:uid="{00000000-0005-0000-0000-0000361B0000}"/>
    <cellStyle name="SAPBEXstdData 2 2 3 7" xfId="6575" xr:uid="{00000000-0005-0000-0000-0000371B0000}"/>
    <cellStyle name="SAPBEXstdData 2 2 3 8" xfId="7704" xr:uid="{00000000-0005-0000-0000-0000381B0000}"/>
    <cellStyle name="SAPBEXstdData 2 2 3 9" xfId="8326" xr:uid="{00000000-0005-0000-0000-0000391B0000}"/>
    <cellStyle name="SAPBEXstdData 2 2 4" xfId="1682" xr:uid="{00000000-0005-0000-0000-00003A1B0000}"/>
    <cellStyle name="SAPBEXstdData 2 2 5" xfId="3349" xr:uid="{00000000-0005-0000-0000-00003B1B0000}"/>
    <cellStyle name="SAPBEXstdData 2 2 6" xfId="2484" xr:uid="{00000000-0005-0000-0000-00003C1B0000}"/>
    <cellStyle name="SAPBEXstdData 2 2 7" xfId="5505" xr:uid="{00000000-0005-0000-0000-00003D1B0000}"/>
    <cellStyle name="SAPBEXstdData 2 2 8" xfId="5974" xr:uid="{00000000-0005-0000-0000-00003E1B0000}"/>
    <cellStyle name="SAPBEXstdData 2 2 9" xfId="6577" xr:uid="{00000000-0005-0000-0000-00003F1B0000}"/>
    <cellStyle name="SAPBEXstdData 2 3" xfId="934" xr:uid="{00000000-0005-0000-0000-0000401B0000}"/>
    <cellStyle name="SAPBEXstdData 2 3 2" xfId="1439" xr:uid="{00000000-0005-0000-0000-0000411B0000}"/>
    <cellStyle name="SAPBEXstdData 2 3 3" xfId="3352" xr:uid="{00000000-0005-0000-0000-0000421B0000}"/>
    <cellStyle name="SAPBEXstdData 2 3 4" xfId="4005" xr:uid="{00000000-0005-0000-0000-0000431B0000}"/>
    <cellStyle name="SAPBEXstdData 2 3 5" xfId="5977" xr:uid="{00000000-0005-0000-0000-0000441B0000}"/>
    <cellStyle name="SAPBEXstdData 2 3 6" xfId="7705" xr:uid="{00000000-0005-0000-0000-0000451B0000}"/>
    <cellStyle name="SAPBEXstdData 2 3 7" xfId="7683" xr:uid="{00000000-0005-0000-0000-0000461B0000}"/>
    <cellStyle name="SAPBEXstdData 2 4" xfId="930" xr:uid="{00000000-0005-0000-0000-0000471B0000}"/>
    <cellStyle name="SAPBEXstdData 2 4 2" xfId="2886" xr:uid="{00000000-0005-0000-0000-0000481B0000}"/>
    <cellStyle name="SAPBEXstdData 2 4 3" xfId="3742" xr:uid="{00000000-0005-0000-0000-0000491B0000}"/>
    <cellStyle name="SAPBEXstdData 2 4 4" xfId="4951" xr:uid="{00000000-0005-0000-0000-00004A1B0000}"/>
    <cellStyle name="SAPBEXstdData 2 4 5" xfId="5436" xr:uid="{00000000-0005-0000-0000-00004B1B0000}"/>
    <cellStyle name="SAPBEXstdData 2 4 6" xfId="6316" xr:uid="{00000000-0005-0000-0000-00004C1B0000}"/>
    <cellStyle name="SAPBEXstdData 2 4 7" xfId="7507" xr:uid="{00000000-0005-0000-0000-00004D1B0000}"/>
    <cellStyle name="SAPBEXstdData 2 4 8" xfId="8098" xr:uid="{00000000-0005-0000-0000-00004E1B0000}"/>
    <cellStyle name="SAPBEXstdData 2 4 9" xfId="8802" xr:uid="{00000000-0005-0000-0000-00004F1B0000}"/>
    <cellStyle name="SAPBEXstdData 2 5" xfId="2577" xr:uid="{00000000-0005-0000-0000-0000501B0000}"/>
    <cellStyle name="SAPBEXstdData 2 6" xfId="3348" xr:uid="{00000000-0005-0000-0000-0000511B0000}"/>
    <cellStyle name="SAPBEXstdData 2 7" xfId="4003" xr:uid="{00000000-0005-0000-0000-0000521B0000}"/>
    <cellStyle name="SAPBEXstdData 2 8" xfId="5670" xr:uid="{00000000-0005-0000-0000-0000531B0000}"/>
    <cellStyle name="SAPBEXstdData 2 9" xfId="5973" xr:uid="{00000000-0005-0000-0000-0000541B0000}"/>
    <cellStyle name="SAPBEXstdData 20" xfId="3470" xr:uid="{00000000-0005-0000-0000-0000551B0000}"/>
    <cellStyle name="SAPBEXstdData 21" xfId="3466" xr:uid="{00000000-0005-0000-0000-0000561B0000}"/>
    <cellStyle name="SAPBEXstdData 22" xfId="4175" xr:uid="{00000000-0005-0000-0000-0000571B0000}"/>
    <cellStyle name="SAPBEXstdData 23" xfId="4335" xr:uid="{00000000-0005-0000-0000-0000581B0000}"/>
    <cellStyle name="SAPBEXstdData 24" xfId="4623" xr:uid="{00000000-0005-0000-0000-0000591B0000}"/>
    <cellStyle name="SAPBEXstdData 25" xfId="3794" xr:uid="{00000000-0005-0000-0000-00005A1B0000}"/>
    <cellStyle name="SAPBEXstdData 26" xfId="5308" xr:uid="{00000000-0005-0000-0000-00005B1B0000}"/>
    <cellStyle name="SAPBEXstdData 27" xfId="6337" xr:uid="{00000000-0005-0000-0000-00005C1B0000}"/>
    <cellStyle name="SAPBEXstdData 28" xfId="7222" xr:uid="{00000000-0005-0000-0000-00005D1B0000}"/>
    <cellStyle name="SAPBEXstdData 29" xfId="6412" xr:uid="{00000000-0005-0000-0000-00005E1B0000}"/>
    <cellStyle name="SAPBEXstdData 3" xfId="170" xr:uid="{00000000-0005-0000-0000-00005F1B0000}"/>
    <cellStyle name="SAPBEXstdData 3 10" xfId="4006" xr:uid="{00000000-0005-0000-0000-0000601B0000}"/>
    <cellStyle name="SAPBEXstdData 3 11" xfId="5237" xr:uid="{00000000-0005-0000-0000-0000611B0000}"/>
    <cellStyle name="SAPBEXstdData 3 12" xfId="5978" xr:uid="{00000000-0005-0000-0000-0000621B0000}"/>
    <cellStyle name="SAPBEXstdData 3 13" xfId="6573" xr:uid="{00000000-0005-0000-0000-0000631B0000}"/>
    <cellStyle name="SAPBEXstdData 3 14" xfId="7706" xr:uid="{00000000-0005-0000-0000-0000641B0000}"/>
    <cellStyle name="SAPBEXstdData 3 15" xfId="8868" xr:uid="{00000000-0005-0000-0000-0000651B0000}"/>
    <cellStyle name="SAPBEXstdData 3 2" xfId="936" xr:uid="{00000000-0005-0000-0000-0000661B0000}"/>
    <cellStyle name="SAPBEXstdData 3 2 2" xfId="1980" xr:uid="{00000000-0005-0000-0000-0000671B0000}"/>
    <cellStyle name="SAPBEXstdData 3 2 3" xfId="3354" xr:uid="{00000000-0005-0000-0000-0000681B0000}"/>
    <cellStyle name="SAPBEXstdData 3 2 4" xfId="4007" xr:uid="{00000000-0005-0000-0000-0000691B0000}"/>
    <cellStyle name="SAPBEXstdData 3 2 5" xfId="5238" xr:uid="{00000000-0005-0000-0000-00006A1B0000}"/>
    <cellStyle name="SAPBEXstdData 3 2 6" xfId="5979" xr:uid="{00000000-0005-0000-0000-00006B1B0000}"/>
    <cellStyle name="SAPBEXstdData 3 2 7" xfId="6572" xr:uid="{00000000-0005-0000-0000-00006C1B0000}"/>
    <cellStyle name="SAPBEXstdData 3 2 8" xfId="7707" xr:uid="{00000000-0005-0000-0000-00006D1B0000}"/>
    <cellStyle name="SAPBEXstdData 3 2 9" xfId="8327" xr:uid="{00000000-0005-0000-0000-00006E1B0000}"/>
    <cellStyle name="SAPBEXstdData 3 3" xfId="937" xr:uid="{00000000-0005-0000-0000-00006F1B0000}"/>
    <cellStyle name="SAPBEXstdData 3 3 2" xfId="2643" xr:uid="{00000000-0005-0000-0000-0000701B0000}"/>
    <cellStyle name="SAPBEXstdData 3 3 3" xfId="3355" xr:uid="{00000000-0005-0000-0000-0000711B0000}"/>
    <cellStyle name="SAPBEXstdData 3 3 4" xfId="4374" xr:uid="{00000000-0005-0000-0000-0000721B0000}"/>
    <cellStyle name="SAPBEXstdData 3 3 5" xfId="5239" xr:uid="{00000000-0005-0000-0000-0000731B0000}"/>
    <cellStyle name="SAPBEXstdData 3 3 6" xfId="5980" xr:uid="{00000000-0005-0000-0000-0000741B0000}"/>
    <cellStyle name="SAPBEXstdData 3 3 7" xfId="7266" xr:uid="{00000000-0005-0000-0000-0000751B0000}"/>
    <cellStyle name="SAPBEXstdData 3 3 8" xfId="7708" xr:uid="{00000000-0005-0000-0000-0000761B0000}"/>
    <cellStyle name="SAPBEXstdData 3 3 9" xfId="8328" xr:uid="{00000000-0005-0000-0000-0000771B0000}"/>
    <cellStyle name="SAPBEXstdData 3 4" xfId="938" xr:uid="{00000000-0005-0000-0000-0000781B0000}"/>
    <cellStyle name="SAPBEXstdData 3 4 2" xfId="2682" xr:uid="{00000000-0005-0000-0000-0000791B0000}"/>
    <cellStyle name="SAPBEXstdData 3 4 3" xfId="3356" xr:uid="{00000000-0005-0000-0000-00007A1B0000}"/>
    <cellStyle name="SAPBEXstdData 3 4 4" xfId="4754" xr:uid="{00000000-0005-0000-0000-00007B1B0000}"/>
    <cellStyle name="SAPBEXstdData 3 4 5" xfId="4749" xr:uid="{00000000-0005-0000-0000-00007C1B0000}"/>
    <cellStyle name="SAPBEXstdData 3 4 6" xfId="5981" xr:uid="{00000000-0005-0000-0000-00007D1B0000}"/>
    <cellStyle name="SAPBEXstdData 3 4 7" xfId="7302" xr:uid="{00000000-0005-0000-0000-00007E1B0000}"/>
    <cellStyle name="SAPBEXstdData 3 4 8" xfId="7709" xr:uid="{00000000-0005-0000-0000-00007F1B0000}"/>
    <cellStyle name="SAPBEXstdData 3 4 9" xfId="8630" xr:uid="{00000000-0005-0000-0000-0000801B0000}"/>
    <cellStyle name="SAPBEXstdData 3 5" xfId="90" xr:uid="{00000000-0005-0000-0000-0000811B0000}"/>
    <cellStyle name="SAPBEXstdData 3 5 10" xfId="4059" xr:uid="{00000000-0005-0000-0000-0000821B0000}"/>
    <cellStyle name="SAPBEXstdData 3 5 11" xfId="4490" xr:uid="{00000000-0005-0000-0000-0000831B0000}"/>
    <cellStyle name="SAPBEXstdData 3 5 12" xfId="4008" xr:uid="{00000000-0005-0000-0000-0000841B0000}"/>
    <cellStyle name="SAPBEXstdData 3 5 13" xfId="5331" xr:uid="{00000000-0005-0000-0000-0000851B0000}"/>
    <cellStyle name="SAPBEXstdData 3 5 14" xfId="5738" xr:uid="{00000000-0005-0000-0000-0000861B0000}"/>
    <cellStyle name="SAPBEXstdData 3 5 15" xfId="5982" xr:uid="{00000000-0005-0000-0000-0000871B0000}"/>
    <cellStyle name="SAPBEXstdData 3 5 16" xfId="7003" xr:uid="{00000000-0005-0000-0000-0000881B0000}"/>
    <cellStyle name="SAPBEXstdData 3 5 17" xfId="6571" xr:uid="{00000000-0005-0000-0000-0000891B0000}"/>
    <cellStyle name="SAPBEXstdData 3 5 18" xfId="7710" xr:uid="{00000000-0005-0000-0000-00008A1B0000}"/>
    <cellStyle name="SAPBEXstdData 3 5 19" xfId="8481" xr:uid="{00000000-0005-0000-0000-00008B1B0000}"/>
    <cellStyle name="SAPBEXstdData 3 5 2" xfId="1521" xr:uid="{00000000-0005-0000-0000-00008C1B0000}"/>
    <cellStyle name="SAPBEXstdData 3 5 20" xfId="8117" xr:uid="{00000000-0005-0000-0000-00008D1B0000}"/>
    <cellStyle name="SAPBEXstdData 3 5 21" xfId="8405" xr:uid="{00000000-0005-0000-0000-00008E1B0000}"/>
    <cellStyle name="SAPBEXstdData 3 5 22" xfId="9065" xr:uid="{00000000-0005-0000-0000-00008F1B0000}"/>
    <cellStyle name="SAPBEXstdData 3 5 3" xfId="2136" xr:uid="{00000000-0005-0000-0000-0000901B0000}"/>
    <cellStyle name="SAPBEXstdData 3 5 4" xfId="2434" xr:uid="{00000000-0005-0000-0000-0000911B0000}"/>
    <cellStyle name="SAPBEXstdData 3 5 5" xfId="2562" xr:uid="{00000000-0005-0000-0000-0000921B0000}"/>
    <cellStyle name="SAPBEXstdData 3 5 6" xfId="1597" xr:uid="{00000000-0005-0000-0000-0000931B0000}"/>
    <cellStyle name="SAPBEXstdData 3 5 7" xfId="2107" xr:uid="{00000000-0005-0000-0000-0000941B0000}"/>
    <cellStyle name="SAPBEXstdData 3 5 8" xfId="3357" xr:uid="{00000000-0005-0000-0000-0000951B0000}"/>
    <cellStyle name="SAPBEXstdData 3 5 9" xfId="4185" xr:uid="{00000000-0005-0000-0000-0000961B0000}"/>
    <cellStyle name="SAPBEXstdData 3 6" xfId="935" xr:uid="{00000000-0005-0000-0000-0000971B0000}"/>
    <cellStyle name="SAPBEXstdData 3 6 2" xfId="2887" xr:uid="{00000000-0005-0000-0000-0000981B0000}"/>
    <cellStyle name="SAPBEXstdData 3 6 3" xfId="3743" xr:uid="{00000000-0005-0000-0000-0000991B0000}"/>
    <cellStyle name="SAPBEXstdData 3 6 4" xfId="4952" xr:uid="{00000000-0005-0000-0000-00009A1B0000}"/>
    <cellStyle name="SAPBEXstdData 3 6 5" xfId="5471" xr:uid="{00000000-0005-0000-0000-00009B1B0000}"/>
    <cellStyle name="SAPBEXstdData 3 6 6" xfId="6317" xr:uid="{00000000-0005-0000-0000-00009C1B0000}"/>
    <cellStyle name="SAPBEXstdData 3 6 7" xfId="7508" xr:uid="{00000000-0005-0000-0000-00009D1B0000}"/>
    <cellStyle name="SAPBEXstdData 3 6 8" xfId="8099" xr:uid="{00000000-0005-0000-0000-00009E1B0000}"/>
    <cellStyle name="SAPBEXstdData 3 6 9" xfId="8473" xr:uid="{00000000-0005-0000-0000-00009F1B0000}"/>
    <cellStyle name="SAPBEXstdData 3 7" xfId="1155" xr:uid="{00000000-0005-0000-0000-0000A01B0000}"/>
    <cellStyle name="SAPBEXstdData 3 7 2" xfId="1306" xr:uid="{00000000-0005-0000-0000-0000A11B0000}"/>
    <cellStyle name="SAPBEXstdData 3 7 3" xfId="3574" xr:uid="{00000000-0005-0000-0000-0000A21B0000}"/>
    <cellStyle name="SAPBEXstdData 3 7 4" xfId="1311" xr:uid="{00000000-0005-0000-0000-0000A31B0000}"/>
    <cellStyle name="SAPBEXstdData 3 7 5" xfId="6168" xr:uid="{00000000-0005-0000-0000-0000A41B0000}"/>
    <cellStyle name="SAPBEXstdData 3 7 6" xfId="7930" xr:uid="{00000000-0005-0000-0000-0000A51B0000}"/>
    <cellStyle name="SAPBEXstdData 3 7 7" xfId="9003" xr:uid="{00000000-0005-0000-0000-0000A61B0000}"/>
    <cellStyle name="SAPBEXstdData 3 8" xfId="2470" xr:uid="{00000000-0005-0000-0000-0000A71B0000}"/>
    <cellStyle name="SAPBEXstdData 3 9" xfId="3353" xr:uid="{00000000-0005-0000-0000-0000A81B0000}"/>
    <cellStyle name="SAPBEXstdData 30" xfId="7828" xr:uid="{00000000-0005-0000-0000-0000A91B0000}"/>
    <cellStyle name="SAPBEXstdData 31" xfId="8664" xr:uid="{00000000-0005-0000-0000-0000AA1B0000}"/>
    <cellStyle name="SAPBEXstdData 32" xfId="7073" xr:uid="{00000000-0005-0000-0000-0000AB1B0000}"/>
    <cellStyle name="SAPBEXstdData 33" xfId="8632" xr:uid="{00000000-0005-0000-0000-0000AC1B0000}"/>
    <cellStyle name="SAPBEXstdData 34" xfId="58" xr:uid="{00000000-0005-0000-0000-0000AD1B0000}"/>
    <cellStyle name="SAPBEXstdData 4" xfId="191" xr:uid="{00000000-0005-0000-0000-0000AE1B0000}"/>
    <cellStyle name="SAPBEXstdData 4 10" xfId="5983" xr:uid="{00000000-0005-0000-0000-0000AF1B0000}"/>
    <cellStyle name="SAPBEXstdData 4 11" xfId="7238" xr:uid="{00000000-0005-0000-0000-0000B01B0000}"/>
    <cellStyle name="SAPBEXstdData 4 12" xfId="7711" xr:uid="{00000000-0005-0000-0000-0000B11B0000}"/>
    <cellStyle name="SAPBEXstdData 4 13" xfId="8329" xr:uid="{00000000-0005-0000-0000-0000B21B0000}"/>
    <cellStyle name="SAPBEXstdData 4 2" xfId="940" xr:uid="{00000000-0005-0000-0000-0000B31B0000}"/>
    <cellStyle name="SAPBEXstdData 4 2 2" xfId="2681" xr:uid="{00000000-0005-0000-0000-0000B41B0000}"/>
    <cellStyle name="SAPBEXstdData 4 2 3" xfId="3359" xr:uid="{00000000-0005-0000-0000-0000B51B0000}"/>
    <cellStyle name="SAPBEXstdData 4 2 4" xfId="4753" xr:uid="{00000000-0005-0000-0000-0000B61B0000}"/>
    <cellStyle name="SAPBEXstdData 4 2 5" xfId="3503" xr:uid="{00000000-0005-0000-0000-0000B71B0000}"/>
    <cellStyle name="SAPBEXstdData 4 2 6" xfId="5984" xr:uid="{00000000-0005-0000-0000-0000B81B0000}"/>
    <cellStyle name="SAPBEXstdData 4 2 7" xfId="7301" xr:uid="{00000000-0005-0000-0000-0000B91B0000}"/>
    <cellStyle name="SAPBEXstdData 4 2 8" xfId="7712" xr:uid="{00000000-0005-0000-0000-0000BA1B0000}"/>
    <cellStyle name="SAPBEXstdData 4 2 9" xfId="6528" xr:uid="{00000000-0005-0000-0000-0000BB1B0000}"/>
    <cellStyle name="SAPBEXstdData 4 3" xfId="941" xr:uid="{00000000-0005-0000-0000-0000BC1B0000}"/>
    <cellStyle name="SAPBEXstdData 4 3 2" xfId="2338" xr:uid="{00000000-0005-0000-0000-0000BD1B0000}"/>
    <cellStyle name="SAPBEXstdData 4 3 3" xfId="3360" xr:uid="{00000000-0005-0000-0000-0000BE1B0000}"/>
    <cellStyle name="SAPBEXstdData 4 3 4" xfId="4009" xr:uid="{00000000-0005-0000-0000-0000BF1B0000}"/>
    <cellStyle name="SAPBEXstdData 4 3 5" xfId="5737" xr:uid="{00000000-0005-0000-0000-0000C01B0000}"/>
    <cellStyle name="SAPBEXstdData 4 3 6" xfId="5985" xr:uid="{00000000-0005-0000-0000-0000C11B0000}"/>
    <cellStyle name="SAPBEXstdData 4 3 7" xfId="6570" xr:uid="{00000000-0005-0000-0000-0000C21B0000}"/>
    <cellStyle name="SAPBEXstdData 4 3 8" xfId="7713" xr:uid="{00000000-0005-0000-0000-0000C31B0000}"/>
    <cellStyle name="SAPBEXstdData 4 3 9" xfId="9064" xr:uid="{00000000-0005-0000-0000-0000C41B0000}"/>
    <cellStyle name="SAPBEXstdData 4 4" xfId="939" xr:uid="{00000000-0005-0000-0000-0000C51B0000}"/>
    <cellStyle name="SAPBEXstdData 4 4 2" xfId="2888" xr:uid="{00000000-0005-0000-0000-0000C61B0000}"/>
    <cellStyle name="SAPBEXstdData 4 4 3" xfId="3744" xr:uid="{00000000-0005-0000-0000-0000C71B0000}"/>
    <cellStyle name="SAPBEXstdData 4 4 4" xfId="4953" xr:uid="{00000000-0005-0000-0000-0000C81B0000}"/>
    <cellStyle name="SAPBEXstdData 4 4 5" xfId="5437" xr:uid="{00000000-0005-0000-0000-0000C91B0000}"/>
    <cellStyle name="SAPBEXstdData 4 4 6" xfId="6318" xr:uid="{00000000-0005-0000-0000-0000CA1B0000}"/>
    <cellStyle name="SAPBEXstdData 4 4 7" xfId="7509" xr:uid="{00000000-0005-0000-0000-0000CB1B0000}"/>
    <cellStyle name="SAPBEXstdData 4 4 8" xfId="8100" xr:uid="{00000000-0005-0000-0000-0000CC1B0000}"/>
    <cellStyle name="SAPBEXstdData 4 4 9" xfId="7263" xr:uid="{00000000-0005-0000-0000-0000CD1B0000}"/>
    <cellStyle name="SAPBEXstdData 4 5" xfId="1170" xr:uid="{00000000-0005-0000-0000-0000CE1B0000}"/>
    <cellStyle name="SAPBEXstdData 4 5 2" xfId="2388" xr:uid="{00000000-0005-0000-0000-0000CF1B0000}"/>
    <cellStyle name="SAPBEXstdData 4 5 3" xfId="3590" xr:uid="{00000000-0005-0000-0000-0000D01B0000}"/>
    <cellStyle name="SAPBEXstdData 4 5 4" xfId="4121" xr:uid="{00000000-0005-0000-0000-0000D11B0000}"/>
    <cellStyle name="SAPBEXstdData 4 5 5" xfId="6184" xr:uid="{00000000-0005-0000-0000-0000D21B0000}"/>
    <cellStyle name="SAPBEXstdData 4 5 6" xfId="7946" xr:uid="{00000000-0005-0000-0000-0000D31B0000}"/>
    <cellStyle name="SAPBEXstdData 4 5 7" xfId="9036" xr:uid="{00000000-0005-0000-0000-0000D41B0000}"/>
    <cellStyle name="SAPBEXstdData 4 6" xfId="2085" xr:uid="{00000000-0005-0000-0000-0000D51B0000}"/>
    <cellStyle name="SAPBEXstdData 4 7" xfId="3358" xr:uid="{00000000-0005-0000-0000-0000D61B0000}"/>
    <cellStyle name="SAPBEXstdData 4 8" xfId="4399" xr:uid="{00000000-0005-0000-0000-0000D71B0000}"/>
    <cellStyle name="SAPBEXstdData 4 9" xfId="5240" xr:uid="{00000000-0005-0000-0000-0000D81B0000}"/>
    <cellStyle name="SAPBEXstdData 5" xfId="220" xr:uid="{00000000-0005-0000-0000-0000D91B0000}"/>
    <cellStyle name="SAPBEXstdData 5 10" xfId="5241" xr:uid="{00000000-0005-0000-0000-0000DA1B0000}"/>
    <cellStyle name="SAPBEXstdData 5 11" xfId="5986" xr:uid="{00000000-0005-0000-0000-0000DB1B0000}"/>
    <cellStyle name="SAPBEXstdData 5 12" xfId="6569" xr:uid="{00000000-0005-0000-0000-0000DC1B0000}"/>
    <cellStyle name="SAPBEXstdData 5 13" xfId="7714" xr:uid="{00000000-0005-0000-0000-0000DD1B0000}"/>
    <cellStyle name="SAPBEXstdData 5 14" xfId="7048" xr:uid="{00000000-0005-0000-0000-0000DE1B0000}"/>
    <cellStyle name="SAPBEXstdData 5 2" xfId="943" xr:uid="{00000000-0005-0000-0000-0000DF1B0000}"/>
    <cellStyle name="SAPBEXstdData 5 2 2" xfId="1683" xr:uid="{00000000-0005-0000-0000-0000E01B0000}"/>
    <cellStyle name="SAPBEXstdData 5 2 3" xfId="3362" xr:uid="{00000000-0005-0000-0000-0000E11B0000}"/>
    <cellStyle name="SAPBEXstdData 5 2 4" xfId="4011" xr:uid="{00000000-0005-0000-0000-0000E21B0000}"/>
    <cellStyle name="SAPBEXstdData 5 2 5" xfId="5242" xr:uid="{00000000-0005-0000-0000-0000E31B0000}"/>
    <cellStyle name="SAPBEXstdData 5 2 6" xfId="5987" xr:uid="{00000000-0005-0000-0000-0000E41B0000}"/>
    <cellStyle name="SAPBEXstdData 5 2 7" xfId="6568" xr:uid="{00000000-0005-0000-0000-0000E51B0000}"/>
    <cellStyle name="SAPBEXstdData 5 2 8" xfId="7715" xr:uid="{00000000-0005-0000-0000-0000E61B0000}"/>
    <cellStyle name="SAPBEXstdData 5 2 9" xfId="8867" xr:uid="{00000000-0005-0000-0000-0000E71B0000}"/>
    <cellStyle name="SAPBEXstdData 5 3" xfId="944" xr:uid="{00000000-0005-0000-0000-0000E81B0000}"/>
    <cellStyle name="SAPBEXstdData 5 3 2" xfId="2285" xr:uid="{00000000-0005-0000-0000-0000E91B0000}"/>
    <cellStyle name="SAPBEXstdData 5 3 3" xfId="3363" xr:uid="{00000000-0005-0000-0000-0000EA1B0000}"/>
    <cellStyle name="SAPBEXstdData 5 3 4" xfId="1271" xr:uid="{00000000-0005-0000-0000-0000EB1B0000}"/>
    <cellStyle name="SAPBEXstdData 5 3 5" xfId="5243" xr:uid="{00000000-0005-0000-0000-0000EC1B0000}"/>
    <cellStyle name="SAPBEXstdData 5 3 6" xfId="5988" xr:uid="{00000000-0005-0000-0000-0000ED1B0000}"/>
    <cellStyle name="SAPBEXstdData 5 3 7" xfId="7229" xr:uid="{00000000-0005-0000-0000-0000EE1B0000}"/>
    <cellStyle name="SAPBEXstdData 5 3 8" xfId="7716" xr:uid="{00000000-0005-0000-0000-0000EF1B0000}"/>
    <cellStyle name="SAPBEXstdData 5 3 9" xfId="8330" xr:uid="{00000000-0005-0000-0000-0000F01B0000}"/>
    <cellStyle name="SAPBEXstdData 5 4" xfId="945" xr:uid="{00000000-0005-0000-0000-0000F11B0000}"/>
    <cellStyle name="SAPBEXstdData 5 4 2" xfId="2680" xr:uid="{00000000-0005-0000-0000-0000F21B0000}"/>
    <cellStyle name="SAPBEXstdData 5 4 3" xfId="3364" xr:uid="{00000000-0005-0000-0000-0000F31B0000}"/>
    <cellStyle name="SAPBEXstdData 5 4 4" xfId="4752" xr:uid="{00000000-0005-0000-0000-0000F41B0000}"/>
    <cellStyle name="SAPBEXstdData 5 4 5" xfId="4155" xr:uid="{00000000-0005-0000-0000-0000F51B0000}"/>
    <cellStyle name="SAPBEXstdData 5 4 6" xfId="5989" xr:uid="{00000000-0005-0000-0000-0000F61B0000}"/>
    <cellStyle name="SAPBEXstdData 5 4 7" xfId="7300" xr:uid="{00000000-0005-0000-0000-0000F71B0000}"/>
    <cellStyle name="SAPBEXstdData 5 4 8" xfId="7717" xr:uid="{00000000-0005-0000-0000-0000F81B0000}"/>
    <cellStyle name="SAPBEXstdData 5 4 9" xfId="7822" xr:uid="{00000000-0005-0000-0000-0000F91B0000}"/>
    <cellStyle name="SAPBEXstdData 5 5" xfId="942" xr:uid="{00000000-0005-0000-0000-0000FA1B0000}"/>
    <cellStyle name="SAPBEXstdData 5 5 2" xfId="2889" xr:uid="{00000000-0005-0000-0000-0000FB1B0000}"/>
    <cellStyle name="SAPBEXstdData 5 5 3" xfId="3745" xr:uid="{00000000-0005-0000-0000-0000FC1B0000}"/>
    <cellStyle name="SAPBEXstdData 5 5 4" xfId="4954" xr:uid="{00000000-0005-0000-0000-0000FD1B0000}"/>
    <cellStyle name="SAPBEXstdData 5 5 5" xfId="5438" xr:uid="{00000000-0005-0000-0000-0000FE1B0000}"/>
    <cellStyle name="SAPBEXstdData 5 5 6" xfId="6319" xr:uid="{00000000-0005-0000-0000-0000FF1B0000}"/>
    <cellStyle name="SAPBEXstdData 5 5 7" xfId="7510" xr:uid="{00000000-0005-0000-0000-0000001C0000}"/>
    <cellStyle name="SAPBEXstdData 5 5 8" xfId="8101" xr:uid="{00000000-0005-0000-0000-0000011C0000}"/>
    <cellStyle name="SAPBEXstdData 5 5 9" xfId="9013" xr:uid="{00000000-0005-0000-0000-0000021C0000}"/>
    <cellStyle name="SAPBEXstdData 5 6" xfId="1193" xr:uid="{00000000-0005-0000-0000-0000031C0000}"/>
    <cellStyle name="SAPBEXstdData 5 6 2" xfId="1735" xr:uid="{00000000-0005-0000-0000-0000041C0000}"/>
    <cellStyle name="SAPBEXstdData 5 6 3" xfId="3614" xr:uid="{00000000-0005-0000-0000-0000051C0000}"/>
    <cellStyle name="SAPBEXstdData 5 6 4" xfId="4545" xr:uid="{00000000-0005-0000-0000-0000061C0000}"/>
    <cellStyle name="SAPBEXstdData 5 6 5" xfId="6207" xr:uid="{00000000-0005-0000-0000-0000071C0000}"/>
    <cellStyle name="SAPBEXstdData 5 6 6" xfId="7971" xr:uid="{00000000-0005-0000-0000-0000081C0000}"/>
    <cellStyle name="SAPBEXstdData 5 6 7" xfId="8848" xr:uid="{00000000-0005-0000-0000-0000091C0000}"/>
    <cellStyle name="SAPBEXstdData 5 7" xfId="1981" xr:uid="{00000000-0005-0000-0000-00000A1C0000}"/>
    <cellStyle name="SAPBEXstdData 5 8" xfId="3361" xr:uid="{00000000-0005-0000-0000-00000B1C0000}"/>
    <cellStyle name="SAPBEXstdData 5 9" xfId="4010" xr:uid="{00000000-0005-0000-0000-00000C1C0000}"/>
    <cellStyle name="SAPBEXstdData 6" xfId="238" xr:uid="{00000000-0005-0000-0000-00000D1C0000}"/>
    <cellStyle name="SAPBEXstdData 6 2" xfId="2469" xr:uid="{00000000-0005-0000-0000-00000E1C0000}"/>
    <cellStyle name="SAPBEXstdData 6 3" xfId="3365" xr:uid="{00000000-0005-0000-0000-00000F1C0000}"/>
    <cellStyle name="SAPBEXstdData 6 4" xfId="4012" xr:uid="{00000000-0005-0000-0000-0000101C0000}"/>
    <cellStyle name="SAPBEXstdData 6 5" xfId="5990" xr:uid="{00000000-0005-0000-0000-0000111C0000}"/>
    <cellStyle name="SAPBEXstdData 6 6" xfId="7718" xr:uid="{00000000-0005-0000-0000-0000121C0000}"/>
    <cellStyle name="SAPBEXstdData 6 7" xfId="9063" xr:uid="{00000000-0005-0000-0000-0000131C0000}"/>
    <cellStyle name="SAPBEXstdData 7" xfId="946" xr:uid="{00000000-0005-0000-0000-0000141C0000}"/>
    <cellStyle name="SAPBEXstdData 7 10" xfId="8331" xr:uid="{00000000-0005-0000-0000-0000151C0000}"/>
    <cellStyle name="SAPBEXstdData 7 2" xfId="59" xr:uid="{00000000-0005-0000-0000-0000161C0000}"/>
    <cellStyle name="SAPBEXstdData 7 2 10" xfId="4621" xr:uid="{00000000-0005-0000-0000-0000171C0000}"/>
    <cellStyle name="SAPBEXstdData 7 2 11" xfId="3795" xr:uid="{00000000-0005-0000-0000-0000181C0000}"/>
    <cellStyle name="SAPBEXstdData 7 2 12" xfId="4014" xr:uid="{00000000-0005-0000-0000-0000191C0000}"/>
    <cellStyle name="SAPBEXstdData 7 2 13" xfId="5338" xr:uid="{00000000-0005-0000-0000-00001A1C0000}"/>
    <cellStyle name="SAPBEXstdData 7 2 14" xfId="5245" xr:uid="{00000000-0005-0000-0000-00001B1C0000}"/>
    <cellStyle name="SAPBEXstdData 7 2 15" xfId="5992" xr:uid="{00000000-0005-0000-0000-00001C1C0000}"/>
    <cellStyle name="SAPBEXstdData 7 2 16" xfId="7012" xr:uid="{00000000-0005-0000-0000-00001D1C0000}"/>
    <cellStyle name="SAPBEXstdData 7 2 17" xfId="6565" xr:uid="{00000000-0005-0000-0000-00001E1C0000}"/>
    <cellStyle name="SAPBEXstdData 7 2 18" xfId="7720" xr:uid="{00000000-0005-0000-0000-00001F1C0000}"/>
    <cellStyle name="SAPBEXstdData 7 2 19" xfId="8488" xr:uid="{00000000-0005-0000-0000-0000201C0000}"/>
    <cellStyle name="SAPBEXstdData 7 2 2" xfId="1515" xr:uid="{00000000-0005-0000-0000-0000211C0000}"/>
    <cellStyle name="SAPBEXstdData 7 2 20" xfId="8116" xr:uid="{00000000-0005-0000-0000-0000221C0000}"/>
    <cellStyle name="SAPBEXstdData 7 2 21" xfId="8411" xr:uid="{00000000-0005-0000-0000-0000231C0000}"/>
    <cellStyle name="SAPBEXstdData 7 2 22" xfId="8332" xr:uid="{00000000-0005-0000-0000-0000241C0000}"/>
    <cellStyle name="SAPBEXstdData 7 2 3" xfId="1848" xr:uid="{00000000-0005-0000-0000-0000251C0000}"/>
    <cellStyle name="SAPBEXstdData 7 2 4" xfId="1764" xr:uid="{00000000-0005-0000-0000-0000261C0000}"/>
    <cellStyle name="SAPBEXstdData 7 2 5" xfId="1706" xr:uid="{00000000-0005-0000-0000-0000271C0000}"/>
    <cellStyle name="SAPBEXstdData 7 2 6" xfId="2270" xr:uid="{00000000-0005-0000-0000-0000281C0000}"/>
    <cellStyle name="SAPBEXstdData 7 2 7" xfId="2576" xr:uid="{00000000-0005-0000-0000-0000291C0000}"/>
    <cellStyle name="SAPBEXstdData 7 2 8" xfId="3367" xr:uid="{00000000-0005-0000-0000-00002A1C0000}"/>
    <cellStyle name="SAPBEXstdData 7 2 9" xfId="4193" xr:uid="{00000000-0005-0000-0000-00002B1C0000}"/>
    <cellStyle name="SAPBEXstdData 7 3" xfId="2071" xr:uid="{00000000-0005-0000-0000-00002C1C0000}"/>
    <cellStyle name="SAPBEXstdData 7 4" xfId="3366" xr:uid="{00000000-0005-0000-0000-00002D1C0000}"/>
    <cellStyle name="SAPBEXstdData 7 5" xfId="4013" xr:uid="{00000000-0005-0000-0000-00002E1C0000}"/>
    <cellStyle name="SAPBEXstdData 7 6" xfId="5244" xr:uid="{00000000-0005-0000-0000-00002F1C0000}"/>
    <cellStyle name="SAPBEXstdData 7 7" xfId="5991" xr:uid="{00000000-0005-0000-0000-0000301C0000}"/>
    <cellStyle name="SAPBEXstdData 7 8" xfId="6566" xr:uid="{00000000-0005-0000-0000-0000311C0000}"/>
    <cellStyle name="SAPBEXstdData 7 9" xfId="7719" xr:uid="{00000000-0005-0000-0000-0000321C0000}"/>
    <cellStyle name="SAPBEXstdData 8" xfId="947" xr:uid="{00000000-0005-0000-0000-0000331C0000}"/>
    <cellStyle name="SAPBEXstdData 8 2" xfId="1373" xr:uid="{00000000-0005-0000-0000-0000341C0000}"/>
    <cellStyle name="SAPBEXstdData 8 3" xfId="3368" xr:uid="{00000000-0005-0000-0000-0000351C0000}"/>
    <cellStyle name="SAPBEXstdData 8 4" xfId="1979" xr:uid="{00000000-0005-0000-0000-0000361C0000}"/>
    <cellStyle name="SAPBEXstdData 8 5" xfId="5993" xr:uid="{00000000-0005-0000-0000-0000371C0000}"/>
    <cellStyle name="SAPBEXstdData 8 6" xfId="7721" xr:uid="{00000000-0005-0000-0000-0000381C0000}"/>
    <cellStyle name="SAPBEXstdData 8 7" xfId="7267" xr:uid="{00000000-0005-0000-0000-0000391C0000}"/>
    <cellStyle name="SAPBEXstdData 9" xfId="948" xr:uid="{00000000-0005-0000-0000-00003A1C0000}"/>
    <cellStyle name="SAPBEXstdData 9 10" xfId="3720" xr:uid="{00000000-0005-0000-0000-00003B1C0000}"/>
    <cellStyle name="SAPBEXstdData 9 11" xfId="4242" xr:uid="{00000000-0005-0000-0000-00003C1C0000}"/>
    <cellStyle name="SAPBEXstdData 9 12" xfId="4751" xr:uid="{00000000-0005-0000-0000-00003D1C0000}"/>
    <cellStyle name="SAPBEXstdData 9 13" xfId="5339" xr:uid="{00000000-0005-0000-0000-00003E1C0000}"/>
    <cellStyle name="SAPBEXstdData 9 14" xfId="2755" xr:uid="{00000000-0005-0000-0000-00003F1C0000}"/>
    <cellStyle name="SAPBEXstdData 9 15" xfId="5994" xr:uid="{00000000-0005-0000-0000-0000401C0000}"/>
    <cellStyle name="SAPBEXstdData 9 16" xfId="7014" xr:uid="{00000000-0005-0000-0000-0000411C0000}"/>
    <cellStyle name="SAPBEXstdData 9 17" xfId="7299" xr:uid="{00000000-0005-0000-0000-0000421C0000}"/>
    <cellStyle name="SAPBEXstdData 9 18" xfId="7722" xr:uid="{00000000-0005-0000-0000-0000431C0000}"/>
    <cellStyle name="SAPBEXstdData 9 19" xfId="8490" xr:uid="{00000000-0005-0000-0000-0000441C0000}"/>
    <cellStyle name="SAPBEXstdData 9 2" xfId="2180" xr:uid="{00000000-0005-0000-0000-0000451C0000}"/>
    <cellStyle name="SAPBEXstdData 9 20" xfId="8733" xr:uid="{00000000-0005-0000-0000-0000461C0000}"/>
    <cellStyle name="SAPBEXstdData 9 21" xfId="8845" xr:uid="{00000000-0005-0000-0000-0000471C0000}"/>
    <cellStyle name="SAPBEXstdData 9 22" xfId="6512" xr:uid="{00000000-0005-0000-0000-0000481C0000}"/>
    <cellStyle name="SAPBEXstdData 9 3" xfId="1309" xr:uid="{00000000-0005-0000-0000-0000491C0000}"/>
    <cellStyle name="SAPBEXstdData 9 4" xfId="2075" xr:uid="{00000000-0005-0000-0000-00004A1C0000}"/>
    <cellStyle name="SAPBEXstdData 9 5" xfId="2156" xr:uid="{00000000-0005-0000-0000-00004B1C0000}"/>
    <cellStyle name="SAPBEXstdData 9 6" xfId="2616" xr:uid="{00000000-0005-0000-0000-00004C1C0000}"/>
    <cellStyle name="SAPBEXstdData 9 7" xfId="2679" xr:uid="{00000000-0005-0000-0000-00004D1C0000}"/>
    <cellStyle name="SAPBEXstdData 9 8" xfId="3369" xr:uid="{00000000-0005-0000-0000-00004E1C0000}"/>
    <cellStyle name="SAPBEXstdData 9 9" xfId="4195" xr:uid="{00000000-0005-0000-0000-00004F1C0000}"/>
    <cellStyle name="SAPBEXstdData_DE dashboard #6" xfId="949" xr:uid="{00000000-0005-0000-0000-0000501C0000}"/>
    <cellStyle name="SAPBEXstdDataEmph" xfId="43" xr:uid="{00000000-0005-0000-0000-0000511C0000}"/>
    <cellStyle name="SAPBEXstdDataEmph 10" xfId="1513" xr:uid="{00000000-0005-0000-0000-0000521C0000}"/>
    <cellStyle name="SAPBEXstdDataEmph 11" xfId="2089" xr:uid="{00000000-0005-0000-0000-0000531C0000}"/>
    <cellStyle name="SAPBEXstdDataEmph 12" xfId="1286" xr:uid="{00000000-0005-0000-0000-0000541C0000}"/>
    <cellStyle name="SAPBEXstdDataEmph 13" xfId="2457" xr:uid="{00000000-0005-0000-0000-0000551C0000}"/>
    <cellStyle name="SAPBEXstdDataEmph 14" xfId="2236" xr:uid="{00000000-0005-0000-0000-0000561C0000}"/>
    <cellStyle name="SAPBEXstdDataEmph 15" xfId="2081" xr:uid="{00000000-0005-0000-0000-0000571C0000}"/>
    <cellStyle name="SAPBEXstdDataEmph 16" xfId="3370" xr:uid="{00000000-0005-0000-0000-0000581C0000}"/>
    <cellStyle name="SAPBEXstdDataEmph 17" xfId="4197" xr:uid="{00000000-0005-0000-0000-0000591C0000}"/>
    <cellStyle name="SAPBEXstdDataEmph 18" xfId="4066" xr:uid="{00000000-0005-0000-0000-00005A1C0000}"/>
    <cellStyle name="SAPBEXstdDataEmph 19" xfId="3793" xr:uid="{00000000-0005-0000-0000-00005B1C0000}"/>
    <cellStyle name="SAPBEXstdDataEmph 2" xfId="129" xr:uid="{00000000-0005-0000-0000-00005C1C0000}"/>
    <cellStyle name="SAPBEXstdDataEmph 2 2" xfId="2575" xr:uid="{00000000-0005-0000-0000-00005D1C0000}"/>
    <cellStyle name="SAPBEXstdDataEmph 2 3" xfId="3371" xr:uid="{00000000-0005-0000-0000-00005E1C0000}"/>
    <cellStyle name="SAPBEXstdDataEmph 2 4" xfId="4570" xr:uid="{00000000-0005-0000-0000-00005F1C0000}"/>
    <cellStyle name="SAPBEXstdDataEmph 2 5" xfId="5996" xr:uid="{00000000-0005-0000-0000-0000601C0000}"/>
    <cellStyle name="SAPBEXstdDataEmph 2 6" xfId="7724" xr:uid="{00000000-0005-0000-0000-0000611C0000}"/>
    <cellStyle name="SAPBEXstdDataEmph 2 7" xfId="8333" xr:uid="{00000000-0005-0000-0000-0000621C0000}"/>
    <cellStyle name="SAPBEXstdDataEmph 20" xfId="4633" xr:uid="{00000000-0005-0000-0000-0000631C0000}"/>
    <cellStyle name="SAPBEXstdDataEmph 21" xfId="5340" xr:uid="{00000000-0005-0000-0000-0000641C0000}"/>
    <cellStyle name="SAPBEXstdDataEmph 22" xfId="5246" xr:uid="{00000000-0005-0000-0000-0000651C0000}"/>
    <cellStyle name="SAPBEXstdDataEmph 23" xfId="5995" xr:uid="{00000000-0005-0000-0000-0000661C0000}"/>
    <cellStyle name="SAPBEXstdDataEmph 24" xfId="7016" xr:uid="{00000000-0005-0000-0000-0000671C0000}"/>
    <cellStyle name="SAPBEXstdDataEmph 25" xfId="6564" xr:uid="{00000000-0005-0000-0000-0000681C0000}"/>
    <cellStyle name="SAPBEXstdDataEmph 26" xfId="7723" xr:uid="{00000000-0005-0000-0000-0000691C0000}"/>
    <cellStyle name="SAPBEXstdDataEmph 27" xfId="8492" xr:uid="{00000000-0005-0000-0000-00006A1C0000}"/>
    <cellStyle name="SAPBEXstdDataEmph 28" xfId="7169" xr:uid="{00000000-0005-0000-0000-00006B1C0000}"/>
    <cellStyle name="SAPBEXstdDataEmph 29" xfId="8413" xr:uid="{00000000-0005-0000-0000-00006C1C0000}"/>
    <cellStyle name="SAPBEXstdDataEmph 3" xfId="171" xr:uid="{00000000-0005-0000-0000-00006D1C0000}"/>
    <cellStyle name="SAPBEXstdDataEmph 3 10" xfId="7725" xr:uid="{00000000-0005-0000-0000-00006E1C0000}"/>
    <cellStyle name="SAPBEXstdDataEmph 3 11" xfId="8778" xr:uid="{00000000-0005-0000-0000-00006F1C0000}"/>
    <cellStyle name="SAPBEXstdDataEmph 3 2" xfId="951" xr:uid="{00000000-0005-0000-0000-0000701C0000}"/>
    <cellStyle name="SAPBEXstdDataEmph 3 2 2" xfId="2891" xr:uid="{00000000-0005-0000-0000-0000711C0000}"/>
    <cellStyle name="SAPBEXstdDataEmph 3 2 3" xfId="3747" xr:uid="{00000000-0005-0000-0000-0000721C0000}"/>
    <cellStyle name="SAPBEXstdDataEmph 3 2 4" xfId="4956" xr:uid="{00000000-0005-0000-0000-0000731C0000}"/>
    <cellStyle name="SAPBEXstdDataEmph 3 2 5" xfId="5584" xr:uid="{00000000-0005-0000-0000-0000741C0000}"/>
    <cellStyle name="SAPBEXstdDataEmph 3 2 6" xfId="6321" xr:uid="{00000000-0005-0000-0000-0000751C0000}"/>
    <cellStyle name="SAPBEXstdDataEmph 3 2 7" xfId="7512" xr:uid="{00000000-0005-0000-0000-0000761C0000}"/>
    <cellStyle name="SAPBEXstdDataEmph 3 2 8" xfId="8103" xr:uid="{00000000-0005-0000-0000-0000771C0000}"/>
    <cellStyle name="SAPBEXstdDataEmph 3 2 9" xfId="8826" xr:uid="{00000000-0005-0000-0000-0000781C0000}"/>
    <cellStyle name="SAPBEXstdDataEmph 3 3" xfId="1156" xr:uid="{00000000-0005-0000-0000-0000791C0000}"/>
    <cellStyle name="SAPBEXstdDataEmph 3 3 2" xfId="1490" xr:uid="{00000000-0005-0000-0000-00007A1C0000}"/>
    <cellStyle name="SAPBEXstdDataEmph 3 3 3" xfId="3575" xr:uid="{00000000-0005-0000-0000-00007B1C0000}"/>
    <cellStyle name="SAPBEXstdDataEmph 3 3 4" xfId="4110" xr:uid="{00000000-0005-0000-0000-00007C1C0000}"/>
    <cellStyle name="SAPBEXstdDataEmph 3 3 5" xfId="6169" xr:uid="{00000000-0005-0000-0000-00007D1C0000}"/>
    <cellStyle name="SAPBEXstdDataEmph 3 3 6" xfId="7931" xr:uid="{00000000-0005-0000-0000-00007E1C0000}"/>
    <cellStyle name="SAPBEXstdDataEmph 3 3 7" xfId="6518" xr:uid="{00000000-0005-0000-0000-00007F1C0000}"/>
    <cellStyle name="SAPBEXstdDataEmph 3 4" xfId="2289" xr:uid="{00000000-0005-0000-0000-0000801C0000}"/>
    <cellStyle name="SAPBEXstdDataEmph 3 5" xfId="3372" xr:uid="{00000000-0005-0000-0000-0000811C0000}"/>
    <cellStyle name="SAPBEXstdDataEmph 3 6" xfId="2581" xr:uid="{00000000-0005-0000-0000-0000821C0000}"/>
    <cellStyle name="SAPBEXstdDataEmph 3 7" xfId="5247" xr:uid="{00000000-0005-0000-0000-0000831C0000}"/>
    <cellStyle name="SAPBEXstdDataEmph 3 8" xfId="5997" xr:uid="{00000000-0005-0000-0000-0000841C0000}"/>
    <cellStyle name="SAPBEXstdDataEmph 3 9" xfId="7179" xr:uid="{00000000-0005-0000-0000-0000851C0000}"/>
    <cellStyle name="SAPBEXstdDataEmph 30" xfId="8866" xr:uid="{00000000-0005-0000-0000-0000861C0000}"/>
    <cellStyle name="SAPBEXstdDataEmph 31" xfId="91" xr:uid="{00000000-0005-0000-0000-0000871C0000}"/>
    <cellStyle name="SAPBEXstdDataEmph 4" xfId="192" xr:uid="{00000000-0005-0000-0000-0000881C0000}"/>
    <cellStyle name="SAPBEXstdDataEmph 4 10" xfId="7726" xr:uid="{00000000-0005-0000-0000-0000891C0000}"/>
    <cellStyle name="SAPBEXstdDataEmph 4 11" xfId="6483" xr:uid="{00000000-0005-0000-0000-00008A1C0000}"/>
    <cellStyle name="SAPBEXstdDataEmph 4 2" xfId="952" xr:uid="{00000000-0005-0000-0000-00008B1C0000}"/>
    <cellStyle name="SAPBEXstdDataEmph 4 2 2" xfId="2892" xr:uid="{00000000-0005-0000-0000-00008C1C0000}"/>
    <cellStyle name="SAPBEXstdDataEmph 4 2 3" xfId="3748" xr:uid="{00000000-0005-0000-0000-00008D1C0000}"/>
    <cellStyle name="SAPBEXstdDataEmph 4 2 4" xfId="4957" xr:uid="{00000000-0005-0000-0000-00008E1C0000}"/>
    <cellStyle name="SAPBEXstdDataEmph 4 2 5" xfId="5439" xr:uid="{00000000-0005-0000-0000-00008F1C0000}"/>
    <cellStyle name="SAPBEXstdDataEmph 4 2 6" xfId="6322" xr:uid="{00000000-0005-0000-0000-0000901C0000}"/>
    <cellStyle name="SAPBEXstdDataEmph 4 2 7" xfId="7513" xr:uid="{00000000-0005-0000-0000-0000911C0000}"/>
    <cellStyle name="SAPBEXstdDataEmph 4 2 8" xfId="8104" xr:uid="{00000000-0005-0000-0000-0000921C0000}"/>
    <cellStyle name="SAPBEXstdDataEmph 4 2 9" xfId="8474" xr:uid="{00000000-0005-0000-0000-0000931C0000}"/>
    <cellStyle name="SAPBEXstdDataEmph 4 3" xfId="1171" xr:uid="{00000000-0005-0000-0000-0000941C0000}"/>
    <cellStyle name="SAPBEXstdDataEmph 4 3 2" xfId="2545" xr:uid="{00000000-0005-0000-0000-0000951C0000}"/>
    <cellStyle name="SAPBEXstdDataEmph 4 3 3" xfId="3591" xr:uid="{00000000-0005-0000-0000-0000961C0000}"/>
    <cellStyle name="SAPBEXstdDataEmph 4 3 4" xfId="4122" xr:uid="{00000000-0005-0000-0000-0000971C0000}"/>
    <cellStyle name="SAPBEXstdDataEmph 4 3 5" xfId="6185" xr:uid="{00000000-0005-0000-0000-0000981C0000}"/>
    <cellStyle name="SAPBEXstdDataEmph 4 3 6" xfId="7947" xr:uid="{00000000-0005-0000-0000-0000991C0000}"/>
    <cellStyle name="SAPBEXstdDataEmph 4 3 7" xfId="8393" xr:uid="{00000000-0005-0000-0000-00009A1C0000}"/>
    <cellStyle name="SAPBEXstdDataEmph 4 4" xfId="2678" xr:uid="{00000000-0005-0000-0000-00009B1C0000}"/>
    <cellStyle name="SAPBEXstdDataEmph 4 5" xfId="3373" xr:uid="{00000000-0005-0000-0000-00009C1C0000}"/>
    <cellStyle name="SAPBEXstdDataEmph 4 6" xfId="4750" xr:uid="{00000000-0005-0000-0000-00009D1C0000}"/>
    <cellStyle name="SAPBEXstdDataEmph 4 7" xfId="3814" xr:uid="{00000000-0005-0000-0000-00009E1C0000}"/>
    <cellStyle name="SAPBEXstdDataEmph 4 8" xfId="5998" xr:uid="{00000000-0005-0000-0000-00009F1C0000}"/>
    <cellStyle name="SAPBEXstdDataEmph 4 9" xfId="7298" xr:uid="{00000000-0005-0000-0000-0000A01C0000}"/>
    <cellStyle name="SAPBEXstdDataEmph 5" xfId="221" xr:uid="{00000000-0005-0000-0000-0000A11C0000}"/>
    <cellStyle name="SAPBEXstdDataEmph 5 10" xfId="7727" xr:uid="{00000000-0005-0000-0000-0000A21C0000}"/>
    <cellStyle name="SAPBEXstdDataEmph 5 11" xfId="9062" xr:uid="{00000000-0005-0000-0000-0000A31C0000}"/>
    <cellStyle name="SAPBEXstdDataEmph 5 2" xfId="953" xr:uid="{00000000-0005-0000-0000-0000A41C0000}"/>
    <cellStyle name="SAPBEXstdDataEmph 5 2 2" xfId="2893" xr:uid="{00000000-0005-0000-0000-0000A51C0000}"/>
    <cellStyle name="SAPBEXstdDataEmph 5 2 3" xfId="3749" xr:uid="{00000000-0005-0000-0000-0000A61C0000}"/>
    <cellStyle name="SAPBEXstdDataEmph 5 2 4" xfId="4958" xr:uid="{00000000-0005-0000-0000-0000A71C0000}"/>
    <cellStyle name="SAPBEXstdDataEmph 5 2 5" xfId="5440" xr:uid="{00000000-0005-0000-0000-0000A81C0000}"/>
    <cellStyle name="SAPBEXstdDataEmph 5 2 6" xfId="6323" xr:uid="{00000000-0005-0000-0000-0000A91C0000}"/>
    <cellStyle name="SAPBEXstdDataEmph 5 2 7" xfId="7514" xr:uid="{00000000-0005-0000-0000-0000AA1C0000}"/>
    <cellStyle name="SAPBEXstdDataEmph 5 2 8" xfId="8105" xr:uid="{00000000-0005-0000-0000-0000AB1C0000}"/>
    <cellStyle name="SAPBEXstdDataEmph 5 2 9" xfId="6644" xr:uid="{00000000-0005-0000-0000-0000AC1C0000}"/>
    <cellStyle name="SAPBEXstdDataEmph 5 3" xfId="1194" xr:uid="{00000000-0005-0000-0000-0000AD1C0000}"/>
    <cellStyle name="SAPBEXstdDataEmph 5 3 2" xfId="1233" xr:uid="{00000000-0005-0000-0000-0000AE1C0000}"/>
    <cellStyle name="SAPBEXstdDataEmph 5 3 3" xfId="3615" xr:uid="{00000000-0005-0000-0000-0000AF1C0000}"/>
    <cellStyle name="SAPBEXstdDataEmph 5 3 4" xfId="4373" xr:uid="{00000000-0005-0000-0000-0000B01C0000}"/>
    <cellStyle name="SAPBEXstdDataEmph 5 3 5" xfId="6208" xr:uid="{00000000-0005-0000-0000-0000B11C0000}"/>
    <cellStyle name="SAPBEXstdDataEmph 5 3 6" xfId="7972" xr:uid="{00000000-0005-0000-0000-0000B21C0000}"/>
    <cellStyle name="SAPBEXstdDataEmph 5 3 7" xfId="9005" xr:uid="{00000000-0005-0000-0000-0000B31C0000}"/>
    <cellStyle name="SAPBEXstdDataEmph 5 4" xfId="2339" xr:uid="{00000000-0005-0000-0000-0000B41C0000}"/>
    <cellStyle name="SAPBEXstdDataEmph 5 5" xfId="3374" xr:uid="{00000000-0005-0000-0000-0000B51C0000}"/>
    <cellStyle name="SAPBEXstdDataEmph 5 6" xfId="2906" xr:uid="{00000000-0005-0000-0000-0000B61C0000}"/>
    <cellStyle name="SAPBEXstdDataEmph 5 7" xfId="5736" xr:uid="{00000000-0005-0000-0000-0000B71C0000}"/>
    <cellStyle name="SAPBEXstdDataEmph 5 8" xfId="5999" xr:uid="{00000000-0005-0000-0000-0000B81C0000}"/>
    <cellStyle name="SAPBEXstdDataEmph 5 9" xfId="6562" xr:uid="{00000000-0005-0000-0000-0000B91C0000}"/>
    <cellStyle name="SAPBEXstdDataEmph 6" xfId="239" xr:uid="{00000000-0005-0000-0000-0000BA1C0000}"/>
    <cellStyle name="SAPBEXstdDataEmph 6 10" xfId="3375" xr:uid="{00000000-0005-0000-0000-0000BB1C0000}"/>
    <cellStyle name="SAPBEXstdDataEmph 6 11" xfId="4202" xr:uid="{00000000-0005-0000-0000-0000BC1C0000}"/>
    <cellStyle name="SAPBEXstdDataEmph 6 12" xfId="4069" xr:uid="{00000000-0005-0000-0000-0000BD1C0000}"/>
    <cellStyle name="SAPBEXstdDataEmph 6 13" xfId="3089" xr:uid="{00000000-0005-0000-0000-0000BE1C0000}"/>
    <cellStyle name="SAPBEXstdDataEmph 6 14" xfId="4015" xr:uid="{00000000-0005-0000-0000-0000BF1C0000}"/>
    <cellStyle name="SAPBEXstdDataEmph 6 15" xfId="5342" xr:uid="{00000000-0005-0000-0000-0000C01C0000}"/>
    <cellStyle name="SAPBEXstdDataEmph 6 16" xfId="5248" xr:uid="{00000000-0005-0000-0000-0000C11C0000}"/>
    <cellStyle name="SAPBEXstdDataEmph 6 17" xfId="6000" xr:uid="{00000000-0005-0000-0000-0000C21C0000}"/>
    <cellStyle name="SAPBEXstdDataEmph 6 18" xfId="7021" xr:uid="{00000000-0005-0000-0000-0000C31C0000}"/>
    <cellStyle name="SAPBEXstdDataEmph 6 19" xfId="6561" xr:uid="{00000000-0005-0000-0000-0000C41C0000}"/>
    <cellStyle name="SAPBEXstdDataEmph 6 2" xfId="954" xr:uid="{00000000-0005-0000-0000-0000C51C0000}"/>
    <cellStyle name="SAPBEXstdDataEmph 6 2 10" xfId="4707" xr:uid="{00000000-0005-0000-0000-0000C61C0000}"/>
    <cellStyle name="SAPBEXstdDataEmph 6 2 11" xfId="4830" xr:uid="{00000000-0005-0000-0000-0000C71C0000}"/>
    <cellStyle name="SAPBEXstdDataEmph 6 2 12" xfId="4959" xr:uid="{00000000-0005-0000-0000-0000C81C0000}"/>
    <cellStyle name="SAPBEXstdDataEmph 6 2 13" xfId="5691" xr:uid="{00000000-0005-0000-0000-0000C91C0000}"/>
    <cellStyle name="SAPBEXstdDataEmph 6 2 14" xfId="5441" xr:uid="{00000000-0005-0000-0000-0000CA1C0000}"/>
    <cellStyle name="SAPBEXstdDataEmph 6 2 15" xfId="6324" xr:uid="{00000000-0005-0000-0000-0000CB1C0000}"/>
    <cellStyle name="SAPBEXstdDataEmph 6 2 16" xfId="7381" xr:uid="{00000000-0005-0000-0000-0000CC1C0000}"/>
    <cellStyle name="SAPBEXstdDataEmph 6 2 17" xfId="7515" xr:uid="{00000000-0005-0000-0000-0000CD1C0000}"/>
    <cellStyle name="SAPBEXstdDataEmph 6 2 18" xfId="8106" xr:uid="{00000000-0005-0000-0000-0000CE1C0000}"/>
    <cellStyle name="SAPBEXstdDataEmph 6 2 19" xfId="8804" xr:uid="{00000000-0005-0000-0000-0000CF1C0000}"/>
    <cellStyle name="SAPBEXstdDataEmph 6 2 2" xfId="1231" xr:uid="{00000000-0005-0000-0000-0000D01C0000}"/>
    <cellStyle name="SAPBEXstdDataEmph 6 2 20" xfId="8911" xr:uid="{00000000-0005-0000-0000-0000D11C0000}"/>
    <cellStyle name="SAPBEXstdDataEmph 6 2 21" xfId="9011" xr:uid="{00000000-0005-0000-0000-0000D21C0000}"/>
    <cellStyle name="SAPBEXstdDataEmph 6 2 22" xfId="8825" xr:uid="{00000000-0005-0000-0000-0000D31C0000}"/>
    <cellStyle name="SAPBEXstdDataEmph 6 2 3" xfId="2372" xr:uid="{00000000-0005-0000-0000-0000D41C0000}"/>
    <cellStyle name="SAPBEXstdDataEmph 6 2 4" xfId="1406" xr:uid="{00000000-0005-0000-0000-0000D51C0000}"/>
    <cellStyle name="SAPBEXstdDataEmph 6 2 5" xfId="1806" xr:uid="{00000000-0005-0000-0000-0000D61C0000}"/>
    <cellStyle name="SAPBEXstdDataEmph 6 2 6" xfId="2758" xr:uid="{00000000-0005-0000-0000-0000D71C0000}"/>
    <cellStyle name="SAPBEXstdDataEmph 6 2 7" xfId="2894" xr:uid="{00000000-0005-0000-0000-0000D81C0000}"/>
    <cellStyle name="SAPBEXstdDataEmph 6 2 8" xfId="3750" xr:uid="{00000000-0005-0000-0000-0000D91C0000}"/>
    <cellStyle name="SAPBEXstdDataEmph 6 2 9" xfId="4567" xr:uid="{00000000-0005-0000-0000-0000DA1C0000}"/>
    <cellStyle name="SAPBEXstdDataEmph 6 20" xfId="7728" xr:uid="{00000000-0005-0000-0000-0000DB1C0000}"/>
    <cellStyle name="SAPBEXstdDataEmph 6 21" xfId="8497" xr:uid="{00000000-0005-0000-0000-0000DC1C0000}"/>
    <cellStyle name="SAPBEXstdDataEmph 6 22" xfId="7878" xr:uid="{00000000-0005-0000-0000-0000DD1C0000}"/>
    <cellStyle name="SAPBEXstdDataEmph 6 23" xfId="8414" xr:uid="{00000000-0005-0000-0000-0000DE1C0000}"/>
    <cellStyle name="SAPBEXstdDataEmph 6 24" xfId="8638" xr:uid="{00000000-0005-0000-0000-0000DF1C0000}"/>
    <cellStyle name="SAPBEXstdDataEmph 6 3" xfId="1207" xr:uid="{00000000-0005-0000-0000-0000E01C0000}"/>
    <cellStyle name="SAPBEXstdDataEmph 6 3 2" xfId="2774" xr:uid="{00000000-0005-0000-0000-0000E11C0000}"/>
    <cellStyle name="SAPBEXstdDataEmph 6 3 3" xfId="3631" xr:uid="{00000000-0005-0000-0000-0000E21C0000}"/>
    <cellStyle name="SAPBEXstdDataEmph 6 3 4" xfId="4845" xr:uid="{00000000-0005-0000-0000-0000E31C0000}"/>
    <cellStyle name="SAPBEXstdDataEmph 6 3 5" xfId="6224" xr:uid="{00000000-0005-0000-0000-0000E41C0000}"/>
    <cellStyle name="SAPBEXstdDataEmph 6 3 6" xfId="7988" xr:uid="{00000000-0005-0000-0000-0000E51C0000}"/>
    <cellStyle name="SAPBEXstdDataEmph 6 3 7" xfId="8782" xr:uid="{00000000-0005-0000-0000-0000E61C0000}"/>
    <cellStyle name="SAPBEXstdDataEmph 6 4" xfId="1510" xr:uid="{00000000-0005-0000-0000-0000E71C0000}"/>
    <cellStyle name="SAPBEXstdDataEmph 6 5" xfId="2103" xr:uid="{00000000-0005-0000-0000-0000E81C0000}"/>
    <cellStyle name="SAPBEXstdDataEmph 6 6" xfId="1766" xr:uid="{00000000-0005-0000-0000-0000E91C0000}"/>
    <cellStyle name="SAPBEXstdDataEmph 6 7" xfId="2456" xr:uid="{00000000-0005-0000-0000-0000EA1C0000}"/>
    <cellStyle name="SAPBEXstdDataEmph 6 8" xfId="2298" xr:uid="{00000000-0005-0000-0000-0000EB1C0000}"/>
    <cellStyle name="SAPBEXstdDataEmph 6 9" xfId="1349" xr:uid="{00000000-0005-0000-0000-0000EC1C0000}"/>
    <cellStyle name="SAPBEXstdDataEmph 7" xfId="955" xr:uid="{00000000-0005-0000-0000-0000ED1C0000}"/>
    <cellStyle name="SAPBEXstdDataEmph 7 10" xfId="4070" xr:uid="{00000000-0005-0000-0000-0000EE1C0000}"/>
    <cellStyle name="SAPBEXstdDataEmph 7 11" xfId="3792" xr:uid="{00000000-0005-0000-0000-0000EF1C0000}"/>
    <cellStyle name="SAPBEXstdDataEmph 7 12" xfId="3329" xr:uid="{00000000-0005-0000-0000-0000F01C0000}"/>
    <cellStyle name="SAPBEXstdDataEmph 7 13" xfId="5343" xr:uid="{00000000-0005-0000-0000-0000F11C0000}"/>
    <cellStyle name="SAPBEXstdDataEmph 7 14" xfId="5249" xr:uid="{00000000-0005-0000-0000-0000F21C0000}"/>
    <cellStyle name="SAPBEXstdDataEmph 7 15" xfId="6001" xr:uid="{00000000-0005-0000-0000-0000F31C0000}"/>
    <cellStyle name="SAPBEXstdDataEmph 7 16" xfId="7022" xr:uid="{00000000-0005-0000-0000-0000F41C0000}"/>
    <cellStyle name="SAPBEXstdDataEmph 7 17" xfId="6560" xr:uid="{00000000-0005-0000-0000-0000F51C0000}"/>
    <cellStyle name="SAPBEXstdDataEmph 7 18" xfId="7729" xr:uid="{00000000-0005-0000-0000-0000F61C0000}"/>
    <cellStyle name="SAPBEXstdDataEmph 7 19" xfId="8498" xr:uid="{00000000-0005-0000-0000-0000F71C0000}"/>
    <cellStyle name="SAPBEXstdDataEmph 7 2" xfId="1509" xr:uid="{00000000-0005-0000-0000-0000F81C0000}"/>
    <cellStyle name="SAPBEXstdDataEmph 7 20" xfId="7282" xr:uid="{00000000-0005-0000-0000-0000F91C0000}"/>
    <cellStyle name="SAPBEXstdDataEmph 7 21" xfId="8415" xr:uid="{00000000-0005-0000-0000-0000FA1C0000}"/>
    <cellStyle name="SAPBEXstdDataEmph 7 22" xfId="6345" xr:uid="{00000000-0005-0000-0000-0000FB1C0000}"/>
    <cellStyle name="SAPBEXstdDataEmph 7 23" xfId="9137" xr:uid="{00000000-0005-0000-0000-0000FC1C0000}"/>
    <cellStyle name="SAPBEXstdDataEmph 7 3" xfId="1850" xr:uid="{00000000-0005-0000-0000-0000FD1C0000}"/>
    <cellStyle name="SAPBEXstdDataEmph 7 4" xfId="1393" xr:uid="{00000000-0005-0000-0000-0000FE1C0000}"/>
    <cellStyle name="SAPBEXstdDataEmph 7 5" xfId="1707" xr:uid="{00000000-0005-0000-0000-0000FF1C0000}"/>
    <cellStyle name="SAPBEXstdDataEmph 7 6" xfId="2402" xr:uid="{00000000-0005-0000-0000-0000001D0000}"/>
    <cellStyle name="SAPBEXstdDataEmph 7 7" xfId="2247" xr:uid="{00000000-0005-0000-0000-0000011D0000}"/>
    <cellStyle name="SAPBEXstdDataEmph 7 8" xfId="3376" xr:uid="{00000000-0005-0000-0000-0000021D0000}"/>
    <cellStyle name="SAPBEXstdDataEmph 7 9" xfId="4203" xr:uid="{00000000-0005-0000-0000-0000031D0000}"/>
    <cellStyle name="SAPBEXstdDataEmph 8" xfId="1098" xr:uid="{00000000-0005-0000-0000-0000041D0000}"/>
    <cellStyle name="SAPBEXstdDataEmph 8 2" xfId="1737" xr:uid="{00000000-0005-0000-0000-0000051D0000}"/>
    <cellStyle name="SAPBEXstdDataEmph 8 3" xfId="3517" xr:uid="{00000000-0005-0000-0000-0000061D0000}"/>
    <cellStyle name="SAPBEXstdDataEmph 8 4" xfId="4082" xr:uid="{00000000-0005-0000-0000-0000071D0000}"/>
    <cellStyle name="SAPBEXstdDataEmph 8 5" xfId="5712" xr:uid="{00000000-0005-0000-0000-0000081D0000}"/>
    <cellStyle name="SAPBEXstdDataEmph 8 6" xfId="6116" xr:uid="{00000000-0005-0000-0000-0000091D0000}"/>
    <cellStyle name="SAPBEXstdDataEmph 8 7" xfId="6342" xr:uid="{00000000-0005-0000-0000-00000A1D0000}"/>
    <cellStyle name="SAPBEXstdDataEmph 8 8" xfId="7874" xr:uid="{00000000-0005-0000-0000-00000B1D0000}"/>
    <cellStyle name="SAPBEXstdDataEmph 8 9" xfId="9028" xr:uid="{00000000-0005-0000-0000-00000C1D0000}"/>
    <cellStyle name="SAPBEXstdDataEmph 9" xfId="950" xr:uid="{00000000-0005-0000-0000-00000D1D0000}"/>
    <cellStyle name="SAPBEXstdDataEmph 9 10" xfId="4704" xr:uid="{00000000-0005-0000-0000-00000E1D0000}"/>
    <cellStyle name="SAPBEXstdDataEmph 9 11" xfId="4826" xr:uid="{00000000-0005-0000-0000-00000F1D0000}"/>
    <cellStyle name="SAPBEXstdDataEmph 9 12" xfId="4955" xr:uid="{00000000-0005-0000-0000-0000101D0000}"/>
    <cellStyle name="SAPBEXstdDataEmph 9 13" xfId="5687" xr:uid="{00000000-0005-0000-0000-0000111D0000}"/>
    <cellStyle name="SAPBEXstdDataEmph 9 14" xfId="5694" xr:uid="{00000000-0005-0000-0000-0000121D0000}"/>
    <cellStyle name="SAPBEXstdDataEmph 9 15" xfId="6320" xr:uid="{00000000-0005-0000-0000-0000131D0000}"/>
    <cellStyle name="SAPBEXstdDataEmph 9 16" xfId="7377" xr:uid="{00000000-0005-0000-0000-0000141D0000}"/>
    <cellStyle name="SAPBEXstdDataEmph 9 17" xfId="7511" xr:uid="{00000000-0005-0000-0000-0000151D0000}"/>
    <cellStyle name="SAPBEXstdDataEmph 9 18" xfId="8102" xr:uid="{00000000-0005-0000-0000-0000161D0000}"/>
    <cellStyle name="SAPBEXstdDataEmph 9 19" xfId="8800" xr:uid="{00000000-0005-0000-0000-0000171D0000}"/>
    <cellStyle name="SAPBEXstdDataEmph 9 2" xfId="1235" xr:uid="{00000000-0005-0000-0000-0000181D0000}"/>
    <cellStyle name="SAPBEXstdDataEmph 9 20" xfId="8908" xr:uid="{00000000-0005-0000-0000-0000191D0000}"/>
    <cellStyle name="SAPBEXstdDataEmph 9 21" xfId="9008" xr:uid="{00000000-0005-0000-0000-00001A1D0000}"/>
    <cellStyle name="SAPBEXstdDataEmph 9 22" xfId="8924" xr:uid="{00000000-0005-0000-0000-00001B1D0000}"/>
    <cellStyle name="SAPBEXstdDataEmph 9 3" xfId="2368" xr:uid="{00000000-0005-0000-0000-00001C1D0000}"/>
    <cellStyle name="SAPBEXstdDataEmph 9 4" xfId="2375" xr:uid="{00000000-0005-0000-0000-00001D1D0000}"/>
    <cellStyle name="SAPBEXstdDataEmph 9 5" xfId="1916" xr:uid="{00000000-0005-0000-0000-00001E1D0000}"/>
    <cellStyle name="SAPBEXstdDataEmph 9 6" xfId="2756" xr:uid="{00000000-0005-0000-0000-00001F1D0000}"/>
    <cellStyle name="SAPBEXstdDataEmph 9 7" xfId="2890" xr:uid="{00000000-0005-0000-0000-0000201D0000}"/>
    <cellStyle name="SAPBEXstdDataEmph 9 8" xfId="3746" xr:uid="{00000000-0005-0000-0000-0000211D0000}"/>
    <cellStyle name="SAPBEXstdDataEmph 9 9" xfId="4563" xr:uid="{00000000-0005-0000-0000-0000221D0000}"/>
    <cellStyle name="SAPBEXstdDataEmph_FY12_MNA_Monthly_Portfolio_Report_July_2012new - Copy" xfId="956" xr:uid="{00000000-0005-0000-0000-0000231D0000}"/>
    <cellStyle name="SAPBEXstdExc1" xfId="957" xr:uid="{00000000-0005-0000-0000-0000241D0000}"/>
    <cellStyle name="SAPBEXstdExc1 10" xfId="3377" xr:uid="{00000000-0005-0000-0000-0000251D0000}"/>
    <cellStyle name="SAPBEXstdExc1 11" xfId="4204" xr:uid="{00000000-0005-0000-0000-0000261D0000}"/>
    <cellStyle name="SAPBEXstdExc1 12" xfId="3510" xr:uid="{00000000-0005-0000-0000-0000271D0000}"/>
    <cellStyle name="SAPBEXstdExc1 13" xfId="3316" xr:uid="{00000000-0005-0000-0000-0000281D0000}"/>
    <cellStyle name="SAPBEXstdExc1 14" xfId="4016" xr:uid="{00000000-0005-0000-0000-0000291D0000}"/>
    <cellStyle name="SAPBEXstdExc1 15" xfId="5344" xr:uid="{00000000-0005-0000-0000-00002A1D0000}"/>
    <cellStyle name="SAPBEXstdExc1 16" xfId="5250" xr:uid="{00000000-0005-0000-0000-00002B1D0000}"/>
    <cellStyle name="SAPBEXstdExc1 17" xfId="6002" xr:uid="{00000000-0005-0000-0000-00002C1D0000}"/>
    <cellStyle name="SAPBEXstdExc1 18" xfId="7023" xr:uid="{00000000-0005-0000-0000-00002D1D0000}"/>
    <cellStyle name="SAPBEXstdExc1 19" xfId="6559" xr:uid="{00000000-0005-0000-0000-00002E1D0000}"/>
    <cellStyle name="SAPBEXstdExc1 2" xfId="958" xr:uid="{00000000-0005-0000-0000-00002F1D0000}"/>
    <cellStyle name="SAPBEXstdExc1 20" xfId="7730" xr:uid="{00000000-0005-0000-0000-0000301D0000}"/>
    <cellStyle name="SAPBEXstdExc1 21" xfId="8499" xr:uid="{00000000-0005-0000-0000-0000311D0000}"/>
    <cellStyle name="SAPBEXstdExc1 22" xfId="7877" xr:uid="{00000000-0005-0000-0000-0000321D0000}"/>
    <cellStyle name="SAPBEXstdExc1 23" xfId="8416" xr:uid="{00000000-0005-0000-0000-0000331D0000}"/>
    <cellStyle name="SAPBEXstdExc1 24" xfId="8334" xr:uid="{00000000-0005-0000-0000-0000341D0000}"/>
    <cellStyle name="SAPBEXstdExc1 3" xfId="959" xr:uid="{00000000-0005-0000-0000-0000351D0000}"/>
    <cellStyle name="SAPBEXstdExc1 3 10" xfId="4071" xr:uid="{00000000-0005-0000-0000-0000361D0000}"/>
    <cellStyle name="SAPBEXstdExc1 3 11" xfId="4674" xr:uid="{00000000-0005-0000-0000-0000371D0000}"/>
    <cellStyle name="SAPBEXstdExc1 3 12" xfId="4018" xr:uid="{00000000-0005-0000-0000-0000381D0000}"/>
    <cellStyle name="SAPBEXstdExc1 3 13" xfId="5346" xr:uid="{00000000-0005-0000-0000-0000391D0000}"/>
    <cellStyle name="SAPBEXstdExc1 3 14" xfId="5251" xr:uid="{00000000-0005-0000-0000-00003A1D0000}"/>
    <cellStyle name="SAPBEXstdExc1 3 15" xfId="6003" xr:uid="{00000000-0005-0000-0000-00003B1D0000}"/>
    <cellStyle name="SAPBEXstdExc1 3 16" xfId="7025" xr:uid="{00000000-0005-0000-0000-00003C1D0000}"/>
    <cellStyle name="SAPBEXstdExc1 3 17" xfId="6557" xr:uid="{00000000-0005-0000-0000-00003D1D0000}"/>
    <cellStyle name="SAPBEXstdExc1 3 18" xfId="7732" xr:uid="{00000000-0005-0000-0000-00003E1D0000}"/>
    <cellStyle name="SAPBEXstdExc1 3 19" xfId="8501" xr:uid="{00000000-0005-0000-0000-00003F1D0000}"/>
    <cellStyle name="SAPBEXstdExc1 3 2" xfId="1506" xr:uid="{00000000-0005-0000-0000-0000401D0000}"/>
    <cellStyle name="SAPBEXstdExc1 3 20" xfId="6475" xr:uid="{00000000-0005-0000-0000-0000411D0000}"/>
    <cellStyle name="SAPBEXstdExc1 3 21" xfId="8418" xr:uid="{00000000-0005-0000-0000-0000421D0000}"/>
    <cellStyle name="SAPBEXstdExc1 3 22" xfId="8335" xr:uid="{00000000-0005-0000-0000-0000431D0000}"/>
    <cellStyle name="SAPBEXstdExc1 3 3" xfId="2232" xr:uid="{00000000-0005-0000-0000-0000441D0000}"/>
    <cellStyle name="SAPBEXstdExc1 3 4" xfId="1769" xr:uid="{00000000-0005-0000-0000-0000451D0000}"/>
    <cellStyle name="SAPBEXstdExc1 3 5" xfId="1342" xr:uid="{00000000-0005-0000-0000-0000461D0000}"/>
    <cellStyle name="SAPBEXstdExc1 3 6" xfId="2184" xr:uid="{00000000-0005-0000-0000-0000471D0000}"/>
    <cellStyle name="SAPBEXstdExc1 3 7" xfId="1684" xr:uid="{00000000-0005-0000-0000-0000481D0000}"/>
    <cellStyle name="SAPBEXstdExc1 3 8" xfId="3378" xr:uid="{00000000-0005-0000-0000-0000491D0000}"/>
    <cellStyle name="SAPBEXstdExc1 3 9" xfId="4206" xr:uid="{00000000-0005-0000-0000-00004A1D0000}"/>
    <cellStyle name="SAPBEXstdExc1 4" xfId="1508" xr:uid="{00000000-0005-0000-0000-00004B1D0000}"/>
    <cellStyle name="SAPBEXstdExc1 5" xfId="2122" xr:uid="{00000000-0005-0000-0000-00004C1D0000}"/>
    <cellStyle name="SAPBEXstdExc1 6" xfId="1767" xr:uid="{00000000-0005-0000-0000-00004D1D0000}"/>
    <cellStyle name="SAPBEXstdExc1 7" xfId="2455" xr:uid="{00000000-0005-0000-0000-00004E1D0000}"/>
    <cellStyle name="SAPBEXstdExc1 8" xfId="2406" xr:uid="{00000000-0005-0000-0000-00004F1D0000}"/>
    <cellStyle name="SAPBEXstdExc1 9" xfId="2574" xr:uid="{00000000-0005-0000-0000-0000501D0000}"/>
    <cellStyle name="SAPBEXstdExc1_FY12_MNA_Monthly_Portfolio_Report_July_2012new - Copy" xfId="960" xr:uid="{00000000-0005-0000-0000-0000511D0000}"/>
    <cellStyle name="SAPBEXstdExc1Emph" xfId="961" xr:uid="{00000000-0005-0000-0000-0000521D0000}"/>
    <cellStyle name="SAPBEXstdExc1Emph 10" xfId="4207" xr:uid="{00000000-0005-0000-0000-0000531D0000}"/>
    <cellStyle name="SAPBEXstdExc1Emph 11" xfId="4072" xr:uid="{00000000-0005-0000-0000-0000541D0000}"/>
    <cellStyle name="SAPBEXstdExc1Emph 12" xfId="3790" xr:uid="{00000000-0005-0000-0000-0000551D0000}"/>
    <cellStyle name="SAPBEXstdExc1Emph 13" xfId="4632" xr:uid="{00000000-0005-0000-0000-0000561D0000}"/>
    <cellStyle name="SAPBEXstdExc1Emph 14" xfId="5347" xr:uid="{00000000-0005-0000-0000-0000571D0000}"/>
    <cellStyle name="SAPBEXstdExc1Emph 15" xfId="5252" xr:uid="{00000000-0005-0000-0000-0000581D0000}"/>
    <cellStyle name="SAPBEXstdExc1Emph 16" xfId="6004" xr:uid="{00000000-0005-0000-0000-0000591D0000}"/>
    <cellStyle name="SAPBEXstdExc1Emph 17" xfId="7026" xr:uid="{00000000-0005-0000-0000-00005A1D0000}"/>
    <cellStyle name="SAPBEXstdExc1Emph 18" xfId="6556" xr:uid="{00000000-0005-0000-0000-00005B1D0000}"/>
    <cellStyle name="SAPBEXstdExc1Emph 19" xfId="7733" xr:uid="{00000000-0005-0000-0000-00005C1D0000}"/>
    <cellStyle name="SAPBEXstdExc1Emph 2" xfId="962" xr:uid="{00000000-0005-0000-0000-00005D1D0000}"/>
    <cellStyle name="SAPBEXstdExc1Emph 2 10" xfId="1768" xr:uid="{00000000-0005-0000-0000-00005E1D0000}"/>
    <cellStyle name="SAPBEXstdExc1Emph 2 11" xfId="4675" xr:uid="{00000000-0005-0000-0000-00005F1D0000}"/>
    <cellStyle name="SAPBEXstdExc1Emph 2 12" xfId="4019" xr:uid="{00000000-0005-0000-0000-0000601D0000}"/>
    <cellStyle name="SAPBEXstdExc1Emph 2 13" xfId="5348" xr:uid="{00000000-0005-0000-0000-0000611D0000}"/>
    <cellStyle name="SAPBEXstdExc1Emph 2 14" xfId="5253" xr:uid="{00000000-0005-0000-0000-0000621D0000}"/>
    <cellStyle name="SAPBEXstdExc1Emph 2 15" xfId="6005" xr:uid="{00000000-0005-0000-0000-0000631D0000}"/>
    <cellStyle name="SAPBEXstdExc1Emph 2 16" xfId="7027" xr:uid="{00000000-0005-0000-0000-0000641D0000}"/>
    <cellStyle name="SAPBEXstdExc1Emph 2 17" xfId="6555" xr:uid="{00000000-0005-0000-0000-0000651D0000}"/>
    <cellStyle name="SAPBEXstdExc1Emph 2 18" xfId="7734" xr:uid="{00000000-0005-0000-0000-0000661D0000}"/>
    <cellStyle name="SAPBEXstdExc1Emph 2 19" xfId="8503" xr:uid="{00000000-0005-0000-0000-0000671D0000}"/>
    <cellStyle name="SAPBEXstdExc1Emph 2 2" xfId="1504" xr:uid="{00000000-0005-0000-0000-0000681D0000}"/>
    <cellStyle name="SAPBEXstdExc1Emph 2 20" xfId="6476" xr:uid="{00000000-0005-0000-0000-0000691D0000}"/>
    <cellStyle name="SAPBEXstdExc1Emph 2 21" xfId="8420" xr:uid="{00000000-0005-0000-0000-00006A1D0000}"/>
    <cellStyle name="SAPBEXstdExc1Emph 2 22" xfId="8337" xr:uid="{00000000-0005-0000-0000-00006B1D0000}"/>
    <cellStyle name="SAPBEXstdExc1Emph 2 3" xfId="2230" xr:uid="{00000000-0005-0000-0000-00006C1D0000}"/>
    <cellStyle name="SAPBEXstdExc1Emph 2 4" xfId="1771" xr:uid="{00000000-0005-0000-0000-00006D1D0000}"/>
    <cellStyle name="SAPBEXstdExc1Emph 2 5" xfId="2054" xr:uid="{00000000-0005-0000-0000-00006E1D0000}"/>
    <cellStyle name="SAPBEXstdExc1Emph 2 6" xfId="1596" xr:uid="{00000000-0005-0000-0000-00006F1D0000}"/>
    <cellStyle name="SAPBEXstdExc1Emph 2 7" xfId="2340" xr:uid="{00000000-0005-0000-0000-0000701D0000}"/>
    <cellStyle name="SAPBEXstdExc1Emph 2 8" xfId="3380" xr:uid="{00000000-0005-0000-0000-0000711D0000}"/>
    <cellStyle name="SAPBEXstdExc1Emph 2 9" xfId="4208" xr:uid="{00000000-0005-0000-0000-0000721D0000}"/>
    <cellStyle name="SAPBEXstdExc1Emph 20" xfId="8502" xr:uid="{00000000-0005-0000-0000-0000731D0000}"/>
    <cellStyle name="SAPBEXstdExc1Emph 21" xfId="7177" xr:uid="{00000000-0005-0000-0000-0000741D0000}"/>
    <cellStyle name="SAPBEXstdExc1Emph 22" xfId="8419" xr:uid="{00000000-0005-0000-0000-0000751D0000}"/>
    <cellStyle name="SAPBEXstdExc1Emph 23" xfId="8336" xr:uid="{00000000-0005-0000-0000-0000761D0000}"/>
    <cellStyle name="SAPBEXstdExc1Emph 3" xfId="1505" xr:uid="{00000000-0005-0000-0000-0000771D0000}"/>
    <cellStyle name="SAPBEXstdExc1Emph 4" xfId="2040" xr:uid="{00000000-0005-0000-0000-0000781D0000}"/>
    <cellStyle name="SAPBEXstdExc1Emph 5" xfId="1770" xr:uid="{00000000-0005-0000-0000-0000791D0000}"/>
    <cellStyle name="SAPBEXstdExc1Emph 6" xfId="2383" xr:uid="{00000000-0005-0000-0000-00007A1D0000}"/>
    <cellStyle name="SAPBEXstdExc1Emph 7" xfId="2200" xr:uid="{00000000-0005-0000-0000-00007B1D0000}"/>
    <cellStyle name="SAPBEXstdExc1Emph 8" xfId="1847" xr:uid="{00000000-0005-0000-0000-00007C1D0000}"/>
    <cellStyle name="SAPBEXstdExc1Emph 9" xfId="3379" xr:uid="{00000000-0005-0000-0000-00007D1D0000}"/>
    <cellStyle name="SAPBEXstdExc1Emph_FY12_MNA_Monthly_Portfolio_Report_July_2012new - Copy" xfId="963" xr:uid="{00000000-0005-0000-0000-00007E1D0000}"/>
    <cellStyle name="SAPBEXstdExc2" xfId="964" xr:uid="{00000000-0005-0000-0000-00007F1D0000}"/>
    <cellStyle name="SAPBEXstdExc2 10" xfId="3381" xr:uid="{00000000-0005-0000-0000-0000801D0000}"/>
    <cellStyle name="SAPBEXstdExc2 11" xfId="4209" xr:uid="{00000000-0005-0000-0000-0000811D0000}"/>
    <cellStyle name="SAPBEXstdExc2 12" xfId="4073" xr:uid="{00000000-0005-0000-0000-0000821D0000}"/>
    <cellStyle name="SAPBEXstdExc2 13" xfId="4194" xr:uid="{00000000-0005-0000-0000-0000831D0000}"/>
    <cellStyle name="SAPBEXstdExc2 14" xfId="4461" xr:uid="{00000000-0005-0000-0000-0000841D0000}"/>
    <cellStyle name="SAPBEXstdExc2 15" xfId="5349" xr:uid="{00000000-0005-0000-0000-0000851D0000}"/>
    <cellStyle name="SAPBEXstdExc2 16" xfId="5506" xr:uid="{00000000-0005-0000-0000-0000861D0000}"/>
    <cellStyle name="SAPBEXstdExc2 17" xfId="6006" xr:uid="{00000000-0005-0000-0000-0000871D0000}"/>
    <cellStyle name="SAPBEXstdExc2 18" xfId="7028" xr:uid="{00000000-0005-0000-0000-0000881D0000}"/>
    <cellStyle name="SAPBEXstdExc2 19" xfId="7250" xr:uid="{00000000-0005-0000-0000-0000891D0000}"/>
    <cellStyle name="SAPBEXstdExc2 2" xfId="965" xr:uid="{00000000-0005-0000-0000-00008A1D0000}"/>
    <cellStyle name="SAPBEXstdExc2 20" xfId="7735" xr:uid="{00000000-0005-0000-0000-00008B1D0000}"/>
    <cellStyle name="SAPBEXstdExc2 21" xfId="8504" xr:uid="{00000000-0005-0000-0000-00008C1D0000}"/>
    <cellStyle name="SAPBEXstdExc2 22" xfId="8689" xr:uid="{00000000-0005-0000-0000-00008D1D0000}"/>
    <cellStyle name="SAPBEXstdExc2 23" xfId="7811" xr:uid="{00000000-0005-0000-0000-00008E1D0000}"/>
    <cellStyle name="SAPBEXstdExc2 24" xfId="8530" xr:uid="{00000000-0005-0000-0000-00008F1D0000}"/>
    <cellStyle name="SAPBEXstdExc2 3" xfId="966" xr:uid="{00000000-0005-0000-0000-0000901D0000}"/>
    <cellStyle name="SAPBEXstdExc2 3 10" xfId="4075" xr:uid="{00000000-0005-0000-0000-0000911D0000}"/>
    <cellStyle name="SAPBEXstdExc2 3 11" xfId="2905" xr:uid="{00000000-0005-0000-0000-0000921D0000}"/>
    <cellStyle name="SAPBEXstdExc2 3 12" xfId="4020" xr:uid="{00000000-0005-0000-0000-0000931D0000}"/>
    <cellStyle name="SAPBEXstdExc2 3 13" xfId="5351" xr:uid="{00000000-0005-0000-0000-0000941D0000}"/>
    <cellStyle name="SAPBEXstdExc2 3 14" xfId="5735" xr:uid="{00000000-0005-0000-0000-0000951D0000}"/>
    <cellStyle name="SAPBEXstdExc2 3 15" xfId="6007" xr:uid="{00000000-0005-0000-0000-0000961D0000}"/>
    <cellStyle name="SAPBEXstdExc2 3 16" xfId="7030" xr:uid="{00000000-0005-0000-0000-0000971D0000}"/>
    <cellStyle name="SAPBEXstdExc2 3 17" xfId="6554" xr:uid="{00000000-0005-0000-0000-0000981D0000}"/>
    <cellStyle name="SAPBEXstdExc2 3 18" xfId="7737" xr:uid="{00000000-0005-0000-0000-0000991D0000}"/>
    <cellStyle name="SAPBEXstdExc2 3 19" xfId="8506" xr:uid="{00000000-0005-0000-0000-00009A1D0000}"/>
    <cellStyle name="SAPBEXstdExc2 3 2" xfId="1503" xr:uid="{00000000-0005-0000-0000-00009B1D0000}"/>
    <cellStyle name="SAPBEXstdExc2 3 20" xfId="6477" xr:uid="{00000000-0005-0000-0000-00009C1D0000}"/>
    <cellStyle name="SAPBEXstdExc2 3 21" xfId="8421" xr:uid="{00000000-0005-0000-0000-00009D1D0000}"/>
    <cellStyle name="SAPBEXstdExc2 3 22" xfId="9061" xr:uid="{00000000-0005-0000-0000-00009E1D0000}"/>
    <cellStyle name="SAPBEXstdExc2 3 3" xfId="1852" xr:uid="{00000000-0005-0000-0000-00009F1D0000}"/>
    <cellStyle name="SAPBEXstdExc2 3 4" xfId="2429" xr:uid="{00000000-0005-0000-0000-0000A01D0000}"/>
    <cellStyle name="SAPBEXstdExc2 3 5" xfId="2557" xr:uid="{00000000-0005-0000-0000-0000A11D0000}"/>
    <cellStyle name="SAPBEXstdExc2 3 6" xfId="1836" xr:uid="{00000000-0005-0000-0000-0000A21D0000}"/>
    <cellStyle name="SAPBEXstdExc2 3 7" xfId="2573" xr:uid="{00000000-0005-0000-0000-0000A31D0000}"/>
    <cellStyle name="SAPBEXstdExc2 3 8" xfId="3383" xr:uid="{00000000-0005-0000-0000-0000A41D0000}"/>
    <cellStyle name="SAPBEXstdExc2 3 9" xfId="4210" xr:uid="{00000000-0005-0000-0000-0000A51D0000}"/>
    <cellStyle name="SAPBEXstdExc2 4" xfId="2132" xr:uid="{00000000-0005-0000-0000-0000A61D0000}"/>
    <cellStyle name="SAPBEXstdExc2 5" xfId="1353" xr:uid="{00000000-0005-0000-0000-0000A71D0000}"/>
    <cellStyle name="SAPBEXstdExc2 6" xfId="1966" xr:uid="{00000000-0005-0000-0000-0000A81D0000}"/>
    <cellStyle name="SAPBEXstdExc2 7" xfId="1230" xr:uid="{00000000-0005-0000-0000-0000A91D0000}"/>
    <cellStyle name="SAPBEXstdExc2 8" xfId="1910" xr:uid="{00000000-0005-0000-0000-0000AA1D0000}"/>
    <cellStyle name="SAPBEXstdExc2 9" xfId="2500" xr:uid="{00000000-0005-0000-0000-0000AB1D0000}"/>
    <cellStyle name="SAPBEXstdExc2_FY12_MNA_Monthly_Portfolio_Report_July_2012new - Copy" xfId="967" xr:uid="{00000000-0005-0000-0000-0000AC1D0000}"/>
    <cellStyle name="SAPBEXstdExc2Emph" xfId="968" xr:uid="{00000000-0005-0000-0000-0000AD1D0000}"/>
    <cellStyle name="SAPBEXstdExc2Emph 10" xfId="3384" xr:uid="{00000000-0005-0000-0000-0000AE1D0000}"/>
    <cellStyle name="SAPBEXstdExc2Emph 11" xfId="4211" xr:uid="{00000000-0005-0000-0000-0000AF1D0000}"/>
    <cellStyle name="SAPBEXstdExc2Emph 12" xfId="4076" xr:uid="{00000000-0005-0000-0000-0000B01D0000}"/>
    <cellStyle name="SAPBEXstdExc2Emph 13" xfId="4239" xr:uid="{00000000-0005-0000-0000-0000B11D0000}"/>
    <cellStyle name="SAPBEXstdExc2Emph 14" xfId="4748" xr:uid="{00000000-0005-0000-0000-0000B21D0000}"/>
    <cellStyle name="SAPBEXstdExc2Emph 15" xfId="5352" xr:uid="{00000000-0005-0000-0000-0000B31D0000}"/>
    <cellStyle name="SAPBEXstdExc2Emph 16" xfId="4929" xr:uid="{00000000-0005-0000-0000-0000B41D0000}"/>
    <cellStyle name="SAPBEXstdExc2Emph 17" xfId="6008" xr:uid="{00000000-0005-0000-0000-0000B51D0000}"/>
    <cellStyle name="SAPBEXstdExc2Emph 18" xfId="7031" xr:uid="{00000000-0005-0000-0000-0000B61D0000}"/>
    <cellStyle name="SAPBEXstdExc2Emph 19" xfId="7296" xr:uid="{00000000-0005-0000-0000-0000B71D0000}"/>
    <cellStyle name="SAPBEXstdExc2Emph 2" xfId="969" xr:uid="{00000000-0005-0000-0000-0000B81D0000}"/>
    <cellStyle name="SAPBEXstdExc2Emph 20" xfId="7738" xr:uid="{00000000-0005-0000-0000-0000B91D0000}"/>
    <cellStyle name="SAPBEXstdExc2Emph 21" xfId="8507" xr:uid="{00000000-0005-0000-0000-0000BA1D0000}"/>
    <cellStyle name="SAPBEXstdExc2Emph 22" xfId="8731" xr:uid="{00000000-0005-0000-0000-0000BB1D0000}"/>
    <cellStyle name="SAPBEXstdExc2Emph 23" xfId="8842" xr:uid="{00000000-0005-0000-0000-0000BC1D0000}"/>
    <cellStyle name="SAPBEXstdExc2Emph 24" xfId="6382" xr:uid="{00000000-0005-0000-0000-0000BD1D0000}"/>
    <cellStyle name="SAPBEXstdExc2Emph 3" xfId="970" xr:uid="{00000000-0005-0000-0000-0000BE1D0000}"/>
    <cellStyle name="SAPBEXstdExc2Emph 3 10" xfId="4078" xr:uid="{00000000-0005-0000-0000-0000BF1D0000}"/>
    <cellStyle name="SAPBEXstdExc2Emph 3 11" xfId="3789" xr:uid="{00000000-0005-0000-0000-0000C01D0000}"/>
    <cellStyle name="SAPBEXstdExc2Emph 3 12" xfId="4631" xr:uid="{00000000-0005-0000-0000-0000C11D0000}"/>
    <cellStyle name="SAPBEXstdExc2Emph 3 13" xfId="5354" xr:uid="{00000000-0005-0000-0000-0000C21D0000}"/>
    <cellStyle name="SAPBEXstdExc2Emph 3 14" xfId="5254" xr:uid="{00000000-0005-0000-0000-0000C31D0000}"/>
    <cellStyle name="SAPBEXstdExc2Emph 3 15" xfId="6009" xr:uid="{00000000-0005-0000-0000-0000C41D0000}"/>
    <cellStyle name="SAPBEXstdExc2Emph 3 16" xfId="7033" xr:uid="{00000000-0005-0000-0000-0000C51D0000}"/>
    <cellStyle name="SAPBEXstdExc2Emph 3 17" xfId="6552" xr:uid="{00000000-0005-0000-0000-0000C61D0000}"/>
    <cellStyle name="SAPBEXstdExc2Emph 3 18" xfId="7740" xr:uid="{00000000-0005-0000-0000-0000C71D0000}"/>
    <cellStyle name="SAPBEXstdExc2Emph 3 19" xfId="8509" xr:uid="{00000000-0005-0000-0000-0000C81D0000}"/>
    <cellStyle name="SAPBEXstdExc2Emph 3 2" xfId="1501" xr:uid="{00000000-0005-0000-0000-0000C91D0000}"/>
    <cellStyle name="SAPBEXstdExc2Emph 3 20" xfId="7221" xr:uid="{00000000-0005-0000-0000-0000CA1D0000}"/>
    <cellStyle name="SAPBEXstdExc2Emph 3 21" xfId="8422" xr:uid="{00000000-0005-0000-0000-0000CB1D0000}"/>
    <cellStyle name="SAPBEXstdExc2Emph 3 22" xfId="8338" xr:uid="{00000000-0005-0000-0000-0000CC1D0000}"/>
    <cellStyle name="SAPBEXstdExc2Emph 3 3" xfId="1854" xr:uid="{00000000-0005-0000-0000-0000CD1D0000}"/>
    <cellStyle name="SAPBEXstdExc2Emph 3 4" xfId="1772" xr:uid="{00000000-0005-0000-0000-0000CE1D0000}"/>
    <cellStyle name="SAPBEXstdExc2Emph 3 5" xfId="1712" xr:uid="{00000000-0005-0000-0000-0000CF1D0000}"/>
    <cellStyle name="SAPBEXstdExc2Emph 3 6" xfId="2426" xr:uid="{00000000-0005-0000-0000-0000D01D0000}"/>
    <cellStyle name="SAPBEXstdExc2Emph 3 7" xfId="2047" xr:uid="{00000000-0005-0000-0000-0000D11D0000}"/>
    <cellStyle name="SAPBEXstdExc2Emph 3 8" xfId="3386" xr:uid="{00000000-0005-0000-0000-0000D21D0000}"/>
    <cellStyle name="SAPBEXstdExc2Emph 3 9" xfId="4213" xr:uid="{00000000-0005-0000-0000-0000D31D0000}"/>
    <cellStyle name="SAPBEXstdExc2Emph 4" xfId="2177" xr:uid="{00000000-0005-0000-0000-0000D41D0000}"/>
    <cellStyle name="SAPBEXstdExc2Emph 5" xfId="1312" xr:uid="{00000000-0005-0000-0000-0000D51D0000}"/>
    <cellStyle name="SAPBEXstdExc2Emph 6" xfId="1459" xr:uid="{00000000-0005-0000-0000-0000D61D0000}"/>
    <cellStyle name="SAPBEXstdExc2Emph 7" xfId="2271" xr:uid="{00000000-0005-0000-0000-0000D71D0000}"/>
    <cellStyle name="SAPBEXstdExc2Emph 8" xfId="2618" xr:uid="{00000000-0005-0000-0000-0000D81D0000}"/>
    <cellStyle name="SAPBEXstdExc2Emph 9" xfId="2676" xr:uid="{00000000-0005-0000-0000-0000D91D0000}"/>
    <cellStyle name="SAPBEXstdExc2Emph_FY12_MNA_Monthly_Portfolio_Report_July_2012new - Copy" xfId="971" xr:uid="{00000000-0005-0000-0000-0000DA1D0000}"/>
    <cellStyle name="SAPBEXstdItem" xfId="44" xr:uid="{00000000-0005-0000-0000-0000DB1D0000}"/>
    <cellStyle name="SAPBEXstdItem 10" xfId="247" xr:uid="{00000000-0005-0000-0000-0000DC1D0000}"/>
    <cellStyle name="SAPBEXstdItem 10 10" xfId="4695" xr:uid="{00000000-0005-0000-0000-0000DD1D0000}"/>
    <cellStyle name="SAPBEXstdItem 10 11" xfId="4409" xr:uid="{00000000-0005-0000-0000-0000DE1D0000}"/>
    <cellStyle name="SAPBEXstdItem 10 12" xfId="1851" xr:uid="{00000000-0005-0000-0000-0000DF1D0000}"/>
    <cellStyle name="SAPBEXstdItem 10 13" xfId="4846" xr:uid="{00000000-0005-0000-0000-0000E01D0000}"/>
    <cellStyle name="SAPBEXstdItem 10 14" xfId="5803" xr:uid="{00000000-0005-0000-0000-0000E11D0000}"/>
    <cellStyle name="SAPBEXstdItem 10 15" xfId="5281" xr:uid="{00000000-0005-0000-0000-0000E21D0000}"/>
    <cellStyle name="SAPBEXstdItem 10 16" xfId="6339" xr:uid="{00000000-0005-0000-0000-0000E31D0000}"/>
    <cellStyle name="SAPBEXstdItem 10 17" xfId="7165" xr:uid="{00000000-0005-0000-0000-0000E41D0000}"/>
    <cellStyle name="SAPBEXstdItem 10 18" xfId="6462" xr:uid="{00000000-0005-0000-0000-0000E51D0000}"/>
    <cellStyle name="SAPBEXstdItem 10 19" xfId="7989" xr:uid="{00000000-0005-0000-0000-0000E61D0000}"/>
    <cellStyle name="SAPBEXstdItem 10 2" xfId="2251" xr:uid="{00000000-0005-0000-0000-0000E71D0000}"/>
    <cellStyle name="SAPBEXstdItem 10 20" xfId="8618" xr:uid="{00000000-0005-0000-0000-0000E81D0000}"/>
    <cellStyle name="SAPBEXstdItem 10 21" xfId="6632" xr:uid="{00000000-0005-0000-0000-0000E91D0000}"/>
    <cellStyle name="SAPBEXstdItem 10 22" xfId="9127" xr:uid="{00000000-0005-0000-0000-0000EA1D0000}"/>
    <cellStyle name="SAPBEXstdItem 10 3" xfId="1410" xr:uid="{00000000-0005-0000-0000-0000EB1D0000}"/>
    <cellStyle name="SAPBEXstdItem 10 4" xfId="2507" xr:uid="{00000000-0005-0000-0000-0000EC1D0000}"/>
    <cellStyle name="SAPBEXstdItem 10 5" xfId="2635" xr:uid="{00000000-0005-0000-0000-0000ED1D0000}"/>
    <cellStyle name="SAPBEXstdItem 10 6" xfId="2539" xr:uid="{00000000-0005-0000-0000-0000EE1D0000}"/>
    <cellStyle name="SAPBEXstdItem 10 7" xfId="2398" xr:uid="{00000000-0005-0000-0000-0000EF1D0000}"/>
    <cellStyle name="SAPBEXstdItem 10 8" xfId="2775" xr:uid="{00000000-0005-0000-0000-0000F01D0000}"/>
    <cellStyle name="SAPBEXstdItem 10 9" xfId="3632" xr:uid="{00000000-0005-0000-0000-0000F11D0000}"/>
    <cellStyle name="SAPBEXstdItem 11" xfId="972" xr:uid="{00000000-0005-0000-0000-0000F21D0000}"/>
    <cellStyle name="SAPBEXstdItem 11 10" xfId="4079" xr:uid="{00000000-0005-0000-0000-0000F31D0000}"/>
    <cellStyle name="SAPBEXstdItem 11 11" xfId="3461" xr:uid="{00000000-0005-0000-0000-0000F41D0000}"/>
    <cellStyle name="SAPBEXstdItem 11 12" xfId="4350" xr:uid="{00000000-0005-0000-0000-0000F51D0000}"/>
    <cellStyle name="SAPBEXstdItem 11 13" xfId="5355" xr:uid="{00000000-0005-0000-0000-0000F61D0000}"/>
    <cellStyle name="SAPBEXstdItem 11 14" xfId="5255" xr:uid="{00000000-0005-0000-0000-0000F71D0000}"/>
    <cellStyle name="SAPBEXstdItem 11 15" xfId="6010" xr:uid="{00000000-0005-0000-0000-0000F81D0000}"/>
    <cellStyle name="SAPBEXstdItem 11 16" xfId="7034" xr:uid="{00000000-0005-0000-0000-0000F91D0000}"/>
    <cellStyle name="SAPBEXstdItem 11 17" xfId="7214" xr:uid="{00000000-0005-0000-0000-0000FA1D0000}"/>
    <cellStyle name="SAPBEXstdItem 11 18" xfId="7741" xr:uid="{00000000-0005-0000-0000-0000FB1D0000}"/>
    <cellStyle name="SAPBEXstdItem 11 19" xfId="8510" xr:uid="{00000000-0005-0000-0000-0000FC1D0000}"/>
    <cellStyle name="SAPBEXstdItem 11 2" xfId="2100" xr:uid="{00000000-0005-0000-0000-0000FD1D0000}"/>
    <cellStyle name="SAPBEXstdItem 11 20" xfId="8657" xr:uid="{00000000-0005-0000-0000-0000FE1D0000}"/>
    <cellStyle name="SAPBEXstdItem 11 21" xfId="7053" xr:uid="{00000000-0005-0000-0000-0000FF1D0000}"/>
    <cellStyle name="SAPBEXstdItem 11 22" xfId="8339" xr:uid="{00000000-0005-0000-0000-0000001E0000}"/>
    <cellStyle name="SAPBEXstdItem 11 3" xfId="2033" xr:uid="{00000000-0005-0000-0000-0000011E0000}"/>
    <cellStyle name="SAPBEXstdItem 11 4" xfId="1773" xr:uid="{00000000-0005-0000-0000-0000021E0000}"/>
    <cellStyle name="SAPBEXstdItem 11 5" xfId="2344" xr:uid="{00000000-0005-0000-0000-0000031E0000}"/>
    <cellStyle name="SAPBEXstdItem 11 6" xfId="2135" xr:uid="{00000000-0005-0000-0000-0000041E0000}"/>
    <cellStyle name="SAPBEXstdItem 11 7" xfId="1564" xr:uid="{00000000-0005-0000-0000-0000051E0000}"/>
    <cellStyle name="SAPBEXstdItem 11 8" xfId="3387" xr:uid="{00000000-0005-0000-0000-0000061E0000}"/>
    <cellStyle name="SAPBEXstdItem 11 9" xfId="4214" xr:uid="{00000000-0005-0000-0000-0000071E0000}"/>
    <cellStyle name="SAPBEXstdItem 12" xfId="973" xr:uid="{00000000-0005-0000-0000-0000081E0000}"/>
    <cellStyle name="SAPBEXstdItem 12 10" xfId="4080" xr:uid="{00000000-0005-0000-0000-0000091E0000}"/>
    <cellStyle name="SAPBEXstdItem 12 11" xfId="4238" xr:uid="{00000000-0005-0000-0000-00000A1E0000}"/>
    <cellStyle name="SAPBEXstdItem 12 12" xfId="4747" xr:uid="{00000000-0005-0000-0000-00000B1E0000}"/>
    <cellStyle name="SAPBEXstdItem 12 13" xfId="5356" xr:uid="{00000000-0005-0000-0000-00000C1E0000}"/>
    <cellStyle name="SAPBEXstdItem 12 14" xfId="4928" xr:uid="{00000000-0005-0000-0000-00000D1E0000}"/>
    <cellStyle name="SAPBEXstdItem 12 15" xfId="6011" xr:uid="{00000000-0005-0000-0000-00000E1E0000}"/>
    <cellStyle name="SAPBEXstdItem 12 16" xfId="7035" xr:uid="{00000000-0005-0000-0000-00000F1E0000}"/>
    <cellStyle name="SAPBEXstdItem 12 17" xfId="7295" xr:uid="{00000000-0005-0000-0000-0000101E0000}"/>
    <cellStyle name="SAPBEXstdItem 12 18" xfId="7742" xr:uid="{00000000-0005-0000-0000-0000111E0000}"/>
    <cellStyle name="SAPBEXstdItem 12 19" xfId="8511" xr:uid="{00000000-0005-0000-0000-0000121E0000}"/>
    <cellStyle name="SAPBEXstdItem 12 2" xfId="2176" xr:uid="{00000000-0005-0000-0000-0000131E0000}"/>
    <cellStyle name="SAPBEXstdItem 12 20" xfId="8730" xr:uid="{00000000-0005-0000-0000-0000141E0000}"/>
    <cellStyle name="SAPBEXstdItem 12 21" xfId="8841" xr:uid="{00000000-0005-0000-0000-0000151E0000}"/>
    <cellStyle name="SAPBEXstdItem 12 22" xfId="7297" xr:uid="{00000000-0005-0000-0000-0000161E0000}"/>
    <cellStyle name="SAPBEXstdItem 12 3" xfId="1313" xr:uid="{00000000-0005-0000-0000-0000171E0000}"/>
    <cellStyle name="SAPBEXstdItem 12 4" xfId="2167" xr:uid="{00000000-0005-0000-0000-0000181E0000}"/>
    <cellStyle name="SAPBEXstdItem 12 5" xfId="2501" xr:uid="{00000000-0005-0000-0000-0000191E0000}"/>
    <cellStyle name="SAPBEXstdItem 12 6" xfId="2619" xr:uid="{00000000-0005-0000-0000-00001A1E0000}"/>
    <cellStyle name="SAPBEXstdItem 12 7" xfId="2675" xr:uid="{00000000-0005-0000-0000-00001B1E0000}"/>
    <cellStyle name="SAPBEXstdItem 12 8" xfId="3388" xr:uid="{00000000-0005-0000-0000-00001C1E0000}"/>
    <cellStyle name="SAPBEXstdItem 12 9" xfId="4215" xr:uid="{00000000-0005-0000-0000-00001D1E0000}"/>
    <cellStyle name="SAPBEXstdItem 13" xfId="974" xr:uid="{00000000-0005-0000-0000-00001E1E0000}"/>
    <cellStyle name="SAPBEXstdItem 13 10" xfId="4081" xr:uid="{00000000-0005-0000-0000-00001F1E0000}"/>
    <cellStyle name="SAPBEXstdItem 13 11" xfId="3788" xr:uid="{00000000-0005-0000-0000-0000201E0000}"/>
    <cellStyle name="SAPBEXstdItem 13 12" xfId="4540" xr:uid="{00000000-0005-0000-0000-0000211E0000}"/>
    <cellStyle name="SAPBEXstdItem 13 13" xfId="5357" xr:uid="{00000000-0005-0000-0000-0000221E0000}"/>
    <cellStyle name="SAPBEXstdItem 13 14" xfId="5734" xr:uid="{00000000-0005-0000-0000-0000231E0000}"/>
    <cellStyle name="SAPBEXstdItem 13 15" xfId="6012" xr:uid="{00000000-0005-0000-0000-0000241E0000}"/>
    <cellStyle name="SAPBEXstdItem 13 16" xfId="7036" xr:uid="{00000000-0005-0000-0000-0000251E0000}"/>
    <cellStyle name="SAPBEXstdItem 13 17" xfId="6551" xr:uid="{00000000-0005-0000-0000-0000261E0000}"/>
    <cellStyle name="SAPBEXstdItem 13 18" xfId="7743" xr:uid="{00000000-0005-0000-0000-0000271E0000}"/>
    <cellStyle name="SAPBEXstdItem 13 19" xfId="8512" xr:uid="{00000000-0005-0000-0000-0000281E0000}"/>
    <cellStyle name="SAPBEXstdItem 13 2" xfId="1500" xr:uid="{00000000-0005-0000-0000-0000291E0000}"/>
    <cellStyle name="SAPBEXstdItem 13 20" xfId="7257" xr:uid="{00000000-0005-0000-0000-00002A1E0000}"/>
    <cellStyle name="SAPBEXstdItem 13 21" xfId="8423" xr:uid="{00000000-0005-0000-0000-00002B1E0000}"/>
    <cellStyle name="SAPBEXstdItem 13 22" xfId="9060" xr:uid="{00000000-0005-0000-0000-00002C1E0000}"/>
    <cellStyle name="SAPBEXstdItem 13 3" xfId="1855" xr:uid="{00000000-0005-0000-0000-00002D1E0000}"/>
    <cellStyle name="SAPBEXstdItem 13 4" xfId="2427" xr:uid="{00000000-0005-0000-0000-00002E1E0000}"/>
    <cellStyle name="SAPBEXstdItem 13 5" xfId="2555" xr:uid="{00000000-0005-0000-0000-00002F1E0000}"/>
    <cellStyle name="SAPBEXstdItem 13 6" xfId="1749" xr:uid="{00000000-0005-0000-0000-0000301E0000}"/>
    <cellStyle name="SAPBEXstdItem 13 7" xfId="1541" xr:uid="{00000000-0005-0000-0000-0000311E0000}"/>
    <cellStyle name="SAPBEXstdItem 13 8" xfId="3389" xr:uid="{00000000-0005-0000-0000-0000321E0000}"/>
    <cellStyle name="SAPBEXstdItem 13 9" xfId="4216" xr:uid="{00000000-0005-0000-0000-0000331E0000}"/>
    <cellStyle name="SAPBEXstdItem 14" xfId="975" xr:uid="{00000000-0005-0000-0000-0000341E0000}"/>
    <cellStyle name="SAPBEXstdItem 14 2" xfId="2572" xr:uid="{00000000-0005-0000-0000-0000351E0000}"/>
    <cellStyle name="SAPBEXstdItem 14 3" xfId="3390" xr:uid="{00000000-0005-0000-0000-0000361E0000}"/>
    <cellStyle name="SAPBEXstdItem 14 4" xfId="4368" xr:uid="{00000000-0005-0000-0000-0000371E0000}"/>
    <cellStyle name="SAPBEXstdItem 14 5" xfId="6013" xr:uid="{00000000-0005-0000-0000-0000381E0000}"/>
    <cellStyle name="SAPBEXstdItem 14 6" xfId="7744" xr:uid="{00000000-0005-0000-0000-0000391E0000}"/>
    <cellStyle name="SAPBEXstdItem 14 7" xfId="8340" xr:uid="{00000000-0005-0000-0000-00003A1E0000}"/>
    <cellStyle name="SAPBEXstdItem 15" xfId="976" xr:uid="{00000000-0005-0000-0000-00003B1E0000}"/>
    <cellStyle name="SAPBEXstdItem 15 2" xfId="1445" xr:uid="{00000000-0005-0000-0000-00003C1E0000}"/>
    <cellStyle name="SAPBEXstdItem 15 3" xfId="3391" xr:uid="{00000000-0005-0000-0000-00003D1E0000}"/>
    <cellStyle name="SAPBEXstdItem 15 4" xfId="2392" xr:uid="{00000000-0005-0000-0000-00003E1E0000}"/>
    <cellStyle name="SAPBEXstdItem 15 5" xfId="6014" xr:uid="{00000000-0005-0000-0000-00003F1E0000}"/>
    <cellStyle name="SAPBEXstdItem 15 6" xfId="7745" xr:uid="{00000000-0005-0000-0000-0000401E0000}"/>
    <cellStyle name="SAPBEXstdItem 15 7" xfId="8341" xr:uid="{00000000-0005-0000-0000-0000411E0000}"/>
    <cellStyle name="SAPBEXstdItem 16" xfId="246" xr:uid="{00000000-0005-0000-0000-0000421E0000}"/>
    <cellStyle name="SAPBEXstdItem 16 10" xfId="4222" xr:uid="{00000000-0005-0000-0000-0000431E0000}"/>
    <cellStyle name="SAPBEXstdItem 16 11" xfId="4728" xr:uid="{00000000-0005-0000-0000-0000441E0000}"/>
    <cellStyle name="SAPBEXstdItem 16 12" xfId="4852" xr:uid="{00000000-0005-0000-0000-0000451E0000}"/>
    <cellStyle name="SAPBEXstdItem 16 13" xfId="5590" xr:uid="{00000000-0005-0000-0000-0000461E0000}"/>
    <cellStyle name="SAPBEXstdItem 16 14" xfId="5546" xr:uid="{00000000-0005-0000-0000-0000471E0000}"/>
    <cellStyle name="SAPBEXstdItem 16 15" xfId="6230" xr:uid="{00000000-0005-0000-0000-0000481E0000}"/>
    <cellStyle name="SAPBEXstdItem 16 16" xfId="7278" xr:uid="{00000000-0005-0000-0000-0000491E0000}"/>
    <cellStyle name="SAPBEXstdItem 16 17" xfId="7402" xr:uid="{00000000-0005-0000-0000-00004A1E0000}"/>
    <cellStyle name="SAPBEXstdItem 16 18" xfId="7995" xr:uid="{00000000-0005-0000-0000-00004B1E0000}"/>
    <cellStyle name="SAPBEXstdItem 16 19" xfId="8711" xr:uid="{00000000-0005-0000-0000-00004C1E0000}"/>
    <cellStyle name="SAPBEXstdItem 16 2" xfId="1326" xr:uid="{00000000-0005-0000-0000-00004D1E0000}"/>
    <cellStyle name="SAPBEXstdItem 16 20" xfId="8822" xr:uid="{00000000-0005-0000-0000-00004E1E0000}"/>
    <cellStyle name="SAPBEXstdItem 16 21" xfId="8928" xr:uid="{00000000-0005-0000-0000-00004F1E0000}"/>
    <cellStyle name="SAPBEXstdItem 16 22" xfId="8642" xr:uid="{00000000-0005-0000-0000-0000501E0000}"/>
    <cellStyle name="SAPBEXstdItem 16 3" xfId="2267" xr:uid="{00000000-0005-0000-0000-0000511E0000}"/>
    <cellStyle name="SAPBEXstdItem 16 4" xfId="2004" xr:uid="{00000000-0005-0000-0000-0000521E0000}"/>
    <cellStyle name="SAPBEXstdItem 16 5" xfId="1840" xr:uid="{00000000-0005-0000-0000-0000531E0000}"/>
    <cellStyle name="SAPBEXstdItem 16 6" xfId="2655" xr:uid="{00000000-0005-0000-0000-0000541E0000}"/>
    <cellStyle name="SAPBEXstdItem 16 7" xfId="2781" xr:uid="{00000000-0005-0000-0000-0000551E0000}"/>
    <cellStyle name="SAPBEXstdItem 16 8" xfId="3638" xr:uid="{00000000-0005-0000-0000-0000561E0000}"/>
    <cellStyle name="SAPBEXstdItem 16 9" xfId="4458" xr:uid="{00000000-0005-0000-0000-0000571E0000}"/>
    <cellStyle name="SAPBEXstdItem 17" xfId="1214" xr:uid="{00000000-0005-0000-0000-0000581E0000}"/>
    <cellStyle name="SAPBEXstdItem 18" xfId="2026" xr:uid="{00000000-0005-0000-0000-0000591E0000}"/>
    <cellStyle name="SAPBEXstdItem 19" xfId="2150" xr:uid="{00000000-0005-0000-0000-00005A1E0000}"/>
    <cellStyle name="SAPBEXstdItem 2" xfId="92" xr:uid="{00000000-0005-0000-0000-00005B1E0000}"/>
    <cellStyle name="SAPBEXstdItem 2 10" xfId="5256" xr:uid="{00000000-0005-0000-0000-00005C1E0000}"/>
    <cellStyle name="SAPBEXstdItem 2 11" xfId="6015" xr:uid="{00000000-0005-0000-0000-00005D1E0000}"/>
    <cellStyle name="SAPBEXstdItem 2 12" xfId="7197" xr:uid="{00000000-0005-0000-0000-00005E1E0000}"/>
    <cellStyle name="SAPBEXstdItem 2 13" xfId="7746" xr:uid="{00000000-0005-0000-0000-00005F1E0000}"/>
    <cellStyle name="SAPBEXstdItem 2 14" xfId="7821" xr:uid="{00000000-0005-0000-0000-0000601E0000}"/>
    <cellStyle name="SAPBEXstdItem 2 2" xfId="141" xr:uid="{00000000-0005-0000-0000-0000611E0000}"/>
    <cellStyle name="SAPBEXstdItem 2 2 10" xfId="6016" xr:uid="{00000000-0005-0000-0000-0000621E0000}"/>
    <cellStyle name="SAPBEXstdItem 2 2 11" xfId="7294" xr:uid="{00000000-0005-0000-0000-0000631E0000}"/>
    <cellStyle name="SAPBEXstdItem 2 2 12" xfId="7747" xr:uid="{00000000-0005-0000-0000-0000641E0000}"/>
    <cellStyle name="SAPBEXstdItem 2 2 13" xfId="6343" xr:uid="{00000000-0005-0000-0000-0000651E0000}"/>
    <cellStyle name="SAPBEXstdItem 2 2 2" xfId="978" xr:uid="{00000000-0005-0000-0000-0000661E0000}"/>
    <cellStyle name="SAPBEXstdItem 2 2 2 2" xfId="2468" xr:uid="{00000000-0005-0000-0000-0000671E0000}"/>
    <cellStyle name="SAPBEXstdItem 2 2 2 3" xfId="3394" xr:uid="{00000000-0005-0000-0000-0000681E0000}"/>
    <cellStyle name="SAPBEXstdItem 2 2 2 4" xfId="4630" xr:uid="{00000000-0005-0000-0000-0000691E0000}"/>
    <cellStyle name="SAPBEXstdItem 2 2 2 5" xfId="5733" xr:uid="{00000000-0005-0000-0000-00006A1E0000}"/>
    <cellStyle name="SAPBEXstdItem 2 2 2 6" xfId="6017" xr:uid="{00000000-0005-0000-0000-00006B1E0000}"/>
    <cellStyle name="SAPBEXstdItem 2 2 2 7" xfId="6549" xr:uid="{00000000-0005-0000-0000-00006C1E0000}"/>
    <cellStyle name="SAPBEXstdItem 2 2 2 8" xfId="7748" xr:uid="{00000000-0005-0000-0000-00006D1E0000}"/>
    <cellStyle name="SAPBEXstdItem 2 2 2 9" xfId="9059" xr:uid="{00000000-0005-0000-0000-00006E1E0000}"/>
    <cellStyle name="SAPBEXstdItem 2 2 3" xfId="979" xr:uid="{00000000-0005-0000-0000-00006F1E0000}"/>
    <cellStyle name="SAPBEXstdItem 2 2 3 2" xfId="1357" xr:uid="{00000000-0005-0000-0000-0000701E0000}"/>
    <cellStyle name="SAPBEXstdItem 2 2 3 3" xfId="3395" xr:uid="{00000000-0005-0000-0000-0000711E0000}"/>
    <cellStyle name="SAPBEXstdItem 2 2 3 4" xfId="4021" xr:uid="{00000000-0005-0000-0000-0000721E0000}"/>
    <cellStyle name="SAPBEXstdItem 2 2 3 5" xfId="5257" xr:uid="{00000000-0005-0000-0000-0000731E0000}"/>
    <cellStyle name="SAPBEXstdItem 2 2 3 6" xfId="6018" xr:uid="{00000000-0005-0000-0000-0000741E0000}"/>
    <cellStyle name="SAPBEXstdItem 2 2 3 7" xfId="6548" xr:uid="{00000000-0005-0000-0000-0000751E0000}"/>
    <cellStyle name="SAPBEXstdItem 2 2 3 8" xfId="7749" xr:uid="{00000000-0005-0000-0000-0000761E0000}"/>
    <cellStyle name="SAPBEXstdItem 2 2 3 9" xfId="8865" xr:uid="{00000000-0005-0000-0000-0000771E0000}"/>
    <cellStyle name="SAPBEXstdItem 2 2 4" xfId="977" xr:uid="{00000000-0005-0000-0000-0000781E0000}"/>
    <cellStyle name="SAPBEXstdItem 2 2 4 2" xfId="2895" xr:uid="{00000000-0005-0000-0000-0000791E0000}"/>
    <cellStyle name="SAPBEXstdItem 2 2 4 3" xfId="3751" xr:uid="{00000000-0005-0000-0000-00007A1E0000}"/>
    <cellStyle name="SAPBEXstdItem 2 2 4 4" xfId="4960" xr:uid="{00000000-0005-0000-0000-00007B1E0000}"/>
    <cellStyle name="SAPBEXstdItem 2 2 4 5" xfId="5442" xr:uid="{00000000-0005-0000-0000-00007C1E0000}"/>
    <cellStyle name="SAPBEXstdItem 2 2 4 6" xfId="6325" xr:uid="{00000000-0005-0000-0000-00007D1E0000}"/>
    <cellStyle name="SAPBEXstdItem 2 2 4 7" xfId="7516" xr:uid="{00000000-0005-0000-0000-00007E1E0000}"/>
    <cellStyle name="SAPBEXstdItem 2 2 4 8" xfId="8107" xr:uid="{00000000-0005-0000-0000-00007F1E0000}"/>
    <cellStyle name="SAPBEXstdItem 2 2 4 9" xfId="8475" xr:uid="{00000000-0005-0000-0000-0000801E0000}"/>
    <cellStyle name="SAPBEXstdItem 2 2 5" xfId="1131" xr:uid="{00000000-0005-0000-0000-0000811E0000}"/>
    <cellStyle name="SAPBEXstdItem 2 2 5 2" xfId="2057" xr:uid="{00000000-0005-0000-0000-0000821E0000}"/>
    <cellStyle name="SAPBEXstdItem 2 2 5 3" xfId="3550" xr:uid="{00000000-0005-0000-0000-0000831E0000}"/>
    <cellStyle name="SAPBEXstdItem 2 2 5 4" xfId="4098" xr:uid="{00000000-0005-0000-0000-0000841E0000}"/>
    <cellStyle name="SAPBEXstdItem 2 2 5 5" xfId="6145" xr:uid="{00000000-0005-0000-0000-0000851E0000}"/>
    <cellStyle name="SAPBEXstdItem 2 2 5 6" xfId="7906" xr:uid="{00000000-0005-0000-0000-0000861E0000}"/>
    <cellStyle name="SAPBEXstdItem 2 2 5 7" xfId="9043" xr:uid="{00000000-0005-0000-0000-0000871E0000}"/>
    <cellStyle name="SAPBEXstdItem 2 2 6" xfId="2674" xr:uid="{00000000-0005-0000-0000-0000881E0000}"/>
    <cellStyle name="SAPBEXstdItem 2 2 7" xfId="3393" xr:uid="{00000000-0005-0000-0000-0000891E0000}"/>
    <cellStyle name="SAPBEXstdItem 2 2 8" xfId="4746" xr:uid="{00000000-0005-0000-0000-00008A1E0000}"/>
    <cellStyle name="SAPBEXstdItem 2 2 9" xfId="2015" xr:uid="{00000000-0005-0000-0000-00008B1E0000}"/>
    <cellStyle name="SAPBEXstdItem 2 3" xfId="186" xr:uid="{00000000-0005-0000-0000-00008C1E0000}"/>
    <cellStyle name="SAPBEXstdItem 2 3 2" xfId="1446" xr:uid="{00000000-0005-0000-0000-00008D1E0000}"/>
    <cellStyle name="SAPBEXstdItem 2 3 3" xfId="3396" xr:uid="{00000000-0005-0000-0000-00008E1E0000}"/>
    <cellStyle name="SAPBEXstdItem 2 3 4" xfId="4022" xr:uid="{00000000-0005-0000-0000-00008F1E0000}"/>
    <cellStyle name="SAPBEXstdItem 2 3 5" xfId="6019" xr:uid="{00000000-0005-0000-0000-0000901E0000}"/>
    <cellStyle name="SAPBEXstdItem 2 3 6" xfId="7750" xr:uid="{00000000-0005-0000-0000-0000911E0000}"/>
    <cellStyle name="SAPBEXstdItem 2 3 7" xfId="8342" xr:uid="{00000000-0005-0000-0000-0000921E0000}"/>
    <cellStyle name="SAPBEXstdItem 2 4" xfId="199" xr:uid="{00000000-0005-0000-0000-0000931E0000}"/>
    <cellStyle name="SAPBEXstdItem 2 4 2" xfId="1380" xr:uid="{00000000-0005-0000-0000-0000941E0000}"/>
    <cellStyle name="SAPBEXstdItem 2 4 3" xfId="3597" xr:uid="{00000000-0005-0000-0000-0000951E0000}"/>
    <cellStyle name="SAPBEXstdItem 2 4 4" xfId="4126" xr:uid="{00000000-0005-0000-0000-0000961E0000}"/>
    <cellStyle name="SAPBEXstdItem 2 4 5" xfId="6191" xr:uid="{00000000-0005-0000-0000-0000971E0000}"/>
    <cellStyle name="SAPBEXstdItem 2 4 6" xfId="7953" xr:uid="{00000000-0005-0000-0000-0000981E0000}"/>
    <cellStyle name="SAPBEXstdItem 2 4 7" xfId="8849" xr:uid="{00000000-0005-0000-0000-0000991E0000}"/>
    <cellStyle name="SAPBEXstdItem 2 5" xfId="233" xr:uid="{00000000-0005-0000-0000-00009A1E0000}"/>
    <cellStyle name="SAPBEXstdItem 2 5 2" xfId="2222" xr:uid="{00000000-0005-0000-0000-00009B1E0000}"/>
    <cellStyle name="SAPBEXstdItem 2 5 3" xfId="3626" xr:uid="{00000000-0005-0000-0000-00009C1E0000}"/>
    <cellStyle name="SAPBEXstdItem 2 5 4" xfId="4730" xr:uid="{00000000-0005-0000-0000-00009D1E0000}"/>
    <cellStyle name="SAPBEXstdItem 2 5 5" xfId="6219" xr:uid="{00000000-0005-0000-0000-00009E1E0000}"/>
    <cellStyle name="SAPBEXstdItem 2 5 6" xfId="7983" xr:uid="{00000000-0005-0000-0000-00009F1E0000}"/>
    <cellStyle name="SAPBEXstdItem 2 5 7" xfId="8576" xr:uid="{00000000-0005-0000-0000-0000A01E0000}"/>
    <cellStyle name="SAPBEXstdItem 2 6" xfId="243" xr:uid="{00000000-0005-0000-0000-0000A11E0000}"/>
    <cellStyle name="SAPBEXstdItem 2 6 2" xfId="2778" xr:uid="{00000000-0005-0000-0000-0000A21E0000}"/>
    <cellStyle name="SAPBEXstdItem 2 6 3" xfId="3635" xr:uid="{00000000-0005-0000-0000-0000A31E0000}"/>
    <cellStyle name="SAPBEXstdItem 2 6 4" xfId="4849" xr:uid="{00000000-0005-0000-0000-0000A41E0000}"/>
    <cellStyle name="SAPBEXstdItem 2 6 5" xfId="6227" xr:uid="{00000000-0005-0000-0000-0000A51E0000}"/>
    <cellStyle name="SAPBEXstdItem 2 6 6" xfId="7992" xr:uid="{00000000-0005-0000-0000-0000A61E0000}"/>
    <cellStyle name="SAPBEXstdItem 2 6 7" xfId="8844" xr:uid="{00000000-0005-0000-0000-0000A71E0000}"/>
    <cellStyle name="SAPBEXstdItem 2 7" xfId="2062" xr:uid="{00000000-0005-0000-0000-0000A81E0000}"/>
    <cellStyle name="SAPBEXstdItem 2 8" xfId="3392" xr:uid="{00000000-0005-0000-0000-0000A91E0000}"/>
    <cellStyle name="SAPBEXstdItem 2 9" xfId="2859" xr:uid="{00000000-0005-0000-0000-0000AA1E0000}"/>
    <cellStyle name="SAPBEXstdItem 20" xfId="1234" xr:uid="{00000000-0005-0000-0000-0000AB1E0000}"/>
    <cellStyle name="SAPBEXstdItem 21" xfId="2084" xr:uid="{00000000-0005-0000-0000-0000AC1E0000}"/>
    <cellStyle name="SAPBEXstdItem 22" xfId="1246" xr:uid="{00000000-0005-0000-0000-0000AD1E0000}"/>
    <cellStyle name="SAPBEXstdItem 23" xfId="2118" xr:uid="{00000000-0005-0000-0000-0000AE1E0000}"/>
    <cellStyle name="SAPBEXstdItem 24" xfId="2409" xr:uid="{00000000-0005-0000-0000-0000AF1E0000}"/>
    <cellStyle name="SAPBEXstdItem 25" xfId="3471" xr:uid="{00000000-0005-0000-0000-0000B01E0000}"/>
    <cellStyle name="SAPBEXstdItem 26" xfId="2095" xr:uid="{00000000-0005-0000-0000-0000B11E0000}"/>
    <cellStyle name="SAPBEXstdItem 27" xfId="4182" xr:uid="{00000000-0005-0000-0000-0000B21E0000}"/>
    <cellStyle name="SAPBEXstdItem 28" xfId="4437" xr:uid="{00000000-0005-0000-0000-0000B31E0000}"/>
    <cellStyle name="SAPBEXstdItem 29" xfId="2471" xr:uid="{00000000-0005-0000-0000-0000B41E0000}"/>
    <cellStyle name="SAPBEXstdItem 3" xfId="980" xr:uid="{00000000-0005-0000-0000-0000B51E0000}"/>
    <cellStyle name="SAPBEXstdItem 3 10" xfId="7671" xr:uid="{00000000-0005-0000-0000-0000B61E0000}"/>
    <cellStyle name="SAPBEXstdItem 3 11" xfId="9138" xr:uid="{00000000-0005-0000-0000-0000B71E0000}"/>
    <cellStyle name="SAPBEXstdItem 3 2" xfId="981" xr:uid="{00000000-0005-0000-0000-0000B81E0000}"/>
    <cellStyle name="SAPBEXstdItem 3 2 10" xfId="7752" xr:uid="{00000000-0005-0000-0000-0000B91E0000}"/>
    <cellStyle name="SAPBEXstdItem 3 2 11" xfId="7218" xr:uid="{00000000-0005-0000-0000-0000BA1E0000}"/>
    <cellStyle name="SAPBEXstdItem 3 2 2" xfId="982" xr:uid="{00000000-0005-0000-0000-0000BB1E0000}"/>
    <cellStyle name="SAPBEXstdItem 3 2 2 2" xfId="2467" xr:uid="{00000000-0005-0000-0000-0000BC1E0000}"/>
    <cellStyle name="SAPBEXstdItem 3 2 2 3" xfId="3399" xr:uid="{00000000-0005-0000-0000-0000BD1E0000}"/>
    <cellStyle name="SAPBEXstdItem 3 2 2 4" xfId="4023" xr:uid="{00000000-0005-0000-0000-0000BE1E0000}"/>
    <cellStyle name="SAPBEXstdItem 3 2 2 5" xfId="5732" xr:uid="{00000000-0005-0000-0000-0000BF1E0000}"/>
    <cellStyle name="SAPBEXstdItem 3 2 2 6" xfId="6022" xr:uid="{00000000-0005-0000-0000-0000C01E0000}"/>
    <cellStyle name="SAPBEXstdItem 3 2 2 7" xfId="6546" xr:uid="{00000000-0005-0000-0000-0000C11E0000}"/>
    <cellStyle name="SAPBEXstdItem 3 2 2 8" xfId="7753" xr:uid="{00000000-0005-0000-0000-0000C21E0000}"/>
    <cellStyle name="SAPBEXstdItem 3 2 2 9" xfId="9058" xr:uid="{00000000-0005-0000-0000-0000C31E0000}"/>
    <cellStyle name="SAPBEXstdItem 3 2 3" xfId="983" xr:uid="{00000000-0005-0000-0000-0000C41E0000}"/>
    <cellStyle name="SAPBEXstdItem 3 2 3 2" xfId="1261" xr:uid="{00000000-0005-0000-0000-0000C51E0000}"/>
    <cellStyle name="SAPBEXstdItem 3 2 3 3" xfId="3400" xr:uid="{00000000-0005-0000-0000-0000C61E0000}"/>
    <cellStyle name="SAPBEXstdItem 3 2 3 4" xfId="4024" xr:uid="{00000000-0005-0000-0000-0000C71E0000}"/>
    <cellStyle name="SAPBEXstdItem 3 2 3 5" xfId="5258" xr:uid="{00000000-0005-0000-0000-0000C81E0000}"/>
    <cellStyle name="SAPBEXstdItem 3 2 3 6" xfId="6023" xr:uid="{00000000-0005-0000-0000-0000C91E0000}"/>
    <cellStyle name="SAPBEXstdItem 3 2 3 7" xfId="6545" xr:uid="{00000000-0005-0000-0000-0000CA1E0000}"/>
    <cellStyle name="SAPBEXstdItem 3 2 3 8" xfId="7754" xr:uid="{00000000-0005-0000-0000-0000CB1E0000}"/>
    <cellStyle name="SAPBEXstdItem 3 2 3 9" xfId="8864" xr:uid="{00000000-0005-0000-0000-0000CC1E0000}"/>
    <cellStyle name="SAPBEXstdItem 3 2 4" xfId="2673" xr:uid="{00000000-0005-0000-0000-0000CD1E0000}"/>
    <cellStyle name="SAPBEXstdItem 3 2 5" xfId="3398" xr:uid="{00000000-0005-0000-0000-0000CE1E0000}"/>
    <cellStyle name="SAPBEXstdItem 3 2 6" xfId="4745" xr:uid="{00000000-0005-0000-0000-0000CF1E0000}"/>
    <cellStyle name="SAPBEXstdItem 3 2 7" xfId="3813" xr:uid="{00000000-0005-0000-0000-0000D01E0000}"/>
    <cellStyle name="SAPBEXstdItem 3 2 8" xfId="6021" xr:uid="{00000000-0005-0000-0000-0000D11E0000}"/>
    <cellStyle name="SAPBEXstdItem 3 2 9" xfId="7293" xr:uid="{00000000-0005-0000-0000-0000D21E0000}"/>
    <cellStyle name="SAPBEXstdItem 3 3" xfId="984" xr:uid="{00000000-0005-0000-0000-0000D31E0000}"/>
    <cellStyle name="SAPBEXstdItem 3 3 2" xfId="1472" xr:uid="{00000000-0005-0000-0000-0000D41E0000}"/>
    <cellStyle name="SAPBEXstdItem 3 3 3" xfId="3401" xr:uid="{00000000-0005-0000-0000-0000D51E0000}"/>
    <cellStyle name="SAPBEXstdItem 3 3 4" xfId="4025" xr:uid="{00000000-0005-0000-0000-0000D61E0000}"/>
    <cellStyle name="SAPBEXstdItem 3 3 5" xfId="5259" xr:uid="{00000000-0005-0000-0000-0000D71E0000}"/>
    <cellStyle name="SAPBEXstdItem 3 3 6" xfId="6024" xr:uid="{00000000-0005-0000-0000-0000D81E0000}"/>
    <cellStyle name="SAPBEXstdItem 3 3 7" xfId="6544" xr:uid="{00000000-0005-0000-0000-0000D91E0000}"/>
    <cellStyle name="SAPBEXstdItem 3 3 8" xfId="7755" xr:uid="{00000000-0005-0000-0000-0000DA1E0000}"/>
    <cellStyle name="SAPBEXstdItem 3 3 9" xfId="8343" xr:uid="{00000000-0005-0000-0000-0000DB1E0000}"/>
    <cellStyle name="SAPBEXstdItem 3 4" xfId="985" xr:uid="{00000000-0005-0000-0000-0000DC1E0000}"/>
    <cellStyle name="SAPBEXstdItem 3 4 2" xfId="2466" xr:uid="{00000000-0005-0000-0000-0000DD1E0000}"/>
    <cellStyle name="SAPBEXstdItem 3 4 3" xfId="3402" xr:uid="{00000000-0005-0000-0000-0000DE1E0000}"/>
    <cellStyle name="SAPBEXstdItem 3 4 4" xfId="4026" xr:uid="{00000000-0005-0000-0000-0000DF1E0000}"/>
    <cellStyle name="SAPBEXstdItem 3 4 5" xfId="6025" xr:uid="{00000000-0005-0000-0000-0000E01E0000}"/>
    <cellStyle name="SAPBEXstdItem 3 4 6" xfId="7756" xr:uid="{00000000-0005-0000-0000-0000E11E0000}"/>
    <cellStyle name="SAPBEXstdItem 3 4 7" xfId="8344" xr:uid="{00000000-0005-0000-0000-0000E21E0000}"/>
    <cellStyle name="SAPBEXstdItem 3 5" xfId="1574" xr:uid="{00000000-0005-0000-0000-0000E31E0000}"/>
    <cellStyle name="SAPBEXstdItem 3 6" xfId="3397" xr:uid="{00000000-0005-0000-0000-0000E41E0000}"/>
    <cellStyle name="SAPBEXstdItem 3 7" xfId="2875" xr:uid="{00000000-0005-0000-0000-0000E51E0000}"/>
    <cellStyle name="SAPBEXstdItem 3 8" xfId="6020" xr:uid="{00000000-0005-0000-0000-0000E61E0000}"/>
    <cellStyle name="SAPBEXstdItem 3 9" xfId="7751" xr:uid="{00000000-0005-0000-0000-0000E71E0000}"/>
    <cellStyle name="SAPBEXstdItem 30" xfId="4598" xr:uid="{00000000-0005-0000-0000-0000E81E0000}"/>
    <cellStyle name="SAPBEXstdItem 31" xfId="5582" xr:uid="{00000000-0005-0000-0000-0000E91E0000}"/>
    <cellStyle name="SAPBEXstdItem 32" xfId="6336" xr:uid="{00000000-0005-0000-0000-0000EA1E0000}"/>
    <cellStyle name="SAPBEXstdItem 33" xfId="7236" xr:uid="{00000000-0005-0000-0000-0000EB1E0000}"/>
    <cellStyle name="SAPBEXstdItem 34" xfId="6381" xr:uid="{00000000-0005-0000-0000-0000EC1E0000}"/>
    <cellStyle name="SAPBEXstdItem 35" xfId="7829" xr:uid="{00000000-0005-0000-0000-0000ED1E0000}"/>
    <cellStyle name="SAPBEXstdItem 36" xfId="8674" xr:uid="{00000000-0005-0000-0000-0000EE1E0000}"/>
    <cellStyle name="SAPBEXstdItem 37" xfId="7681" xr:uid="{00000000-0005-0000-0000-0000EF1E0000}"/>
    <cellStyle name="SAPBEXstdItem 38" xfId="8909" xr:uid="{00000000-0005-0000-0000-0000F01E0000}"/>
    <cellStyle name="SAPBEXstdItem 39" xfId="60" xr:uid="{00000000-0005-0000-0000-0000F11E0000}"/>
    <cellStyle name="SAPBEXstdItem 4" xfId="986" xr:uid="{00000000-0005-0000-0000-0000F21E0000}"/>
    <cellStyle name="SAPBEXstdItem 4 10" xfId="7757" xr:uid="{00000000-0005-0000-0000-0000F31E0000}"/>
    <cellStyle name="SAPBEXstdItem 4 11" xfId="8345" xr:uid="{00000000-0005-0000-0000-0000F41E0000}"/>
    <cellStyle name="SAPBEXstdItem 4 2" xfId="987" xr:uid="{00000000-0005-0000-0000-0000F51E0000}"/>
    <cellStyle name="SAPBEXstdItem 4 2 2" xfId="1473" xr:uid="{00000000-0005-0000-0000-0000F61E0000}"/>
    <cellStyle name="SAPBEXstdItem 4 2 3" xfId="3404" xr:uid="{00000000-0005-0000-0000-0000F71E0000}"/>
    <cellStyle name="SAPBEXstdItem 4 2 4" xfId="4452" xr:uid="{00000000-0005-0000-0000-0000F81E0000}"/>
    <cellStyle name="SAPBEXstdItem 4 2 5" xfId="5261" xr:uid="{00000000-0005-0000-0000-0000F91E0000}"/>
    <cellStyle name="SAPBEXstdItem 4 2 6" xfId="6027" xr:uid="{00000000-0005-0000-0000-0000FA1E0000}"/>
    <cellStyle name="SAPBEXstdItem 4 2 7" xfId="6541" xr:uid="{00000000-0005-0000-0000-0000FB1E0000}"/>
    <cellStyle name="SAPBEXstdItem 4 2 8" xfId="7758" xr:uid="{00000000-0005-0000-0000-0000FC1E0000}"/>
    <cellStyle name="SAPBEXstdItem 4 2 9" xfId="8074" xr:uid="{00000000-0005-0000-0000-0000FD1E0000}"/>
    <cellStyle name="SAPBEXstdItem 4 3" xfId="988" xr:uid="{00000000-0005-0000-0000-0000FE1E0000}"/>
    <cellStyle name="SAPBEXstdItem 4 3 2" xfId="2465" xr:uid="{00000000-0005-0000-0000-0000FF1E0000}"/>
    <cellStyle name="SAPBEXstdItem 4 3 3" xfId="3405" xr:uid="{00000000-0005-0000-0000-0000001F0000}"/>
    <cellStyle name="SAPBEXstdItem 4 3 4" xfId="4433" xr:uid="{00000000-0005-0000-0000-0000011F0000}"/>
    <cellStyle name="SAPBEXstdItem 4 3 5" xfId="5262" xr:uid="{00000000-0005-0000-0000-0000021F0000}"/>
    <cellStyle name="SAPBEXstdItem 4 3 6" xfId="6028" xr:uid="{00000000-0005-0000-0000-0000031F0000}"/>
    <cellStyle name="SAPBEXstdItem 4 3 7" xfId="6540" xr:uid="{00000000-0005-0000-0000-0000041F0000}"/>
    <cellStyle name="SAPBEXstdItem 4 3 8" xfId="7759" xr:uid="{00000000-0005-0000-0000-0000051F0000}"/>
    <cellStyle name="SAPBEXstdItem 4 3 9" xfId="8863" xr:uid="{00000000-0005-0000-0000-0000061F0000}"/>
    <cellStyle name="SAPBEXstdItem 4 4" xfId="1938" xr:uid="{00000000-0005-0000-0000-0000071F0000}"/>
    <cellStyle name="SAPBEXstdItem 4 5" xfId="3403" xr:uid="{00000000-0005-0000-0000-0000081F0000}"/>
    <cellStyle name="SAPBEXstdItem 4 6" xfId="4027" xr:uid="{00000000-0005-0000-0000-0000091F0000}"/>
    <cellStyle name="SAPBEXstdItem 4 7" xfId="5260" xr:uid="{00000000-0005-0000-0000-00000A1F0000}"/>
    <cellStyle name="SAPBEXstdItem 4 8" xfId="6026" xr:uid="{00000000-0005-0000-0000-00000B1F0000}"/>
    <cellStyle name="SAPBEXstdItem 4 9" xfId="6542" xr:uid="{00000000-0005-0000-0000-00000C1F0000}"/>
    <cellStyle name="SAPBEXstdItem 5" xfId="989" xr:uid="{00000000-0005-0000-0000-00000D1F0000}"/>
    <cellStyle name="SAPBEXstdItem 5 10" xfId="6539" xr:uid="{00000000-0005-0000-0000-00000E1F0000}"/>
    <cellStyle name="SAPBEXstdItem 5 11" xfId="7760" xr:uid="{00000000-0005-0000-0000-00000F1F0000}"/>
    <cellStyle name="SAPBEXstdItem 5 12" xfId="8346" xr:uid="{00000000-0005-0000-0000-0000101F0000}"/>
    <cellStyle name="SAPBEXstdItem 5 2" xfId="990" xr:uid="{00000000-0005-0000-0000-0000111F0000}"/>
    <cellStyle name="SAPBEXstdItem 5 2 2" xfId="2571" xr:uid="{00000000-0005-0000-0000-0000121F0000}"/>
    <cellStyle name="SAPBEXstdItem 5 2 3" xfId="3407" xr:uid="{00000000-0005-0000-0000-0000131F0000}"/>
    <cellStyle name="SAPBEXstdItem 5 2 4" xfId="4029" xr:uid="{00000000-0005-0000-0000-0000141F0000}"/>
    <cellStyle name="SAPBEXstdItem 5 2 5" xfId="5264" xr:uid="{00000000-0005-0000-0000-0000151F0000}"/>
    <cellStyle name="SAPBEXstdItem 5 2 6" xfId="6030" xr:uid="{00000000-0005-0000-0000-0000161F0000}"/>
    <cellStyle name="SAPBEXstdItem 5 2 7" xfId="6538" xr:uid="{00000000-0005-0000-0000-0000171F0000}"/>
    <cellStyle name="SAPBEXstdItem 5 2 8" xfId="7761" xr:uid="{00000000-0005-0000-0000-0000181F0000}"/>
    <cellStyle name="SAPBEXstdItem 5 2 9" xfId="8347" xr:uid="{00000000-0005-0000-0000-0000191F0000}"/>
    <cellStyle name="SAPBEXstdItem 5 3" xfId="991" xr:uid="{00000000-0005-0000-0000-00001A1F0000}"/>
    <cellStyle name="SAPBEXstdItem 5 3 2" xfId="2341" xr:uid="{00000000-0005-0000-0000-00001B1F0000}"/>
    <cellStyle name="SAPBEXstdItem 5 3 3" xfId="3408" xr:uid="{00000000-0005-0000-0000-00001C1F0000}"/>
    <cellStyle name="SAPBEXstdItem 5 3 4" xfId="4030" xr:uid="{00000000-0005-0000-0000-00001D1F0000}"/>
    <cellStyle name="SAPBEXstdItem 5 3 5" xfId="5265" xr:uid="{00000000-0005-0000-0000-00001E1F0000}"/>
    <cellStyle name="SAPBEXstdItem 5 3 6" xfId="6031" xr:uid="{00000000-0005-0000-0000-00001F1F0000}"/>
    <cellStyle name="SAPBEXstdItem 5 3 7" xfId="6537" xr:uid="{00000000-0005-0000-0000-0000201F0000}"/>
    <cellStyle name="SAPBEXstdItem 5 3 8" xfId="7762" xr:uid="{00000000-0005-0000-0000-0000211F0000}"/>
    <cellStyle name="SAPBEXstdItem 5 3 9" xfId="8348" xr:uid="{00000000-0005-0000-0000-0000221F0000}"/>
    <cellStyle name="SAPBEXstdItem 5 4" xfId="992" xr:uid="{00000000-0005-0000-0000-0000231F0000}"/>
    <cellStyle name="SAPBEXstdItem 5 4 2" xfId="1237" xr:uid="{00000000-0005-0000-0000-0000241F0000}"/>
    <cellStyle name="SAPBEXstdItem 5 4 3" xfId="3409" xr:uid="{00000000-0005-0000-0000-0000251F0000}"/>
    <cellStyle name="SAPBEXstdItem 5 4 4" xfId="4031" xr:uid="{00000000-0005-0000-0000-0000261F0000}"/>
    <cellStyle name="SAPBEXstdItem 5 4 5" xfId="5266" xr:uid="{00000000-0005-0000-0000-0000271F0000}"/>
    <cellStyle name="SAPBEXstdItem 5 4 6" xfId="6032" xr:uid="{00000000-0005-0000-0000-0000281F0000}"/>
    <cellStyle name="SAPBEXstdItem 5 4 7" xfId="6536" xr:uid="{00000000-0005-0000-0000-0000291F0000}"/>
    <cellStyle name="SAPBEXstdItem 5 4 8" xfId="7763" xr:uid="{00000000-0005-0000-0000-00002A1F0000}"/>
    <cellStyle name="SAPBEXstdItem 5 4 9" xfId="8063" xr:uid="{00000000-0005-0000-0000-00002B1F0000}"/>
    <cellStyle name="SAPBEXstdItem 5 5" xfId="2502" xr:uid="{00000000-0005-0000-0000-00002C1F0000}"/>
    <cellStyle name="SAPBEXstdItem 5 6" xfId="3406" xr:uid="{00000000-0005-0000-0000-00002D1F0000}"/>
    <cellStyle name="SAPBEXstdItem 5 7" xfId="4028" xr:uid="{00000000-0005-0000-0000-00002E1F0000}"/>
    <cellStyle name="SAPBEXstdItem 5 8" xfId="5263" xr:uid="{00000000-0005-0000-0000-00002F1F0000}"/>
    <cellStyle name="SAPBEXstdItem 5 9" xfId="6029" xr:uid="{00000000-0005-0000-0000-0000301F0000}"/>
    <cellStyle name="SAPBEXstdItem 6" xfId="993" xr:uid="{00000000-0005-0000-0000-0000311F0000}"/>
    <cellStyle name="SAPBEXstdItem 6 2" xfId="2570" xr:uid="{00000000-0005-0000-0000-0000321F0000}"/>
    <cellStyle name="SAPBEXstdItem 6 3" xfId="3410" xr:uid="{00000000-0005-0000-0000-0000331F0000}"/>
    <cellStyle name="SAPBEXstdItem 6 4" xfId="4032" xr:uid="{00000000-0005-0000-0000-0000341F0000}"/>
    <cellStyle name="SAPBEXstdItem 6 5" xfId="6033" xr:uid="{00000000-0005-0000-0000-0000351F0000}"/>
    <cellStyle name="SAPBEXstdItem 6 6" xfId="7764" xr:uid="{00000000-0005-0000-0000-0000361F0000}"/>
    <cellStyle name="SAPBEXstdItem 6 7" xfId="8862" xr:uid="{00000000-0005-0000-0000-0000371F0000}"/>
    <cellStyle name="SAPBEXstdItem 7" xfId="61" xr:uid="{00000000-0005-0000-0000-0000381F0000}"/>
    <cellStyle name="SAPBEXstdItem 7 10" xfId="3411" xr:uid="{00000000-0005-0000-0000-0000391F0000}"/>
    <cellStyle name="SAPBEXstdItem 7 11" xfId="4236" xr:uid="{00000000-0005-0000-0000-00003A1F0000}"/>
    <cellStyle name="SAPBEXstdItem 7 12" xfId="4090" xr:uid="{00000000-0005-0000-0000-00003B1F0000}"/>
    <cellStyle name="SAPBEXstdItem 7 13" xfId="3785" xr:uid="{00000000-0005-0000-0000-00003C1F0000}"/>
    <cellStyle name="SAPBEXstdItem 7 14" xfId="4629" xr:uid="{00000000-0005-0000-0000-00003D1F0000}"/>
    <cellStyle name="SAPBEXstdItem 7 15" xfId="5379" xr:uid="{00000000-0005-0000-0000-00003E1F0000}"/>
    <cellStyle name="SAPBEXstdItem 7 16" xfId="5267" xr:uid="{00000000-0005-0000-0000-00003F1F0000}"/>
    <cellStyle name="SAPBEXstdItem 7 17" xfId="6034" xr:uid="{00000000-0005-0000-0000-0000401F0000}"/>
    <cellStyle name="SAPBEXstdItem 7 18" xfId="7055" xr:uid="{00000000-0005-0000-0000-0000411F0000}"/>
    <cellStyle name="SAPBEXstdItem 7 19" xfId="6533" xr:uid="{00000000-0005-0000-0000-0000421F0000}"/>
    <cellStyle name="SAPBEXstdItem 7 2" xfId="93" xr:uid="{00000000-0005-0000-0000-0000431F0000}"/>
    <cellStyle name="SAPBEXstdItem 7 2 10" xfId="4091" xr:uid="{00000000-0005-0000-0000-0000441F0000}"/>
    <cellStyle name="SAPBEXstdItem 7 2 11" xfId="4390" xr:uid="{00000000-0005-0000-0000-0000451F0000}"/>
    <cellStyle name="SAPBEXstdItem 7 2 12" xfId="3122" xr:uid="{00000000-0005-0000-0000-0000461F0000}"/>
    <cellStyle name="SAPBEXstdItem 7 2 13" xfId="5380" xr:uid="{00000000-0005-0000-0000-0000471F0000}"/>
    <cellStyle name="SAPBEXstdItem 7 2 14" xfId="3708" xr:uid="{00000000-0005-0000-0000-0000481F0000}"/>
    <cellStyle name="SAPBEXstdItem 7 2 15" xfId="6035" xr:uid="{00000000-0005-0000-0000-0000491F0000}"/>
    <cellStyle name="SAPBEXstdItem 7 2 16" xfId="7056" xr:uid="{00000000-0005-0000-0000-00004A1F0000}"/>
    <cellStyle name="SAPBEXstdItem 7 2 17" xfId="6531" xr:uid="{00000000-0005-0000-0000-00004B1F0000}"/>
    <cellStyle name="SAPBEXstdItem 7 2 18" xfId="7766" xr:uid="{00000000-0005-0000-0000-00004C1F0000}"/>
    <cellStyle name="SAPBEXstdItem 7 2 19" xfId="8527" xr:uid="{00000000-0005-0000-0000-00004D1F0000}"/>
    <cellStyle name="SAPBEXstdItem 7 2 2" xfId="2173" xr:uid="{00000000-0005-0000-0000-00004E1F0000}"/>
    <cellStyle name="SAPBEXstdItem 7 2 20" xfId="6501" xr:uid="{00000000-0005-0000-0000-00004F1F0000}"/>
    <cellStyle name="SAPBEXstdItem 7 2 21" xfId="8442" xr:uid="{00000000-0005-0000-0000-0000501F0000}"/>
    <cellStyle name="SAPBEXstdItem 7 2 22" xfId="8715" xr:uid="{00000000-0005-0000-0000-0000511F0000}"/>
    <cellStyle name="SAPBEXstdItem 7 2 3" xfId="1866" xr:uid="{00000000-0005-0000-0000-0000521F0000}"/>
    <cellStyle name="SAPBEXstdItem 7 2 4" xfId="1444" xr:uid="{00000000-0005-0000-0000-0000531F0000}"/>
    <cellStyle name="SAPBEXstdItem 7 2 5" xfId="1435" xr:uid="{00000000-0005-0000-0000-0000541F0000}"/>
    <cellStyle name="SAPBEXstdItem 7 2 6" xfId="2482" xr:uid="{00000000-0005-0000-0000-0000551F0000}"/>
    <cellStyle name="SAPBEXstdItem 7 2 7" xfId="1378" xr:uid="{00000000-0005-0000-0000-0000561F0000}"/>
    <cellStyle name="SAPBEXstdItem 7 2 8" xfId="3412" xr:uid="{00000000-0005-0000-0000-0000571F0000}"/>
    <cellStyle name="SAPBEXstdItem 7 2 9" xfId="4237" xr:uid="{00000000-0005-0000-0000-0000581F0000}"/>
    <cellStyle name="SAPBEXstdItem 7 20" xfId="7765" xr:uid="{00000000-0005-0000-0000-0000591F0000}"/>
    <cellStyle name="SAPBEXstdItem 7 21" xfId="8526" xr:uid="{00000000-0005-0000-0000-00005A1F0000}"/>
    <cellStyle name="SAPBEXstdItem 7 22" xfId="7171" xr:uid="{00000000-0005-0000-0000-00005B1F0000}"/>
    <cellStyle name="SAPBEXstdItem 7 23" xfId="8440" xr:uid="{00000000-0005-0000-0000-00005C1F0000}"/>
    <cellStyle name="SAPBEXstdItem 7 24" xfId="8349" xr:uid="{00000000-0005-0000-0000-00005D1F0000}"/>
    <cellStyle name="SAPBEXstdItem 7 3" xfId="994" xr:uid="{00000000-0005-0000-0000-00005E1F0000}"/>
    <cellStyle name="SAPBEXstdItem 7 3 2" xfId="2464" xr:uid="{00000000-0005-0000-0000-00005F1F0000}"/>
    <cellStyle name="SAPBEXstdItem 7 3 3" xfId="3413" xr:uid="{00000000-0005-0000-0000-0000601F0000}"/>
    <cellStyle name="SAPBEXstdItem 7 3 4" xfId="4628" xr:uid="{00000000-0005-0000-0000-0000611F0000}"/>
    <cellStyle name="SAPBEXstdItem 7 3 5" xfId="5731" xr:uid="{00000000-0005-0000-0000-0000621F0000}"/>
    <cellStyle name="SAPBEXstdItem 7 3 6" xfId="6036" xr:uid="{00000000-0005-0000-0000-0000631F0000}"/>
    <cellStyle name="SAPBEXstdItem 7 3 7" xfId="6530" xr:uid="{00000000-0005-0000-0000-0000641F0000}"/>
    <cellStyle name="SAPBEXstdItem 7 3 8" xfId="7767" xr:uid="{00000000-0005-0000-0000-0000651F0000}"/>
    <cellStyle name="SAPBEXstdItem 7 3 9" xfId="9057" xr:uid="{00000000-0005-0000-0000-0000661F0000}"/>
    <cellStyle name="SAPBEXstdItem 7 4" xfId="2119" xr:uid="{00000000-0005-0000-0000-0000671F0000}"/>
    <cellStyle name="SAPBEXstdItem 7 5" xfId="1864" xr:uid="{00000000-0005-0000-0000-0000681F0000}"/>
    <cellStyle name="SAPBEXstdItem 7 6" xfId="1780" xr:uid="{00000000-0005-0000-0000-0000691F0000}"/>
    <cellStyle name="SAPBEXstdItem 7 7" xfId="2451" xr:uid="{00000000-0005-0000-0000-00006A1F0000}"/>
    <cellStyle name="SAPBEXstdItem 7 8" xfId="2198" xr:uid="{00000000-0005-0000-0000-00006B1F0000}"/>
    <cellStyle name="SAPBEXstdItem 7 9" xfId="1493" xr:uid="{00000000-0005-0000-0000-00006C1F0000}"/>
    <cellStyle name="SAPBEXstdItem 7_FY12_MNA_Monthly_Portfolio_Report_July_2012new - Copy" xfId="995" xr:uid="{00000000-0005-0000-0000-00006D1F0000}"/>
    <cellStyle name="SAPBEXstdItem 8" xfId="996" xr:uid="{00000000-0005-0000-0000-00006E1F0000}"/>
    <cellStyle name="SAPBEXstdItem 8 2" xfId="997" xr:uid="{00000000-0005-0000-0000-00006F1F0000}"/>
    <cellStyle name="SAPBEXstdItem 8 2 2" xfId="2382" xr:uid="{00000000-0005-0000-0000-0000701F0000}"/>
    <cellStyle name="SAPBEXstdItem 8 2 3" xfId="3415" xr:uid="{00000000-0005-0000-0000-0000711F0000}"/>
    <cellStyle name="SAPBEXstdItem 8 2 4" xfId="4035" xr:uid="{00000000-0005-0000-0000-0000721F0000}"/>
    <cellStyle name="SAPBEXstdItem 8 2 5" xfId="6038" xr:uid="{00000000-0005-0000-0000-0000731F0000}"/>
    <cellStyle name="SAPBEXstdItem 8 2 6" xfId="7769" xr:uid="{00000000-0005-0000-0000-0000741F0000}"/>
    <cellStyle name="SAPBEXstdItem 8 2 7" xfId="9056" xr:uid="{00000000-0005-0000-0000-0000751F0000}"/>
    <cellStyle name="SAPBEXstdItem 8 3" xfId="2569" xr:uid="{00000000-0005-0000-0000-0000761F0000}"/>
    <cellStyle name="SAPBEXstdItem 8 4" xfId="3414" xr:uid="{00000000-0005-0000-0000-0000771F0000}"/>
    <cellStyle name="SAPBEXstdItem 8 5" xfId="4034" xr:uid="{00000000-0005-0000-0000-0000781F0000}"/>
    <cellStyle name="SAPBEXstdItem 8 6" xfId="6037" xr:uid="{00000000-0005-0000-0000-0000791F0000}"/>
    <cellStyle name="SAPBEXstdItem 8 7" xfId="7768" xr:uid="{00000000-0005-0000-0000-00007A1F0000}"/>
    <cellStyle name="SAPBEXstdItem 8 8" xfId="8725" xr:uid="{00000000-0005-0000-0000-00007B1F0000}"/>
    <cellStyle name="SAPBEXstdItem 9" xfId="998" xr:uid="{00000000-0005-0000-0000-00007C1F0000}"/>
    <cellStyle name="SAPBEXstdItem 9 2" xfId="1262" xr:uid="{00000000-0005-0000-0000-00007D1F0000}"/>
    <cellStyle name="SAPBEXstdItem 9 3" xfId="3416" xr:uid="{00000000-0005-0000-0000-00007E1F0000}"/>
    <cellStyle name="SAPBEXstdItem 9 4" xfId="3513" xr:uid="{00000000-0005-0000-0000-00007F1F0000}"/>
    <cellStyle name="SAPBEXstdItem 9 5" xfId="5268" xr:uid="{00000000-0005-0000-0000-0000801F0000}"/>
    <cellStyle name="SAPBEXstdItem 9 6" xfId="6039" xr:uid="{00000000-0005-0000-0000-0000811F0000}"/>
    <cellStyle name="SAPBEXstdItem 9 7" xfId="6527" xr:uid="{00000000-0005-0000-0000-0000821F0000}"/>
    <cellStyle name="SAPBEXstdItem 9 8" xfId="7770" xr:uid="{00000000-0005-0000-0000-0000831F0000}"/>
    <cellStyle name="SAPBEXstdItem 9 9" xfId="8350" xr:uid="{00000000-0005-0000-0000-0000841F0000}"/>
    <cellStyle name="SAPBEXstdItem_FY09 ICR due Dec31 as of 12-11-08" xfId="999" xr:uid="{00000000-0005-0000-0000-0000851F0000}"/>
    <cellStyle name="SAPBEXstdItemX" xfId="45" xr:uid="{00000000-0005-0000-0000-0000861F0000}"/>
    <cellStyle name="SAPBEXstdItemX 10" xfId="1000" xr:uid="{00000000-0005-0000-0000-0000871F0000}"/>
    <cellStyle name="SAPBEXstdItemX 10 2" xfId="2019" xr:uid="{00000000-0005-0000-0000-0000881F0000}"/>
    <cellStyle name="SAPBEXstdItemX 10 3" xfId="3417" xr:uid="{00000000-0005-0000-0000-0000891F0000}"/>
    <cellStyle name="SAPBEXstdItemX 10 4" xfId="4036" xr:uid="{00000000-0005-0000-0000-00008A1F0000}"/>
    <cellStyle name="SAPBEXstdItemX 10 5" xfId="5671" xr:uid="{00000000-0005-0000-0000-00008B1F0000}"/>
    <cellStyle name="SAPBEXstdItemX 10 6" xfId="6040" xr:uid="{00000000-0005-0000-0000-00008C1F0000}"/>
    <cellStyle name="SAPBEXstdItemX 10 7" xfId="6526" xr:uid="{00000000-0005-0000-0000-00008D1F0000}"/>
    <cellStyle name="SAPBEXstdItemX 10 8" xfId="7771" xr:uid="{00000000-0005-0000-0000-00008E1F0000}"/>
    <cellStyle name="SAPBEXstdItemX 10 9" xfId="8989" xr:uid="{00000000-0005-0000-0000-00008F1F0000}"/>
    <cellStyle name="SAPBEXstdItemX 11" xfId="1001" xr:uid="{00000000-0005-0000-0000-0000901F0000}"/>
    <cellStyle name="SAPBEXstdItemX 11 2" xfId="2568" xr:uid="{00000000-0005-0000-0000-0000911F0000}"/>
    <cellStyle name="SAPBEXstdItemX 11 3" xfId="3418" xr:uid="{00000000-0005-0000-0000-0000921F0000}"/>
    <cellStyle name="SAPBEXstdItemX 11 4" xfId="4037" xr:uid="{00000000-0005-0000-0000-0000931F0000}"/>
    <cellStyle name="SAPBEXstdItemX 11 5" xfId="6041" xr:uid="{00000000-0005-0000-0000-0000941F0000}"/>
    <cellStyle name="SAPBEXstdItemX 11 6" xfId="7772" xr:uid="{00000000-0005-0000-0000-0000951F0000}"/>
    <cellStyle name="SAPBEXstdItemX 11 7" xfId="8820" xr:uid="{00000000-0005-0000-0000-0000961F0000}"/>
    <cellStyle name="SAPBEXstdItemX 12" xfId="1002" xr:uid="{00000000-0005-0000-0000-0000971F0000}"/>
    <cellStyle name="SAPBEXstdItemX 12 2" xfId="1003" xr:uid="{00000000-0005-0000-0000-0000981F0000}"/>
    <cellStyle name="SAPBEXstdItemX 12 2 2" xfId="2672" xr:uid="{00000000-0005-0000-0000-0000991F0000}"/>
    <cellStyle name="SAPBEXstdItemX 12 2 3" xfId="3420" xr:uid="{00000000-0005-0000-0000-00009A1F0000}"/>
    <cellStyle name="SAPBEXstdItemX 12 2 4" xfId="4744" xr:uid="{00000000-0005-0000-0000-00009B1F0000}"/>
    <cellStyle name="SAPBEXstdItemX 12 2 5" xfId="6043" xr:uid="{00000000-0005-0000-0000-00009C1F0000}"/>
    <cellStyle name="SAPBEXstdItemX 12 2 6" xfId="7774" xr:uid="{00000000-0005-0000-0000-00009D1F0000}"/>
    <cellStyle name="SAPBEXstdItemX 12 2 7" xfId="8531" xr:uid="{00000000-0005-0000-0000-00009E1F0000}"/>
    <cellStyle name="SAPBEXstdItemX 12 3" xfId="1576" xr:uid="{00000000-0005-0000-0000-00009F1F0000}"/>
    <cellStyle name="SAPBEXstdItemX 12 4" xfId="3419" xr:uid="{00000000-0005-0000-0000-0000A01F0000}"/>
    <cellStyle name="SAPBEXstdItemX 12 5" xfId="2018" xr:uid="{00000000-0005-0000-0000-0000A11F0000}"/>
    <cellStyle name="SAPBEXstdItemX 12 6" xfId="6042" xr:uid="{00000000-0005-0000-0000-0000A21F0000}"/>
    <cellStyle name="SAPBEXstdItemX 12 7" xfId="7773" xr:uid="{00000000-0005-0000-0000-0000A31F0000}"/>
    <cellStyle name="SAPBEXstdItemX 12 8" xfId="9055" xr:uid="{00000000-0005-0000-0000-0000A41F0000}"/>
    <cellStyle name="SAPBEXstdItemX 13" xfId="1004" xr:uid="{00000000-0005-0000-0000-0000A51F0000}"/>
    <cellStyle name="SAPBEXstdItemX 13 2" xfId="1379" xr:uid="{00000000-0005-0000-0000-0000A61F0000}"/>
    <cellStyle name="SAPBEXstdItemX 13 3" xfId="3421" xr:uid="{00000000-0005-0000-0000-0000A71F0000}"/>
    <cellStyle name="SAPBEXstdItemX 13 4" xfId="4300" xr:uid="{00000000-0005-0000-0000-0000A81F0000}"/>
    <cellStyle name="SAPBEXstdItemX 13 5" xfId="6044" xr:uid="{00000000-0005-0000-0000-0000A91F0000}"/>
    <cellStyle name="SAPBEXstdItemX 13 6" xfId="7775" xr:uid="{00000000-0005-0000-0000-0000AA1F0000}"/>
    <cellStyle name="SAPBEXstdItemX 13 7" xfId="8861" xr:uid="{00000000-0005-0000-0000-0000AB1F0000}"/>
    <cellStyle name="SAPBEXstdItemX 14" xfId="1005" xr:uid="{00000000-0005-0000-0000-0000AC1F0000}"/>
    <cellStyle name="SAPBEXstdItemX 14 2" xfId="1320" xr:uid="{00000000-0005-0000-0000-0000AD1F0000}"/>
    <cellStyle name="SAPBEXstdItemX 14 3" xfId="3422" xr:uid="{00000000-0005-0000-0000-0000AE1F0000}"/>
    <cellStyle name="SAPBEXstdItemX 14 4" xfId="4172" xr:uid="{00000000-0005-0000-0000-0000AF1F0000}"/>
    <cellStyle name="SAPBEXstdItemX 14 5" xfId="5269" xr:uid="{00000000-0005-0000-0000-0000B01F0000}"/>
    <cellStyle name="SAPBEXstdItemX 14 6" xfId="6045" xr:uid="{00000000-0005-0000-0000-0000B11F0000}"/>
    <cellStyle name="SAPBEXstdItemX 14 7" xfId="6523" xr:uid="{00000000-0005-0000-0000-0000B21F0000}"/>
    <cellStyle name="SAPBEXstdItemX 14 8" xfId="7776" xr:uid="{00000000-0005-0000-0000-0000B31F0000}"/>
    <cellStyle name="SAPBEXstdItemX 14 9" xfId="8351" xr:uid="{00000000-0005-0000-0000-0000B41F0000}"/>
    <cellStyle name="SAPBEXstdItemX 15" xfId="1006" xr:uid="{00000000-0005-0000-0000-0000B51F0000}"/>
    <cellStyle name="SAPBEXstdItemX 15 2" xfId="2652" xr:uid="{00000000-0005-0000-0000-0000B61F0000}"/>
    <cellStyle name="SAPBEXstdItemX 15 3" xfId="3423" xr:uid="{00000000-0005-0000-0000-0000B71F0000}"/>
    <cellStyle name="SAPBEXstdItemX 15 4" xfId="4726" xr:uid="{00000000-0005-0000-0000-0000B81F0000}"/>
    <cellStyle name="SAPBEXstdItemX 15 5" xfId="6046" xr:uid="{00000000-0005-0000-0000-0000B91F0000}"/>
    <cellStyle name="SAPBEXstdItemX 15 6" xfId="7777" xr:uid="{00000000-0005-0000-0000-0000BA1F0000}"/>
    <cellStyle name="SAPBEXstdItemX 15 7" xfId="8727" xr:uid="{00000000-0005-0000-0000-0000BB1F0000}"/>
    <cellStyle name="SAPBEXstdItemX 16" xfId="1007" xr:uid="{00000000-0005-0000-0000-0000BC1F0000}"/>
    <cellStyle name="SAPBEXstdItemX 16 10" xfId="4611" xr:uid="{00000000-0005-0000-0000-0000BD1F0000}"/>
    <cellStyle name="SAPBEXstdItemX 16 11" xfId="4201" xr:uid="{00000000-0005-0000-0000-0000BE1F0000}"/>
    <cellStyle name="SAPBEXstdItemX 16 12" xfId="2533" xr:uid="{00000000-0005-0000-0000-0000BF1F0000}"/>
    <cellStyle name="SAPBEXstdItemX 16 13" xfId="5394" xr:uid="{00000000-0005-0000-0000-0000C01F0000}"/>
    <cellStyle name="SAPBEXstdItemX 16 14" xfId="5730" xr:uid="{00000000-0005-0000-0000-0000C11F0000}"/>
    <cellStyle name="SAPBEXstdItemX 16 15" xfId="6047" xr:uid="{00000000-0005-0000-0000-0000C21F0000}"/>
    <cellStyle name="SAPBEXstdItemX 16 16" xfId="7067" xr:uid="{00000000-0005-0000-0000-0000C31F0000}"/>
    <cellStyle name="SAPBEXstdItemX 16 17" xfId="7259" xr:uid="{00000000-0005-0000-0000-0000C41F0000}"/>
    <cellStyle name="SAPBEXstdItemX 16 18" xfId="7778" xr:uid="{00000000-0005-0000-0000-0000C51F0000}"/>
    <cellStyle name="SAPBEXstdItemX 16 19" xfId="8538" xr:uid="{00000000-0005-0000-0000-0000C61F0000}"/>
    <cellStyle name="SAPBEXstdItemX 16 2" xfId="1476" xr:uid="{00000000-0005-0000-0000-0000C71F0000}"/>
    <cellStyle name="SAPBEXstdItemX 16 20" xfId="8697" xr:uid="{00000000-0005-0000-0000-0000C81F0000}"/>
    <cellStyle name="SAPBEXstdItemX 16 21" xfId="7818" xr:uid="{00000000-0005-0000-0000-0000C91F0000}"/>
    <cellStyle name="SAPBEXstdItemX 16 22" xfId="9054" xr:uid="{00000000-0005-0000-0000-0000CA1F0000}"/>
    <cellStyle name="SAPBEXstdItemX 16 3" xfId="1345" xr:uid="{00000000-0005-0000-0000-0000CB1F0000}"/>
    <cellStyle name="SAPBEXstdItemX 16 4" xfId="2421" xr:uid="{00000000-0005-0000-0000-0000CC1F0000}"/>
    <cellStyle name="SAPBEXstdItemX 16 5" xfId="2549" xr:uid="{00000000-0005-0000-0000-0000CD1F0000}"/>
    <cellStyle name="SAPBEXstdItemX 16 6" xfId="2264" xr:uid="{00000000-0005-0000-0000-0000CE1F0000}"/>
    <cellStyle name="SAPBEXstdItemX 16 7" xfId="1912" xr:uid="{00000000-0005-0000-0000-0000CF1F0000}"/>
    <cellStyle name="SAPBEXstdItemX 16 8" xfId="3424" xr:uid="{00000000-0005-0000-0000-0000D01F0000}"/>
    <cellStyle name="SAPBEXstdItemX 16 9" xfId="4249" xr:uid="{00000000-0005-0000-0000-0000D11F0000}"/>
    <cellStyle name="SAPBEXstdItemX 17" xfId="1008" xr:uid="{00000000-0005-0000-0000-0000D21F0000}"/>
    <cellStyle name="SAPBEXstdItemX 17 2" xfId="2499" xr:uid="{00000000-0005-0000-0000-0000D31F0000}"/>
    <cellStyle name="SAPBEXstdItemX 17 3" xfId="3425" xr:uid="{00000000-0005-0000-0000-0000D41F0000}"/>
    <cellStyle name="SAPBEXstdItemX 17 4" xfId="4417" xr:uid="{00000000-0005-0000-0000-0000D51F0000}"/>
    <cellStyle name="SAPBEXstdItemX 17 5" xfId="5270" xr:uid="{00000000-0005-0000-0000-0000D61F0000}"/>
    <cellStyle name="SAPBEXstdItemX 17 6" xfId="6048" xr:uid="{00000000-0005-0000-0000-0000D71F0000}"/>
    <cellStyle name="SAPBEXstdItemX 17 7" xfId="7237" xr:uid="{00000000-0005-0000-0000-0000D81F0000}"/>
    <cellStyle name="SAPBEXstdItemX 17 8" xfId="7779" xr:uid="{00000000-0005-0000-0000-0000D91F0000}"/>
    <cellStyle name="SAPBEXstdItemX 17 9" xfId="8352" xr:uid="{00000000-0005-0000-0000-0000DA1F0000}"/>
    <cellStyle name="SAPBEXstdItemX 18" xfId="1009" xr:uid="{00000000-0005-0000-0000-0000DB1F0000}"/>
    <cellStyle name="SAPBEXstdItemX 18 2" xfId="2005" xr:uid="{00000000-0005-0000-0000-0000DC1F0000}"/>
    <cellStyle name="SAPBEXstdItemX 18 3" xfId="3426" xr:uid="{00000000-0005-0000-0000-0000DD1F0000}"/>
    <cellStyle name="SAPBEXstdItemX 18 4" xfId="4434" xr:uid="{00000000-0005-0000-0000-0000DE1F0000}"/>
    <cellStyle name="SAPBEXstdItemX 18 5" xfId="6049" xr:uid="{00000000-0005-0000-0000-0000DF1F0000}"/>
    <cellStyle name="SAPBEXstdItemX 18 6" xfId="7780" xr:uid="{00000000-0005-0000-0000-0000E01F0000}"/>
    <cellStyle name="SAPBEXstdItemX 18 7" xfId="8353" xr:uid="{00000000-0005-0000-0000-0000E11F0000}"/>
    <cellStyle name="SAPBEXstdItemX 19" xfId="1010" xr:uid="{00000000-0005-0000-0000-0000E21F0000}"/>
    <cellStyle name="SAPBEXstdItemX 19 2" xfId="1301" xr:uid="{00000000-0005-0000-0000-0000E31F0000}"/>
    <cellStyle name="SAPBEXstdItemX 19 3" xfId="3427" xr:uid="{00000000-0005-0000-0000-0000E41F0000}"/>
    <cellStyle name="SAPBEXstdItemX 19 4" xfId="4038" xr:uid="{00000000-0005-0000-0000-0000E51F0000}"/>
    <cellStyle name="SAPBEXstdItemX 19 5" xfId="5271" xr:uid="{00000000-0005-0000-0000-0000E61F0000}"/>
    <cellStyle name="SAPBEXstdItemX 19 6" xfId="6050" xr:uid="{00000000-0005-0000-0000-0000E71F0000}"/>
    <cellStyle name="SAPBEXstdItemX 19 7" xfId="6522" xr:uid="{00000000-0005-0000-0000-0000E81F0000}"/>
    <cellStyle name="SAPBEXstdItemX 19 8" xfId="7781" xr:uid="{00000000-0005-0000-0000-0000E91F0000}"/>
    <cellStyle name="SAPBEXstdItemX 19 9" xfId="8779" xr:uid="{00000000-0005-0000-0000-0000EA1F0000}"/>
    <cellStyle name="SAPBEXstdItemX 2" xfId="94" xr:uid="{00000000-0005-0000-0000-0000EB1F0000}"/>
    <cellStyle name="SAPBEXstdItemX 2 10" xfId="4301" xr:uid="{00000000-0005-0000-0000-0000EC1F0000}"/>
    <cellStyle name="SAPBEXstdItemX 2 11" xfId="6051" xr:uid="{00000000-0005-0000-0000-0000ED1F0000}"/>
    <cellStyle name="SAPBEXstdItemX 2 12" xfId="7782" xr:uid="{00000000-0005-0000-0000-0000EE1F0000}"/>
    <cellStyle name="SAPBEXstdItemX 2 13" xfId="7287" xr:uid="{00000000-0005-0000-0000-0000EF1F0000}"/>
    <cellStyle name="SAPBEXstdItemX 2 2" xfId="142" xr:uid="{00000000-0005-0000-0000-0000F01F0000}"/>
    <cellStyle name="SAPBEXstdItemX 2 2 2" xfId="1011" xr:uid="{00000000-0005-0000-0000-0000F11F0000}"/>
    <cellStyle name="SAPBEXstdItemX 2 2 2 2" xfId="2463" xr:uid="{00000000-0005-0000-0000-0000F21F0000}"/>
    <cellStyle name="SAPBEXstdItemX 2 2 2 3" xfId="3430" xr:uid="{00000000-0005-0000-0000-0000F31F0000}"/>
    <cellStyle name="SAPBEXstdItemX 2 2 2 4" xfId="3076" xr:uid="{00000000-0005-0000-0000-0000F41F0000}"/>
    <cellStyle name="SAPBEXstdItemX 2 2 2 5" xfId="6053" xr:uid="{00000000-0005-0000-0000-0000F51F0000}"/>
    <cellStyle name="SAPBEXstdItemX 2 2 2 6" xfId="7784" xr:uid="{00000000-0005-0000-0000-0000F61F0000}"/>
    <cellStyle name="SAPBEXstdItemX 2 2 2 7" xfId="8639" xr:uid="{00000000-0005-0000-0000-0000F71F0000}"/>
    <cellStyle name="SAPBEXstdItemX 2 2 3" xfId="2094" xr:uid="{00000000-0005-0000-0000-0000F81F0000}"/>
    <cellStyle name="SAPBEXstdItemX 2 2 4" xfId="3429" xr:uid="{00000000-0005-0000-0000-0000F91F0000}"/>
    <cellStyle name="SAPBEXstdItemX 2 2 5" xfId="4718" xr:uid="{00000000-0005-0000-0000-0000FA1F0000}"/>
    <cellStyle name="SAPBEXstdItemX 2 2 6" xfId="6052" xr:uid="{00000000-0005-0000-0000-0000FB1F0000}"/>
    <cellStyle name="SAPBEXstdItemX 2 2 7" xfId="7783" xr:uid="{00000000-0005-0000-0000-0000FC1F0000}"/>
    <cellStyle name="SAPBEXstdItemX 2 2 8" xfId="9053" xr:uid="{00000000-0005-0000-0000-0000FD1F0000}"/>
    <cellStyle name="SAPBEXstdItemX 2 3" xfId="187" xr:uid="{00000000-0005-0000-0000-0000FE1F0000}"/>
    <cellStyle name="SAPBEXstdItemX 2 3 2" xfId="1012" xr:uid="{00000000-0005-0000-0000-0000FF1F0000}"/>
    <cellStyle name="SAPBEXstdItemX 2 3 2 2" xfId="1384" xr:uid="{00000000-0005-0000-0000-000000200000}"/>
    <cellStyle name="SAPBEXstdItemX 2 3 2 3" xfId="3432" xr:uid="{00000000-0005-0000-0000-000001200000}"/>
    <cellStyle name="SAPBEXstdItemX 2 3 2 4" xfId="1526" xr:uid="{00000000-0005-0000-0000-000002200000}"/>
    <cellStyle name="SAPBEXstdItemX 2 3 2 5" xfId="6055" xr:uid="{00000000-0005-0000-0000-000003200000}"/>
    <cellStyle name="SAPBEXstdItemX 2 3 2 6" xfId="7786" xr:uid="{00000000-0005-0000-0000-000004200000}"/>
    <cellStyle name="SAPBEXstdItemX 2 3 2 7" xfId="8355" xr:uid="{00000000-0005-0000-0000-000005200000}"/>
    <cellStyle name="SAPBEXstdItemX 2 3 3" xfId="2342" xr:uid="{00000000-0005-0000-0000-000006200000}"/>
    <cellStyle name="SAPBEXstdItemX 2 3 4" xfId="3431" xr:uid="{00000000-0005-0000-0000-000007200000}"/>
    <cellStyle name="SAPBEXstdItemX 2 3 5" xfId="4302" xr:uid="{00000000-0005-0000-0000-000008200000}"/>
    <cellStyle name="SAPBEXstdItemX 2 3 6" xfId="6054" xr:uid="{00000000-0005-0000-0000-000009200000}"/>
    <cellStyle name="SAPBEXstdItemX 2 3 7" xfId="7785" xr:uid="{00000000-0005-0000-0000-00000A200000}"/>
    <cellStyle name="SAPBEXstdItemX 2 3 8" xfId="8354" xr:uid="{00000000-0005-0000-0000-00000B200000}"/>
    <cellStyle name="SAPBEXstdItemX 2 4" xfId="200" xr:uid="{00000000-0005-0000-0000-00000C200000}"/>
    <cellStyle name="SAPBEXstdItemX 2 4 2" xfId="2436" xr:uid="{00000000-0005-0000-0000-00000D200000}"/>
    <cellStyle name="SAPBEXstdItemX 2 4 3" xfId="3433" xr:uid="{00000000-0005-0000-0000-00000E200000}"/>
    <cellStyle name="SAPBEXstdItemX 2 4 4" xfId="4299" xr:uid="{00000000-0005-0000-0000-00000F200000}"/>
    <cellStyle name="SAPBEXstdItemX 2 4 5" xfId="6056" xr:uid="{00000000-0005-0000-0000-000010200000}"/>
    <cellStyle name="SAPBEXstdItemX 2 4 6" xfId="7787" xr:uid="{00000000-0005-0000-0000-000011200000}"/>
    <cellStyle name="SAPBEXstdItemX 2 4 7" xfId="8356" xr:uid="{00000000-0005-0000-0000-000012200000}"/>
    <cellStyle name="SAPBEXstdItemX 2 5" xfId="234" xr:uid="{00000000-0005-0000-0000-000013200000}"/>
    <cellStyle name="SAPBEXstdItemX 2 5 2" xfId="2067" xr:uid="{00000000-0005-0000-0000-000014200000}"/>
    <cellStyle name="SAPBEXstdItemX 2 5 3" xfId="3627" xr:uid="{00000000-0005-0000-0000-000015200000}"/>
    <cellStyle name="SAPBEXstdItemX 2 5 4" xfId="4146" xr:uid="{00000000-0005-0000-0000-000016200000}"/>
    <cellStyle name="SAPBEXstdItemX 2 5 5" xfId="6220" xr:uid="{00000000-0005-0000-0000-000017200000}"/>
    <cellStyle name="SAPBEXstdItemX 2 5 6" xfId="7984" xr:uid="{00000000-0005-0000-0000-000018200000}"/>
    <cellStyle name="SAPBEXstdItemX 2 5 7" xfId="8409" xr:uid="{00000000-0005-0000-0000-000019200000}"/>
    <cellStyle name="SAPBEXstdItemX 2 6" xfId="244" xr:uid="{00000000-0005-0000-0000-00001A200000}"/>
    <cellStyle name="SAPBEXstdItemX 2 6 2" xfId="2779" xr:uid="{00000000-0005-0000-0000-00001B200000}"/>
    <cellStyle name="SAPBEXstdItemX 2 6 3" xfId="3636" xr:uid="{00000000-0005-0000-0000-00001C200000}"/>
    <cellStyle name="SAPBEXstdItemX 2 6 4" xfId="4850" xr:uid="{00000000-0005-0000-0000-00001D200000}"/>
    <cellStyle name="SAPBEXstdItemX 2 6 5" xfId="6228" xr:uid="{00000000-0005-0000-0000-00001E200000}"/>
    <cellStyle name="SAPBEXstdItemX 2 6 6" xfId="7993" xr:uid="{00000000-0005-0000-0000-00001F200000}"/>
    <cellStyle name="SAPBEXstdItemX 2 6 7" xfId="9010" xr:uid="{00000000-0005-0000-0000-000020200000}"/>
    <cellStyle name="SAPBEXstdItemX 2 7" xfId="1108" xr:uid="{00000000-0005-0000-0000-000021200000}"/>
    <cellStyle name="SAPBEXstdItemX 2 7 10" xfId="4449" xr:uid="{00000000-0005-0000-0000-000022200000}"/>
    <cellStyle name="SAPBEXstdItemX 2 7 11" xfId="1343" xr:uid="{00000000-0005-0000-0000-000023200000}"/>
    <cellStyle name="SAPBEXstdItemX 2 7 12" xfId="4186" xr:uid="{00000000-0005-0000-0000-000024200000}"/>
    <cellStyle name="SAPBEXstdItemX 2 7 13" xfId="5490" xr:uid="{00000000-0005-0000-0000-000025200000}"/>
    <cellStyle name="SAPBEXstdItemX 2 7 14" xfId="5479" xr:uid="{00000000-0005-0000-0000-000026200000}"/>
    <cellStyle name="SAPBEXstdItemX 2 7 15" xfId="6122" xr:uid="{00000000-0005-0000-0000-000027200000}"/>
    <cellStyle name="SAPBEXstdItemX 2 7 16" xfId="7174" xr:uid="{00000000-0005-0000-0000-000028200000}"/>
    <cellStyle name="SAPBEXstdItemX 2 7 17" xfId="6426" xr:uid="{00000000-0005-0000-0000-000029200000}"/>
    <cellStyle name="SAPBEXstdItemX 2 7 18" xfId="7883" xr:uid="{00000000-0005-0000-0000-00002A200000}"/>
    <cellStyle name="SAPBEXstdItemX 2 7 19" xfId="8626" xr:uid="{00000000-0005-0000-0000-00002B200000}"/>
    <cellStyle name="SAPBEXstdItemX 2 7 2" xfId="1402" xr:uid="{00000000-0005-0000-0000-00002C200000}"/>
    <cellStyle name="SAPBEXstdItemX 2 7 20" xfId="6677" xr:uid="{00000000-0005-0000-0000-00002D200000}"/>
    <cellStyle name="SAPBEXstdItemX 2 7 21" xfId="8677" xr:uid="{00000000-0005-0000-0000-00002E200000}"/>
    <cellStyle name="SAPBEXstdItemX 2 7 22" xfId="8500" xr:uid="{00000000-0005-0000-0000-00002F200000}"/>
    <cellStyle name="SAPBEXstdItemX 2 7 3" xfId="1951" xr:uid="{00000000-0005-0000-0000-000030200000}"/>
    <cellStyle name="SAPBEXstdItemX 2 7 4" xfId="1940" xr:uid="{00000000-0005-0000-0000-000031200000}"/>
    <cellStyle name="SAPBEXstdItemX 2 7 5" xfId="2168" xr:uid="{00000000-0005-0000-0000-000032200000}"/>
    <cellStyle name="SAPBEXstdItemX 2 7 6" xfId="2077" xr:uid="{00000000-0005-0000-0000-000033200000}"/>
    <cellStyle name="SAPBEXstdItemX 2 7 7" xfId="1713" xr:uid="{00000000-0005-0000-0000-000034200000}"/>
    <cellStyle name="SAPBEXstdItemX 2 7 8" xfId="3527" xr:uid="{00000000-0005-0000-0000-000035200000}"/>
    <cellStyle name="SAPBEXstdItemX 2 7 9" xfId="4353" xr:uid="{00000000-0005-0000-0000-000036200000}"/>
    <cellStyle name="SAPBEXstdItemX 2 8" xfId="1542" xr:uid="{00000000-0005-0000-0000-000037200000}"/>
    <cellStyle name="SAPBEXstdItemX 2 9" xfId="3428" xr:uid="{00000000-0005-0000-0000-000038200000}"/>
    <cellStyle name="SAPBEXstdItemX 20" xfId="2027" xr:uid="{00000000-0005-0000-0000-000039200000}"/>
    <cellStyle name="SAPBEXstdItemX 21" xfId="1346" xr:uid="{00000000-0005-0000-0000-00003A200000}"/>
    <cellStyle name="SAPBEXstdItemX 22" xfId="2155" xr:uid="{00000000-0005-0000-0000-00003B200000}"/>
    <cellStyle name="SAPBEXstdItemX 23" xfId="2190" xr:uid="{00000000-0005-0000-0000-00003C200000}"/>
    <cellStyle name="SAPBEXstdItemX 24" xfId="2538" xr:uid="{00000000-0005-0000-0000-00003D200000}"/>
    <cellStyle name="SAPBEXstdItemX 25" xfId="1322" xr:uid="{00000000-0005-0000-0000-00003E200000}"/>
    <cellStyle name="SAPBEXstdItemX 26" xfId="2658" xr:uid="{00000000-0005-0000-0000-00003F200000}"/>
    <cellStyle name="SAPBEXstdItemX 27" xfId="3472" xr:uid="{00000000-0005-0000-0000-000040200000}"/>
    <cellStyle name="SAPBEXstdItemX 28" xfId="1973" xr:uid="{00000000-0005-0000-0000-000041200000}"/>
    <cellStyle name="SAPBEXstdItemX 29" xfId="4412" xr:uid="{00000000-0005-0000-0000-000042200000}"/>
    <cellStyle name="SAPBEXstdItemX 3" xfId="1013" xr:uid="{00000000-0005-0000-0000-000043200000}"/>
    <cellStyle name="SAPBEXstdItemX 3 10" xfId="7788" xr:uid="{00000000-0005-0000-0000-000044200000}"/>
    <cellStyle name="SAPBEXstdItemX 3 11" xfId="8357" xr:uid="{00000000-0005-0000-0000-000045200000}"/>
    <cellStyle name="SAPBEXstdItemX 3 12" xfId="9139" xr:uid="{00000000-0005-0000-0000-000046200000}"/>
    <cellStyle name="SAPBEXstdItemX 3 2" xfId="1014" xr:uid="{00000000-0005-0000-0000-000047200000}"/>
    <cellStyle name="SAPBEXstdItemX 3 2 2" xfId="1015" xr:uid="{00000000-0005-0000-0000-000048200000}"/>
    <cellStyle name="SAPBEXstdItemX 3 2 2 2" xfId="1691" xr:uid="{00000000-0005-0000-0000-000049200000}"/>
    <cellStyle name="SAPBEXstdItemX 3 2 2 3" xfId="3436" xr:uid="{00000000-0005-0000-0000-00004A200000}"/>
    <cellStyle name="SAPBEXstdItemX 3 2 2 4" xfId="2532" xr:uid="{00000000-0005-0000-0000-00004B200000}"/>
    <cellStyle name="SAPBEXstdItemX 3 2 2 5" xfId="6059" xr:uid="{00000000-0005-0000-0000-00004C200000}"/>
    <cellStyle name="SAPBEXstdItemX 3 2 2 6" xfId="7790" xr:uid="{00000000-0005-0000-0000-00004D200000}"/>
    <cellStyle name="SAPBEXstdItemX 3 2 2 7" xfId="8359" xr:uid="{00000000-0005-0000-0000-00004E200000}"/>
    <cellStyle name="SAPBEXstdItemX 3 2 3" xfId="2253" xr:uid="{00000000-0005-0000-0000-00004F200000}"/>
    <cellStyle name="SAPBEXstdItemX 3 2 4" xfId="3435" xr:uid="{00000000-0005-0000-0000-000050200000}"/>
    <cellStyle name="SAPBEXstdItemX 3 2 5" xfId="4041" xr:uid="{00000000-0005-0000-0000-000051200000}"/>
    <cellStyle name="SAPBEXstdItemX 3 2 6" xfId="6058" xr:uid="{00000000-0005-0000-0000-000052200000}"/>
    <cellStyle name="SAPBEXstdItemX 3 2 7" xfId="7789" xr:uid="{00000000-0005-0000-0000-000053200000}"/>
    <cellStyle name="SAPBEXstdItemX 3 2 8" xfId="8358" xr:uid="{00000000-0005-0000-0000-000054200000}"/>
    <cellStyle name="SAPBEXstdItemX 3 3" xfId="1016" xr:uid="{00000000-0005-0000-0000-000055200000}"/>
    <cellStyle name="SAPBEXstdItemX 3 3 2" xfId="1017" xr:uid="{00000000-0005-0000-0000-000056200000}"/>
    <cellStyle name="SAPBEXstdItemX 3 3 2 2" xfId="2671" xr:uid="{00000000-0005-0000-0000-000057200000}"/>
    <cellStyle name="SAPBEXstdItemX 3 3 2 3" xfId="3438" xr:uid="{00000000-0005-0000-0000-000058200000}"/>
    <cellStyle name="SAPBEXstdItemX 3 3 2 4" xfId="4743" xr:uid="{00000000-0005-0000-0000-000059200000}"/>
    <cellStyle name="SAPBEXstdItemX 3 3 2 5" xfId="6061" xr:uid="{00000000-0005-0000-0000-00005A200000}"/>
    <cellStyle name="SAPBEXstdItemX 3 3 2 6" xfId="7792" xr:uid="{00000000-0005-0000-0000-00005B200000}"/>
    <cellStyle name="SAPBEXstdItemX 3 3 2 7" xfId="8860" xr:uid="{00000000-0005-0000-0000-00005C200000}"/>
    <cellStyle name="SAPBEXstdItemX 3 3 3" xfId="2432" xr:uid="{00000000-0005-0000-0000-00005D200000}"/>
    <cellStyle name="SAPBEXstdItemX 3 3 4" xfId="3437" xr:uid="{00000000-0005-0000-0000-00005E200000}"/>
    <cellStyle name="SAPBEXstdItemX 3 3 5" xfId="3327" xr:uid="{00000000-0005-0000-0000-00005F200000}"/>
    <cellStyle name="SAPBEXstdItemX 3 3 6" xfId="6060" xr:uid="{00000000-0005-0000-0000-000060200000}"/>
    <cellStyle name="SAPBEXstdItemX 3 3 7" xfId="7791" xr:uid="{00000000-0005-0000-0000-000061200000}"/>
    <cellStyle name="SAPBEXstdItemX 3 3 8" xfId="7739" xr:uid="{00000000-0005-0000-0000-000062200000}"/>
    <cellStyle name="SAPBEXstdItemX 3 4" xfId="95" xr:uid="{00000000-0005-0000-0000-000063200000}"/>
    <cellStyle name="SAPBEXstdItemX 3 4 10" xfId="4608" xr:uid="{00000000-0005-0000-0000-000064200000}"/>
    <cellStyle name="SAPBEXstdItemX 3 4 11" xfId="3772" xr:uid="{00000000-0005-0000-0000-000065200000}"/>
    <cellStyle name="SAPBEXstdItemX 3 4 12" xfId="4626" xr:uid="{00000000-0005-0000-0000-000066200000}"/>
    <cellStyle name="SAPBEXstdItemX 3 4 13" xfId="5409" xr:uid="{00000000-0005-0000-0000-000067200000}"/>
    <cellStyle name="SAPBEXstdItemX 3 4 14" xfId="5272" xr:uid="{00000000-0005-0000-0000-000068200000}"/>
    <cellStyle name="SAPBEXstdItemX 3 4 15" xfId="6062" xr:uid="{00000000-0005-0000-0000-000069200000}"/>
    <cellStyle name="SAPBEXstdItemX 3 4 16" xfId="7079" xr:uid="{00000000-0005-0000-0000-00006A200000}"/>
    <cellStyle name="SAPBEXstdItemX 3 4 17" xfId="6506" xr:uid="{00000000-0005-0000-0000-00006B200000}"/>
    <cellStyle name="SAPBEXstdItemX 3 4 18" xfId="7793" xr:uid="{00000000-0005-0000-0000-00006C200000}"/>
    <cellStyle name="SAPBEXstdItemX 3 4 19" xfId="8550" xr:uid="{00000000-0005-0000-0000-00006D200000}"/>
    <cellStyle name="SAPBEXstdItemX 3 4 2" xfId="1464" xr:uid="{00000000-0005-0000-0000-00006E200000}"/>
    <cellStyle name="SAPBEXstdItemX 3 4 20" xfId="7178" xr:uid="{00000000-0005-0000-0000-00006F200000}"/>
    <cellStyle name="SAPBEXstdItemX 3 4 21" xfId="8455" xr:uid="{00000000-0005-0000-0000-000070200000}"/>
    <cellStyle name="SAPBEXstdItemX 3 4 22" xfId="8360" xr:uid="{00000000-0005-0000-0000-000071200000}"/>
    <cellStyle name="SAPBEXstdItemX 3 4 3" xfId="1887" xr:uid="{00000000-0005-0000-0000-000072200000}"/>
    <cellStyle name="SAPBEXstdItemX 3 4 4" xfId="1794" xr:uid="{00000000-0005-0000-0000-000073200000}"/>
    <cellStyle name="SAPBEXstdItemX 3 4 5" xfId="2449" xr:uid="{00000000-0005-0000-0000-000074200000}"/>
    <cellStyle name="SAPBEXstdItemX 3 4 6" xfId="1748" xr:uid="{00000000-0005-0000-0000-000075200000}"/>
    <cellStyle name="SAPBEXstdItemX 3 4 7" xfId="1531" xr:uid="{00000000-0005-0000-0000-000076200000}"/>
    <cellStyle name="SAPBEXstdItemX 3 4 8" xfId="3439" xr:uid="{00000000-0005-0000-0000-000077200000}"/>
    <cellStyle name="SAPBEXstdItemX 3 4 9" xfId="4263" xr:uid="{00000000-0005-0000-0000-000078200000}"/>
    <cellStyle name="SAPBEXstdItemX 3 5" xfId="1018" xr:uid="{00000000-0005-0000-0000-000079200000}"/>
    <cellStyle name="SAPBEXstdItemX 3 5 2" xfId="2415" xr:uid="{00000000-0005-0000-0000-00007A200000}"/>
    <cellStyle name="SAPBEXstdItemX 3 5 3" xfId="3440" xr:uid="{00000000-0005-0000-0000-00007B200000}"/>
    <cellStyle name="SAPBEXstdItemX 3 5 4" xfId="4310" xr:uid="{00000000-0005-0000-0000-00007C200000}"/>
    <cellStyle name="SAPBEXstdItemX 3 5 5" xfId="6063" xr:uid="{00000000-0005-0000-0000-00007D200000}"/>
    <cellStyle name="SAPBEXstdItemX 3 5 6" xfId="7794" xr:uid="{00000000-0005-0000-0000-00007E200000}"/>
    <cellStyle name="SAPBEXstdItemX 3 5 7" xfId="7054" xr:uid="{00000000-0005-0000-0000-00007F200000}"/>
    <cellStyle name="SAPBEXstdItemX 3 6" xfId="1295" xr:uid="{00000000-0005-0000-0000-000080200000}"/>
    <cellStyle name="SAPBEXstdItemX 3 7" xfId="3434" xr:uid="{00000000-0005-0000-0000-000081200000}"/>
    <cellStyle name="SAPBEXstdItemX 3 8" xfId="4040" xr:uid="{00000000-0005-0000-0000-000082200000}"/>
    <cellStyle name="SAPBEXstdItemX 3 9" xfId="6057" xr:uid="{00000000-0005-0000-0000-000083200000}"/>
    <cellStyle name="SAPBEXstdItemX 30" xfId="2615" xr:uid="{00000000-0005-0000-0000-000084200000}"/>
    <cellStyle name="SAPBEXstdItemX 31" xfId="4731" xr:uid="{00000000-0005-0000-0000-000085200000}"/>
    <cellStyle name="SAPBEXstdItemX 32" xfId="4489" xr:uid="{00000000-0005-0000-0000-000086200000}"/>
    <cellStyle name="SAPBEXstdItemX 33" xfId="3997" xr:uid="{00000000-0005-0000-0000-000087200000}"/>
    <cellStyle name="SAPBEXstdItemX 34" xfId="6335" xr:uid="{00000000-0005-0000-0000-000088200000}"/>
    <cellStyle name="SAPBEXstdItemX 35" xfId="7258" xr:uid="{00000000-0005-0000-0000-000089200000}"/>
    <cellStyle name="SAPBEXstdItemX 36" xfId="6369" xr:uid="{00000000-0005-0000-0000-00008A200000}"/>
    <cellStyle name="SAPBEXstdItemX 37" xfId="7830" xr:uid="{00000000-0005-0000-0000-00008B200000}"/>
    <cellStyle name="SAPBEXstdItemX 38" xfId="8696" xr:uid="{00000000-0005-0000-0000-00008C200000}"/>
    <cellStyle name="SAPBEXstdItemX 39" xfId="7817" xr:uid="{00000000-0005-0000-0000-00008D200000}"/>
    <cellStyle name="SAPBEXstdItemX 4" xfId="1019" xr:uid="{00000000-0005-0000-0000-00008E200000}"/>
    <cellStyle name="SAPBEXstdItemX 4 10" xfId="8515" xr:uid="{00000000-0005-0000-0000-00008F200000}"/>
    <cellStyle name="SAPBEXstdItemX 4 2" xfId="1020" xr:uid="{00000000-0005-0000-0000-000090200000}"/>
    <cellStyle name="SAPBEXstdItemX 4 2 2" xfId="1021" xr:uid="{00000000-0005-0000-0000-000091200000}"/>
    <cellStyle name="SAPBEXstdItemX 4 2 2 2" xfId="1755" xr:uid="{00000000-0005-0000-0000-000092200000}"/>
    <cellStyle name="SAPBEXstdItemX 4 2 2 3" xfId="3443" xr:uid="{00000000-0005-0000-0000-000093200000}"/>
    <cellStyle name="SAPBEXstdItemX 4 2 2 4" xfId="4588" xr:uid="{00000000-0005-0000-0000-000094200000}"/>
    <cellStyle name="SAPBEXstdItemX 4 2 2 5" xfId="6066" xr:uid="{00000000-0005-0000-0000-000095200000}"/>
    <cellStyle name="SAPBEXstdItemX 4 2 2 6" xfId="7797" xr:uid="{00000000-0005-0000-0000-000096200000}"/>
    <cellStyle name="SAPBEXstdItemX 4 2 2 7" xfId="8859" xr:uid="{00000000-0005-0000-0000-000097200000}"/>
    <cellStyle name="SAPBEXstdItemX 4 2 3" xfId="2070" xr:uid="{00000000-0005-0000-0000-000098200000}"/>
    <cellStyle name="SAPBEXstdItemX 4 2 4" xfId="3442" xr:uid="{00000000-0005-0000-0000-000099200000}"/>
    <cellStyle name="SAPBEXstdItemX 4 2 5" xfId="4043" xr:uid="{00000000-0005-0000-0000-00009A200000}"/>
    <cellStyle name="SAPBEXstdItemX 4 2 6" xfId="6065" xr:uid="{00000000-0005-0000-0000-00009B200000}"/>
    <cellStyle name="SAPBEXstdItemX 4 2 7" xfId="7796" xr:uid="{00000000-0005-0000-0000-00009C200000}"/>
    <cellStyle name="SAPBEXstdItemX 4 2 8" xfId="9052" xr:uid="{00000000-0005-0000-0000-00009D200000}"/>
    <cellStyle name="SAPBEXstdItemX 4 3" xfId="1022" xr:uid="{00000000-0005-0000-0000-00009E200000}"/>
    <cellStyle name="SAPBEXstdItemX 4 3 2" xfId="1023" xr:uid="{00000000-0005-0000-0000-00009F200000}"/>
    <cellStyle name="SAPBEXstdItemX 4 3 2 2" xfId="2670" xr:uid="{00000000-0005-0000-0000-0000A0200000}"/>
    <cellStyle name="SAPBEXstdItemX 4 3 2 3" xfId="3445" xr:uid="{00000000-0005-0000-0000-0000A1200000}"/>
    <cellStyle name="SAPBEXstdItemX 4 3 2 4" xfId="4742" xr:uid="{00000000-0005-0000-0000-0000A2200000}"/>
    <cellStyle name="SAPBEXstdItemX 4 3 2 5" xfId="6068" xr:uid="{00000000-0005-0000-0000-0000A3200000}"/>
    <cellStyle name="SAPBEXstdItemX 4 3 2 6" xfId="7799" xr:uid="{00000000-0005-0000-0000-0000A4200000}"/>
    <cellStyle name="SAPBEXstdItemX 4 3 2 7" xfId="9051" xr:uid="{00000000-0005-0000-0000-0000A5200000}"/>
    <cellStyle name="SAPBEXstdItemX 4 3 3" xfId="2291" xr:uid="{00000000-0005-0000-0000-0000A6200000}"/>
    <cellStyle name="SAPBEXstdItemX 4 3 4" xfId="3444" xr:uid="{00000000-0005-0000-0000-0000A7200000}"/>
    <cellStyle name="SAPBEXstdItemX 4 3 5" xfId="2023" xr:uid="{00000000-0005-0000-0000-0000A8200000}"/>
    <cellStyle name="SAPBEXstdItemX 4 3 6" xfId="6067" xr:uid="{00000000-0005-0000-0000-0000A9200000}"/>
    <cellStyle name="SAPBEXstdItemX 4 3 7" xfId="7798" xr:uid="{00000000-0005-0000-0000-0000AA200000}"/>
    <cellStyle name="SAPBEXstdItemX 4 3 8" xfId="8720" xr:uid="{00000000-0005-0000-0000-0000AB200000}"/>
    <cellStyle name="SAPBEXstdItemX 4 4" xfId="1024" xr:uid="{00000000-0005-0000-0000-0000AC200000}"/>
    <cellStyle name="SAPBEXstdItemX 4 4 2" xfId="1939" xr:uid="{00000000-0005-0000-0000-0000AD200000}"/>
    <cellStyle name="SAPBEXstdItemX 4 4 3" xfId="3446" xr:uid="{00000000-0005-0000-0000-0000AE200000}"/>
    <cellStyle name="SAPBEXstdItemX 4 4 4" xfId="4205" xr:uid="{00000000-0005-0000-0000-0000AF200000}"/>
    <cellStyle name="SAPBEXstdItemX 4 4 5" xfId="6069" xr:uid="{00000000-0005-0000-0000-0000B0200000}"/>
    <cellStyle name="SAPBEXstdItemX 4 4 6" xfId="7800" xr:uid="{00000000-0005-0000-0000-0000B1200000}"/>
    <cellStyle name="SAPBEXstdItemX 4 4 7" xfId="8361" xr:uid="{00000000-0005-0000-0000-0000B2200000}"/>
    <cellStyle name="SAPBEXstdItemX 4 5" xfId="1579" xr:uid="{00000000-0005-0000-0000-0000B3200000}"/>
    <cellStyle name="SAPBEXstdItemX 4 6" xfId="3441" xr:uid="{00000000-0005-0000-0000-0000B4200000}"/>
    <cellStyle name="SAPBEXstdItemX 4 7" xfId="4579" xr:uid="{00000000-0005-0000-0000-0000B5200000}"/>
    <cellStyle name="SAPBEXstdItemX 4 8" xfId="6064" xr:uid="{00000000-0005-0000-0000-0000B6200000}"/>
    <cellStyle name="SAPBEXstdItemX 4 9" xfId="7795" xr:uid="{00000000-0005-0000-0000-0000B7200000}"/>
    <cellStyle name="SAPBEXstdItemX 40" xfId="7869" xr:uid="{00000000-0005-0000-0000-0000B8200000}"/>
    <cellStyle name="SAPBEXstdItemX 41" xfId="62" xr:uid="{00000000-0005-0000-0000-0000B9200000}"/>
    <cellStyle name="SAPBEXstdItemX 5" xfId="1025" xr:uid="{00000000-0005-0000-0000-0000BA200000}"/>
    <cellStyle name="SAPBEXstdItemX 5 10" xfId="8362" xr:uid="{00000000-0005-0000-0000-0000BB200000}"/>
    <cellStyle name="SAPBEXstdItemX 5 2" xfId="1026" xr:uid="{00000000-0005-0000-0000-0000BC200000}"/>
    <cellStyle name="SAPBEXstdItemX 5 2 2" xfId="1027" xr:uid="{00000000-0005-0000-0000-0000BD200000}"/>
    <cellStyle name="SAPBEXstdItemX 5 2 2 2" xfId="1395" xr:uid="{00000000-0005-0000-0000-0000BE200000}"/>
    <cellStyle name="SAPBEXstdItemX 5 2 2 3" xfId="3449" xr:uid="{00000000-0005-0000-0000-0000BF200000}"/>
    <cellStyle name="SAPBEXstdItemX 5 2 2 4" xfId="4601" xr:uid="{00000000-0005-0000-0000-0000C0200000}"/>
    <cellStyle name="SAPBEXstdItemX 5 2 2 5" xfId="6072" xr:uid="{00000000-0005-0000-0000-0000C1200000}"/>
    <cellStyle name="SAPBEXstdItemX 5 2 2 6" xfId="7803" xr:uid="{00000000-0005-0000-0000-0000C2200000}"/>
    <cellStyle name="SAPBEXstdItemX 5 2 2 7" xfId="7198" xr:uid="{00000000-0005-0000-0000-0000C3200000}"/>
    <cellStyle name="SAPBEXstdItemX 5 2 3" xfId="2669" xr:uid="{00000000-0005-0000-0000-0000C4200000}"/>
    <cellStyle name="SAPBEXstdItemX 5 2 4" xfId="3448" xr:uid="{00000000-0005-0000-0000-0000C5200000}"/>
    <cellStyle name="SAPBEXstdItemX 5 2 5" xfId="4741" xr:uid="{00000000-0005-0000-0000-0000C6200000}"/>
    <cellStyle name="SAPBEXstdItemX 5 2 6" xfId="6071" xr:uid="{00000000-0005-0000-0000-0000C7200000}"/>
    <cellStyle name="SAPBEXstdItemX 5 2 7" xfId="7802" xr:uid="{00000000-0005-0000-0000-0000C8200000}"/>
    <cellStyle name="SAPBEXstdItemX 5 2 8" xfId="8363" xr:uid="{00000000-0005-0000-0000-0000C9200000}"/>
    <cellStyle name="SAPBEXstdItemX 5 3" xfId="1028" xr:uid="{00000000-0005-0000-0000-0000CA200000}"/>
    <cellStyle name="SAPBEXstdItemX 5 3 2" xfId="1029" xr:uid="{00000000-0005-0000-0000-0000CB200000}"/>
    <cellStyle name="SAPBEXstdItemX 5 3 2 2" xfId="1694" xr:uid="{00000000-0005-0000-0000-0000CC200000}"/>
    <cellStyle name="SAPBEXstdItemX 5 3 2 3" xfId="3451" xr:uid="{00000000-0005-0000-0000-0000CD200000}"/>
    <cellStyle name="SAPBEXstdItemX 5 3 2 4" xfId="4593" xr:uid="{00000000-0005-0000-0000-0000CE200000}"/>
    <cellStyle name="SAPBEXstdItemX 5 3 2 5" xfId="6074" xr:uid="{00000000-0005-0000-0000-0000CF200000}"/>
    <cellStyle name="SAPBEXstdItemX 5 3 2 6" xfId="7805" xr:uid="{00000000-0005-0000-0000-0000D0200000}"/>
    <cellStyle name="SAPBEXstdItemX 5 3 2 7" xfId="7049" xr:uid="{00000000-0005-0000-0000-0000D1200000}"/>
    <cellStyle name="SAPBEXstdItemX 5 3 3" xfId="1763" xr:uid="{00000000-0005-0000-0000-0000D2200000}"/>
    <cellStyle name="SAPBEXstdItemX 5 3 4" xfId="3450" xr:uid="{00000000-0005-0000-0000-0000D3200000}"/>
    <cellStyle name="SAPBEXstdItemX 5 3 5" xfId="4045" xr:uid="{00000000-0005-0000-0000-0000D4200000}"/>
    <cellStyle name="SAPBEXstdItemX 5 3 6" xfId="6073" xr:uid="{00000000-0005-0000-0000-0000D5200000}"/>
    <cellStyle name="SAPBEXstdItemX 5 3 7" xfId="7804" xr:uid="{00000000-0005-0000-0000-0000D6200000}"/>
    <cellStyle name="SAPBEXstdItemX 5 3 8" xfId="9050" xr:uid="{00000000-0005-0000-0000-0000D7200000}"/>
    <cellStyle name="SAPBEXstdItemX 5 4" xfId="1030" xr:uid="{00000000-0005-0000-0000-0000D8200000}"/>
    <cellStyle name="SAPBEXstdItemX 5 4 2" xfId="1580" xr:uid="{00000000-0005-0000-0000-0000D9200000}"/>
    <cellStyle name="SAPBEXstdItemX 5 4 3" xfId="3452" xr:uid="{00000000-0005-0000-0000-0000DA200000}"/>
    <cellStyle name="SAPBEXstdItemX 5 4 4" xfId="4719" xr:uid="{00000000-0005-0000-0000-0000DB200000}"/>
    <cellStyle name="SAPBEXstdItemX 5 4 5" xfId="6075" xr:uid="{00000000-0005-0000-0000-0000DC200000}"/>
    <cellStyle name="SAPBEXstdItemX 5 4 6" xfId="7806" xr:uid="{00000000-0005-0000-0000-0000DD200000}"/>
    <cellStyle name="SAPBEXstdItemX 5 4 7" xfId="8858" xr:uid="{00000000-0005-0000-0000-0000DE200000}"/>
    <cellStyle name="SAPBEXstdItemX 5 5" xfId="1324" xr:uid="{00000000-0005-0000-0000-0000DF200000}"/>
    <cellStyle name="SAPBEXstdItemX 5 6" xfId="3447" xr:uid="{00000000-0005-0000-0000-0000E0200000}"/>
    <cellStyle name="SAPBEXstdItemX 5 7" xfId="2579" xr:uid="{00000000-0005-0000-0000-0000E1200000}"/>
    <cellStyle name="SAPBEXstdItemX 5 8" xfId="6070" xr:uid="{00000000-0005-0000-0000-0000E2200000}"/>
    <cellStyle name="SAPBEXstdItemX 5 9" xfId="7801" xr:uid="{00000000-0005-0000-0000-0000E3200000}"/>
    <cellStyle name="SAPBEXstdItemX 6" xfId="1031" xr:uid="{00000000-0005-0000-0000-0000E4200000}"/>
    <cellStyle name="SAPBEXstdItemX 6 2" xfId="1524" xr:uid="{00000000-0005-0000-0000-0000E5200000}"/>
    <cellStyle name="SAPBEXstdItemX 6 3" xfId="3453" xr:uid="{00000000-0005-0000-0000-0000E6200000}"/>
    <cellStyle name="SAPBEXstdItemX 6 4" xfId="2754" xr:uid="{00000000-0005-0000-0000-0000E7200000}"/>
    <cellStyle name="SAPBEXstdItemX 6 5" xfId="5273" xr:uid="{00000000-0005-0000-0000-0000E8200000}"/>
    <cellStyle name="SAPBEXstdItemX 6 6" xfId="6076" xr:uid="{00000000-0005-0000-0000-0000E9200000}"/>
    <cellStyle name="SAPBEXstdItemX 6 7" xfId="7254" xr:uid="{00000000-0005-0000-0000-0000EA200000}"/>
    <cellStyle name="SAPBEXstdItemX 6 8" xfId="7807" xr:uid="{00000000-0005-0000-0000-0000EB200000}"/>
    <cellStyle name="SAPBEXstdItemX 6 9" xfId="8364" xr:uid="{00000000-0005-0000-0000-0000EC200000}"/>
    <cellStyle name="SAPBEXstdItemX 7" xfId="1032" xr:uid="{00000000-0005-0000-0000-0000ED200000}"/>
    <cellStyle name="SAPBEXstdItemX 7 2" xfId="2667" xr:uid="{00000000-0005-0000-0000-0000EE200000}"/>
    <cellStyle name="SAPBEXstdItemX 7 3" xfId="3454" xr:uid="{00000000-0005-0000-0000-0000EF200000}"/>
    <cellStyle name="SAPBEXstdItemX 7 4" xfId="4739" xr:uid="{00000000-0005-0000-0000-0000F0200000}"/>
    <cellStyle name="SAPBEXstdItemX 7 5" xfId="4283" xr:uid="{00000000-0005-0000-0000-0000F1200000}"/>
    <cellStyle name="SAPBEXstdItemX 7 6" xfId="6077" xr:uid="{00000000-0005-0000-0000-0000F2200000}"/>
    <cellStyle name="SAPBEXstdItemX 7 7" xfId="7288" xr:uid="{00000000-0005-0000-0000-0000F3200000}"/>
    <cellStyle name="SAPBEXstdItemX 7 8" xfId="7808" xr:uid="{00000000-0005-0000-0000-0000F4200000}"/>
    <cellStyle name="SAPBEXstdItemX 7 9" xfId="8625" xr:uid="{00000000-0005-0000-0000-0000F5200000}"/>
    <cellStyle name="SAPBEXstdItemX 8" xfId="1033" xr:uid="{00000000-0005-0000-0000-0000F6200000}"/>
    <cellStyle name="SAPBEXstdItemX 8 2" xfId="1486" xr:uid="{00000000-0005-0000-0000-0000F7200000}"/>
    <cellStyle name="SAPBEXstdItemX 8 3" xfId="3455" xr:uid="{00000000-0005-0000-0000-0000F8200000}"/>
    <cellStyle name="SAPBEXstdItemX 8 4" xfId="4312" xr:uid="{00000000-0005-0000-0000-0000F9200000}"/>
    <cellStyle name="SAPBEXstdItemX 8 5" xfId="5729" xr:uid="{00000000-0005-0000-0000-0000FA200000}"/>
    <cellStyle name="SAPBEXstdItemX 8 6" xfId="6078" xr:uid="{00000000-0005-0000-0000-0000FB200000}"/>
    <cellStyle name="SAPBEXstdItemX 8 7" xfId="6484" xr:uid="{00000000-0005-0000-0000-0000FC200000}"/>
    <cellStyle name="SAPBEXstdItemX 8 8" xfId="7809" xr:uid="{00000000-0005-0000-0000-0000FD200000}"/>
    <cellStyle name="SAPBEXstdItemX 8 9" xfId="9049" xr:uid="{00000000-0005-0000-0000-0000FE200000}"/>
    <cellStyle name="SAPBEXstdItemX 9" xfId="1034" xr:uid="{00000000-0005-0000-0000-0000FF200000}"/>
    <cellStyle name="SAPBEXstdItemX 9 2" xfId="1511" xr:uid="{00000000-0005-0000-0000-000000210000}"/>
    <cellStyle name="SAPBEXstdItemX 9 3" xfId="3456" xr:uid="{00000000-0005-0000-0000-000001210000}"/>
    <cellStyle name="SAPBEXstdItemX 9 4" xfId="1247" xr:uid="{00000000-0005-0000-0000-000002210000}"/>
    <cellStyle name="SAPBEXstdItemX 9 5" xfId="5274" xr:uid="{00000000-0005-0000-0000-000003210000}"/>
    <cellStyle name="SAPBEXstdItemX 9 6" xfId="6079" xr:uid="{00000000-0005-0000-0000-000004210000}"/>
    <cellStyle name="SAPBEXstdItemX 9 7" xfId="7206" xr:uid="{00000000-0005-0000-0000-000005210000}"/>
    <cellStyle name="SAPBEXstdItemX 9 8" xfId="7810" xr:uid="{00000000-0005-0000-0000-000006210000}"/>
    <cellStyle name="SAPBEXstdItemX 9 9" xfId="8365" xr:uid="{00000000-0005-0000-0000-000007210000}"/>
    <cellStyle name="SAPBEXstdItemX_FY12_MNA_Monthly_Portfolio_Report_July_2012new - Copy" xfId="1035" xr:uid="{00000000-0005-0000-0000-000008210000}"/>
    <cellStyle name="SAPBEXsubData" xfId="1036" xr:uid="{00000000-0005-0000-0000-000009210000}"/>
    <cellStyle name="SAPBEXsubDataEmph" xfId="1037" xr:uid="{00000000-0005-0000-0000-00000A210000}"/>
    <cellStyle name="SAPBEXsubExc1" xfId="1038" xr:uid="{00000000-0005-0000-0000-00000B210000}"/>
    <cellStyle name="SAPBEXsubExc1Emph" xfId="1039" xr:uid="{00000000-0005-0000-0000-00000C210000}"/>
    <cellStyle name="SAPBEXsubExc2" xfId="1040" xr:uid="{00000000-0005-0000-0000-00000D210000}"/>
    <cellStyle name="SAPBEXsubExc2Emph" xfId="1041" xr:uid="{00000000-0005-0000-0000-00000E210000}"/>
    <cellStyle name="SAPBEXsubItem" xfId="1042" xr:uid="{00000000-0005-0000-0000-00000F210000}"/>
    <cellStyle name="SAPBEXtitle" xfId="46" xr:uid="{00000000-0005-0000-0000-000010210000}"/>
    <cellStyle name="SAPBEXtitle 10" xfId="1044" xr:uid="{00000000-0005-0000-0000-000011210000}"/>
    <cellStyle name="SAPBEXtitle 11" xfId="1045" xr:uid="{00000000-0005-0000-0000-000012210000}"/>
    <cellStyle name="SAPBEXtitle 12" xfId="1046" xr:uid="{00000000-0005-0000-0000-000013210000}"/>
    <cellStyle name="SAPBEXtitle 13" xfId="1047" xr:uid="{00000000-0005-0000-0000-000014210000}"/>
    <cellStyle name="SAPBEXtitle 14" xfId="1048" xr:uid="{00000000-0005-0000-0000-000015210000}"/>
    <cellStyle name="SAPBEXtitle 15" xfId="1043" xr:uid="{00000000-0005-0000-0000-000016210000}"/>
    <cellStyle name="SAPBEXtitle 16" xfId="96" xr:uid="{00000000-0005-0000-0000-000017210000}"/>
    <cellStyle name="SAPBEXtitle 2" xfId="130" xr:uid="{00000000-0005-0000-0000-000018210000}"/>
    <cellStyle name="SAPBEXtitle 3" xfId="173" xr:uid="{00000000-0005-0000-0000-000019210000}"/>
    <cellStyle name="SAPBEXtitle 4" xfId="193" xr:uid="{00000000-0005-0000-0000-00001A210000}"/>
    <cellStyle name="SAPBEXtitle 5" xfId="223" xr:uid="{00000000-0005-0000-0000-00001B210000}"/>
    <cellStyle name="SAPBEXtitle 6" xfId="240" xr:uid="{00000000-0005-0000-0000-00001C210000}"/>
    <cellStyle name="SAPBEXtitle 6 10" xfId="7826" xr:uid="{00000000-0005-0000-0000-00001D210000}"/>
    <cellStyle name="SAPBEXtitle 6 11" xfId="6372" xr:uid="{00000000-0005-0000-0000-00001E210000}"/>
    <cellStyle name="SAPBEXtitle 6 2" xfId="1049" xr:uid="{00000000-0005-0000-0000-00001F210000}"/>
    <cellStyle name="SAPBEXtitle 6 2 2" xfId="2897" xr:uid="{00000000-0005-0000-0000-000020210000}"/>
    <cellStyle name="SAPBEXtitle 6 2 3" xfId="3753" xr:uid="{00000000-0005-0000-0000-000021210000}"/>
    <cellStyle name="SAPBEXtitle 6 2 4" xfId="4961" xr:uid="{00000000-0005-0000-0000-000022210000}"/>
    <cellStyle name="SAPBEXtitle 6 2 5" xfId="5447" xr:uid="{00000000-0005-0000-0000-000023210000}"/>
    <cellStyle name="SAPBEXtitle 6 2 6" xfId="6326" xr:uid="{00000000-0005-0000-0000-000024210000}"/>
    <cellStyle name="SAPBEXtitle 6 2 7" xfId="7517" xr:uid="{00000000-0005-0000-0000-000025210000}"/>
    <cellStyle name="SAPBEXtitle 6 2 8" xfId="8108" xr:uid="{00000000-0005-0000-0000-000026210000}"/>
    <cellStyle name="SAPBEXtitle 6 2 9" xfId="8479" xr:uid="{00000000-0005-0000-0000-000027210000}"/>
    <cellStyle name="SAPBEXtitle 6 3" xfId="1208" xr:uid="{00000000-0005-0000-0000-000028210000}"/>
    <cellStyle name="SAPBEXtitle 6 4" xfId="1995" xr:uid="{00000000-0005-0000-0000-000029210000}"/>
    <cellStyle name="SAPBEXtitle 6 5" xfId="3468" xr:uid="{00000000-0005-0000-0000-00002A210000}"/>
    <cellStyle name="SAPBEXtitle 6 6" xfId="2687" xr:uid="{00000000-0005-0000-0000-00002B210000}"/>
    <cellStyle name="SAPBEXtitle 6 7" xfId="4943" xr:uid="{00000000-0005-0000-0000-00002C210000}"/>
    <cellStyle name="SAPBEXtitle 6 8" xfId="6080" xr:uid="{00000000-0005-0000-0000-00002D210000}"/>
    <cellStyle name="SAPBEXtitle 6 9" xfId="7175" xr:uid="{00000000-0005-0000-0000-00002E210000}"/>
    <cellStyle name="SAPBEXtitle 7" xfId="1050" xr:uid="{00000000-0005-0000-0000-00002F210000}"/>
    <cellStyle name="SAPBEXtitle 8" xfId="1051" xr:uid="{00000000-0005-0000-0000-000030210000}"/>
    <cellStyle name="SAPBEXtitle 8 2" xfId="1052" xr:uid="{00000000-0005-0000-0000-000031210000}"/>
    <cellStyle name="SAPBEXtitle 9" xfId="1053" xr:uid="{00000000-0005-0000-0000-000032210000}"/>
    <cellStyle name="SAPBEXtitle_ICR deliverables  09-12" xfId="1054" xr:uid="{00000000-0005-0000-0000-000033210000}"/>
    <cellStyle name="SAPBEXundefined" xfId="47" xr:uid="{00000000-0005-0000-0000-000034210000}"/>
    <cellStyle name="SAPBEXundefined 10" xfId="1055" xr:uid="{00000000-0005-0000-0000-000035210000}"/>
    <cellStyle name="SAPBEXundefined 10 10" xfId="4304" xr:uid="{00000000-0005-0000-0000-000036210000}"/>
    <cellStyle name="SAPBEXundefined 10 11" xfId="4137" xr:uid="{00000000-0005-0000-0000-000037210000}"/>
    <cellStyle name="SAPBEXundefined 10 12" xfId="4453" xr:uid="{00000000-0005-0000-0000-000038210000}"/>
    <cellStyle name="SAPBEXundefined 10 13" xfId="3328" xr:uid="{00000000-0005-0000-0000-000039210000}"/>
    <cellStyle name="SAPBEXundefined 10 14" xfId="5443" xr:uid="{00000000-0005-0000-0000-00003A210000}"/>
    <cellStyle name="SAPBEXundefined 10 15" xfId="5728" xr:uid="{00000000-0005-0000-0000-00003B210000}"/>
    <cellStyle name="SAPBEXundefined 10 16" xfId="6081" xr:uid="{00000000-0005-0000-0000-00003C210000}"/>
    <cellStyle name="SAPBEXundefined 10 17" xfId="7120" xr:uid="{00000000-0005-0000-0000-00003D210000}"/>
    <cellStyle name="SAPBEXundefined 10 18" xfId="7152" xr:uid="{00000000-0005-0000-0000-00003E210000}"/>
    <cellStyle name="SAPBEXundefined 10 19" xfId="7832" xr:uid="{00000000-0005-0000-0000-00003F210000}"/>
    <cellStyle name="SAPBEXundefined 10 2" xfId="1056" xr:uid="{00000000-0005-0000-0000-000040210000}"/>
    <cellStyle name="SAPBEXundefined 10 2 10" xfId="4138" xr:uid="{00000000-0005-0000-0000-000041210000}"/>
    <cellStyle name="SAPBEXundefined 10 2 11" xfId="2559" xr:uid="{00000000-0005-0000-0000-000042210000}"/>
    <cellStyle name="SAPBEXundefined 10 2 12" xfId="4056" xr:uid="{00000000-0005-0000-0000-000043210000}"/>
    <cellStyle name="SAPBEXundefined 10 2 13" xfId="5444" xr:uid="{00000000-0005-0000-0000-000044210000}"/>
    <cellStyle name="SAPBEXundefined 10 2 14" xfId="5275" xr:uid="{00000000-0005-0000-0000-000045210000}"/>
    <cellStyle name="SAPBEXundefined 10 2 15" xfId="6082" xr:uid="{00000000-0005-0000-0000-000046210000}"/>
    <cellStyle name="SAPBEXundefined 10 2 16" xfId="7121" xr:uid="{00000000-0005-0000-0000-000047210000}"/>
    <cellStyle name="SAPBEXundefined 10 2 17" xfId="6472" xr:uid="{00000000-0005-0000-0000-000048210000}"/>
    <cellStyle name="SAPBEXundefined 10 2 18" xfId="7833" xr:uid="{00000000-0005-0000-0000-000049210000}"/>
    <cellStyle name="SAPBEXundefined 10 2 19" xfId="8578" xr:uid="{00000000-0005-0000-0000-00004A210000}"/>
    <cellStyle name="SAPBEXundefined 10 2 2" xfId="1441" xr:uid="{00000000-0005-0000-0000-00004B210000}"/>
    <cellStyle name="SAPBEXundefined 10 2 20" xfId="6373" xr:uid="{00000000-0005-0000-0000-00004C210000}"/>
    <cellStyle name="SAPBEXundefined 10 2 21" xfId="8477" xr:uid="{00000000-0005-0000-0000-00004D210000}"/>
    <cellStyle name="SAPBEXundefined 10 2 22" xfId="8366" xr:uid="{00000000-0005-0000-0000-00004E210000}"/>
    <cellStyle name="SAPBEXundefined 10 2 3" xfId="1913" xr:uid="{00000000-0005-0000-0000-00004F210000}"/>
    <cellStyle name="SAPBEXundefined 10 2 4" xfId="1808" xr:uid="{00000000-0005-0000-0000-000050210000}"/>
    <cellStyle name="SAPBEXundefined 10 2 5" xfId="1738" xr:uid="{00000000-0005-0000-0000-000051210000}"/>
    <cellStyle name="SAPBEXundefined 10 2 6" xfId="1387" xr:uid="{00000000-0005-0000-0000-000052210000}"/>
    <cellStyle name="SAPBEXundefined 10 2 7" xfId="2460" xr:uid="{00000000-0005-0000-0000-000053210000}"/>
    <cellStyle name="SAPBEXundefined 10 2 8" xfId="3475" xr:uid="{00000000-0005-0000-0000-000054210000}"/>
    <cellStyle name="SAPBEXundefined 10 2 9" xfId="4305" xr:uid="{00000000-0005-0000-0000-000055210000}"/>
    <cellStyle name="SAPBEXundefined 10 20" xfId="8577" xr:uid="{00000000-0005-0000-0000-000056210000}"/>
    <cellStyle name="SAPBEXundefined 10 21" xfId="8609" xr:uid="{00000000-0005-0000-0000-000057210000}"/>
    <cellStyle name="SAPBEXundefined 10 22" xfId="6628" xr:uid="{00000000-0005-0000-0000-000058210000}"/>
    <cellStyle name="SAPBEXundefined 10 23" xfId="9048" xr:uid="{00000000-0005-0000-0000-000059210000}"/>
    <cellStyle name="SAPBEXundefined 10 3" xfId="1442" xr:uid="{00000000-0005-0000-0000-00005A210000}"/>
    <cellStyle name="SAPBEXundefined 10 4" xfId="1414" xr:uid="{00000000-0005-0000-0000-00005B210000}"/>
    <cellStyle name="SAPBEXundefined 10 5" xfId="2412" xr:uid="{00000000-0005-0000-0000-00005C210000}"/>
    <cellStyle name="SAPBEXundefined 10 6" xfId="2540" xr:uid="{00000000-0005-0000-0000-00005D210000}"/>
    <cellStyle name="SAPBEXundefined 10 7" xfId="1465" xr:uid="{00000000-0005-0000-0000-00005E210000}"/>
    <cellStyle name="SAPBEXundefined 10 8" xfId="1581" xr:uid="{00000000-0005-0000-0000-00005F210000}"/>
    <cellStyle name="SAPBEXundefined 10 9" xfId="3474" xr:uid="{00000000-0005-0000-0000-000060210000}"/>
    <cellStyle name="SAPBEXundefined 11" xfId="1057" xr:uid="{00000000-0005-0000-0000-000061210000}"/>
    <cellStyle name="SAPBEXundefined 11 10" xfId="4306" xr:uid="{00000000-0005-0000-0000-000062210000}"/>
    <cellStyle name="SAPBEXundefined 11 11" xfId="4139" xr:uid="{00000000-0005-0000-0000-000063210000}"/>
    <cellStyle name="SAPBEXundefined 11 12" xfId="4688" xr:uid="{00000000-0005-0000-0000-000064210000}"/>
    <cellStyle name="SAPBEXundefined 11 13" xfId="4700" xr:uid="{00000000-0005-0000-0000-000065210000}"/>
    <cellStyle name="SAPBEXundefined 11 14" xfId="5445" xr:uid="{00000000-0005-0000-0000-000066210000}"/>
    <cellStyle name="SAPBEXundefined 11 15" xfId="5276" xr:uid="{00000000-0005-0000-0000-000067210000}"/>
    <cellStyle name="SAPBEXundefined 11 16" xfId="6083" xr:uid="{00000000-0005-0000-0000-000068210000}"/>
    <cellStyle name="SAPBEXundefined 11 17" xfId="7122" xr:uid="{00000000-0005-0000-0000-000069210000}"/>
    <cellStyle name="SAPBEXundefined 11 18" xfId="6471" xr:uid="{00000000-0005-0000-0000-00006A210000}"/>
    <cellStyle name="SAPBEXundefined 11 19" xfId="7834" xr:uid="{00000000-0005-0000-0000-00006B210000}"/>
    <cellStyle name="SAPBEXundefined 11 2" xfId="1058" xr:uid="{00000000-0005-0000-0000-00006C210000}"/>
    <cellStyle name="SAPBEXundefined 11 2 10" xfId="4140" xr:uid="{00000000-0005-0000-0000-00006D210000}"/>
    <cellStyle name="SAPBEXundefined 11 2 11" xfId="3639" xr:uid="{00000000-0005-0000-0000-00006E210000}"/>
    <cellStyle name="SAPBEXundefined 11 2 12" xfId="2178" xr:uid="{00000000-0005-0000-0000-00006F210000}"/>
    <cellStyle name="SAPBEXundefined 11 2 13" xfId="5446" xr:uid="{00000000-0005-0000-0000-000070210000}"/>
    <cellStyle name="SAPBEXundefined 11 2 14" xfId="5277" xr:uid="{00000000-0005-0000-0000-000071210000}"/>
    <cellStyle name="SAPBEXundefined 11 2 15" xfId="6084" xr:uid="{00000000-0005-0000-0000-000072210000}"/>
    <cellStyle name="SAPBEXundefined 11 2 16" xfId="7123" xr:uid="{00000000-0005-0000-0000-000073210000}"/>
    <cellStyle name="SAPBEXundefined 11 2 17" xfId="6470" xr:uid="{00000000-0005-0000-0000-000074210000}"/>
    <cellStyle name="SAPBEXundefined 11 2 18" xfId="7835" xr:uid="{00000000-0005-0000-0000-000075210000}"/>
    <cellStyle name="SAPBEXundefined 11 2 19" xfId="8580" xr:uid="{00000000-0005-0000-0000-000076210000}"/>
    <cellStyle name="SAPBEXundefined 11 2 2" xfId="2073" xr:uid="{00000000-0005-0000-0000-000077210000}"/>
    <cellStyle name="SAPBEXundefined 11 2 20" xfId="6384" xr:uid="{00000000-0005-0000-0000-000078210000}"/>
    <cellStyle name="SAPBEXundefined 11 2 21" xfId="8478" xr:uid="{00000000-0005-0000-0000-000079210000}"/>
    <cellStyle name="SAPBEXundefined 11 2 22" xfId="8780" xr:uid="{00000000-0005-0000-0000-00007A210000}"/>
    <cellStyle name="SAPBEXundefined 11 2 3" xfId="1915" xr:uid="{00000000-0005-0000-0000-00007B210000}"/>
    <cellStyle name="SAPBEXundefined 11 2 4" xfId="1810" xr:uid="{00000000-0005-0000-0000-00007C210000}"/>
    <cellStyle name="SAPBEXundefined 11 2 5" xfId="1740" xr:uid="{00000000-0005-0000-0000-00007D210000}"/>
    <cellStyle name="SAPBEXundefined 11 2 6" xfId="1335" xr:uid="{00000000-0005-0000-0000-00007E210000}"/>
    <cellStyle name="SAPBEXundefined 11 2 7" xfId="1359" xr:uid="{00000000-0005-0000-0000-00007F210000}"/>
    <cellStyle name="SAPBEXundefined 11 2 8" xfId="3477" xr:uid="{00000000-0005-0000-0000-000080210000}"/>
    <cellStyle name="SAPBEXundefined 11 2 9" xfId="4307" xr:uid="{00000000-0005-0000-0000-000081210000}"/>
    <cellStyle name="SAPBEXundefined 11 20" xfId="8579" xr:uid="{00000000-0005-0000-0000-000082210000}"/>
    <cellStyle name="SAPBEXundefined 11 21" xfId="7281" xr:uid="{00000000-0005-0000-0000-000083210000}"/>
    <cellStyle name="SAPBEXundefined 11 22" xfId="8796" xr:uid="{00000000-0005-0000-0000-000084210000}"/>
    <cellStyle name="SAPBEXundefined 11 23" xfId="8367" xr:uid="{00000000-0005-0000-0000-000085210000}"/>
    <cellStyle name="SAPBEXundefined 11 3" xfId="1440" xr:uid="{00000000-0005-0000-0000-000086210000}"/>
    <cellStyle name="SAPBEXundefined 11 4" xfId="1914" xr:uid="{00000000-0005-0000-0000-000087210000}"/>
    <cellStyle name="SAPBEXundefined 11 5" xfId="1809" xr:uid="{00000000-0005-0000-0000-000088210000}"/>
    <cellStyle name="SAPBEXundefined 11 6" xfId="1739" xr:uid="{00000000-0005-0000-0000-000089210000}"/>
    <cellStyle name="SAPBEXundefined 11 7" xfId="2628" xr:uid="{00000000-0005-0000-0000-00008A210000}"/>
    <cellStyle name="SAPBEXundefined 11 8" xfId="1698" xr:uid="{00000000-0005-0000-0000-00008B210000}"/>
    <cellStyle name="SAPBEXundefined 11 9" xfId="3476" xr:uid="{00000000-0005-0000-0000-00008C210000}"/>
    <cellStyle name="SAPBEXundefined 12" xfId="64" xr:uid="{00000000-0005-0000-0000-00008D210000}"/>
    <cellStyle name="SAPBEXundefined 12 2" xfId="2563" xr:uid="{00000000-0005-0000-0000-00008E210000}"/>
    <cellStyle name="SAPBEXundefined 12 3" xfId="3478" xr:uid="{00000000-0005-0000-0000-00008F210000}"/>
    <cellStyle name="SAPBEXundefined 12 4" xfId="4622" xr:uid="{00000000-0005-0000-0000-000090210000}"/>
    <cellStyle name="SAPBEXundefined 12 5" xfId="6085" xr:uid="{00000000-0005-0000-0000-000091210000}"/>
    <cellStyle name="SAPBEXundefined 12 6" xfId="7836" xr:uid="{00000000-0005-0000-0000-000092210000}"/>
    <cellStyle name="SAPBEXundefined 12 7" xfId="7400" xr:uid="{00000000-0005-0000-0000-000093210000}"/>
    <cellStyle name="SAPBEXundefined 13" xfId="1059" xr:uid="{00000000-0005-0000-0000-000094210000}"/>
    <cellStyle name="SAPBEXundefined 13 2" xfId="1901" xr:uid="{00000000-0005-0000-0000-000095210000}"/>
    <cellStyle name="SAPBEXundefined 13 3" xfId="3479" xr:uid="{00000000-0005-0000-0000-000096210000}"/>
    <cellStyle name="SAPBEXundefined 13 4" xfId="4057" xr:uid="{00000000-0005-0000-0000-000097210000}"/>
    <cellStyle name="SAPBEXundefined 13 5" xfId="5727" xr:uid="{00000000-0005-0000-0000-000098210000}"/>
    <cellStyle name="SAPBEXundefined 13 6" xfId="6086" xr:uid="{00000000-0005-0000-0000-000099210000}"/>
    <cellStyle name="SAPBEXundefined 13 7" xfId="6468" xr:uid="{00000000-0005-0000-0000-00009A210000}"/>
    <cellStyle name="SAPBEXundefined 13 8" xfId="7837" xr:uid="{00000000-0005-0000-0000-00009B210000}"/>
    <cellStyle name="SAPBEXundefined 13 9" xfId="9047" xr:uid="{00000000-0005-0000-0000-00009C210000}"/>
    <cellStyle name="SAPBEXundefined 14" xfId="1060" xr:uid="{00000000-0005-0000-0000-00009D210000}"/>
    <cellStyle name="SAPBEXundefined 14 2" xfId="2358" xr:uid="{00000000-0005-0000-0000-00009E210000}"/>
    <cellStyle name="SAPBEXundefined 14 3" xfId="3480" xr:uid="{00000000-0005-0000-0000-00009F210000}"/>
    <cellStyle name="SAPBEXundefined 14 4" xfId="4058" xr:uid="{00000000-0005-0000-0000-0000A0210000}"/>
    <cellStyle name="SAPBEXundefined 14 5" xfId="5278" xr:uid="{00000000-0005-0000-0000-0000A1210000}"/>
    <cellStyle name="SAPBEXundefined 14 6" xfId="6087" xr:uid="{00000000-0005-0000-0000-0000A2210000}"/>
    <cellStyle name="SAPBEXundefined 14 7" xfId="6467" xr:uid="{00000000-0005-0000-0000-0000A3210000}"/>
    <cellStyle name="SAPBEXundefined 14 8" xfId="7838" xr:uid="{00000000-0005-0000-0000-0000A4210000}"/>
    <cellStyle name="SAPBEXundefined 14 9" xfId="8640" xr:uid="{00000000-0005-0000-0000-0000A5210000}"/>
    <cellStyle name="SAPBEXundefined 15" xfId="1061" xr:uid="{00000000-0005-0000-0000-0000A6210000}"/>
    <cellStyle name="SAPBEXundefined 15 10" xfId="4144" xr:uid="{00000000-0005-0000-0000-0000A7210000}"/>
    <cellStyle name="SAPBEXundefined 15 11" xfId="1451" xr:uid="{00000000-0005-0000-0000-0000A8210000}"/>
    <cellStyle name="SAPBEXundefined 15 12" xfId="4701" xr:uid="{00000000-0005-0000-0000-0000A9210000}"/>
    <cellStyle name="SAPBEXundefined 15 13" xfId="5450" xr:uid="{00000000-0005-0000-0000-0000AA210000}"/>
    <cellStyle name="SAPBEXundefined 15 14" xfId="5279" xr:uid="{00000000-0005-0000-0000-0000AB210000}"/>
    <cellStyle name="SAPBEXundefined 15 15" xfId="6088" xr:uid="{00000000-0005-0000-0000-0000AC210000}"/>
    <cellStyle name="SAPBEXundefined 15 16" xfId="7127" xr:uid="{00000000-0005-0000-0000-0000AD210000}"/>
    <cellStyle name="SAPBEXundefined 15 17" xfId="6466" xr:uid="{00000000-0005-0000-0000-0000AE210000}"/>
    <cellStyle name="SAPBEXundefined 15 18" xfId="7839" xr:uid="{00000000-0005-0000-0000-0000AF210000}"/>
    <cellStyle name="SAPBEXundefined 15 19" xfId="8584" xr:uid="{00000000-0005-0000-0000-0000B0210000}"/>
    <cellStyle name="SAPBEXundefined 15 2" xfId="1437" xr:uid="{00000000-0005-0000-0000-0000B1210000}"/>
    <cellStyle name="SAPBEXundefined 15 20" xfId="7494" xr:uid="{00000000-0005-0000-0000-0000B2210000}"/>
    <cellStyle name="SAPBEXundefined 15 21" xfId="8797" xr:uid="{00000000-0005-0000-0000-0000B3210000}"/>
    <cellStyle name="SAPBEXundefined 15 22" xfId="8620" xr:uid="{00000000-0005-0000-0000-0000B4210000}"/>
    <cellStyle name="SAPBEXundefined 15 3" xfId="1918" xr:uid="{00000000-0005-0000-0000-0000B5210000}"/>
    <cellStyle name="SAPBEXundefined 15 4" xfId="1340" xr:uid="{00000000-0005-0000-0000-0000B6210000}"/>
    <cellStyle name="SAPBEXundefined 15 5" xfId="1742" xr:uid="{00000000-0005-0000-0000-0000B7210000}"/>
    <cellStyle name="SAPBEXundefined 15 6" xfId="2516" xr:uid="{00000000-0005-0000-0000-0000B8210000}"/>
    <cellStyle name="SAPBEXundefined 15 7" xfId="2249" xr:uid="{00000000-0005-0000-0000-0000B9210000}"/>
    <cellStyle name="SAPBEXundefined 15 8" xfId="3481" xr:uid="{00000000-0005-0000-0000-0000BA210000}"/>
    <cellStyle name="SAPBEXundefined 15 9" xfId="4311" xr:uid="{00000000-0005-0000-0000-0000BB210000}"/>
    <cellStyle name="SAPBEXundefined 16" xfId="1062" xr:uid="{00000000-0005-0000-0000-0000BC210000}"/>
    <cellStyle name="SAPBEXundefined 16 2" xfId="2458" xr:uid="{00000000-0005-0000-0000-0000BD210000}"/>
    <cellStyle name="SAPBEXundefined 16 3" xfId="3482" xr:uid="{00000000-0005-0000-0000-0000BE210000}"/>
    <cellStyle name="SAPBEXundefined 16 4" xfId="3512" xr:uid="{00000000-0005-0000-0000-0000BF210000}"/>
    <cellStyle name="SAPBEXundefined 16 5" xfId="5280" xr:uid="{00000000-0005-0000-0000-0000C0210000}"/>
    <cellStyle name="SAPBEXundefined 16 6" xfId="6089" xr:uid="{00000000-0005-0000-0000-0000C1210000}"/>
    <cellStyle name="SAPBEXundefined 16 7" xfId="6465" xr:uid="{00000000-0005-0000-0000-0000C2210000}"/>
    <cellStyle name="SAPBEXundefined 16 8" xfId="7840" xr:uid="{00000000-0005-0000-0000-0000C3210000}"/>
    <cellStyle name="SAPBEXundefined 16 9" xfId="8857" xr:uid="{00000000-0005-0000-0000-0000C4210000}"/>
    <cellStyle name="SAPBEXundefined 17" xfId="1063" xr:uid="{00000000-0005-0000-0000-0000C5210000}"/>
    <cellStyle name="SAPBEXundefined 17 2" xfId="1936" xr:uid="{00000000-0005-0000-0000-0000C6210000}"/>
    <cellStyle name="SAPBEXundefined 17 3" xfId="3483" xr:uid="{00000000-0005-0000-0000-0000C7210000}"/>
    <cellStyle name="SAPBEXundefined 17 4" xfId="4060" xr:uid="{00000000-0005-0000-0000-0000C8210000}"/>
    <cellStyle name="SAPBEXundefined 17 5" xfId="2881" xr:uid="{00000000-0005-0000-0000-0000C9210000}"/>
    <cellStyle name="SAPBEXundefined 17 6" xfId="6090" xr:uid="{00000000-0005-0000-0000-0000CA210000}"/>
    <cellStyle name="SAPBEXundefined 17 7" xfId="6464" xr:uid="{00000000-0005-0000-0000-0000CB210000}"/>
    <cellStyle name="SAPBEXundefined 17 8" xfId="7841" xr:uid="{00000000-0005-0000-0000-0000CC210000}"/>
    <cellStyle name="SAPBEXundefined 17 9" xfId="6469" xr:uid="{00000000-0005-0000-0000-0000CD210000}"/>
    <cellStyle name="SAPBEXundefined 18" xfId="1064" xr:uid="{00000000-0005-0000-0000-0000CE210000}"/>
    <cellStyle name="SAPBEXundefined 18 2" xfId="2414" xr:uid="{00000000-0005-0000-0000-0000CF210000}"/>
    <cellStyle name="SAPBEXundefined 18 3" xfId="3484" xr:uid="{00000000-0005-0000-0000-0000D0210000}"/>
    <cellStyle name="SAPBEXundefined 18 4" xfId="4061" xr:uid="{00000000-0005-0000-0000-0000D1210000}"/>
    <cellStyle name="SAPBEXundefined 18 5" xfId="5726" xr:uid="{00000000-0005-0000-0000-0000D2210000}"/>
    <cellStyle name="SAPBEXundefined 18 6" xfId="6091" xr:uid="{00000000-0005-0000-0000-0000D3210000}"/>
    <cellStyle name="SAPBEXundefined 18 7" xfId="6463" xr:uid="{00000000-0005-0000-0000-0000D4210000}"/>
    <cellStyle name="SAPBEXundefined 18 8" xfId="7842" xr:uid="{00000000-0005-0000-0000-0000D5210000}"/>
    <cellStyle name="SAPBEXundefined 18 9" xfId="9046" xr:uid="{00000000-0005-0000-0000-0000D6210000}"/>
    <cellStyle name="SAPBEXundefined 19" xfId="1065" xr:uid="{00000000-0005-0000-0000-0000D7210000}"/>
    <cellStyle name="SAPBEXundefined 2" xfId="97" xr:uid="{00000000-0005-0000-0000-0000D8210000}"/>
    <cellStyle name="SAPBEXundefined 2 10" xfId="2490" xr:uid="{00000000-0005-0000-0000-0000D9210000}"/>
    <cellStyle name="SAPBEXundefined 2 11" xfId="1267" xr:uid="{00000000-0005-0000-0000-0000DA210000}"/>
    <cellStyle name="SAPBEXundefined 2 12" xfId="3486" xr:uid="{00000000-0005-0000-0000-0000DB210000}"/>
    <cellStyle name="SAPBEXundefined 2 13" xfId="4314" xr:uid="{00000000-0005-0000-0000-0000DC210000}"/>
    <cellStyle name="SAPBEXundefined 2 14" xfId="4149" xr:uid="{00000000-0005-0000-0000-0000DD210000}"/>
    <cellStyle name="SAPBEXundefined 2 15" xfId="4480" xr:uid="{00000000-0005-0000-0000-0000DE210000}"/>
    <cellStyle name="SAPBEXundefined 2 16" xfId="4702" xr:uid="{00000000-0005-0000-0000-0000DF210000}"/>
    <cellStyle name="SAPBEXundefined 2 17" xfId="5454" xr:uid="{00000000-0005-0000-0000-0000E0210000}"/>
    <cellStyle name="SAPBEXundefined 2 18" xfId="5282" xr:uid="{00000000-0005-0000-0000-0000E1210000}"/>
    <cellStyle name="SAPBEXundefined 2 19" xfId="6092" xr:uid="{00000000-0005-0000-0000-0000E2210000}"/>
    <cellStyle name="SAPBEXundefined 2 2" xfId="1067" xr:uid="{00000000-0005-0000-0000-0000E3210000}"/>
    <cellStyle name="SAPBEXundefined 2 2 10" xfId="4150" xr:uid="{00000000-0005-0000-0000-0000E4210000}"/>
    <cellStyle name="SAPBEXundefined 2 2 11" xfId="2665" xr:uid="{00000000-0005-0000-0000-0000E5210000}"/>
    <cellStyle name="SAPBEXundefined 2 2 12" xfId="4560" xr:uid="{00000000-0005-0000-0000-0000E6210000}"/>
    <cellStyle name="SAPBEXundefined 2 2 13" xfId="5455" xr:uid="{00000000-0005-0000-0000-0000E7210000}"/>
    <cellStyle name="SAPBEXundefined 2 2 14" xfId="5283" xr:uid="{00000000-0005-0000-0000-0000E8210000}"/>
    <cellStyle name="SAPBEXundefined 2 2 15" xfId="6093" xr:uid="{00000000-0005-0000-0000-0000E9210000}"/>
    <cellStyle name="SAPBEXundefined 2 2 16" xfId="7133" xr:uid="{00000000-0005-0000-0000-0000EA210000}"/>
    <cellStyle name="SAPBEXundefined 2 2 17" xfId="6460" xr:uid="{00000000-0005-0000-0000-0000EB210000}"/>
    <cellStyle name="SAPBEXundefined 2 2 18" xfId="7845" xr:uid="{00000000-0005-0000-0000-0000EC210000}"/>
    <cellStyle name="SAPBEXundefined 2 2 19" xfId="8590" xr:uid="{00000000-0005-0000-0000-0000ED210000}"/>
    <cellStyle name="SAPBEXundefined 2 2 2" xfId="1433" xr:uid="{00000000-0005-0000-0000-0000EE210000}"/>
    <cellStyle name="SAPBEXundefined 2 2 20" xfId="8115" xr:uid="{00000000-0005-0000-0000-0000EF210000}"/>
    <cellStyle name="SAPBEXundefined 2 2 21" xfId="8673" xr:uid="{00000000-0005-0000-0000-0000F0210000}"/>
    <cellStyle name="SAPBEXundefined 2 2 22" xfId="8856" xr:uid="{00000000-0005-0000-0000-0000F1210000}"/>
    <cellStyle name="SAPBEXundefined 2 2 3" xfId="1922" xr:uid="{00000000-0005-0000-0000-0000F2210000}"/>
    <cellStyle name="SAPBEXundefined 2 2 4" xfId="1298" xr:uid="{00000000-0005-0000-0000-0000F3210000}"/>
    <cellStyle name="SAPBEXundefined 2 2 5" xfId="1450" xr:uid="{00000000-0005-0000-0000-0000F4210000}"/>
    <cellStyle name="SAPBEXundefined 2 2 6" xfId="1228" xr:uid="{00000000-0005-0000-0000-0000F5210000}"/>
    <cellStyle name="SAPBEXundefined 2 2 7" xfId="1704" xr:uid="{00000000-0005-0000-0000-0000F6210000}"/>
    <cellStyle name="SAPBEXundefined 2 2 8" xfId="3487" xr:uid="{00000000-0005-0000-0000-0000F7210000}"/>
    <cellStyle name="SAPBEXundefined 2 2 9" xfId="4315" xr:uid="{00000000-0005-0000-0000-0000F8210000}"/>
    <cellStyle name="SAPBEXundefined 2 20" xfId="7132" xr:uid="{00000000-0005-0000-0000-0000F9210000}"/>
    <cellStyle name="SAPBEXundefined 2 21" xfId="6461" xr:uid="{00000000-0005-0000-0000-0000FA210000}"/>
    <cellStyle name="SAPBEXundefined 2 22" xfId="7844" xr:uid="{00000000-0005-0000-0000-0000FB210000}"/>
    <cellStyle name="SAPBEXundefined 2 23" xfId="8589" xr:uid="{00000000-0005-0000-0000-0000FC210000}"/>
    <cellStyle name="SAPBEXundefined 2 24" xfId="7876" xr:uid="{00000000-0005-0000-0000-0000FD210000}"/>
    <cellStyle name="SAPBEXundefined 2 25" xfId="8798" xr:uid="{00000000-0005-0000-0000-0000FE210000}"/>
    <cellStyle name="SAPBEXundefined 2 26" xfId="7085" xr:uid="{00000000-0005-0000-0000-0000FF210000}"/>
    <cellStyle name="SAPBEXundefined 2 3" xfId="1068" xr:uid="{00000000-0005-0000-0000-000000220000}"/>
    <cellStyle name="SAPBEXundefined 2 3 2" xfId="1338" xr:uid="{00000000-0005-0000-0000-000001220000}"/>
    <cellStyle name="SAPBEXundefined 2 3 3" xfId="3488" xr:uid="{00000000-0005-0000-0000-000002220000}"/>
    <cellStyle name="SAPBEXundefined 2 3 4" xfId="4062" xr:uid="{00000000-0005-0000-0000-000003220000}"/>
    <cellStyle name="SAPBEXundefined 2 3 5" xfId="6094" xr:uid="{00000000-0005-0000-0000-000004220000}"/>
    <cellStyle name="SAPBEXundefined 2 3 6" xfId="7846" xr:uid="{00000000-0005-0000-0000-000005220000}"/>
    <cellStyle name="SAPBEXundefined 2 3 7" xfId="8368" xr:uid="{00000000-0005-0000-0000-000006220000}"/>
    <cellStyle name="SAPBEXundefined 2 4" xfId="1066" xr:uid="{00000000-0005-0000-0000-000007220000}"/>
    <cellStyle name="SAPBEXundefined 2 4 10" xfId="4711" xr:uid="{00000000-0005-0000-0000-000008220000}"/>
    <cellStyle name="SAPBEXundefined 2 4 11" xfId="4834" xr:uid="{00000000-0005-0000-0000-000009220000}"/>
    <cellStyle name="SAPBEXundefined 2 4 12" xfId="4962" xr:uid="{00000000-0005-0000-0000-00000A220000}"/>
    <cellStyle name="SAPBEXundefined 2 4 13" xfId="5695" xr:uid="{00000000-0005-0000-0000-00000B220000}"/>
    <cellStyle name="SAPBEXundefined 2 4 14" xfId="5448" xr:uid="{00000000-0005-0000-0000-00000C220000}"/>
    <cellStyle name="SAPBEXundefined 2 4 15" xfId="6327" xr:uid="{00000000-0005-0000-0000-00000D220000}"/>
    <cellStyle name="SAPBEXundefined 2 4 16" xfId="7385" xr:uid="{00000000-0005-0000-0000-00000E220000}"/>
    <cellStyle name="SAPBEXundefined 2 4 17" xfId="7518" xr:uid="{00000000-0005-0000-0000-00000F220000}"/>
    <cellStyle name="SAPBEXundefined 2 4 18" xfId="8109" xr:uid="{00000000-0005-0000-0000-000010220000}"/>
    <cellStyle name="SAPBEXundefined 2 4 19" xfId="8807" xr:uid="{00000000-0005-0000-0000-000011220000}"/>
    <cellStyle name="SAPBEXundefined 2 4 2" xfId="2045" xr:uid="{00000000-0005-0000-0000-000012220000}"/>
    <cellStyle name="SAPBEXundefined 2 4 20" xfId="8914" xr:uid="{00000000-0005-0000-0000-000013220000}"/>
    <cellStyle name="SAPBEXundefined 2 4 21" xfId="9014" xr:uid="{00000000-0005-0000-0000-000014220000}"/>
    <cellStyle name="SAPBEXundefined 2 4 22" xfId="8480" xr:uid="{00000000-0005-0000-0000-000015220000}"/>
    <cellStyle name="SAPBEXundefined 2 4 3" xfId="2376" xr:uid="{00000000-0005-0000-0000-000016220000}"/>
    <cellStyle name="SAPBEXundefined 2 4 4" xfId="1917" xr:uid="{00000000-0005-0000-0000-000017220000}"/>
    <cellStyle name="SAPBEXundefined 2 4 5" xfId="2411" xr:uid="{00000000-0005-0000-0000-000018220000}"/>
    <cellStyle name="SAPBEXundefined 2 4 6" xfId="2762" xr:uid="{00000000-0005-0000-0000-000019220000}"/>
    <cellStyle name="SAPBEXundefined 2 4 7" xfId="2898" xr:uid="{00000000-0005-0000-0000-00001A220000}"/>
    <cellStyle name="SAPBEXundefined 2 4 8" xfId="3754" xr:uid="{00000000-0005-0000-0000-00001B220000}"/>
    <cellStyle name="SAPBEXundefined 2 4 9" xfId="4571" xr:uid="{00000000-0005-0000-0000-00001C220000}"/>
    <cellStyle name="SAPBEXundefined 2 5" xfId="1109" xr:uid="{00000000-0005-0000-0000-00001D220000}"/>
    <cellStyle name="SAPBEXundefined 2 5 2" xfId="1537" xr:uid="{00000000-0005-0000-0000-00001E220000}"/>
    <cellStyle name="SAPBEXundefined 2 5 3" xfId="3528" xr:uid="{00000000-0005-0000-0000-00001F220000}"/>
    <cellStyle name="SAPBEXundefined 2 5 4" xfId="4697" xr:uid="{00000000-0005-0000-0000-000020220000}"/>
    <cellStyle name="SAPBEXundefined 2 5 5" xfId="5673" xr:uid="{00000000-0005-0000-0000-000021220000}"/>
    <cellStyle name="SAPBEXundefined 2 5 6" xfId="6123" xr:uid="{00000000-0005-0000-0000-000022220000}"/>
    <cellStyle name="SAPBEXundefined 2 5 7" xfId="6425" xr:uid="{00000000-0005-0000-0000-000023220000}"/>
    <cellStyle name="SAPBEXundefined 2 5 8" xfId="7884" xr:uid="{00000000-0005-0000-0000-000024220000}"/>
    <cellStyle name="SAPBEXundefined 2 5 9" xfId="8991" xr:uid="{00000000-0005-0000-0000-000025220000}"/>
    <cellStyle name="SAPBEXundefined 2 6" xfId="1434" xr:uid="{00000000-0005-0000-0000-000026220000}"/>
    <cellStyle name="SAPBEXundefined 2 7" xfId="2072" xr:uid="{00000000-0005-0000-0000-000027220000}"/>
    <cellStyle name="SAPBEXundefined 2 8" xfId="1365" xr:uid="{00000000-0005-0000-0000-000028220000}"/>
    <cellStyle name="SAPBEXundefined 2 9" xfId="1743" xr:uid="{00000000-0005-0000-0000-000029220000}"/>
    <cellStyle name="SAPBEXundefined 20" xfId="1099" xr:uid="{00000000-0005-0000-0000-00002A220000}"/>
    <cellStyle name="SAPBEXundefined 20 2" xfId="1805" xr:uid="{00000000-0005-0000-0000-00002B220000}"/>
    <cellStyle name="SAPBEXundefined 20 3" xfId="3518" xr:uid="{00000000-0005-0000-0000-00002C220000}"/>
    <cellStyle name="SAPBEXundefined 20 4" xfId="4148" xr:uid="{00000000-0005-0000-0000-00002D220000}"/>
    <cellStyle name="SAPBEXundefined 20 5" xfId="5484" xr:uid="{00000000-0005-0000-0000-00002E220000}"/>
    <cellStyle name="SAPBEXundefined 20 6" xfId="6117" xr:uid="{00000000-0005-0000-0000-00002F220000}"/>
    <cellStyle name="SAPBEXundefined 20 7" xfId="6435" xr:uid="{00000000-0005-0000-0000-000030220000}"/>
    <cellStyle name="SAPBEXundefined 20 8" xfId="7875" xr:uid="{00000000-0005-0000-0000-000031220000}"/>
    <cellStyle name="SAPBEXundefined 20 9" xfId="8514" xr:uid="{00000000-0005-0000-0000-000032220000}"/>
    <cellStyle name="SAPBEXundefined 21" xfId="2139" xr:uid="{00000000-0005-0000-0000-000033220000}"/>
    <cellStyle name="SAPBEXundefined 22" xfId="1391" xr:uid="{00000000-0005-0000-0000-000034220000}"/>
    <cellStyle name="SAPBEXundefined 23" xfId="2389" xr:uid="{00000000-0005-0000-0000-000035220000}"/>
    <cellStyle name="SAPBEXundefined 24" xfId="2514" xr:uid="{00000000-0005-0000-0000-000036220000}"/>
    <cellStyle name="SAPBEXundefined 25" xfId="1741" xr:uid="{00000000-0005-0000-0000-000037220000}"/>
    <cellStyle name="SAPBEXundefined 26" xfId="2244" xr:uid="{00000000-0005-0000-0000-000038220000}"/>
    <cellStyle name="SAPBEXundefined 27" xfId="2659" xr:uid="{00000000-0005-0000-0000-000039220000}"/>
    <cellStyle name="SAPBEXundefined 28" xfId="3469" xr:uid="{00000000-0005-0000-0000-00003A220000}"/>
    <cellStyle name="SAPBEXundefined 29" xfId="1595" xr:uid="{00000000-0005-0000-0000-00003B220000}"/>
    <cellStyle name="SAPBEXundefined 3" xfId="131" xr:uid="{00000000-0005-0000-0000-00003C220000}"/>
    <cellStyle name="SAPBEXundefined 3 10" xfId="2160" xr:uid="{00000000-0005-0000-0000-00003D220000}"/>
    <cellStyle name="SAPBEXundefined 3 11" xfId="3489" xr:uid="{00000000-0005-0000-0000-00003E220000}"/>
    <cellStyle name="SAPBEXundefined 3 12" xfId="4317" xr:uid="{00000000-0005-0000-0000-00003F220000}"/>
    <cellStyle name="SAPBEXundefined 3 13" xfId="4602" xr:uid="{00000000-0005-0000-0000-000040220000}"/>
    <cellStyle name="SAPBEXundefined 3 14" xfId="1456" xr:uid="{00000000-0005-0000-0000-000041220000}"/>
    <cellStyle name="SAPBEXundefined 3 15" xfId="4063" xr:uid="{00000000-0005-0000-0000-000042220000}"/>
    <cellStyle name="SAPBEXundefined 3 16" xfId="5457" xr:uid="{00000000-0005-0000-0000-000043220000}"/>
    <cellStyle name="SAPBEXundefined 3 17" xfId="5285" xr:uid="{00000000-0005-0000-0000-000044220000}"/>
    <cellStyle name="SAPBEXundefined 3 18" xfId="6095" xr:uid="{00000000-0005-0000-0000-000045220000}"/>
    <cellStyle name="SAPBEXundefined 3 19" xfId="7135" xr:uid="{00000000-0005-0000-0000-000046220000}"/>
    <cellStyle name="SAPBEXundefined 3 2" xfId="1070" xr:uid="{00000000-0005-0000-0000-000047220000}"/>
    <cellStyle name="SAPBEXundefined 3 2 10" xfId="4547" xr:uid="{00000000-0005-0000-0000-000048220000}"/>
    <cellStyle name="SAPBEXundefined 3 2 11" xfId="2350" xr:uid="{00000000-0005-0000-0000-000049220000}"/>
    <cellStyle name="SAPBEXundefined 3 2 12" xfId="4064" xr:uid="{00000000-0005-0000-0000-00004A220000}"/>
    <cellStyle name="SAPBEXundefined 3 2 13" xfId="5458" xr:uid="{00000000-0005-0000-0000-00004B220000}"/>
    <cellStyle name="SAPBEXundefined 3 2 14" xfId="5672" xr:uid="{00000000-0005-0000-0000-00004C220000}"/>
    <cellStyle name="SAPBEXundefined 3 2 15" xfId="6096" xr:uid="{00000000-0005-0000-0000-00004D220000}"/>
    <cellStyle name="SAPBEXundefined 3 2 16" xfId="7136" xr:uid="{00000000-0005-0000-0000-00004E220000}"/>
    <cellStyle name="SAPBEXundefined 3 2 17" xfId="6456" xr:uid="{00000000-0005-0000-0000-00004F220000}"/>
    <cellStyle name="SAPBEXundefined 3 2 18" xfId="7848" xr:uid="{00000000-0005-0000-0000-000050220000}"/>
    <cellStyle name="SAPBEXundefined 3 2 19" xfId="8593" xr:uid="{00000000-0005-0000-0000-000051220000}"/>
    <cellStyle name="SAPBEXundefined 3 2 2" xfId="1430" xr:uid="{00000000-0005-0000-0000-000052220000}"/>
    <cellStyle name="SAPBEXundefined 3 2 20" xfId="6352" xr:uid="{00000000-0005-0000-0000-000053220000}"/>
    <cellStyle name="SAPBEXundefined 3 2 21" xfId="8484" xr:uid="{00000000-0005-0000-0000-000054220000}"/>
    <cellStyle name="SAPBEXundefined 3 2 22" xfId="8990" xr:uid="{00000000-0005-0000-0000-000055220000}"/>
    <cellStyle name="SAPBEXundefined 3 2 3" xfId="1923" xr:uid="{00000000-0005-0000-0000-000056220000}"/>
    <cellStyle name="SAPBEXundefined 3 2 4" xfId="2349" xr:uid="{00000000-0005-0000-0000-000057220000}"/>
    <cellStyle name="SAPBEXundefined 3 2 5" xfId="1370" xr:uid="{00000000-0005-0000-0000-000058220000}"/>
    <cellStyle name="SAPBEXundefined 3 2 6" xfId="2386" xr:uid="{00000000-0005-0000-0000-000059220000}"/>
    <cellStyle name="SAPBEXundefined 3 2 7" xfId="1398" xr:uid="{00000000-0005-0000-0000-00005A220000}"/>
    <cellStyle name="SAPBEXundefined 3 2 8" xfId="3490" xr:uid="{00000000-0005-0000-0000-00005B220000}"/>
    <cellStyle name="SAPBEXundefined 3 2 9" xfId="4318" xr:uid="{00000000-0005-0000-0000-00005C220000}"/>
    <cellStyle name="SAPBEXundefined 3 20" xfId="6457" xr:uid="{00000000-0005-0000-0000-00005D220000}"/>
    <cellStyle name="SAPBEXundefined 3 21" xfId="7847" xr:uid="{00000000-0005-0000-0000-00005E220000}"/>
    <cellStyle name="SAPBEXundefined 3 22" xfId="8592" xr:uid="{00000000-0005-0000-0000-00005F220000}"/>
    <cellStyle name="SAPBEXundefined 3 23" xfId="6596" xr:uid="{00000000-0005-0000-0000-000060220000}"/>
    <cellStyle name="SAPBEXundefined 3 24" xfId="8483" xr:uid="{00000000-0005-0000-0000-000061220000}"/>
    <cellStyle name="SAPBEXundefined 3 25" xfId="8369" xr:uid="{00000000-0005-0000-0000-000062220000}"/>
    <cellStyle name="SAPBEXundefined 3 3" xfId="1069" xr:uid="{00000000-0005-0000-0000-000063220000}"/>
    <cellStyle name="SAPBEXundefined 3 3 10" xfId="4712" xr:uid="{00000000-0005-0000-0000-000064220000}"/>
    <cellStyle name="SAPBEXundefined 3 3 11" xfId="4835" xr:uid="{00000000-0005-0000-0000-000065220000}"/>
    <cellStyle name="SAPBEXundefined 3 3 12" xfId="4963" xr:uid="{00000000-0005-0000-0000-000066220000}"/>
    <cellStyle name="SAPBEXundefined 3 3 13" xfId="5696" xr:uid="{00000000-0005-0000-0000-000067220000}"/>
    <cellStyle name="SAPBEXundefined 3 3 14" xfId="5449" xr:uid="{00000000-0005-0000-0000-000068220000}"/>
    <cellStyle name="SAPBEXundefined 3 3 15" xfId="6328" xr:uid="{00000000-0005-0000-0000-000069220000}"/>
    <cellStyle name="SAPBEXundefined 3 3 16" xfId="7386" xr:uid="{00000000-0005-0000-0000-00006A220000}"/>
    <cellStyle name="SAPBEXundefined 3 3 17" xfId="7519" xr:uid="{00000000-0005-0000-0000-00006B220000}"/>
    <cellStyle name="SAPBEXundefined 3 3 18" xfId="8110" xr:uid="{00000000-0005-0000-0000-00006C220000}"/>
    <cellStyle name="SAPBEXundefined 3 3 19" xfId="8808" xr:uid="{00000000-0005-0000-0000-00006D220000}"/>
    <cellStyle name="SAPBEXundefined 3 3 2" xfId="2145" xr:uid="{00000000-0005-0000-0000-00006E220000}"/>
    <cellStyle name="SAPBEXundefined 3 3 20" xfId="8915" xr:uid="{00000000-0005-0000-0000-00006F220000}"/>
    <cellStyle name="SAPBEXundefined 3 3 21" xfId="9015" xr:uid="{00000000-0005-0000-0000-000070220000}"/>
    <cellStyle name="SAPBEXundefined 3 3 22" xfId="8645" xr:uid="{00000000-0005-0000-0000-000071220000}"/>
    <cellStyle name="SAPBEXundefined 3 3 3" xfId="2377" xr:uid="{00000000-0005-0000-0000-000072220000}"/>
    <cellStyle name="SAPBEXundefined 3 3 4" xfId="2144" xr:uid="{00000000-0005-0000-0000-000073220000}"/>
    <cellStyle name="SAPBEXundefined 3 3 5" xfId="1811" xr:uid="{00000000-0005-0000-0000-000074220000}"/>
    <cellStyle name="SAPBEXundefined 3 3 6" xfId="2763" xr:uid="{00000000-0005-0000-0000-000075220000}"/>
    <cellStyle name="SAPBEXundefined 3 3 7" xfId="2899" xr:uid="{00000000-0005-0000-0000-000076220000}"/>
    <cellStyle name="SAPBEXundefined 3 3 8" xfId="3755" xr:uid="{00000000-0005-0000-0000-000077220000}"/>
    <cellStyle name="SAPBEXundefined 3 3 9" xfId="4572" xr:uid="{00000000-0005-0000-0000-000078220000}"/>
    <cellStyle name="SAPBEXundefined 3 4" xfId="1122" xr:uid="{00000000-0005-0000-0000-000079220000}"/>
    <cellStyle name="SAPBEXundefined 3 4 2" xfId="2453" xr:uid="{00000000-0005-0000-0000-00007A220000}"/>
    <cellStyle name="SAPBEXundefined 3 4 3" xfId="3541" xr:uid="{00000000-0005-0000-0000-00007B220000}"/>
    <cellStyle name="SAPBEXundefined 3 4 4" xfId="4089" xr:uid="{00000000-0005-0000-0000-00007C220000}"/>
    <cellStyle name="SAPBEXundefined 3 4 5" xfId="6136" xr:uid="{00000000-0005-0000-0000-00007D220000}"/>
    <cellStyle name="SAPBEXundefined 3 4 6" xfId="7897" xr:uid="{00000000-0005-0000-0000-00007E220000}"/>
    <cellStyle name="SAPBEXundefined 3 4 7" xfId="7843" xr:uid="{00000000-0005-0000-0000-00007F220000}"/>
    <cellStyle name="SAPBEXundefined 3 5" xfId="1431" xr:uid="{00000000-0005-0000-0000-000080220000}"/>
    <cellStyle name="SAPBEXundefined 3 6" xfId="2141" xr:uid="{00000000-0005-0000-0000-000081220000}"/>
    <cellStyle name="SAPBEXundefined 3 7" xfId="1813" xr:uid="{00000000-0005-0000-0000-000082220000}"/>
    <cellStyle name="SAPBEXundefined 3 8" xfId="1341" xr:uid="{00000000-0005-0000-0000-000083220000}"/>
    <cellStyle name="SAPBEXundefined 3 9" xfId="2491" xr:uid="{00000000-0005-0000-0000-000084220000}"/>
    <cellStyle name="SAPBEXundefined 30" xfId="4556" xr:uid="{00000000-0005-0000-0000-000085220000}"/>
    <cellStyle name="SAPBEXundefined 31" xfId="4475" xr:uid="{00000000-0005-0000-0000-000086220000}"/>
    <cellStyle name="SAPBEXundefined 32" xfId="4732" xr:uid="{00000000-0005-0000-0000-000087220000}"/>
    <cellStyle name="SAPBEXundefined 33" xfId="5708" xr:uid="{00000000-0005-0000-0000-000088220000}"/>
    <cellStyle name="SAPBEXundefined 34" xfId="5284" xr:uid="{00000000-0005-0000-0000-000089220000}"/>
    <cellStyle name="SAPBEXundefined 35" xfId="6338" xr:uid="{00000000-0005-0000-0000-00008A220000}"/>
    <cellStyle name="SAPBEXundefined 36" xfId="7187" xr:uid="{00000000-0005-0000-0000-00008B220000}"/>
    <cellStyle name="SAPBEXundefined 37" xfId="6458" xr:uid="{00000000-0005-0000-0000-00008C220000}"/>
    <cellStyle name="SAPBEXundefined 38" xfId="7827" xr:uid="{00000000-0005-0000-0000-00008D220000}"/>
    <cellStyle name="SAPBEXundefined 39" xfId="8636" xr:uid="{00000000-0005-0000-0000-00008E220000}"/>
    <cellStyle name="SAPBEXundefined 4" xfId="174" xr:uid="{00000000-0005-0000-0000-00008F220000}"/>
    <cellStyle name="SAPBEXundefined 4 10" xfId="1377" xr:uid="{00000000-0005-0000-0000-000090220000}"/>
    <cellStyle name="SAPBEXundefined 4 11" xfId="3491" xr:uid="{00000000-0005-0000-0000-000091220000}"/>
    <cellStyle name="SAPBEXundefined 4 12" xfId="4319" xr:uid="{00000000-0005-0000-0000-000092220000}"/>
    <cellStyle name="SAPBEXundefined 4 13" xfId="4393" xr:uid="{00000000-0005-0000-0000-000093220000}"/>
    <cellStyle name="SAPBEXundefined 4 14" xfId="2666" xr:uid="{00000000-0005-0000-0000-000094220000}"/>
    <cellStyle name="SAPBEXundefined 4 15" xfId="4542" xr:uid="{00000000-0005-0000-0000-000095220000}"/>
    <cellStyle name="SAPBEXundefined 4 16" xfId="5459" xr:uid="{00000000-0005-0000-0000-000096220000}"/>
    <cellStyle name="SAPBEXundefined 4 17" xfId="5507" xr:uid="{00000000-0005-0000-0000-000097220000}"/>
    <cellStyle name="SAPBEXundefined 4 18" xfId="6097" xr:uid="{00000000-0005-0000-0000-000098220000}"/>
    <cellStyle name="SAPBEXundefined 4 19" xfId="7137" xr:uid="{00000000-0005-0000-0000-000099220000}"/>
    <cellStyle name="SAPBEXundefined 4 2" xfId="1072" xr:uid="{00000000-0005-0000-0000-00009A220000}"/>
    <cellStyle name="SAPBEXundefined 4 2 10" xfId="4583" xr:uid="{00000000-0005-0000-0000-00009B220000}"/>
    <cellStyle name="SAPBEXundefined 4 2 11" xfId="4413" xr:uid="{00000000-0005-0000-0000-00009C220000}"/>
    <cellStyle name="SAPBEXundefined 4 2 12" xfId="4703" xr:uid="{00000000-0005-0000-0000-00009D220000}"/>
    <cellStyle name="SAPBEXundefined 4 2 13" xfId="5460" xr:uid="{00000000-0005-0000-0000-00009E220000}"/>
    <cellStyle name="SAPBEXundefined 4 2 14" xfId="5286" xr:uid="{00000000-0005-0000-0000-00009F220000}"/>
    <cellStyle name="SAPBEXundefined 4 2 15" xfId="6098" xr:uid="{00000000-0005-0000-0000-0000A0220000}"/>
    <cellStyle name="SAPBEXundefined 4 2 16" xfId="7138" xr:uid="{00000000-0005-0000-0000-0000A1220000}"/>
    <cellStyle name="SAPBEXundefined 4 2 17" xfId="6454" xr:uid="{00000000-0005-0000-0000-0000A2220000}"/>
    <cellStyle name="SAPBEXundefined 4 2 18" xfId="7850" xr:uid="{00000000-0005-0000-0000-0000A3220000}"/>
    <cellStyle name="SAPBEXundefined 4 2 19" xfId="8595" xr:uid="{00000000-0005-0000-0000-0000A4220000}"/>
    <cellStyle name="SAPBEXundefined 4 2 2" xfId="1428" xr:uid="{00000000-0005-0000-0000-0000A5220000}"/>
    <cellStyle name="SAPBEXundefined 4 2 20" xfId="6385" xr:uid="{00000000-0005-0000-0000-0000A6220000}"/>
    <cellStyle name="SAPBEXundefined 4 2 21" xfId="8799" xr:uid="{00000000-0005-0000-0000-0000A7220000}"/>
    <cellStyle name="SAPBEXundefined 4 2 22" xfId="8370" xr:uid="{00000000-0005-0000-0000-0000A8220000}"/>
    <cellStyle name="SAPBEXundefined 4 2 3" xfId="1925" xr:uid="{00000000-0005-0000-0000-0000A9220000}"/>
    <cellStyle name="SAPBEXundefined 4 2 4" xfId="1814" xr:uid="{00000000-0005-0000-0000-0000AA220000}"/>
    <cellStyle name="SAPBEXundefined 4 2 5" xfId="1279" xr:uid="{00000000-0005-0000-0000-0000AB220000}"/>
    <cellStyle name="SAPBEXundefined 4 2 6" xfId="2488" xr:uid="{00000000-0005-0000-0000-0000AC220000}"/>
    <cellStyle name="SAPBEXundefined 4 2 7" xfId="1222" xr:uid="{00000000-0005-0000-0000-0000AD220000}"/>
    <cellStyle name="SAPBEXundefined 4 2 8" xfId="3492" xr:uid="{00000000-0005-0000-0000-0000AE220000}"/>
    <cellStyle name="SAPBEXundefined 4 2 9" xfId="4320" xr:uid="{00000000-0005-0000-0000-0000AF220000}"/>
    <cellStyle name="SAPBEXundefined 4 20" xfId="6455" xr:uid="{00000000-0005-0000-0000-0000B0220000}"/>
    <cellStyle name="SAPBEXundefined 4 21" xfId="7849" xr:uid="{00000000-0005-0000-0000-0000B1220000}"/>
    <cellStyle name="SAPBEXundefined 4 22" xfId="8594" xr:uid="{00000000-0005-0000-0000-0000B2220000}"/>
    <cellStyle name="SAPBEXundefined 4 23" xfId="6374" xr:uid="{00000000-0005-0000-0000-0000B3220000}"/>
    <cellStyle name="SAPBEXundefined 4 24" xfId="8485" xr:uid="{00000000-0005-0000-0000-0000B4220000}"/>
    <cellStyle name="SAPBEXundefined 4 25" xfId="8532" xr:uid="{00000000-0005-0000-0000-0000B5220000}"/>
    <cellStyle name="SAPBEXundefined 4 3" xfId="1071" xr:uid="{00000000-0005-0000-0000-0000B6220000}"/>
    <cellStyle name="SAPBEXundefined 4 3 10" xfId="4713" xr:uid="{00000000-0005-0000-0000-0000B7220000}"/>
    <cellStyle name="SAPBEXundefined 4 3 11" xfId="4836" xr:uid="{00000000-0005-0000-0000-0000B8220000}"/>
    <cellStyle name="SAPBEXundefined 4 3 12" xfId="4964" xr:uid="{00000000-0005-0000-0000-0000B9220000}"/>
    <cellStyle name="SAPBEXundefined 4 3 13" xfId="5697" xr:uid="{00000000-0005-0000-0000-0000BA220000}"/>
    <cellStyle name="SAPBEXundefined 4 3 14" xfId="4244" xr:uid="{00000000-0005-0000-0000-0000BB220000}"/>
    <cellStyle name="SAPBEXundefined 4 3 15" xfId="6329" xr:uid="{00000000-0005-0000-0000-0000BC220000}"/>
    <cellStyle name="SAPBEXundefined 4 3 16" xfId="7387" xr:uid="{00000000-0005-0000-0000-0000BD220000}"/>
    <cellStyle name="SAPBEXundefined 4 3 17" xfId="7520" xr:uid="{00000000-0005-0000-0000-0000BE220000}"/>
    <cellStyle name="SAPBEXundefined 4 3 18" xfId="8111" xr:uid="{00000000-0005-0000-0000-0000BF220000}"/>
    <cellStyle name="SAPBEXundefined 4 3 19" xfId="8809" xr:uid="{00000000-0005-0000-0000-0000C0220000}"/>
    <cellStyle name="SAPBEXundefined 4 3 2" xfId="1227" xr:uid="{00000000-0005-0000-0000-0000C1220000}"/>
    <cellStyle name="SAPBEXundefined 4 3 20" xfId="8916" xr:uid="{00000000-0005-0000-0000-0000C2220000}"/>
    <cellStyle name="SAPBEXundefined 4 3 21" xfId="9016" xr:uid="{00000000-0005-0000-0000-0000C3220000}"/>
    <cellStyle name="SAPBEXundefined 4 3 22" xfId="9029" xr:uid="{00000000-0005-0000-0000-0000C4220000}"/>
    <cellStyle name="SAPBEXundefined 4 3 3" xfId="2378" xr:uid="{00000000-0005-0000-0000-0000C5220000}"/>
    <cellStyle name="SAPBEXundefined 4 3 4" xfId="2076" xr:uid="{00000000-0005-0000-0000-0000C6220000}"/>
    <cellStyle name="SAPBEXundefined 4 3 5" xfId="1950" xr:uid="{00000000-0005-0000-0000-0000C7220000}"/>
    <cellStyle name="SAPBEXundefined 4 3 6" xfId="2764" xr:uid="{00000000-0005-0000-0000-0000C8220000}"/>
    <cellStyle name="SAPBEXundefined 4 3 7" xfId="2900" xr:uid="{00000000-0005-0000-0000-0000C9220000}"/>
    <cellStyle name="SAPBEXundefined 4 3 8" xfId="3756" xr:uid="{00000000-0005-0000-0000-0000CA220000}"/>
    <cellStyle name="SAPBEXundefined 4 3 9" xfId="4573" xr:uid="{00000000-0005-0000-0000-0000CB220000}"/>
    <cellStyle name="SAPBEXundefined 4 4" xfId="1158" xr:uid="{00000000-0005-0000-0000-0000CC220000}"/>
    <cellStyle name="SAPBEXundefined 4 4 2" xfId="1376" xr:uid="{00000000-0005-0000-0000-0000CD220000}"/>
    <cellStyle name="SAPBEXundefined 4 4 3" xfId="3577" xr:uid="{00000000-0005-0000-0000-0000CE220000}"/>
    <cellStyle name="SAPBEXundefined 4 4 4" xfId="4112" xr:uid="{00000000-0005-0000-0000-0000CF220000}"/>
    <cellStyle name="SAPBEXundefined 4 4 5" xfId="6171" xr:uid="{00000000-0005-0000-0000-0000D0220000}"/>
    <cellStyle name="SAPBEXundefined 4 4 6" xfId="7933" xr:uid="{00000000-0005-0000-0000-0000D1220000}"/>
    <cellStyle name="SAPBEXundefined 4 4 7" xfId="8922" xr:uid="{00000000-0005-0000-0000-0000D2220000}"/>
    <cellStyle name="SAPBEXundefined 4 5" xfId="1429" xr:uid="{00000000-0005-0000-0000-0000D3220000}"/>
    <cellStyle name="SAPBEXundefined 4 6" xfId="1924" xr:uid="{00000000-0005-0000-0000-0000D4220000}"/>
    <cellStyle name="SAPBEXundefined 4 7" xfId="1969" xr:uid="{00000000-0005-0000-0000-0000D5220000}"/>
    <cellStyle name="SAPBEXundefined 4 8" xfId="1496" xr:uid="{00000000-0005-0000-0000-0000D6220000}"/>
    <cellStyle name="SAPBEXundefined 4 9" xfId="1502" xr:uid="{00000000-0005-0000-0000-0000D7220000}"/>
    <cellStyle name="SAPBEXundefined 40" xfId="7348" xr:uid="{00000000-0005-0000-0000-0000D8220000}"/>
    <cellStyle name="SAPBEXundefined 41" xfId="9026" xr:uid="{00000000-0005-0000-0000-0000D9220000}"/>
    <cellStyle name="SAPBEXundefined 42" xfId="63" xr:uid="{00000000-0005-0000-0000-0000DA220000}"/>
    <cellStyle name="SAPBEXundefined 5" xfId="194" xr:uid="{00000000-0005-0000-0000-0000DB220000}"/>
    <cellStyle name="SAPBEXundefined 5 10" xfId="2561" xr:uid="{00000000-0005-0000-0000-0000DC220000}"/>
    <cellStyle name="SAPBEXundefined 5 11" xfId="3493" xr:uid="{00000000-0005-0000-0000-0000DD220000}"/>
    <cellStyle name="SAPBEXundefined 5 12" xfId="4321" xr:uid="{00000000-0005-0000-0000-0000DE220000}"/>
    <cellStyle name="SAPBEXundefined 5 13" xfId="3462" xr:uid="{00000000-0005-0000-0000-0000DF220000}"/>
    <cellStyle name="SAPBEXundefined 5 14" xfId="4344" xr:uid="{00000000-0005-0000-0000-0000E0220000}"/>
    <cellStyle name="SAPBEXundefined 5 15" xfId="4398" xr:uid="{00000000-0005-0000-0000-0000E1220000}"/>
    <cellStyle name="SAPBEXundefined 5 16" xfId="5461" xr:uid="{00000000-0005-0000-0000-0000E2220000}"/>
    <cellStyle name="SAPBEXundefined 5 17" xfId="5287" xr:uid="{00000000-0005-0000-0000-0000E3220000}"/>
    <cellStyle name="SAPBEXundefined 5 18" xfId="6099" xr:uid="{00000000-0005-0000-0000-0000E4220000}"/>
    <cellStyle name="SAPBEXundefined 5 19" xfId="7139" xr:uid="{00000000-0005-0000-0000-0000E5220000}"/>
    <cellStyle name="SAPBEXundefined 5 2" xfId="1074" xr:uid="{00000000-0005-0000-0000-0000E6220000}"/>
    <cellStyle name="SAPBEXundefined 5 2 10" xfId="3326" xr:uid="{00000000-0005-0000-0000-0000E7220000}"/>
    <cellStyle name="SAPBEXundefined 5 2 11" xfId="4391" xr:uid="{00000000-0005-0000-0000-0000E8220000}"/>
    <cellStyle name="SAPBEXundefined 5 2 12" xfId="4370" xr:uid="{00000000-0005-0000-0000-0000E9220000}"/>
    <cellStyle name="SAPBEXundefined 5 2 13" xfId="5462" xr:uid="{00000000-0005-0000-0000-0000EA220000}"/>
    <cellStyle name="SAPBEXundefined 5 2 14" xfId="5288" xr:uid="{00000000-0005-0000-0000-0000EB220000}"/>
    <cellStyle name="SAPBEXundefined 5 2 15" xfId="6100" xr:uid="{00000000-0005-0000-0000-0000EC220000}"/>
    <cellStyle name="SAPBEXundefined 5 2 16" xfId="7140" xr:uid="{00000000-0005-0000-0000-0000ED220000}"/>
    <cellStyle name="SAPBEXundefined 5 2 17" xfId="6452" xr:uid="{00000000-0005-0000-0000-0000EE220000}"/>
    <cellStyle name="SAPBEXundefined 5 2 18" xfId="7852" xr:uid="{00000000-0005-0000-0000-0000EF220000}"/>
    <cellStyle name="SAPBEXundefined 5 2 19" xfId="8597" xr:uid="{00000000-0005-0000-0000-0000F0220000}"/>
    <cellStyle name="SAPBEXundefined 5 2 2" xfId="1426" xr:uid="{00000000-0005-0000-0000-0000F1220000}"/>
    <cellStyle name="SAPBEXundefined 5 2 20" xfId="6601" xr:uid="{00000000-0005-0000-0000-0000F2220000}"/>
    <cellStyle name="SAPBEXundefined 5 2 21" xfId="8486" xr:uid="{00000000-0005-0000-0000-0000F3220000}"/>
    <cellStyle name="SAPBEXundefined 5 2 22" xfId="8855" xr:uid="{00000000-0005-0000-0000-0000F4220000}"/>
    <cellStyle name="SAPBEXundefined 5 2 3" xfId="1927" xr:uid="{00000000-0005-0000-0000-0000F5220000}"/>
    <cellStyle name="SAPBEXundefined 5 2 4" xfId="1299" xr:uid="{00000000-0005-0000-0000-0000F6220000}"/>
    <cellStyle name="SAPBEXundefined 5 2 5" xfId="1469" xr:uid="{00000000-0005-0000-0000-0000F7220000}"/>
    <cellStyle name="SAPBEXundefined 5 2 6" xfId="2293" xr:uid="{00000000-0005-0000-0000-0000F8220000}"/>
    <cellStyle name="SAPBEXundefined 5 2 7" xfId="1804" xr:uid="{00000000-0005-0000-0000-0000F9220000}"/>
    <cellStyle name="SAPBEXundefined 5 2 8" xfId="3494" xr:uid="{00000000-0005-0000-0000-0000FA220000}"/>
    <cellStyle name="SAPBEXundefined 5 2 9" xfId="4322" xr:uid="{00000000-0005-0000-0000-0000FB220000}"/>
    <cellStyle name="SAPBEXundefined 5 20" xfId="6453" xr:uid="{00000000-0005-0000-0000-0000FC220000}"/>
    <cellStyle name="SAPBEXundefined 5 21" xfId="7851" xr:uid="{00000000-0005-0000-0000-0000FD220000}"/>
    <cellStyle name="SAPBEXundefined 5 22" xfId="8596" xr:uid="{00000000-0005-0000-0000-0000FE220000}"/>
    <cellStyle name="SAPBEXundefined 5 23" xfId="6600" xr:uid="{00000000-0005-0000-0000-0000FF220000}"/>
    <cellStyle name="SAPBEXundefined 5 24" xfId="8694" xr:uid="{00000000-0005-0000-0000-000000230000}"/>
    <cellStyle name="SAPBEXundefined 5 25" xfId="7082" xr:uid="{00000000-0005-0000-0000-000001230000}"/>
    <cellStyle name="SAPBEXundefined 5 3" xfId="1073" xr:uid="{00000000-0005-0000-0000-000002230000}"/>
    <cellStyle name="SAPBEXundefined 5 3 10" xfId="4714" xr:uid="{00000000-0005-0000-0000-000003230000}"/>
    <cellStyle name="SAPBEXundefined 5 3 11" xfId="4837" xr:uid="{00000000-0005-0000-0000-000004230000}"/>
    <cellStyle name="SAPBEXundefined 5 3 12" xfId="4965" xr:uid="{00000000-0005-0000-0000-000005230000}"/>
    <cellStyle name="SAPBEXundefined 5 3 13" xfId="5698" xr:uid="{00000000-0005-0000-0000-000006230000}"/>
    <cellStyle name="SAPBEXundefined 5 3 14" xfId="5714" xr:uid="{00000000-0005-0000-0000-000007230000}"/>
    <cellStyle name="SAPBEXundefined 5 3 15" xfId="6330" xr:uid="{00000000-0005-0000-0000-000008230000}"/>
    <cellStyle name="SAPBEXundefined 5 3 16" xfId="7388" xr:uid="{00000000-0005-0000-0000-000009230000}"/>
    <cellStyle name="SAPBEXundefined 5 3 17" xfId="7521" xr:uid="{00000000-0005-0000-0000-00000A230000}"/>
    <cellStyle name="SAPBEXundefined 5 3 18" xfId="8112" xr:uid="{00000000-0005-0000-0000-00000B230000}"/>
    <cellStyle name="SAPBEXundefined 5 3 19" xfId="8810" xr:uid="{00000000-0005-0000-0000-00000C230000}"/>
    <cellStyle name="SAPBEXundefined 5 3 2" xfId="2046" xr:uid="{00000000-0005-0000-0000-00000D230000}"/>
    <cellStyle name="SAPBEXundefined 5 3 20" xfId="8917" xr:uid="{00000000-0005-0000-0000-00000E230000}"/>
    <cellStyle name="SAPBEXundefined 5 3 21" xfId="9017" xr:uid="{00000000-0005-0000-0000-00000F230000}"/>
    <cellStyle name="SAPBEXundefined 5 3 22" xfId="8661" xr:uid="{00000000-0005-0000-0000-000010230000}"/>
    <cellStyle name="SAPBEXundefined 5 3 3" xfId="2379" xr:uid="{00000000-0005-0000-0000-000011230000}"/>
    <cellStyle name="SAPBEXundefined 5 3 4" xfId="2393" xr:uid="{00000000-0005-0000-0000-000012230000}"/>
    <cellStyle name="SAPBEXundefined 5 3 5" xfId="2520" xr:uid="{00000000-0005-0000-0000-000013230000}"/>
    <cellStyle name="SAPBEXundefined 5 3 6" xfId="2765" xr:uid="{00000000-0005-0000-0000-000014230000}"/>
    <cellStyle name="SAPBEXundefined 5 3 7" xfId="2901" xr:uid="{00000000-0005-0000-0000-000015230000}"/>
    <cellStyle name="SAPBEXundefined 5 3 8" xfId="3757" xr:uid="{00000000-0005-0000-0000-000016230000}"/>
    <cellStyle name="SAPBEXundefined 5 3 9" xfId="4574" xr:uid="{00000000-0005-0000-0000-000017230000}"/>
    <cellStyle name="SAPBEXundefined 5 4" xfId="1172" xr:uid="{00000000-0005-0000-0000-000018230000}"/>
    <cellStyle name="SAPBEXundefined 5 4 2" xfId="1964" xr:uid="{00000000-0005-0000-0000-000019230000}"/>
    <cellStyle name="SAPBEXundefined 5 4 3" xfId="3592" xr:uid="{00000000-0005-0000-0000-00001A230000}"/>
    <cellStyle name="SAPBEXundefined 5 4 4" xfId="4123" xr:uid="{00000000-0005-0000-0000-00001B230000}"/>
    <cellStyle name="SAPBEXundefined 5 4 5" xfId="6186" xr:uid="{00000000-0005-0000-0000-00001C230000}"/>
    <cellStyle name="SAPBEXundefined 5 4 6" xfId="7948" xr:uid="{00000000-0005-0000-0000-00001D230000}"/>
    <cellStyle name="SAPBEXundefined 5 4 7" xfId="8629" xr:uid="{00000000-0005-0000-0000-00001E230000}"/>
    <cellStyle name="SAPBEXundefined 5 5" xfId="1427" xr:uid="{00000000-0005-0000-0000-00001F230000}"/>
    <cellStyle name="SAPBEXundefined 5 6" xfId="1926" xr:uid="{00000000-0005-0000-0000-000020230000}"/>
    <cellStyle name="SAPBEXundefined 5 7" xfId="1366" xr:uid="{00000000-0005-0000-0000-000021230000}"/>
    <cellStyle name="SAPBEXundefined 5 8" xfId="1744" xr:uid="{00000000-0005-0000-0000-000022230000}"/>
    <cellStyle name="SAPBEXundefined 5 9" xfId="1972" xr:uid="{00000000-0005-0000-0000-000023230000}"/>
    <cellStyle name="SAPBEXundefined 6" xfId="224" xr:uid="{00000000-0005-0000-0000-000024230000}"/>
    <cellStyle name="SAPBEXundefined 6 10" xfId="2527" xr:uid="{00000000-0005-0000-0000-000025230000}"/>
    <cellStyle name="SAPBEXundefined 6 11" xfId="3495" xr:uid="{00000000-0005-0000-0000-000026230000}"/>
    <cellStyle name="SAPBEXundefined 6 12" xfId="4323" xr:uid="{00000000-0005-0000-0000-000027230000}"/>
    <cellStyle name="SAPBEXundefined 6 13" xfId="3108" xr:uid="{00000000-0005-0000-0000-000028230000}"/>
    <cellStyle name="SAPBEXundefined 6 14" xfId="4478" xr:uid="{00000000-0005-0000-0000-000029230000}"/>
    <cellStyle name="SAPBEXundefined 6 15" xfId="3465" xr:uid="{00000000-0005-0000-0000-00002A230000}"/>
    <cellStyle name="SAPBEXundefined 6 16" xfId="5463" xr:uid="{00000000-0005-0000-0000-00002B230000}"/>
    <cellStyle name="SAPBEXundefined 6 17" xfId="5289" xr:uid="{00000000-0005-0000-0000-00002C230000}"/>
    <cellStyle name="SAPBEXundefined 6 18" xfId="6101" xr:uid="{00000000-0005-0000-0000-00002D230000}"/>
    <cellStyle name="SAPBEXundefined 6 19" xfId="7141" xr:uid="{00000000-0005-0000-0000-00002E230000}"/>
    <cellStyle name="SAPBEXundefined 6 2" xfId="1076" xr:uid="{00000000-0005-0000-0000-00002F230000}"/>
    <cellStyle name="SAPBEXundefined 6 2 10" xfId="4151" xr:uid="{00000000-0005-0000-0000-000030230000}"/>
    <cellStyle name="SAPBEXundefined 6 2 11" xfId="1562" xr:uid="{00000000-0005-0000-0000-000031230000}"/>
    <cellStyle name="SAPBEXundefined 6 2 12" xfId="4065" xr:uid="{00000000-0005-0000-0000-000032230000}"/>
    <cellStyle name="SAPBEXundefined 6 2 13" xfId="5464" xr:uid="{00000000-0005-0000-0000-000033230000}"/>
    <cellStyle name="SAPBEXundefined 6 2 14" xfId="5290" xr:uid="{00000000-0005-0000-0000-000034230000}"/>
    <cellStyle name="SAPBEXundefined 6 2 15" xfId="6102" xr:uid="{00000000-0005-0000-0000-000035230000}"/>
    <cellStyle name="SAPBEXundefined 6 2 16" xfId="7142" xr:uid="{00000000-0005-0000-0000-000036230000}"/>
    <cellStyle name="SAPBEXundefined 6 2 17" xfId="6450" xr:uid="{00000000-0005-0000-0000-000037230000}"/>
    <cellStyle name="SAPBEXundefined 6 2 18" xfId="7854" xr:uid="{00000000-0005-0000-0000-000038230000}"/>
    <cellStyle name="SAPBEXundefined 6 2 19" xfId="8599" xr:uid="{00000000-0005-0000-0000-000039230000}"/>
    <cellStyle name="SAPBEXundefined 6 2 2" xfId="1424" xr:uid="{00000000-0005-0000-0000-00003A230000}"/>
    <cellStyle name="SAPBEXundefined 6 2 20" xfId="6604" xr:uid="{00000000-0005-0000-0000-00003B230000}"/>
    <cellStyle name="SAPBEXundefined 6 2 21" xfId="8489" xr:uid="{00000000-0005-0000-0000-00003C230000}"/>
    <cellStyle name="SAPBEXundefined 6 2 22" xfId="8372" xr:uid="{00000000-0005-0000-0000-00003D230000}"/>
    <cellStyle name="SAPBEXundefined 6 2 3" xfId="1929" xr:uid="{00000000-0005-0000-0000-00003E230000}"/>
    <cellStyle name="SAPBEXundefined 6 2 4" xfId="1816" xr:uid="{00000000-0005-0000-0000-00003F230000}"/>
    <cellStyle name="SAPBEXundefined 6 2 5" xfId="2149" xr:uid="{00000000-0005-0000-0000-000040230000}"/>
    <cellStyle name="SAPBEXundefined 6 2 6" xfId="1584" xr:uid="{00000000-0005-0000-0000-000041230000}"/>
    <cellStyle name="SAPBEXundefined 6 2 7" xfId="1268" xr:uid="{00000000-0005-0000-0000-000042230000}"/>
    <cellStyle name="SAPBEXundefined 6 2 8" xfId="3496" xr:uid="{00000000-0005-0000-0000-000043230000}"/>
    <cellStyle name="SAPBEXundefined 6 2 9" xfId="4324" xr:uid="{00000000-0005-0000-0000-000044230000}"/>
    <cellStyle name="SAPBEXundefined 6 20" xfId="6451" xr:uid="{00000000-0005-0000-0000-000045230000}"/>
    <cellStyle name="SAPBEXundefined 6 21" xfId="7853" xr:uid="{00000000-0005-0000-0000-000046230000}"/>
    <cellStyle name="SAPBEXundefined 6 22" xfId="8598" xr:uid="{00000000-0005-0000-0000-000047230000}"/>
    <cellStyle name="SAPBEXundefined 6 23" xfId="6602" xr:uid="{00000000-0005-0000-0000-000048230000}"/>
    <cellStyle name="SAPBEXundefined 6 24" xfId="8487" xr:uid="{00000000-0005-0000-0000-000049230000}"/>
    <cellStyle name="SAPBEXundefined 6 25" xfId="8371" xr:uid="{00000000-0005-0000-0000-00004A230000}"/>
    <cellStyle name="SAPBEXundefined 6 3" xfId="1075" xr:uid="{00000000-0005-0000-0000-00004B230000}"/>
    <cellStyle name="SAPBEXundefined 6 3 10" xfId="4715" xr:uid="{00000000-0005-0000-0000-00004C230000}"/>
    <cellStyle name="SAPBEXundefined 6 3 11" xfId="4838" xr:uid="{00000000-0005-0000-0000-00004D230000}"/>
    <cellStyle name="SAPBEXundefined 6 3 12" xfId="4966" xr:uid="{00000000-0005-0000-0000-00004E230000}"/>
    <cellStyle name="SAPBEXundefined 6 3 13" xfId="5699" xr:uid="{00000000-0005-0000-0000-00004F230000}"/>
    <cellStyle name="SAPBEXundefined 6 3 14" xfId="5451" xr:uid="{00000000-0005-0000-0000-000050230000}"/>
    <cellStyle name="SAPBEXundefined 6 3 15" xfId="6331" xr:uid="{00000000-0005-0000-0000-000051230000}"/>
    <cellStyle name="SAPBEXundefined 6 3 16" xfId="7389" xr:uid="{00000000-0005-0000-0000-000052230000}"/>
    <cellStyle name="SAPBEXundefined 6 3 17" xfId="7522" xr:uid="{00000000-0005-0000-0000-000053230000}"/>
    <cellStyle name="SAPBEXundefined 6 3 18" xfId="8113" xr:uid="{00000000-0005-0000-0000-000054230000}"/>
    <cellStyle name="SAPBEXundefined 6 3 19" xfId="8811" xr:uid="{00000000-0005-0000-0000-000055230000}"/>
    <cellStyle name="SAPBEXundefined 6 3 2" xfId="2146" xr:uid="{00000000-0005-0000-0000-000056230000}"/>
    <cellStyle name="SAPBEXundefined 6 3 20" xfId="8918" xr:uid="{00000000-0005-0000-0000-000057230000}"/>
    <cellStyle name="SAPBEXundefined 6 3 21" xfId="9018" xr:uid="{00000000-0005-0000-0000-000058230000}"/>
    <cellStyle name="SAPBEXundefined 6 3 22" xfId="8729" xr:uid="{00000000-0005-0000-0000-000059230000}"/>
    <cellStyle name="SAPBEXundefined 6 3 3" xfId="2380" xr:uid="{00000000-0005-0000-0000-00005A230000}"/>
    <cellStyle name="SAPBEXundefined 6 3 4" xfId="1919" xr:uid="{00000000-0005-0000-0000-00005B230000}"/>
    <cellStyle name="SAPBEXundefined 6 3 5" xfId="1297" xr:uid="{00000000-0005-0000-0000-00005C230000}"/>
    <cellStyle name="SAPBEXundefined 6 3 6" xfId="2766" xr:uid="{00000000-0005-0000-0000-00005D230000}"/>
    <cellStyle name="SAPBEXundefined 6 3 7" xfId="2902" xr:uid="{00000000-0005-0000-0000-00005E230000}"/>
    <cellStyle name="SAPBEXundefined 6 3 8" xfId="3758" xr:uid="{00000000-0005-0000-0000-00005F230000}"/>
    <cellStyle name="SAPBEXundefined 6 3 9" xfId="4575" xr:uid="{00000000-0005-0000-0000-000060230000}"/>
    <cellStyle name="SAPBEXundefined 6 4" xfId="1196" xr:uid="{00000000-0005-0000-0000-000061230000}"/>
    <cellStyle name="SAPBEXundefined 6 4 2" xfId="1736" xr:uid="{00000000-0005-0000-0000-000062230000}"/>
    <cellStyle name="SAPBEXundefined 6 4 3" xfId="3617" xr:uid="{00000000-0005-0000-0000-000063230000}"/>
    <cellStyle name="SAPBEXundefined 6 4 4" xfId="4135" xr:uid="{00000000-0005-0000-0000-000064230000}"/>
    <cellStyle name="SAPBEXundefined 6 4 5" xfId="6210" xr:uid="{00000000-0005-0000-0000-000065230000}"/>
    <cellStyle name="SAPBEXundefined 6 4 6" xfId="7974" xr:uid="{00000000-0005-0000-0000-000066230000}"/>
    <cellStyle name="SAPBEXundefined 6 4 7" xfId="8088" xr:uid="{00000000-0005-0000-0000-000067230000}"/>
    <cellStyle name="SAPBEXundefined 6 5" xfId="1425" xr:uid="{00000000-0005-0000-0000-000068230000}"/>
    <cellStyle name="SAPBEXundefined 6 6" xfId="1928" xr:uid="{00000000-0005-0000-0000-000069230000}"/>
    <cellStyle name="SAPBEXundefined 6 7" xfId="1815" xr:uid="{00000000-0005-0000-0000-00006A230000}"/>
    <cellStyle name="SAPBEXundefined 6 8" xfId="2442" xr:uid="{00000000-0005-0000-0000-00006B230000}"/>
    <cellStyle name="SAPBEXundefined 6 9" xfId="1586" xr:uid="{00000000-0005-0000-0000-00006C230000}"/>
    <cellStyle name="SAPBEXundefined 7" xfId="241" xr:uid="{00000000-0005-0000-0000-00006D230000}"/>
    <cellStyle name="SAPBEXundefined 7 10" xfId="1705" xr:uid="{00000000-0005-0000-0000-00006E230000}"/>
    <cellStyle name="SAPBEXundefined 7 11" xfId="3497" xr:uid="{00000000-0005-0000-0000-00006F230000}"/>
    <cellStyle name="SAPBEXundefined 7 12" xfId="4325" xr:uid="{00000000-0005-0000-0000-000070230000}"/>
    <cellStyle name="SAPBEXundefined 7 13" xfId="4548" xr:uid="{00000000-0005-0000-0000-000071230000}"/>
    <cellStyle name="SAPBEXundefined 7 14" xfId="2565" xr:uid="{00000000-0005-0000-0000-000072230000}"/>
    <cellStyle name="SAPBEXundefined 7 15" xfId="4620" xr:uid="{00000000-0005-0000-0000-000073230000}"/>
    <cellStyle name="SAPBEXundefined 7 16" xfId="5465" xr:uid="{00000000-0005-0000-0000-000074230000}"/>
    <cellStyle name="SAPBEXundefined 7 17" xfId="5291" xr:uid="{00000000-0005-0000-0000-000075230000}"/>
    <cellStyle name="SAPBEXundefined 7 18" xfId="6103" xr:uid="{00000000-0005-0000-0000-000076230000}"/>
    <cellStyle name="SAPBEXundefined 7 19" xfId="7143" xr:uid="{00000000-0005-0000-0000-000077230000}"/>
    <cellStyle name="SAPBEXundefined 7 2" xfId="1078" xr:uid="{00000000-0005-0000-0000-000078230000}"/>
    <cellStyle name="SAPBEXundefined 7 2 10" xfId="4586" xr:uid="{00000000-0005-0000-0000-000079230000}"/>
    <cellStyle name="SAPBEXundefined 7 2 11" xfId="2148" xr:uid="{00000000-0005-0000-0000-00007A230000}"/>
    <cellStyle name="SAPBEXundefined 7 2 12" xfId="4067" xr:uid="{00000000-0005-0000-0000-00007B230000}"/>
    <cellStyle name="SAPBEXundefined 7 2 13" xfId="5466" xr:uid="{00000000-0005-0000-0000-00007C230000}"/>
    <cellStyle name="SAPBEXundefined 7 2 14" xfId="5292" xr:uid="{00000000-0005-0000-0000-00007D230000}"/>
    <cellStyle name="SAPBEXundefined 7 2 15" xfId="6104" xr:uid="{00000000-0005-0000-0000-00007E230000}"/>
    <cellStyle name="SAPBEXundefined 7 2 16" xfId="7144" xr:uid="{00000000-0005-0000-0000-00007F230000}"/>
    <cellStyle name="SAPBEXundefined 7 2 17" xfId="6448" xr:uid="{00000000-0005-0000-0000-000080230000}"/>
    <cellStyle name="SAPBEXundefined 7 2 18" xfId="7856" xr:uid="{00000000-0005-0000-0000-000081230000}"/>
    <cellStyle name="SAPBEXundefined 7 2 19" xfId="8601" xr:uid="{00000000-0005-0000-0000-000082230000}"/>
    <cellStyle name="SAPBEXundefined 7 2 2" xfId="1422" xr:uid="{00000000-0005-0000-0000-000083230000}"/>
    <cellStyle name="SAPBEXundefined 7 2 20" xfId="6405" xr:uid="{00000000-0005-0000-0000-000084230000}"/>
    <cellStyle name="SAPBEXundefined 7 2 21" xfId="8493" xr:uid="{00000000-0005-0000-0000-000085230000}"/>
    <cellStyle name="SAPBEXundefined 7 2 22" xfId="7041" xr:uid="{00000000-0005-0000-0000-000086230000}"/>
    <cellStyle name="SAPBEXundefined 7 2 3" xfId="1931" xr:uid="{00000000-0005-0000-0000-000087230000}"/>
    <cellStyle name="SAPBEXundefined 7 2 4" xfId="1385" xr:uid="{00000000-0005-0000-0000-000088230000}"/>
    <cellStyle name="SAPBEXundefined 7 2 5" xfId="1745" xr:uid="{00000000-0005-0000-0000-000089230000}"/>
    <cellStyle name="SAPBEXundefined 7 2 6" xfId="1583" xr:uid="{00000000-0005-0000-0000-00008A230000}"/>
    <cellStyle name="SAPBEXundefined 7 2 7" xfId="1438" xr:uid="{00000000-0005-0000-0000-00008B230000}"/>
    <cellStyle name="SAPBEXundefined 7 2 8" xfId="3498" xr:uid="{00000000-0005-0000-0000-00008C230000}"/>
    <cellStyle name="SAPBEXundefined 7 2 9" xfId="4326" xr:uid="{00000000-0005-0000-0000-00008D230000}"/>
    <cellStyle name="SAPBEXundefined 7 20" xfId="6449" xr:uid="{00000000-0005-0000-0000-00008E230000}"/>
    <cellStyle name="SAPBEXundefined 7 21" xfId="7855" xr:uid="{00000000-0005-0000-0000-00008F230000}"/>
    <cellStyle name="SAPBEXundefined 7 22" xfId="8600" xr:uid="{00000000-0005-0000-0000-000090230000}"/>
    <cellStyle name="SAPBEXundefined 7 23" xfId="6605" xr:uid="{00000000-0005-0000-0000-000091230000}"/>
    <cellStyle name="SAPBEXundefined 7 24" xfId="8491" xr:uid="{00000000-0005-0000-0000-000092230000}"/>
    <cellStyle name="SAPBEXundefined 7 25" xfId="8373" xr:uid="{00000000-0005-0000-0000-000093230000}"/>
    <cellStyle name="SAPBEXundefined 7 3" xfId="1077" xr:uid="{00000000-0005-0000-0000-000094230000}"/>
    <cellStyle name="SAPBEXundefined 7 3 10" xfId="4716" xr:uid="{00000000-0005-0000-0000-000095230000}"/>
    <cellStyle name="SAPBEXundefined 7 3 11" xfId="4839" xr:uid="{00000000-0005-0000-0000-000096230000}"/>
    <cellStyle name="SAPBEXundefined 7 3 12" xfId="4967" xr:uid="{00000000-0005-0000-0000-000097230000}"/>
    <cellStyle name="SAPBEXundefined 7 3 13" xfId="5700" xr:uid="{00000000-0005-0000-0000-000098230000}"/>
    <cellStyle name="SAPBEXundefined 7 3 14" xfId="2757" xr:uid="{00000000-0005-0000-0000-000099230000}"/>
    <cellStyle name="SAPBEXundefined 7 3 15" xfId="6332" xr:uid="{00000000-0005-0000-0000-00009A230000}"/>
    <cellStyle name="SAPBEXundefined 7 3 16" xfId="7390" xr:uid="{00000000-0005-0000-0000-00009B230000}"/>
    <cellStyle name="SAPBEXundefined 7 3 17" xfId="7523" xr:uid="{00000000-0005-0000-0000-00009C230000}"/>
    <cellStyle name="SAPBEXundefined 7 3 18" xfId="8114" xr:uid="{00000000-0005-0000-0000-00009D230000}"/>
    <cellStyle name="SAPBEXundefined 7 3 19" xfId="8812" xr:uid="{00000000-0005-0000-0000-00009E230000}"/>
    <cellStyle name="SAPBEXundefined 7 3 2" xfId="1226" xr:uid="{00000000-0005-0000-0000-00009F230000}"/>
    <cellStyle name="SAPBEXundefined 7 3 20" xfId="8919" xr:uid="{00000000-0005-0000-0000-0000A0230000}"/>
    <cellStyle name="SAPBEXundefined 7 3 21" xfId="9019" xr:uid="{00000000-0005-0000-0000-0000A1230000}"/>
    <cellStyle name="SAPBEXundefined 7 3 22" xfId="9030" xr:uid="{00000000-0005-0000-0000-0000A2230000}"/>
    <cellStyle name="SAPBEXundefined 7 3 3" xfId="2381" xr:uid="{00000000-0005-0000-0000-0000A3230000}"/>
    <cellStyle name="SAPBEXundefined 7 3 4" xfId="2175" xr:uid="{00000000-0005-0000-0000-0000A4230000}"/>
    <cellStyle name="SAPBEXundefined 7 3 5" xfId="2283" xr:uid="{00000000-0005-0000-0000-0000A5230000}"/>
    <cellStyle name="SAPBEXundefined 7 3 6" xfId="2767" xr:uid="{00000000-0005-0000-0000-0000A6230000}"/>
    <cellStyle name="SAPBEXundefined 7 3 7" xfId="2903" xr:uid="{00000000-0005-0000-0000-0000A7230000}"/>
    <cellStyle name="SAPBEXundefined 7 3 8" xfId="3759" xr:uid="{00000000-0005-0000-0000-0000A8230000}"/>
    <cellStyle name="SAPBEXundefined 7 3 9" xfId="4576" xr:uid="{00000000-0005-0000-0000-0000A9230000}"/>
    <cellStyle name="SAPBEXundefined 7 4" xfId="1209" xr:uid="{00000000-0005-0000-0000-0000AA230000}"/>
    <cellStyle name="SAPBEXundefined 7 4 2" xfId="2776" xr:uid="{00000000-0005-0000-0000-0000AB230000}"/>
    <cellStyle name="SAPBEXundefined 7 4 3" xfId="3633" xr:uid="{00000000-0005-0000-0000-0000AC230000}"/>
    <cellStyle name="SAPBEXundefined 7 4 4" xfId="4847" xr:uid="{00000000-0005-0000-0000-0000AD230000}"/>
    <cellStyle name="SAPBEXundefined 7 4 5" xfId="6225" xr:uid="{00000000-0005-0000-0000-0000AE230000}"/>
    <cellStyle name="SAPBEXundefined 7 4 6" xfId="7990" xr:uid="{00000000-0005-0000-0000-0000AF230000}"/>
    <cellStyle name="SAPBEXundefined 7 4 7" xfId="9009" xr:uid="{00000000-0005-0000-0000-0000B0230000}"/>
    <cellStyle name="SAPBEXundefined 7 5" xfId="1423" xr:uid="{00000000-0005-0000-0000-0000B1230000}"/>
    <cellStyle name="SAPBEXundefined 7 6" xfId="1930" xr:uid="{00000000-0005-0000-0000-0000B2230000}"/>
    <cellStyle name="SAPBEXundefined 7 7" xfId="1817" xr:uid="{00000000-0005-0000-0000-0000B3230000}"/>
    <cellStyle name="SAPBEXundefined 7 8" xfId="1280" xr:uid="{00000000-0005-0000-0000-0000B4230000}"/>
    <cellStyle name="SAPBEXundefined 7 9" xfId="2292" xr:uid="{00000000-0005-0000-0000-0000B5230000}"/>
    <cellStyle name="SAPBEXundefined 8" xfId="1079" xr:uid="{00000000-0005-0000-0000-0000B6230000}"/>
    <cellStyle name="SAPBEXundefined 8 10" xfId="4327" xr:uid="{00000000-0005-0000-0000-0000B7230000}"/>
    <cellStyle name="SAPBEXundefined 8 11" xfId="4345" xr:uid="{00000000-0005-0000-0000-0000B8230000}"/>
    <cellStyle name="SAPBEXundefined 8 12" xfId="4587" xr:uid="{00000000-0005-0000-0000-0000B9230000}"/>
    <cellStyle name="SAPBEXundefined 8 13" xfId="4068" xr:uid="{00000000-0005-0000-0000-0000BA230000}"/>
    <cellStyle name="SAPBEXundefined 8 14" xfId="5467" xr:uid="{00000000-0005-0000-0000-0000BB230000}"/>
    <cellStyle name="SAPBEXundefined 8 15" xfId="5293" xr:uid="{00000000-0005-0000-0000-0000BC230000}"/>
    <cellStyle name="SAPBEXundefined 8 16" xfId="6105" xr:uid="{00000000-0005-0000-0000-0000BD230000}"/>
    <cellStyle name="SAPBEXundefined 8 17" xfId="7145" xr:uid="{00000000-0005-0000-0000-0000BE230000}"/>
    <cellStyle name="SAPBEXundefined 8 18" xfId="6447" xr:uid="{00000000-0005-0000-0000-0000BF230000}"/>
    <cellStyle name="SAPBEXundefined 8 19" xfId="7857" xr:uid="{00000000-0005-0000-0000-0000C0230000}"/>
    <cellStyle name="SAPBEXundefined 8 2" xfId="1080" xr:uid="{00000000-0005-0000-0000-0000C1230000}"/>
    <cellStyle name="SAPBEXundefined 8 2 10" xfId="4408" xr:uid="{00000000-0005-0000-0000-0000C2230000}"/>
    <cellStyle name="SAPBEXundefined 8 2 11" xfId="4375" xr:uid="{00000000-0005-0000-0000-0000C3230000}"/>
    <cellStyle name="SAPBEXundefined 8 2 12" xfId="4705" xr:uid="{00000000-0005-0000-0000-0000C4230000}"/>
    <cellStyle name="SAPBEXundefined 8 2 13" xfId="5468" xr:uid="{00000000-0005-0000-0000-0000C5230000}"/>
    <cellStyle name="SAPBEXundefined 8 2 14" xfId="5294" xr:uid="{00000000-0005-0000-0000-0000C6230000}"/>
    <cellStyle name="SAPBEXundefined 8 2 15" xfId="6106" xr:uid="{00000000-0005-0000-0000-0000C7230000}"/>
    <cellStyle name="SAPBEXundefined 8 2 16" xfId="7146" xr:uid="{00000000-0005-0000-0000-0000C8230000}"/>
    <cellStyle name="SAPBEXundefined 8 2 17" xfId="6446" xr:uid="{00000000-0005-0000-0000-0000C9230000}"/>
    <cellStyle name="SAPBEXundefined 8 2 18" xfId="7858" xr:uid="{00000000-0005-0000-0000-0000CA230000}"/>
    <cellStyle name="SAPBEXundefined 8 2 19" xfId="8603" xr:uid="{00000000-0005-0000-0000-0000CB230000}"/>
    <cellStyle name="SAPBEXundefined 8 2 2" xfId="1420" xr:uid="{00000000-0005-0000-0000-0000CC230000}"/>
    <cellStyle name="SAPBEXundefined 8 2 20" xfId="6613" xr:uid="{00000000-0005-0000-0000-0000CD230000}"/>
    <cellStyle name="SAPBEXundefined 8 2 21" xfId="8801" xr:uid="{00000000-0005-0000-0000-0000CE230000}"/>
    <cellStyle name="SAPBEXundefined 8 2 22" xfId="8374" xr:uid="{00000000-0005-0000-0000-0000CF230000}"/>
    <cellStyle name="SAPBEXundefined 8 2 3" xfId="1933" xr:uid="{00000000-0005-0000-0000-0000D0230000}"/>
    <cellStyle name="SAPBEXundefined 8 2 4" xfId="1818" xr:uid="{00000000-0005-0000-0000-0000D1230000}"/>
    <cellStyle name="SAPBEXundefined 8 2 5" xfId="2441" xr:uid="{00000000-0005-0000-0000-0000D2230000}"/>
    <cellStyle name="SAPBEXundefined 8 2 6" xfId="1582" xr:uid="{00000000-0005-0000-0000-0000D3230000}"/>
    <cellStyle name="SAPBEXundefined 8 2 7" xfId="1453" xr:uid="{00000000-0005-0000-0000-0000D4230000}"/>
    <cellStyle name="SAPBEXundefined 8 2 8" xfId="3500" xr:uid="{00000000-0005-0000-0000-0000D5230000}"/>
    <cellStyle name="SAPBEXundefined 8 2 9" xfId="4328" xr:uid="{00000000-0005-0000-0000-0000D6230000}"/>
    <cellStyle name="SAPBEXundefined 8 20" xfId="8602" xr:uid="{00000000-0005-0000-0000-0000D7230000}"/>
    <cellStyle name="SAPBEXundefined 8 21" xfId="7265" xr:uid="{00000000-0005-0000-0000-0000D8230000}"/>
    <cellStyle name="SAPBEXundefined 8 22" xfId="8494" xr:uid="{00000000-0005-0000-0000-0000D9230000}"/>
    <cellStyle name="SAPBEXundefined 8 23" xfId="8854" xr:uid="{00000000-0005-0000-0000-0000DA230000}"/>
    <cellStyle name="SAPBEXundefined 8 24" xfId="9140" xr:uid="{00000000-0005-0000-0000-0000DB230000}"/>
    <cellStyle name="SAPBEXundefined 8 3" xfId="1421" xr:uid="{00000000-0005-0000-0000-0000DC230000}"/>
    <cellStyle name="SAPBEXundefined 8 4" xfId="1932" xr:uid="{00000000-0005-0000-0000-0000DD230000}"/>
    <cellStyle name="SAPBEXundefined 8 5" xfId="1300" xr:uid="{00000000-0005-0000-0000-0000DE230000}"/>
    <cellStyle name="SAPBEXundefined 8 6" xfId="1475" xr:uid="{00000000-0005-0000-0000-0000DF230000}"/>
    <cellStyle name="SAPBEXundefined 8 7" xfId="1994" xr:uid="{00000000-0005-0000-0000-0000E0230000}"/>
    <cellStyle name="SAPBEXundefined 8 8" xfId="2143" xr:uid="{00000000-0005-0000-0000-0000E1230000}"/>
    <cellStyle name="SAPBEXundefined 8 9" xfId="3499" xr:uid="{00000000-0005-0000-0000-0000E2230000}"/>
    <cellStyle name="SAPBEXundefined 9" xfId="1081" xr:uid="{00000000-0005-0000-0000-0000E3230000}"/>
    <cellStyle name="SAPBEXundefined 9 10" xfId="4329" xr:uid="{00000000-0005-0000-0000-0000E4230000}"/>
    <cellStyle name="SAPBEXundefined 9 11" xfId="4152" xr:uid="{00000000-0005-0000-0000-0000E5230000}"/>
    <cellStyle name="SAPBEXundefined 9 12" xfId="4477" xr:uid="{00000000-0005-0000-0000-0000E6230000}"/>
    <cellStyle name="SAPBEXundefined 9 13" xfId="4592" xr:uid="{00000000-0005-0000-0000-0000E7230000}"/>
    <cellStyle name="SAPBEXundefined 9 14" xfId="5469" xr:uid="{00000000-0005-0000-0000-0000E8230000}"/>
    <cellStyle name="SAPBEXundefined 9 15" xfId="5295" xr:uid="{00000000-0005-0000-0000-0000E9230000}"/>
    <cellStyle name="SAPBEXundefined 9 16" xfId="6107" xr:uid="{00000000-0005-0000-0000-0000EA230000}"/>
    <cellStyle name="SAPBEXundefined 9 17" xfId="7147" xr:uid="{00000000-0005-0000-0000-0000EB230000}"/>
    <cellStyle name="SAPBEXundefined 9 18" xfId="6445" xr:uid="{00000000-0005-0000-0000-0000EC230000}"/>
    <cellStyle name="SAPBEXundefined 9 19" xfId="7859" xr:uid="{00000000-0005-0000-0000-0000ED230000}"/>
    <cellStyle name="SAPBEXundefined 9 2" xfId="1082" xr:uid="{00000000-0005-0000-0000-0000EE230000}"/>
    <cellStyle name="SAPBEXundefined 9 2 10" xfId="4549" xr:uid="{00000000-0005-0000-0000-0000EF230000}"/>
    <cellStyle name="SAPBEXundefined 9 2 11" xfId="2016" xr:uid="{00000000-0005-0000-0000-0000F0230000}"/>
    <cellStyle name="SAPBEXundefined 9 2 12" xfId="3719" xr:uid="{00000000-0005-0000-0000-0000F1230000}"/>
    <cellStyle name="SAPBEXundefined 9 2 13" xfId="5470" xr:uid="{00000000-0005-0000-0000-0000F2230000}"/>
    <cellStyle name="SAPBEXundefined 9 2 14" xfId="5296" xr:uid="{00000000-0005-0000-0000-0000F3230000}"/>
    <cellStyle name="SAPBEXundefined 9 2 15" xfId="6108" xr:uid="{00000000-0005-0000-0000-0000F4230000}"/>
    <cellStyle name="SAPBEXundefined 9 2 16" xfId="7148" xr:uid="{00000000-0005-0000-0000-0000F5230000}"/>
    <cellStyle name="SAPBEXundefined 9 2 17" xfId="6444" xr:uid="{00000000-0005-0000-0000-0000F6230000}"/>
    <cellStyle name="SAPBEXundefined 9 2 18" xfId="7860" xr:uid="{00000000-0005-0000-0000-0000F7230000}"/>
    <cellStyle name="SAPBEXundefined 9 2 19" xfId="8605" xr:uid="{00000000-0005-0000-0000-0000F8230000}"/>
    <cellStyle name="SAPBEXundefined 9 2 2" xfId="1418" xr:uid="{00000000-0005-0000-0000-0000F9230000}"/>
    <cellStyle name="SAPBEXundefined 9 2 20" xfId="6615" xr:uid="{00000000-0005-0000-0000-0000FA230000}"/>
    <cellStyle name="SAPBEXundefined 9 2 21" xfId="8495" xr:uid="{00000000-0005-0000-0000-0000FB230000}"/>
    <cellStyle name="SAPBEXundefined 9 2 22" xfId="8376" xr:uid="{00000000-0005-0000-0000-0000FC230000}"/>
    <cellStyle name="SAPBEXundefined 9 2 3" xfId="1935" xr:uid="{00000000-0005-0000-0000-0000FD230000}"/>
    <cellStyle name="SAPBEXundefined 9 2 4" xfId="1820" xr:uid="{00000000-0005-0000-0000-0000FE230000}"/>
    <cellStyle name="SAPBEXundefined 9 2 5" xfId="2346" xr:uid="{00000000-0005-0000-0000-0000FF230000}"/>
    <cellStyle name="SAPBEXundefined 9 2 6" xfId="1838" xr:uid="{00000000-0005-0000-0000-000000240000}"/>
    <cellStyle name="SAPBEXundefined 9 2 7" xfId="2560" xr:uid="{00000000-0005-0000-0000-000001240000}"/>
    <cellStyle name="SAPBEXundefined 9 2 8" xfId="3502" xr:uid="{00000000-0005-0000-0000-000002240000}"/>
    <cellStyle name="SAPBEXundefined 9 2 9" xfId="4330" xr:uid="{00000000-0005-0000-0000-000003240000}"/>
    <cellStyle name="SAPBEXundefined 9 20" xfId="8604" xr:uid="{00000000-0005-0000-0000-000004240000}"/>
    <cellStyle name="SAPBEXundefined 9 21" xfId="6614" xr:uid="{00000000-0005-0000-0000-000005240000}"/>
    <cellStyle name="SAPBEXundefined 9 22" xfId="8662" xr:uid="{00000000-0005-0000-0000-000006240000}"/>
    <cellStyle name="SAPBEXundefined 9 23" xfId="8375" xr:uid="{00000000-0005-0000-0000-000007240000}"/>
    <cellStyle name="SAPBEXundefined 9 3" xfId="1419" xr:uid="{00000000-0005-0000-0000-000008240000}"/>
    <cellStyle name="SAPBEXundefined 9 4" xfId="1934" xr:uid="{00000000-0005-0000-0000-000009240000}"/>
    <cellStyle name="SAPBEXundefined 9 5" xfId="1819" xr:uid="{00000000-0005-0000-0000-00000A240000}"/>
    <cellStyle name="SAPBEXundefined 9 6" xfId="1746" xr:uid="{00000000-0005-0000-0000-00000B240000}"/>
    <cellStyle name="SAPBEXundefined 9 7" xfId="2410" xr:uid="{00000000-0005-0000-0000-00000C240000}"/>
    <cellStyle name="SAPBEXundefined 9 8" xfId="2164" xr:uid="{00000000-0005-0000-0000-00000D240000}"/>
    <cellStyle name="SAPBEXundefined 9 9" xfId="3501" xr:uid="{00000000-0005-0000-0000-00000E240000}"/>
    <cellStyle name="SAPBEXundefined_FY12_MNA_Monthly_Portfolio_Report_July_2012new - Copy" xfId="1083" xr:uid="{00000000-0005-0000-0000-00000F240000}"/>
  </cellStyles>
  <dxfs count="8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general" vertical="bottom" textRotation="0" wrapText="1" indent="0" justifyLastLine="0" shrinkToFit="0" readingOrder="0"/>
    </dxf>
    <dxf>
      <numFmt numFmtId="173" formatCode="_(* #,##0.000000_);_(* \(#,##0.000000\);_(* &quot;-&quot;??_);_(@_)"/>
    </dxf>
    <dxf>
      <numFmt numFmtId="173" formatCode="_(* #,##0.000000_);_(* \(#,##0.000000\);_(* &quot;-&quot;??_);_(@_)"/>
    </dxf>
    <dxf>
      <numFmt numFmtId="173" formatCode="_(* #,##0.000000_);_(* \(#,##0.000000\);_(* &quot;-&quot;??_);_(@_)"/>
    </dxf>
    <dxf>
      <numFmt numFmtId="173" formatCode="_(* #,##0.000000_);_(* \(#,##0.000000\);_(* &quot;-&quot;??_);_(@_)"/>
    </dxf>
    <dxf>
      <numFmt numFmtId="173" formatCode="_(* #,##0.000000_);_(* \(#,##0.000000\);_(* &quot;-&quot;??_);_(@_)"/>
    </dxf>
    <dxf>
      <numFmt numFmtId="174" formatCode="_(* #,##0.00000_);_(* \(#,##0.00000\);_(* &quot;-&quot;??_);_(@_)"/>
    </dxf>
    <dxf>
      <numFmt numFmtId="174" formatCode="_(* #,##0.00000_);_(* \(#,##0.00000\);_(* &quot;-&quot;??_);_(@_)"/>
    </dxf>
    <dxf>
      <numFmt numFmtId="174" formatCode="_(* #,##0.00000_);_(* \(#,##0.00000\);_(* &quot;-&quot;??_);_(@_)"/>
    </dxf>
    <dxf>
      <numFmt numFmtId="174" formatCode="_(* #,##0.00000_);_(* \(#,##0.00000\);_(* &quot;-&quot;??_);_(@_)"/>
    </dxf>
    <dxf>
      <numFmt numFmtId="174" formatCode="_(* #,##0.00000_);_(* \(#,##0.00000\);_(* &quot;-&quot;??_);_(@_)"/>
    </dxf>
    <dxf>
      <numFmt numFmtId="175" formatCode="_(* #,##0.0000_);_(* \(#,##0.0000\);_(* &quot;-&quot;??_);_(@_)"/>
    </dxf>
    <dxf>
      <numFmt numFmtId="175" formatCode="_(* #,##0.0000_);_(* \(#,##0.0000\);_(* &quot;-&quot;??_);_(@_)"/>
    </dxf>
    <dxf>
      <numFmt numFmtId="175" formatCode="_(* #,##0.0000_);_(* \(#,##0.0000\);_(* &quot;-&quot;??_);_(@_)"/>
    </dxf>
    <dxf>
      <numFmt numFmtId="175" formatCode="_(* #,##0.0000_);_(* \(#,##0.0000\);_(* &quot;-&quot;??_);_(@_)"/>
    </dxf>
    <dxf>
      <numFmt numFmtId="175" formatCode="_(* #,##0.0000_);_(* \(#,##0.0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Climate%20Change/Operations_Portfolio/CCG-GFDRR/2.%20Resource%20Management/5.%20Trust%20Fund%20Report/FY16/Apr/End-Apr%20TF%20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Users/wb356654/Desktop/Expense%20Type%20cod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limate%20Change\Operations_Portfolio\CCG-GFDRR\2.%20Resource%20Management\1.%20FY18\Dashboard\Japan%20SDTF%20Dashboard%20-%202017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isbursed Commitments"/>
      <sheetName val="For PPT"/>
      <sheetName val="Track 3"/>
      <sheetName val="Fy16 new allocations"/>
      <sheetName val="Balance"/>
      <sheetName val="PMA"/>
      <sheetName val="Contribution Receivable data"/>
      <sheetName val="End-Dec_ TF Balances"/>
      <sheetName val="FY16 clawback"/>
      <sheetName val="FY15 clawback"/>
      <sheetName val="SAP TF report Dump"/>
      <sheetName val="Sheet1"/>
      <sheetName val="Clawback fund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 expense code"/>
      <sheetName val="TF code"/>
      <sheetName val="Trustee code"/>
      <sheetName val="Window code"/>
      <sheetName val="BW expense code"/>
      <sheetName val="Staff Unit"/>
      <sheetName val="Country"/>
      <sheetName val="Country Code for Contri"/>
      <sheetName val="Contry and Region"/>
      <sheetName val="Region code"/>
      <sheetName val="Contry and Region 2"/>
      <sheetName val="Sheet2"/>
      <sheetName val="Window#"/>
      <sheetName val="Closing year and active year"/>
      <sheetName val="Sheet1"/>
      <sheetName val="Trust Fund code"/>
      <sheetName val="Secretariat vs others"/>
      <sheetName val="Trustee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A3" t="str">
            <v>AFRICA</v>
          </cell>
          <cell r="B3" t="str">
            <v>AFR</v>
          </cell>
        </row>
        <row r="4">
          <cell r="A4" t="str">
            <v>EAST ASIA AND PACIFIC</v>
          </cell>
          <cell r="B4" t="str">
            <v>EAP</v>
          </cell>
        </row>
        <row r="5">
          <cell r="A5" t="str">
            <v>EUROPE AND CENTRAL ASIA</v>
          </cell>
          <cell r="B5" t="str">
            <v>ECA</v>
          </cell>
        </row>
        <row r="6">
          <cell r="A6" t="str">
            <v>LATIN AMERICA AND CARIBBEAN</v>
          </cell>
          <cell r="B6" t="str">
            <v>LCR</v>
          </cell>
        </row>
        <row r="7">
          <cell r="A7" t="str">
            <v>MIDDLE EAST AND NORTH AFRICA</v>
          </cell>
          <cell r="B7" t="str">
            <v>MNA</v>
          </cell>
        </row>
        <row r="8">
          <cell r="A8" t="str">
            <v>OTHER</v>
          </cell>
          <cell r="B8" t="str">
            <v>GLOBAL</v>
          </cell>
        </row>
        <row r="9">
          <cell r="A9" t="str">
            <v>SOUTH ASIA</v>
          </cell>
          <cell r="B9" t="str">
            <v>SAR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112 - FY18 Active Portfolio"/>
      <sheetName val="Name"/>
      <sheetName val="List"/>
      <sheetName val="Activated"/>
      <sheetName val="Activated (2)"/>
      <sheetName val="201712 - Raw Data"/>
      <sheetName val="Sheet1"/>
      <sheetName val="201712 - FY18 Work Plan Details"/>
      <sheetName val="201512 - FY16 Envelope Deta (2"/>
      <sheetName val="Pending Activation"/>
      <sheetName val="FY16 by region and theme"/>
      <sheetName val="Pending Activation (2)"/>
      <sheetName val="201712 - FY17-18 Awards"/>
      <sheetName val="201712 - FY18 Work Plan Det (2)"/>
      <sheetName val="Track 3"/>
      <sheetName val="Track2 MDT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-Van Thi Nguyen" refreshedDate="42439.752064699074" createdVersion="5" refreshedVersion="5" minRefreshableVersion="3" recordCount="70" xr:uid="{00000000-000A-0000-FFFF-FFFF06000000}">
  <cacheSource type="worksheet">
    <worksheetSource name="Table2[[Regional / Thematic]:[Notes]]"/>
  </cacheSource>
  <cacheFields count="10">
    <cacheField name="Regional / Thematic" numFmtId="0">
      <sharedItems/>
    </cacheField>
    <cacheField name="Team" numFmtId="0">
      <sharedItems count="18">
        <s v="AFR"/>
        <s v="EAP"/>
        <s v="ECA"/>
        <s v="GLOBAL - DRFI"/>
        <s v="LCR"/>
        <s v="MNA"/>
        <s v="SAR"/>
        <s v="GLOBAL - Capacity Development"/>
        <s v="GLOBAL - Hydromet"/>
        <s v="GLOBAL - Inclusive Community Resilience"/>
        <s v="GLOBAL - Innovation Lab"/>
        <s v="GLOBAL - Japan Hub"/>
        <s v="GLOBAL - Outreach and Partnerships"/>
        <s v="GLOBAL - Resilience to Climate Change"/>
        <s v="GLOBAL - Resilient Cities"/>
        <s v="GLOBAL - Resilient Recovery"/>
        <s v="GLOBAL - Safer Schools"/>
        <s v="GLOBAL - SISRI"/>
      </sharedItems>
    </cacheField>
    <cacheField name="Scenario" numFmtId="0">
      <sharedItems/>
    </cacheField>
    <cacheField name="Fund Source (Main Fund)" numFmtId="0">
      <sharedItems count="13">
        <s v="ACP-EU (TF071630)"/>
        <s v="Africa Disaster Risk Financing (ADRF) SDTF (TF072281)"/>
        <s v="Core MDTF (TF072236)"/>
        <s v="Japan Program (TF072129)"/>
        <s v="Track II-MDTF (TF070611)"/>
        <s v="EU-SERBIA NDRMP SDTF (TF072528)"/>
        <s v="EU-DRAF SDTF (TF072535)"/>
        <s v="T2-SD-Spain (TF070806)"/>
        <s v="EU-SAR SDTF (TF072458)"/>
        <s v="T2-SD-Japan (TF070809)"/>
        <s v="T2-SD-Australia (TF070807)"/>
        <s v="Track III Callable Fund (TF070868)"/>
        <s v="Track III SRFF (TF070948)"/>
      </sharedItems>
    </cacheField>
    <cacheField name="Envelope" numFmtId="0">
      <sharedItems count="34">
        <s v="All Windows"/>
        <s v="ADRF"/>
        <s v="FY16 Base Envelope"/>
        <s v="FY15-16 Country Window"/>
        <s v="FY16 Investment Case"/>
        <s v="FY15 Base Envelope"/>
        <s v="FY15 Swiss Contribution - ECA Serbia"/>
        <s v="FY16 Swiss Contribution - Serbia"/>
        <s v="FY16 EU Envelope - Serbia"/>
        <s v="FY16 EU Envelope - DRFI"/>
        <s v="Spain"/>
        <s v="FY16 Germany Contribution - SAR Nepal"/>
        <s v="FY16 EU-SAR Program"/>
        <s v="FY15-16 Country Window - Unbudgeted Nepal Emergency"/>
        <s v="FY16 Legacy T2-SDTF Japan"/>
        <s v="FY16 Legacy T2-SDTF Australia"/>
        <s v="FY15 DFID Contribution - DRFI - Philippines"/>
        <s v="FY16 Sweden Contribution - DRFI"/>
        <s v="FY16 USAID Contribution - DRFI - Agriculture"/>
        <s v="FY16 Swiss Contribution - Community Resilience"/>
        <s v="FY15 DFID Contribution - Innovation Lab - Challenge Fund"/>
        <s v="FY15-16 Japan Hub"/>
        <s v="FY15 Swiss Contribution - CC Window 1 (Country)"/>
        <s v="FY15 Swiss Contribution - CC Window 2 (JIT)"/>
        <s v="FY15 Swiss Contribution - CC Window 3 (Analytics)"/>
        <s v="FY16 Resilient Building Codes"/>
        <s v="FY15 Germany Contribution - Safer Schools ECA Armenia"/>
        <s v="FY15 Australia Contribution - Safer Schools - SAR Nepal"/>
        <s v="FY16 Germany Contribution - Safer Schools - LCR Jamaica"/>
        <s v="FY15 Australia Contribution - Safer Schools - EAP"/>
        <s v="FY16 Luxembourg Contribution - SISRI"/>
        <s v="FY16 Italy Contribution-Knowledge Exchange - Jordan and Lebanon"/>
        <s v="FY16 Italy Contribution- Strengthening Capacity for Somali El Niño Preparedness"/>
        <s v="FY16 Italy Contribution- Dominica "/>
      </sharedItems>
    </cacheField>
    <cacheField name="FY" numFmtId="0">
      <sharedItems/>
    </cacheField>
    <cacheField name="Allocation" numFmtId="2">
      <sharedItems containsSemiMixedTypes="0" containsString="0" containsNumber="1" minValue="0" maxValue="11.7"/>
    </cacheField>
    <cacheField name="Awarded (Active New Fund, Award Letter, Pending Top-Up, New Top up)" numFmtId="2">
      <sharedItems containsSemiMixedTypes="0" containsString="0" containsNumber="1" minValue="0" maxValue="11.433992999999999"/>
    </cacheField>
    <cacheField name="Balance Available" numFmtId="2">
      <sharedItems containsSemiMixedTypes="0" containsString="0" containsNumber="1" minValue="-0.56000000000000005" maxValue="4.5"/>
    </cacheField>
    <cacheField name="Notes" numFmtId="0">
      <sharedItems containsBlank="1" count="41">
        <s v="Specific SDTF rules apply."/>
        <s v="Specific SDTF rules apply. ($12.6 million gross in FY15 and FY18)"/>
        <s v=" "/>
        <m/>
        <s v="UFCOP $450k (July 2015)"/>
        <s v="Advancing the DRM Agenda in Georgia ($350k)"/>
        <s v="Improving Early Warning System under Serbia National DRM Program (April 2015)"/>
        <s v="Kyrgyz Safe Schools Program (301K) is funded by MDTF instead"/>
        <s v="1.6 mn CHF * 88%. CHF 1.6 million (from Swiss for Serbia) - Envelope available upon call of funds"/>
        <s v="Specific rules may apply."/>
        <s v="Nepal Disaster-Linked Social Assistance Delivery Support System Development (July 2015): Total award of $1 million, and $501 of $570k contribution funded by Germany. Additional funds may be available, but $499 covered under FY16 Base envelope."/>
        <s v="10 million EUR (-PM, Capacity building for regional/national DRM and for hydromet)"/>
        <s v="Awards issued to Bhutan ($2.3 million) and Afghanistan ($2.5 million)"/>
        <s v="Planned award to Nepal ($1.5 million)"/>
        <s v="Legacy T2-SDTF balance."/>
        <s v="FY16 Legacy T2-SDTF Australia. For MARC FORNI"/>
        <s v="Philippines - Support to Implementation of Disaster Risk Financing and Insurance Strategy (Nov 2014)"/>
        <s v="Disaster Risk Financing for Resilient Livelihoods"/>
        <s v="Agricultural Insurance Development Program (Pending) USAID pledged US$4 million and signed 2 AAs for $2.23 million, of which $1.03 million has been transferred. Remaining $1.2 million expected in June 2016. "/>
        <s v="Strengthening Global Hydromet System – Investment Support ($315k) and Knowledge Management and Partnerships ($185k)"/>
        <s v="Top-Up for TF015831"/>
        <s v="Provisionally charges recent $750k expenditure plan (not yet approved) against this envelope. (Plan includes many top-ups for funds in the Track II-MDTF (TF070611), which could not be funded throught Core MDTF (TF072236))."/>
        <s v="Challenge Fund and Open Data for Resilience Scoping Project (March 2015)"/>
        <s v="2nd Tranche of GBP 1.3 million (approx. USD 2.04) - 7% Management/Central. "/>
        <s v="Programmed for CKET activities"/>
        <s v="COUNTRY PROGRAM ALLOCATION"/>
        <s v="Committed: Strengthening the Capacity of National Hydrological Services in Sub-Saharan Africa ($450k); Pipeline: Central Asia Hydromet, Madagascar, Andes/Bolivia Climate Change"/>
        <s v="This grant is fully awarded, but disburses based on pass-through to TTLs. Current pass-through totals: $185k"/>
        <s v="Resilience Results Monitoring &amp; Evaluation ($295k)"/>
        <s v="$500k base envelope + $400k in returned funds from TF016898 ($400k to be split between M. Sotomayor and Niels)"/>
        <s v="Project with Thomas Moullier. "/>
        <s v="Armenia Support to School Safety Program (June 2015)"/>
        <s v="Nepal Safer Schools Project (June 2015), Top-Up ($500k) in December"/>
        <s v="Changed from Core MDTF to Track II-MDTF"/>
        <s v="Developing a Disaster Risk Management Strategy in Jamaica’s Education Sector"/>
        <s v="Pending Proposal for Vanuatu, Samoa, and Tonga"/>
        <s v="Indonesia Safer Schools (August 2015)"/>
        <s v="Sofia"/>
        <s v="support technical assistance and knowledge exchange in improving urban resilience in Jordan and Lebanon cities impacted by the Syrian refugee;"/>
        <s v="support activities in the frame of the Strengthening Capacity for Somali El Niño Preparedness and response project."/>
        <s v="support the Government of the Commonwealth of Dominica with the prioritization of the reconstruction of damaged critical infrastructures following the passage of Tropical Storm Erika.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2870.805095370371" createdVersion="6" refreshedVersion="6" minRefreshableVersion="3" recordCount="313" xr:uid="{00000000-000A-0000-FFFF-FFFF07000000}">
  <cacheSource type="worksheet">
    <worksheetSource ref="A3:AM3" sheet="Raw Data"/>
  </cacheSource>
  <cacheFields count="39">
    <cacheField name="Window #" numFmtId="49">
      <sharedItems/>
    </cacheField>
    <cacheField name="Window Name" numFmtId="49">
      <sharedItems/>
    </cacheField>
    <cacheField name="Trustee(Main) Fund#" numFmtId="49">
      <sharedItems count="327">
        <s v="TF070611"/>
        <s v="TF072129"/>
        <s v="TF072236"/>
        <s v="TF071630"/>
        <s v="TF070948"/>
        <s v="TF070868"/>
        <s v="TF072281"/>
        <s v="TF072458"/>
        <s v="TF072528"/>
        <s v="TF072535"/>
        <s v="TF072584"/>
        <s v="TF018001" u="1"/>
        <s v="TF0A0377" u="1"/>
        <s v="TF0A1993" u="1"/>
        <s v="TF017580" u="1"/>
        <s v="TF018353" u="1"/>
        <s v="TF0A0341" u="1"/>
        <s v="TF0A2676" u="1"/>
        <s v="TF0A2897" u="1"/>
        <s v="TF0A3354" u="1"/>
        <s v="TF018854" u="1"/>
        <s v="TF0A1520" u="1"/>
        <s v="TF0A2365" u="1"/>
        <s v="TF0A2514" u="1"/>
        <s v="TF0A3043" u="1"/>
        <s v="TF0A3413" u="1"/>
        <s v="TF0A2771" u="1"/>
        <s v="TF0A3395" u="1"/>
        <s v="TF0A4389" u="1"/>
        <s v="TF018232" u="1"/>
        <s v="TF019352" u="1"/>
        <s v="TF0A0315" u="1"/>
        <s v="TF0A2334" u="1"/>
        <s v="TF019136" u="1"/>
        <s v="TF0A0446" u="1"/>
        <s v="TF0A0667" u="1"/>
        <s v="TF0A3608" u="1"/>
        <s v="TF016696" u="1"/>
        <s v="TF017153" u="1"/>
        <s v="TF0A1404" u="1"/>
        <s v="TF0A2650" u="1"/>
        <s v="TF011818" u="1"/>
        <s v="TF016385" u="1"/>
        <s v="TF0A2781" u="1"/>
        <s v="TF016570" u="1"/>
        <s v="TF017659" u="1"/>
        <s v="TF057711" u="1"/>
        <s v="TF070952" u="1"/>
        <s v="TF0A0451" u="1"/>
        <s v="TF0A2069" u="1"/>
        <s v="TF0A2123" u="1"/>
        <s v="TF0A2809" u="1"/>
        <s v="TF0A3338" u="1"/>
        <s v="TF0A3708" u="1"/>
        <s v="TF017127" u="1"/>
        <s v="TF0A0952" u="1"/>
        <s v="TF0A2128" u="1"/>
        <s v="TF010333" u="1"/>
        <s v="TF017384" u="1"/>
        <s v="TF0A0420" u="1"/>
        <s v="TF0A2408" u="1"/>
        <s v="TF0A3803" u="1"/>
        <s v="TF0A4499" u="1"/>
        <s v="TF0A4463" u="1"/>
        <s v="TF018473" u="1"/>
        <s v="TF018938" u="1"/>
        <s v="TF018902" u="1"/>
        <s v="TF019061" u="1"/>
        <s v="TF0A0096" u="1"/>
        <s v="TF0A3407" u="1"/>
        <s v="TF098258" u="1"/>
        <s v="TF0A3294" u="1"/>
        <s v="TF0A4342" u="1"/>
        <s v="TF013392" u="1"/>
        <s v="TF0A1090" u="1"/>
        <s v="TF0A2084" u="1"/>
        <s v="TF0A3263" u="1"/>
        <s v="TF0A3507" u="1"/>
        <s v="TF015128" u="1"/>
        <s v="TF019292" u="1"/>
        <s v="TF0A2148" u="1"/>
        <s v="TF0A2770" u="1"/>
        <s v="TF0A3322" u="1"/>
        <s v="TF0A3394" u="1"/>
        <s v="TF0A0314" u="1"/>
        <s v="TF0A2112" u="1"/>
        <s v="TF0A4226" u="1"/>
        <s v="TF0A4573" u="1"/>
        <s v="TF013867" u="1"/>
        <s v="TF0A2338" u="1"/>
        <s v="TF0A2685" u="1"/>
        <s v="TF0A2929" u="1"/>
        <s v="TF0A3088" u="1"/>
        <s v="TF0A2523" u="1"/>
        <s v="TF0A3643" u="1"/>
        <s v="TF0A4488" u="1"/>
        <s v="TF016384" u="1"/>
        <s v="TF0A0170" u="1"/>
        <s v="TF0A1290" u="1"/>
        <s v="TF0A1976" u="1"/>
        <s v="TF0A3923" u="1"/>
        <s v="TF019235" u="1"/>
        <s v="TF0A0103" u="1"/>
        <s v="TF0A0450" u="1"/>
        <s v="TF0A4457" u="1"/>
        <s v="TF018246" u="1"/>
        <s v="TF0A0360" u="1"/>
        <s v="TF0A0951" u="1"/>
        <s v="TF0A1819" u="1"/>
        <s v="TF0A4493" u="1"/>
        <s v="TF011010" u="1"/>
        <s v="TF013715" u="1"/>
        <s v="TF015734" u="1"/>
        <s v="TF017383" u="1"/>
        <s v="TF0A3802" u="1"/>
        <s v="TF0A3874" u="1"/>
        <s v="TF0A4205" u="1"/>
        <s v="TF017167" u="1"/>
        <s v="TF017663" u="1"/>
        <s v="TF092794" u="1"/>
        <s v="TF0A0424" u="1"/>
        <s v="TF0A0550" u="1"/>
        <s v="TF0A1891" u="1"/>
        <s v="TF0A2222" u="1"/>
        <s v="TF0A3563" u="1"/>
        <s v="TF0A4020" u="1"/>
        <s v="TF0A4115" u="1"/>
        <s v="TF0A4462" u="1"/>
        <s v="TF018472" u="1"/>
        <s v="TF018937" u="1"/>
        <s v="TF019150" u="1"/>
        <s v="TF0A0776" u="1"/>
        <s v="TF018698" u="1"/>
        <s v="TF019060" u="1"/>
        <s v="TF0A0095" u="1"/>
        <s v="TF0A1734" u="1"/>
        <s v="TF0A2980" u="1"/>
        <s v="TF018441" u="1"/>
        <s v="TF0A1369" u="1"/>
        <s v="TF094972" u="1"/>
        <s v="TF0A0560" u="1"/>
        <s v="TF0A1924" u="1"/>
        <s v="TF0A3668" u="1"/>
        <s v="TF0A2512" u="1"/>
        <s v="TF0A3357" u="1"/>
        <s v="TF015127" u="1"/>
        <s v="TF0A2273" u="1"/>
        <s v="TF0A2517" u="1"/>
        <s v="TF0A3393" u="1"/>
        <s v="TF0A3912" u="1"/>
        <s v="TF018767" u="1"/>
        <s v="TF019003" u="1"/>
        <s v="TF019224" u="1"/>
        <s v="TF091807" u="1"/>
        <s v="TF0A0408" u="1"/>
        <s v="TF0A2499" u="1"/>
        <s v="TF0A4351" u="1"/>
        <s v="TF013866" u="1"/>
        <s v="TF017462" u="1"/>
        <s v="TF0A0169" u="1"/>
        <s v="TF0A0318" u="1"/>
        <s v="TF0A3362" u="1"/>
        <s v="TF0A3511" u="1"/>
        <s v="TF0A4577" u="1"/>
        <s v="TF014549" u="1"/>
        <s v="TF0A1623" u="1"/>
        <s v="TF0A2617" u="1"/>
        <s v="TF0A2689" u="1"/>
        <s v="TF0A4487" u="1"/>
        <s v="TF0A0359" u="1"/>
        <s v="TF0A0390" u="1"/>
        <s v="TF0A0729" u="1"/>
        <s v="TF0A2211" u="1"/>
        <s v="TF0A3205" u="1"/>
        <s v="TF0A3426" u="1"/>
        <s v="TF0A3922" u="1"/>
        <s v="TF0A1908" u="1"/>
        <s v="TF013064" u="1"/>
        <s v="TF0A0950" u="1"/>
        <s v="TF0A3837" u="1"/>
        <s v="TF0A0238" u="1"/>
        <s v="TF0A0955" u="1"/>
        <s v="TF0A2627" u="1"/>
        <s v="TF0A4276" u="1"/>
        <s v="TF016321" u="1"/>
        <s v="TF019059" u="1"/>
        <s v="TF0A2293" u="1"/>
        <s v="TF0A3562" u="1"/>
        <s v="TF015332" u="1"/>
        <s v="TF0A1232" u="1"/>
        <s v="TF0A2501" u="1"/>
        <s v="TF0A2722" u="1"/>
        <s v="TF0A3125" u="1"/>
        <s v="TF018476" u="1"/>
        <s v="TF018697" u="1"/>
        <s v="TF0A0094" u="1"/>
        <s v="TF0A0559" u="1"/>
        <s v="TF0A2411" u="1"/>
        <s v="TF0A2578" u="1"/>
        <s v="TF0A2727" u="1"/>
        <s v="TF0A3901" u="1"/>
        <s v="TF013850" u="1"/>
        <s v="TF0A0965" u="1"/>
        <s v="TF0A0379" u="1"/>
        <s v="TF0A1111" u="1"/>
        <s v="TF0A1702" u="1"/>
        <s v="TF0A3572" u="1"/>
        <s v="TF0A3667" u="1"/>
        <s v="TF018576" u="1"/>
        <s v="TF0A0690" u="1"/>
        <s v="TF0A3356" u="1"/>
        <s v="TF0A4034" u="1"/>
        <s v="TF014006" u="1"/>
        <s v="TF0A2272" u="1"/>
        <s v="TF0A3911" u="1"/>
        <s v="TF018892" u="1"/>
        <s v="TF019002" u="1"/>
        <s v="TF0A0163" u="1"/>
        <s v="TF0A2773" u="1"/>
        <s v="TF014417" u="1"/>
        <s v="TF0A0317" u="1"/>
        <s v="TF0A3826" u="1"/>
        <s v="TF0A4260" u="1"/>
        <s v="TF011882" u="1"/>
        <s v="TF014548" u="1"/>
        <s v="TF018861" u="1"/>
        <s v="TF0A0358" u="1"/>
        <s v="TF0A0412" u="1"/>
        <s v="TF0A0728" u="1"/>
        <s v="TF0A0949" u="1"/>
        <s v="TF0A1406" u="1"/>
        <s v="TF0A3204" u="1"/>
        <s v="TF0A3921" u="1"/>
        <s v="TF013595" u="1"/>
        <s v="TF0A3705" u="1"/>
        <s v="TF013063" u="1"/>
        <s v="TF0A0453" u="1"/>
        <s v="TF0A2197" u="1"/>
        <s v="TF0A2693" u="1"/>
        <s v="TF0A2716" u="1"/>
        <s v="TF0A4270" u="1"/>
        <s v="TF017476" u="1"/>
        <s v="TF018249" u="1"/>
        <s v="TF0A0954" u="1"/>
        <s v="TF0A1506" u="1"/>
        <s v="TF0A4275" u="1"/>
        <s v="TF0A4550" u="1"/>
        <s v="TF0A1637" u="1"/>
        <s v="TF0A3561" u="1"/>
        <s v="TF0A3931" u="1"/>
        <s v="TF018470" u="1"/>
        <s v="TF0A1231" u="1"/>
        <s v="TF0A2500" u="1"/>
        <s v="TF017576" u="1"/>
        <s v="TF016019" u="1"/>
        <s v="TF099871" u="1"/>
        <s v="TF0A3756" u="1"/>
        <s v="TF013854" u="1"/>
        <s v="TF016425" u="1"/>
        <s v="TF016700" u="1"/>
        <s v="TF017892" u="1"/>
        <s v="TF070807" u="1"/>
        <s v="TF0A1994" u="1"/>
        <s v="TF0A4344" u="1"/>
        <s v="TF017455" u="1"/>
        <s v="TF019402" u="1"/>
        <s v="TF0A2235" u="1"/>
        <s v="TF0A2898" u="1"/>
        <s v="TF0A4033" u="1"/>
        <s v="TF016245" u="1"/>
        <s v="TF0A2271" u="1"/>
        <s v="TF0A3139" u="1"/>
        <s v="TF0A3910" u="1"/>
        <s v="TF0A4259" u="1"/>
        <s v="TF0A0753" u="1"/>
        <s v="TF0A4318" u="1"/>
        <s v="TF0A4444" u="1"/>
        <s v="TF016805" u="1"/>
        <s v="TF018454" u="1"/>
        <s v="TF019353" u="1"/>
        <s v="TF0A0316" u="1"/>
        <s v="TF0A2114" u="1"/>
        <s v="TF018734" u="1"/>
        <s v="TF0A2245" u="1"/>
        <s v="TF0A3609" u="1"/>
        <s v="TF0A4485" u="1"/>
        <s v="TF016697" u="1"/>
        <s v="TF017375" u="1"/>
        <s v="TF099390" u="1"/>
        <s v="TF0A1405" u="1"/>
        <s v="TF0A4269" u="1"/>
        <s v="TF016386" u="1"/>
        <s v="TF0A1978" u="1"/>
        <s v="TF0A2782" u="1"/>
        <s v="TF0A3090" u="1"/>
        <s v="TF015916" u="1"/>
        <s v="TF0A0452" u="1"/>
        <s v="TF0A0768" u="1"/>
        <s v="TF0A1721" u="1"/>
        <s v="TF0A1942" u="1"/>
        <s v="TF0A2124" u="1"/>
        <s v="TF0A2196" u="1"/>
        <s v="TF0A4490" u="1"/>
        <s v="TF018469" u="1"/>
        <s v="TF0A0732" u="1"/>
        <s v="TF0A0953" u="1"/>
        <s v="TF0A1505" u="1"/>
        <s v="TF0A1798" u="1"/>
        <s v="TF010704" u="1"/>
        <s v="TF013694" u="1"/>
        <s v="TF0A2409" u="1"/>
        <s v="TF017665" u="1"/>
        <s v="TF0A1230" u="1"/>
        <s v="TF0A2296" u="1"/>
        <s v="TF0A2350" u="1"/>
        <s v="TF014932" u="1"/>
        <s v="TF016581" u="1"/>
        <s v="TF018474" u="1"/>
        <s v="TF018718" u="1"/>
        <s v="TF019152" u="1"/>
        <s v="TF0A1826" u="1"/>
        <s v="TF0A3033" u="1"/>
        <s v="TF018258" u="1"/>
        <s v="TF018903" u="1"/>
        <s v="TF0A2635" u="1"/>
        <s v="TF0A3534" u="1"/>
        <s v="TF0A3629" u="1"/>
      </sharedItems>
    </cacheField>
    <cacheField name="Child Fund" numFmtId="49">
      <sharedItems count="333">
        <s v="TF013866"/>
        <s v="TF016019"/>
        <s v="TF016697"/>
        <s v="TF016700"/>
        <s v="TF018246"/>
        <s v="TF018903"/>
        <s v="TF018937"/>
        <s v="TF019353"/>
        <s v="TF057711"/>
        <s v="TF0A0424"/>
        <s v="TF0A0950"/>
        <s v="TF0A1290"/>
        <s v="TF0A1819"/>
        <s v="TF010333"/>
        <s v="TF010704"/>
        <s v="TF011010"/>
        <s v="TF011818"/>
        <s v="TF013063"/>
        <s v="TF013392"/>
        <s v="TF013595"/>
        <s v="TF013694"/>
        <s v="TF013715"/>
        <s v="TF013850"/>
        <s v="TF013867"/>
        <s v="TF014006"/>
        <s v="TF014549"/>
        <s v="TF014932"/>
        <s v="TF015128"/>
        <s v="TF015332"/>
        <s v="TF015734"/>
        <s v="TF015916"/>
        <s v="TF016245"/>
        <s v="TF016321"/>
        <s v="TF016384"/>
        <s v="TF016385"/>
        <s v="TF016425"/>
        <s v="TF016570"/>
        <s v="TF016581"/>
        <s v="TF016696"/>
        <s v="TF016805"/>
        <s v="TF017127"/>
        <s v="TF017167"/>
        <s v="TF017476"/>
        <s v="TF017576"/>
        <s v="TF017580"/>
        <s v="TF017659"/>
        <s v="TF017663"/>
        <s v="TF017892"/>
        <s v="TF018001"/>
        <s v="TF018232"/>
        <s v="TF018249"/>
        <s v="TF018258"/>
        <s v="TF018353"/>
        <s v="TF018441"/>
        <s v="TF018454"/>
        <s v="TF018469"/>
        <s v="TF018470"/>
        <s v="TF018472"/>
        <s v="TF018473"/>
        <s v="TF018474"/>
        <s v="TF018476"/>
        <s v="TF018576"/>
        <s v="TF018697"/>
        <s v="TF018698"/>
        <s v="TF018718"/>
        <s v="TF018734"/>
        <s v="TF018854"/>
        <s v="TF018861"/>
        <s v="TF018892"/>
        <s v="TF018902"/>
        <s v="TF018938"/>
        <s v="TF019002"/>
        <s v="TF019003"/>
        <s v="TF019059"/>
        <s v="TF019060"/>
        <s v="TF019061"/>
        <s v="TF019136"/>
        <s v="TF019150"/>
        <s v="TF019152"/>
        <s v="TF019224"/>
        <s v="TF019235"/>
        <s v="TF019292"/>
        <s v="TF019352"/>
        <s v="TF019402"/>
        <s v="TF091807"/>
        <s v="TF094972"/>
        <s v="TF098258"/>
        <s v="TF099390"/>
        <s v="TF099871"/>
        <s v="TF0A0094"/>
        <s v="TF0A0095"/>
        <s v="TF0A0096"/>
        <s v="TF0A0103"/>
        <s v="TF0A0163"/>
        <s v="TF0A0169"/>
        <s v="TF0A0170"/>
        <s v="TF0A0238"/>
        <s v="TF0A0314"/>
        <s v="TF0A0315"/>
        <s v="TF0A0316"/>
        <s v="TF0A0317"/>
        <s v="TF0A0318"/>
        <s v="TF0A0341"/>
        <s v="TF0A0358"/>
        <s v="TF0A0359"/>
        <s v="TF0A0360"/>
        <s v="TF0A0377"/>
        <s v="TF0A0379"/>
        <s v="TF0A0390"/>
        <s v="TF0A0408"/>
        <s v="TF0A0412"/>
        <s v="TF0A0420"/>
        <s v="TF0A0446"/>
        <s v="TF0A0450"/>
        <s v="TF0A0451"/>
        <s v="TF0A0452"/>
        <s v="TF0A0453"/>
        <s v="TF0A0550"/>
        <s v="TF0A0559"/>
        <s v="TF0A0560"/>
        <s v="TF0A0667"/>
        <s v="TF0A0690"/>
        <s v="TF0A0728"/>
        <s v="TF0A0729"/>
        <s v="TF0A0732"/>
        <s v="TF0A0753"/>
        <s v="TF0A0768"/>
        <s v="TF0A0776"/>
        <s v="TF0A0949"/>
        <s v="TF0A0951"/>
        <s v="TF0A0952"/>
        <s v="TF0A0953"/>
        <s v="TF0A0954"/>
        <s v="TF0A0955"/>
        <s v="TF0A0965"/>
        <s v="TF0A1090"/>
        <s v="TF0A1111"/>
        <s v="TF0A1230"/>
        <s v="TF0A1231"/>
        <s v="TF0A1232"/>
        <s v="TF0A1369"/>
        <s v="TF0A1404"/>
        <s v="TF0A1405"/>
        <s v="TF0A1406"/>
        <s v="TF0A1505"/>
        <s v="TF0A1506"/>
        <s v="TF0A1520"/>
        <s v="TF0A1623"/>
        <s v="TF0A1637"/>
        <s v="TF0A1702"/>
        <s v="TF0A1721"/>
        <s v="TF0A1734"/>
        <s v="TF0A1798"/>
        <s v="TF0A1826"/>
        <s v="TF0A1891"/>
        <s v="TF0A1908"/>
        <s v="TF0A1924"/>
        <s v="TF0A1942"/>
        <s v="TF0A1976"/>
        <s v="TF0A1978"/>
        <s v="TF0A1993"/>
        <s v="TF0A1994"/>
        <s v="TF0A2069"/>
        <s v="TF0A2084"/>
        <s v="TF0A2112"/>
        <s v="TF0A2114"/>
        <s v="TF0A2123"/>
        <s v="TF0A2124"/>
        <s v="TF0A2128"/>
        <s v="TF0A2148"/>
        <s v="TF0A2196"/>
        <s v="TF0A2197"/>
        <s v="TF0A2211"/>
        <s v="TF0A2222"/>
        <s v="TF0A2235"/>
        <s v="TF0A2245"/>
        <s v="TF0A2271"/>
        <s v="TF0A2272"/>
        <s v="TF0A2273"/>
        <s v="TF0A2293"/>
        <s v="TF0A2296"/>
        <s v="TF0A2334"/>
        <s v="TF0A2338"/>
        <s v="TF0A2350"/>
        <s v="TF0A2365"/>
        <s v="TF0A2408"/>
        <s v="TF0A2409"/>
        <s v="TF0A2411"/>
        <s v="TF0A2499"/>
        <s v="TF0A2501"/>
        <s v="TF0A2512"/>
        <s v="TF0A2514"/>
        <s v="TF0A2517"/>
        <s v="TF0A2523"/>
        <s v="TF0A2578"/>
        <s v="TF0A2617"/>
        <s v="TF0A2627"/>
        <s v="TF0A2635"/>
        <s v="TF0A2650"/>
        <s v="TF0A2676"/>
        <s v="TF0A2685"/>
        <s v="TF0A2689"/>
        <s v="TF0A2693"/>
        <s v="TF0A2716"/>
        <s v="TF0A2722"/>
        <s v="TF0A2727"/>
        <s v="TF0A2770"/>
        <s v="TF0A2771"/>
        <s v="TF0A2773"/>
        <s v="TF0A2781"/>
        <s v="TF0A2782"/>
        <s v="TF0A2809"/>
        <s v="TF0A2897"/>
        <s v="TF0A2898"/>
        <s v="TF0A2929"/>
        <s v="TF0A2980"/>
        <s v="TF0A3033"/>
        <s v="TF0A3043"/>
        <s v="TF0A3088"/>
        <s v="TF0A3090"/>
        <s v="TF0A3125"/>
        <s v="TF0A3139"/>
        <s v="TF0A3204"/>
        <s v="TF0A3205"/>
        <s v="TF0A3263"/>
        <s v="TF0A3294"/>
        <s v="TF0A3322"/>
        <s v="TF0A3338"/>
        <s v="TF0A3354"/>
        <s v="TF0A3357"/>
        <s v="TF0A3362"/>
        <s v="TF0A3393"/>
        <s v="TF0A3394"/>
        <s v="TF0A3395"/>
        <s v="TF0A3407"/>
        <s v="TF0A3413"/>
        <s v="TF0A3426"/>
        <s v="TF0A3507"/>
        <s v="TF0A3511"/>
        <s v="TF0A3534"/>
        <s v="TF0A3561"/>
        <s v="TF0A3562"/>
        <s v="TF0A3563"/>
        <s v="TF0A3572"/>
        <s v="TF0A3608"/>
        <s v="TF0A3609"/>
        <s v="TF0A3629"/>
        <s v="TF0A3643"/>
        <s v="TF0A3667"/>
        <s v="TF0A3668"/>
        <s v="TF0A3705"/>
        <s v="TF0A3708"/>
        <s v="TF0A3756"/>
        <s v="TF0A3802"/>
        <s v="TF0A3803"/>
        <s v="TF0A3826"/>
        <s v="TF0A3837"/>
        <s v="TF0A3874"/>
        <s v="TF0A3901"/>
        <s v="TF0A3910"/>
        <s v="TF0A3911"/>
        <s v="TF0A3912"/>
        <s v="TF0A3921"/>
        <s v="TF0A3922"/>
        <s v="TF0A3923"/>
        <s v="TF0A3931"/>
        <s v="TF0A4020"/>
        <s v="TF0A4033"/>
        <s v="TF0A4034"/>
        <s v="TF0A4115"/>
        <s v="TF0A4205"/>
        <s v="TF0A4226"/>
        <s v="TF0A4259"/>
        <s v="TF0A4260"/>
        <s v="TF0A4269"/>
        <s v="TF0A4270"/>
        <s v="TF0A4275"/>
        <s v="TF0A4276"/>
        <s v="TF0A4318"/>
        <s v="TF0A4342"/>
        <s v="TF0A4344"/>
        <s v="TF0A4351"/>
        <s v="TF0A4444"/>
        <s v="TF0A4457"/>
        <s v="TF0A4462"/>
        <s v="TF0A4463"/>
        <s v="TF0A4485"/>
        <s v="TF0A4487"/>
        <s v="TF0A4490"/>
        <s v="TF0A4493"/>
        <s v="TF0A4499"/>
        <s v="TF0A4550"/>
        <s v="TF0A4573"/>
        <s v="TF0A4577"/>
        <s v="TF0A4594"/>
        <s v="TF0A4618"/>
        <s v="TF0A4690"/>
        <s v="TF0A4750"/>
        <s v="TF0A4751"/>
        <s v="TF0A4752"/>
        <s v="TF0A4763"/>
        <s v="TF0A4775"/>
        <s v="TF0A4806"/>
        <s v="TF0A4807"/>
        <s v="TF0A4878"/>
        <s v="TF0A4905"/>
        <s v="TF0A4906"/>
        <s v="TF0A4917"/>
        <s v="TF0A4920"/>
        <s v="TF0A4964"/>
        <s v="TF0A5008"/>
        <s v="TF0A5019"/>
        <s v="TF0A5034"/>
        <s v="TF0A4389" u="1"/>
        <s v="TF017153" u="1"/>
        <s v="TF017384" u="1"/>
        <s v="TF0A4488" u="1"/>
        <s v="TF017383" u="1"/>
        <s v="TF092794" u="1"/>
        <s v="TF015127" u="1"/>
        <s v="TF018767" u="1"/>
        <s v="TF017462" u="1"/>
        <s v="TF013064" u="1"/>
        <s v="TF0A3356" u="1"/>
        <s v="TF014417" u="1"/>
        <s v="TF011882" u="1"/>
        <s v="TF014548" u="1"/>
        <s v="TF0A2500" u="1"/>
        <s v="TF013854" u="1"/>
        <s v="TF017455" u="1"/>
        <s v="TF017375" u="1"/>
        <s v="TF016386" u="1"/>
        <s v="TF017665" u="1"/>
      </sharedItems>
    </cacheField>
    <cacheField name="Proj. Def." numFmtId="49">
      <sharedItems/>
    </cacheField>
    <cacheField name="Disbursing Fund Title" numFmtId="49">
      <sharedItems count="329">
        <s v="Haiti: Mainstreaming Disaster Risk Management in Haiti’s Reconstruction (GFDRR Track II TA Core)"/>
        <s v="Impact Appraisal for Sovereign Disaster Risk Financing and Insurance"/>
        <s v="Capacity Building for Managing Storm Surge, Saline Intrusion and Climate Change in Coastal Bangladesh (GFDRR_Track 2-MDTF)"/>
        <s v="Technical Assistance and Capacity Building to Expand and Mainstream DRM Activities in the LCR Region - GFDRR Track 2 MDTF"/>
        <s v="Mainstreaming DRM in Peru's Education Sector"/>
        <s v="Serbia - Supporting institutional building under the National Disaster Risk Management Program"/>
        <s v="Developing the Turkey Disaster Management Strategy Paper"/>
        <s v="Kyrgyz Republic- Strengthening Urban Resilience to Disasters in Kyrgyz Republic"/>
        <s v="TRACK II (TA) MDTF - SECRETARIAT ADMINISTRATION"/>
        <s v="Development of Capacity Building Strategy and eLearning Program"/>
        <s v="Improving Early Warning System under Serbia National DRM Program"/>
        <s v="Strengthening Uruguay Meteorological Services"/>
        <s v="Post Disaster Need Assessment (PDNA) training in Cote d’Ivoire"/>
        <s v="GFDRR: Accelerating implementation: support to SAR priority country programs"/>
        <s v="EU/ACP Secretariat Trust Funds for Program Management and Administration (GFDRR: EU/ACP SDTF)"/>
        <s v="Togo: Integrated Disaster and Land Management Project Excellency"/>
        <s v="(RETF) Kiribati Adaptation Project (Phase III) (GFDRR: Tk2 TA Core)"/>
        <s v="Pacific Catastrophe Risk Assessment and Financing Initiative - Phase 3 (PCRAFI-3) (GFDRR: EU/ACP W1)"/>
        <s v="Sierra Leone: Supporting community-based DRR in Sierra Leone (GFDRR: ACP/EU W2)"/>
        <s v="SAR Open Data for Resilience (GFDRR: Track II TA Core)"/>
        <s v="EAP: Vanuatu - RETF - Increasing Resilience to Climate Change and Natural Hazards in Vanuatu (GFDRR:  ACP-EU Window 2)"/>
        <s v="Togo - RETF - AFR: Integrated Disaster and Land Management Project (ACP-EU Window 2)"/>
        <s v="Indonesia (BETF) PNPM-DRR Co-Financing"/>
        <s v="Dominica: Spatial Data Management and Identification of Vulnerable Schools and Emergency Shelters (GFDRR: ACP/EU W2)"/>
        <s v="Disaster Risk Management in Malawi Country Plan II (GFDRR Track II)"/>
        <s v="(BETF) Ghana: Disaster Risk Management Country Plan (GFDRR: Track II TA Core)"/>
        <s v="GFDRR: Civil Society Partnership Strategy - CSOs Engaged in DRR Online Mapping Platform Project (GFDRR Track 2 - RETF)"/>
        <s v="GFDRR Track II - Lao PDR: Building Resilience to Natural Disasters"/>
        <s v="LOSS &amp; DAMAGE ESW - GFDRR T2-MDTF"/>
        <s v="Bangladesh Urban Earthquake Resilience Project - Phase 2 (GFDRR TRKII-MDTF)"/>
        <s v="Africa - Strategic Framework, Operational Support and Capacity Development - GFDRR Track 2  MDTF"/>
        <s v="BETF Supervision - Increasing Resilience to Climate Change and Natural Hazards in Vanuatu (GFDRR:  ACP-EU Window 2)"/>
        <s v="Central America Disaster Risk Financing Engagement (GFDRR Track II MDTF)"/>
        <s v="Indian Ocean Islands Catastrophe Risk Financing Initiative (GFDRR ACP-EU Window 1)"/>
        <s v="Indian Ocean Islands Catastrophe Risk Profiling Initiative (GFDRR ACP-EU Window 1)"/>
        <s v="Community Resilience to Climate Change and Disaster Risk in Solomonds Island Project"/>
        <s v="Rapid Damage and Assessment Methodology Development (GFDRR_Track 3 TA)"/>
        <s v="Technical Assistance Fund for Recovery Institutionalization (GFDRR_Track 3 TA)"/>
        <s v="MoSSaiC Caribbean Community of Practitioners (GFDRR_ACP-EU W1)"/>
        <s v="Kyrgyz Republic: Understand Disaster Risk to Build Resilience _ GFDRR Track 2 MDTF TA"/>
        <s v="Support to the Mongolia DRM Program - GFDRR_Track 2 MDTF"/>
        <s v="Support to institutionalization of Post-Yolanda recovery in the Philippines- GFDRR Track 3 Callable"/>
        <s v="Mozambique: Enhancing Spatial Data for Flood Risk Management Project (Zambezi) -  BETF Preparation &amp; Supervision-GFDRR Track III Callable"/>
        <s v="MOZAMBIQUE: ENHANCING SPATIAL DATA FOR FLOOD RISK MANAGEMENT PROJECT (LIMPOPO) - BETF PREPARATION &amp; SUPERVISION -GFDRR TRACK III CALLABLE"/>
        <s v="Tonga Cyclone Ian Reconstruction and Climate Resilience _ACP-EU W2"/>
        <s v="JAPAN-WB SDTF SECRETARIAT TRUST FUNDS FOR PROGRAM MANAGEMENT AND ADMINISTRATION (GFDRR: JAPAN-WB SDTF)"/>
        <s v="Sahel- National and Regional Disaster Response and Resilience Program"/>
        <s v="Enabling Scaled up Risk Reduction Investments in the Philippines"/>
        <s v="Socio-Economic Benefits of DRM Report - GFDRR Track 2 MDTF"/>
        <s v="Global Program for Safer Schools"/>
        <s v="India - Support to Strengthen India’s National DRM Capacity"/>
        <s v="Central America - A Study on the Impact of Disasters on Poverty and Shared Prosperity in the Central American Region"/>
        <s v="Pacific Islands - Building Climate and Disaster Resilience in the Pacific"/>
        <s v="GFDRR Country Evaluation 2015"/>
        <s v="Code for Resilience – 2015"/>
        <s v="Preparing Collaboration with Regional Organizations in Africa"/>
        <s v="Egypt - Preparation of the Strengthening Egypt DRM Project - GFDRR track 2 MDTF"/>
        <s v="Mainstreaming DRM through Simple and Robust Hazard Analytics: Development of an Open-Source Hazard Analytical Tool"/>
        <s v="GFDRR Innovation Labs: Partnerships, Training and Communication"/>
        <s v="GFDRR Innovation Labs: Enhancing Risk Identification Quality through Technical Assistance"/>
        <s v="Open Data for Resilience Technology Development” Project"/>
        <s v="Disaster Risk Financing and Insurance Program - Policy FY15-17"/>
        <s v="SOUTH ASIA: PROMOTION OF RESILIENT INFRASTRUCTURE"/>
        <s v="Innovation in Disaster Risk Management Decision Making in Brazil"/>
        <s v="Philippines - Support to Implementation of Disaster Risk Financing and Insurance Strategy"/>
        <s v="Strengthening DRM in Egypt Project - GFDRR"/>
        <s v="Building Resilience in Turkey"/>
        <s v="Disaster Linked Social Protection FY15-17"/>
        <s v="Community Resilience to Climate and Disaster Risk Project (CRISP) - BETF Supervision"/>
        <s v="Jamaica - Strengthening Disaster Risk Management and Climate Resilience in Jamaica’s Development Planning Process"/>
        <s v="Just-in-Time Capacity Building and Advice for Climate Resilience"/>
        <s v="Kenya - Policy Dialogue for the Development of a Comprehensive Natural Disaster Risk Management Program"/>
        <s v="Modernizing Hydro-Meteorological Services to Strengthen Climate Resilience in Africa"/>
        <s v="Malawi : Developing Safer School Programs"/>
        <s v="Senegal Disaster Risk Management PHASE II"/>
        <s v="Mozambique Safer Schools Program - Phase 2"/>
        <s v="Lebanon Comprehensive Urban Resilience Project"/>
        <s v="Vietnam - Strengthening National DRM Investments in Vietnam"/>
        <s v="Development of Risk Reduction Measures, Preparedness and Response to Disaster Risk in Central Africa"/>
        <s v="Improving service delivery of DRM in India"/>
        <s v="Strengthening Flood Management in White Volta Basin"/>
        <s v="Capacity Building for Disaster Risk Reduction (DRR) in the MENA Region"/>
        <s v="Developing a Strategy for Disaster Risk Management in Argentina"/>
        <s v="Challenge Fund and Open Data for Resilience Scoping Project"/>
        <s v="TRACK III (TA) MDTF - SECRETARIAT ADMINISTRATION"/>
        <s v="GFDRR Track 3 MDTF Callable - Secretariat Administration"/>
        <s v="Togo:  DRM Country Program (GFDRR: Track II Core)"/>
        <s v="Saudi Arabia: Comprehensive Risk Profiling and Assessment for the Kingdom of Saudi Arabia (GFDRR: Track II TA Core)"/>
        <s v="Nepal (BETF) Disaster Risk management Country Program (GFDRR: Track II TA Core)"/>
        <s v="Identifying Risk to Protect Schools in the Dominican Republic"/>
        <s v="Disaster Risk Finance Just in Time support to operations"/>
        <s v="Multi-Hazard Approach to Early Warning System with Focus on Flood Risk Management - GFDRR ACP-EU NDRR Program Window 3"/>
        <s v="Strengthening Early Warning Systems and DRM Capacity in Afghanistan"/>
        <s v="Generating Disaster Risk Information to Build Resilience in Poor Communities in Bolivia"/>
        <s v="Uganda: Risk Assessment and Resilience Action Plan"/>
        <s v="BETF Supervision - Tonga Cyclone Ian Reconstruction and Climate Resilience (GFDRR: ACP-EU W2)"/>
        <s v="GFDRR Innovation Labs: Creating the Enabling Environment for Risk financing"/>
        <s v="Belize - Caribbean Disaster Risk Financing Program"/>
        <s v="Jamaica - Caribbean Disaster Risk Financing Program"/>
        <s v="Grenada - Caribbean Disaster Risk Financing Program"/>
        <s v="Saint Lucia - Caribbean Disaster Risk Financing Program"/>
        <s v="Ethiopia Disaster Risk Management Analysis"/>
        <s v="Africa DRM: Supporting Countries in Developing Risk Financing Strategies"/>
        <s v="AFR DRFI: Facilitating Regional Risk Financing and Knowledge Sharing Initiatives"/>
        <s v="Africa DRM: Facilitating Regional Risk Financing and Knowledge Sharing Initiatives"/>
        <s v="GFDRR Innovation Labs: Facilitating Regional Risk Financing and Knowledge Sharing Initiatives"/>
        <s v="Africa DRM: Creating Enabling Environment for Risk Financing"/>
        <s v="AFR DRFI: Creating Enabling Environment for Risk financing"/>
        <s v="AFR DRFI: Supporting Countries in Developing Risk Financing Strategies."/>
        <s v="Developing Strategic Plans for Disaster Risk Financing, Risk Reduction and Hydromet Services in South East Asia"/>
        <s v="Operationalizing Japanese Expertise and Lessons Learned in Hydrological and Meteorological Services in World Bank Client Countries"/>
        <s v="Integrating Japan’s Experience into the Global Program for Safer Schools Project"/>
        <s v="Strengthening Climate Information and Early Warning Systems to Support Climate-Resilient Development in Honduras and Nicaragua"/>
        <s v="Japan-World Bank Country Program Design and Implementation Support"/>
        <s v="Community Resilience: Social risk management and disaster risk management"/>
        <s v="Data and risk assessment program"/>
        <s v="Resilient Infrastructure: Roads, landslides and DRM"/>
        <s v="GFDRR - Advancing the DRM Agenda in Georgia"/>
        <s v="Strengthening DRR Coordination, Planning and Policy Advisory Capacity of ECOWAS (R2-BE, phase 1)"/>
        <s v="Burundi - Flood and Landslide Preparedness to Improve Community Resilience"/>
        <s v="Armenia National Disaster Risk Management Program"/>
        <s v="Nepal Safe Schools Program"/>
        <s v="ET - Woreda Disaster Risk Reduction and Climate Change Adaptation Planning"/>
        <s v="Mozambique - DRM Country Framework Project"/>
        <s v="Strengthening DRR Coordination, Planning and Policy Advisory Capacity of ECCAS (R2-BE, phase 1)"/>
        <s v="Disaster-Linked Social Assistance Delivery Support System Development in Nepal"/>
        <s v="Strengthening DRR Coordination, Planning and Policy Advisory Capacity of IGAD (Supervision of R2-RE, phase 1)"/>
        <s v="Lao PDR’s Public Investment and Financing Systems"/>
        <s v="Building Resilience to Flood Hazards in Northwest Rwanda through Improved National and Local Capacity"/>
        <s v="Support to Urban Flood Community of Practice (UFCOP) Knowledge Management"/>
        <s v="Strengthening Global Hydromet System - Investment Support"/>
        <s v="Strengthening Global Hydromet System - Knowledge Management and Partnerships"/>
        <s v="Resilience Results Monitoring &amp; Evaluation"/>
        <s v="Advancing the DRM Agenda in Georgia"/>
        <s v="Strengthening DRR Coordination, Planning and Policy Advisory Capacity of IGAD (R2-RE, phase 1)"/>
        <s v="Support to School Safety Program"/>
        <s v="Mainstreaming DRR and CCA into Local Dev. Planning in Zimbabwe through the Zambezi River Basin Initiative"/>
        <s v="Mozambique: Integration of DRR and CCA into District Development Plans"/>
        <s v="Pacific Resilience Program - Tonga - GFDRR Cofininancing Grant (RE)"/>
        <s v="Strengthen DRM+Resilience of CA cities"/>
        <s v="Promoting Contingent Financing in IPFs"/>
        <s v="DRF Guide Thematic Expansion"/>
        <s v="DRF Rollout and Piloting"/>
        <s v="Sustainable Energy Industry Development Project GFDRR Financing"/>
        <s v="Sustainable Energy Industry Development Project Implementation Support GFDRR Grant"/>
        <s v="Mainstream Disaster Risk Management in El Salvador Education Sector"/>
        <s v="Improving DR Congo's capacity to manage, monitor and respond to natural hazards in the region of Goma"/>
        <s v="Bank Supervision of TF Improving DR Congo's capacity to manage, monitor and respond to natural hazards in the region of Goma"/>
        <s v="Climate and Disaster Risk Management Multi-Sectoral Plan Preparation in Selected Sub-Saharan African Countries"/>
        <s v="Promoting Local Level Resilient Recovery"/>
        <s v="Support to National Scale up of Safe School Facilities in Indonesia"/>
        <s v="Bhutan Weather and Disaster Resilience"/>
        <s v="Sharing Best Practices and Lessons Learned from Mexico"/>
        <s v="Leveraging Japanese Experience for Building Regulation for Resilience"/>
        <s v="Recovery Framework Guide Roll Out in Africa, Caribbean and the Pacific"/>
        <s v="Enhancing knowledge management and mainstreaming DRM in the ECA region"/>
        <s v="Agriculture Insurance Development Program"/>
        <s v="Nepal – Technical Assistance for Recovery Planning and Implementation Arrangements for Reconstruction"/>
        <s v="Kyrgyz Republic Safe Schools Program BE"/>
        <s v="Kyrgyz Republic Safe Schools Program RE"/>
        <s v="Bolivia: Qualitative Study of Floods, Droughts and Pathways out of Poverty"/>
        <s v="Improving the Resilience and Affordability of Roads and Bridges"/>
        <s v="Antananarivo Urban Poverty and Resilience Study"/>
        <s v="Support for End to End Early Warning System  under Serbia National DRM Program (BETF)"/>
        <s v="Strengthening Disaster Resilience in Uzbekistan"/>
        <s v="Measurable Reduction of Disaster Risk specific to Public Infrastructure in St. Lucia (NDRR Window 2 - BETF)"/>
        <s v="Global Resilience Investment Fund (GRIF)/Women for Resilience (W4R)"/>
        <s v="Strengthening Early Warning of Mountain Hazards in Central Asia"/>
        <s v="Japan-World Bank Knowledge Program Support"/>
        <s v="Smart DRM: ICT readiness and application"/>
        <s v="Empowering elders, women, and people with disabilities for resilience"/>
        <s v="Learning from and Operationalizing Japanese Experience in Comprehensive Flood Risk Management for Reducing Urban Flood Risk"/>
        <s v="Building Regulations for Resilience Program"/>
        <s v="Spatial Impact Assessment"/>
        <s v="EU-SAR Program Management and Administration"/>
        <s v="Community-Based Disaster Risk Mapping, National Community Driven Development Project - Philippines"/>
        <s v="Pacific Resilience Program - Tonga - GFDRR Supervision Grant (BE)"/>
        <s v="Kiribati Urban Resilience and Climate Adaptation"/>
        <s v="Social Inclusion and Resilience Framework for Karachi"/>
        <s v="SUPPORT TO SERBIA NATIONAL DRM PROGRAM UNDER IPA II 2014-2020 (RETF)"/>
        <s v="Cylcone Winston Fiji PDNA Bank Executed Trust Fund ACP-EU NDRR - Window 3"/>
        <s v="SUPPORT TO SERBIA NATIONAL DRM PROGRAM UNDER IPA II 2014-2020 (BETF)"/>
        <s v="Small Island States Resilience Initiative (SISRI) Phase II"/>
        <s v="WB-GFDRR-EU Serbia National Disaster Risk Management Program Coordination and Management"/>
        <s v="Disaster Responsive Social Protection in the Pacific"/>
        <s v="City Strength Diagnostic: Enhancing Urban Resilience"/>
        <s v="Investing in Urban Resilience: How We Can Make Cities and the Urban Poor More Resilient"/>
        <s v="Strengthening Jamaica’s Social Protection System for Disaster Preparedness and Response"/>
        <s v="Developing Disaster Risk Management Strategy in Jamaica's Education Sector"/>
        <s v="Supporting DRM Policy Dialogue and Preparation of the CAT-DDO in DR"/>
        <s v="Developing an emergency cash transfer for increased household resilience to disasters in the Philippines"/>
        <s v="Belize: Natural Hazards and Disaster Risk Assessment for Improved Road Management"/>
        <s v="Suriname Greater Paramaribo Flood Risk Management Program"/>
        <s v="Solid Waste Management and Disaster Risk Management: How to Achieve a Resilient Service"/>
        <s v="WB/GFDRR-EU DRF Analytics Program Coordination and Management"/>
        <s v="Development of a Natural Disaster Risk Management Learning Platform"/>
        <s v="Strengthening Disaster Risk Data Management in Haiti"/>
        <s v="Core MDTF - Program Management and Administration"/>
        <s v="Seychelles Rapid Damage Assessment TC Fantala 2016"/>
        <s v="Strengthening Disaster Resilience in Tajikistan"/>
        <s v="Urban Resilience in Central Asia"/>
        <s v="Enhancing urban resilience in Haiti through improved urban management"/>
        <s v="Building Disaster Resilience in priority sectors in Haiti – Increasing Fiscal Resilience"/>
        <s v="Malawi Drought Recovery and Resilience Strategy"/>
        <s v="WB/GFDRR-EU DRF Analytics Program"/>
        <s v="Strengthening DRR Coordination, Planning and Policy Advisory Capacity of ECOWAS (R2-RE, phase 1)"/>
        <s v="Women for Resilience (W4R)"/>
        <s v="Strengthening Capacity for El Nino Preparedness and Response in Somalia"/>
        <s v="Capacity Building for Inclusive Disaster Risk Management"/>
        <s v="The Resilience Dialogue Series"/>
        <s v="Disaster Risk Finance to support safety nets scale up in response to shocks"/>
        <s v="Building Resilience to Landslide and Geohazard risk in the South Asia Region"/>
        <s v="Capacity Building for Disaster Risk Management Program for Strengthening Institutions for Developing Resilience in Pakistan"/>
        <s v="Cap-Haitien Urban Resilience and Flood Risk Management Technical Assistance"/>
        <s v="Sri Lanka: Develop Community Landslides Risk Mitigation Action Plan"/>
        <s v="RISK MANAGEMENT AND BUSINESS CONTINUITY FOR WATER UTILITIES IN THE DANUBE REGION"/>
        <s v="Small Island States Resilience Initiative - (Phase III)"/>
        <s v="Technical Assistance to Increase Climate Resilience of Georgia's Road Network"/>
        <s v="Enhancing Capacity to Understand Disaster Response Needs and Road Network Vulnerability in Bosnia and Herzegovina"/>
        <s v="Morocco Integrated Disaster Risk Management and Resilience Program"/>
        <s v="ENHANCING DISASTER RISK MANAGEMENT IN CENTRAL ASIA"/>
        <s v="Technical Assistance and Capacity Building for Risk Assessment in the Coast of Sao Tome and Principe"/>
        <s v="Resilient Transport Infrastructure Program"/>
        <s v="Supporting the Global Preparedness Partnership"/>
        <s v="Strengthening Hydro-Meteorological and Climate Services (BETF)"/>
        <s v="Strengthening Emergency Response and Recovery Capacity in Ecuador"/>
        <s v="Disasters and poverty analytical work program"/>
        <s v="Resilient Retrofit of Informal Housing"/>
        <s v="Mainstreaming Drought Resilience in Vietnam"/>
        <s v="Enhancing Resilience of Mekong Delta Region Secondary Cities"/>
        <s v="WB/GFDRR-EU DRF Analytics - Monitoring and Evaluation"/>
        <s v="WB/GFDRR-EU DRF Analytics - Knowledge Management"/>
        <s v="WB/GFDRR-EU DRF Analytics - Generic tools"/>
        <s v="Mainstreaming Inclusive Community Resilience in DRM Investments"/>
        <s v="Knowledge for Resilient Infrastructure and Disaster Preparedness in China"/>
        <s v="Capacity Building for Climate Resilient Infrastructure in Bhutan and Nepal"/>
        <s v="Bhutan Weather and Disaster Improvement Regional Project (BWDIP)"/>
        <s v="Bhutan Weather and Disaster Improvement Regional Project"/>
        <s v="Reinforcing Weather and Climate Services in Moldova"/>
        <s v="Policy and Capacity Development for DRM and CCA in Cabo Verde"/>
        <s v="Senegal Coastal climate change vulnerabilities assessment and CCA  study for Tourism sector"/>
        <s v="Hydromet and Climate Services in South Asia"/>
        <s v="Mainstreaming Natural Hazard and Climate Risk Information and Community Driven Development in Afghanistan"/>
        <s v="Zambia Strengthening Hydro-Meteorological and Climate Services"/>
        <s v="Institutional Strengthening Support for Nepal Earthquake Reconstruction"/>
        <s v="Protecting Critical Infrastructure through Natural Hazard Risk Profiling"/>
        <s v="BUILDING SOCIAL PROTECTION’S ROLE IN DISASTER RESPONSE AND RESILIENCE IN SWAZILAND AND LESOTHO"/>
        <s v="Strengthening DRR Planning, Coordination and Policy Advisory Capacity of the Southern African Development Community"/>
        <s v="Strengthening Social Protection Interventions and System as a Disaster Risk Mitigation Mechanism"/>
        <s v="Myanmar Post-earthquake Rapid Assessment and Recovery Planning"/>
        <s v="Enhancing financial resilience in V20 member countries"/>
        <s v="Serbia National Disaster Risk Management Program: Resilient Recovery Component"/>
        <s v="The impact of Climate and Disaster Risk on Poverty in Greater Accra Metropolitan Area"/>
        <s v="Poverty and Disaster Risk Pilot Assessment in Key Regional Capitals, Ethiopia"/>
        <s v="Botswana Support for Hydromet and Groundwater Monitoring"/>
        <s v="Zambia Transport Sector Climate Resilience Support"/>
        <s v="Africa Hydromet Technical Assistance: Capacity Building and Knowledge Exchange Program"/>
        <s v="Strengthening disaster risk management and resilience of Central American municipalities"/>
        <s v="Strengthening Social Protection Systems through Forecast-based-Financing in the Sahel"/>
        <s v="Philippines: Development of a Policy Framework for Post-Disaster Shelter Assistance"/>
        <s v="Resilient Water Supply and Sanitation Services"/>
        <s v="Resilient Infrastructure - PPP Contracts and Procurement"/>
        <s v="EAP Comparative Study of the Legal and Institutional Frameworks for Dam Safety and Disaster Resilience"/>
        <s v="Improving Urban Resilience in Cities Impacted by the Syrian Refugee Crisis in Lebanon"/>
        <s v="Disaster Risk and Poverty in Ghana and Ethiopia"/>
        <s v="Building physical and fiscal resilience of the Dominican Republic to ensure shared prosperity"/>
        <s v="City Resilience Program"/>
        <s v="Support the rapid impact assessment and lessons learnt after the passage of Hurricane Matthew in Haiti"/>
        <s v="Indonesia: Rapid Damage Assessment for Safer School Following the 2016 Aceh Earthquake"/>
        <s v="Enhancing Resilience to Disaster and Climate Shocks: Malawi Country Engagement"/>
        <s v="Building Resilience through Innovation and Open Data in Sub-Saharan Africa"/>
        <s v="Safer Schools Program in Samoa, Tonga and Vanuatu (GFDRR MDTF BETF)"/>
        <s v="Climate and Disaster Resilient Rails Development"/>
        <s v="Infrastructure Prioritization Framework and Resilience"/>
        <s v="UAV4Resilience - Utilizing Unmanned Aerial Vehicles for Disaster Assessments in the Pacific Islands"/>
        <s v="Improving Urban Resilience in Cities Impacted by the Syrian Refugee Crisis in Jordan"/>
        <s v="Enhancing Resilience to Disaster and Climate Shocks in Africa: Integrating DRM and ASP"/>
        <s v="Vietnam Central Region: Rapid Damage and Needs Assessment after 2016 Floods"/>
        <s v="End to End Early Warning System  under Serbia National DRM Program (RETF)"/>
        <s v="Strengthening DRM Capacity in the MNA Region"/>
        <s v="Strengthening Disaster Risk Management in Kyrgyz Republic"/>
        <s v="Streamlining DRM in municipal investment and urban planning (Tunisia)"/>
        <s v="Resilience to Climate Change"/>
        <s v="Development of Analytical Tools to Measure Resilience and to Prioritize Action in Disaster Risk Management"/>
        <s v="World Reconstruction Conference 3"/>
        <s v="Strengthening Financial Planning and Rural Infrastructure for Disaster Resilience in Cambodia"/>
        <s v="Snowmelt and Flood Hazard Assessment for Tajikistan"/>
        <s v="Bhutan: Hydromet Services and Disaster Resilience Regional Project (HSDRRP)"/>
        <s v="Zambia Strengthening Hydromet and Climate Services"/>
        <s v="Community Vulnerability Mapping in Republic of Marshall Islands and Federal States of Micronesia"/>
        <s v="Supporting Resilience of Critical Infrastructure Investments in Vietnam"/>
        <s v="World Reconstruction Conference 3 – Knowledge and Lessons Learned from ACP Countries"/>
        <s v="ADRF Project Coordination, Monitoring and Results Communication, Program Management and Administration"/>
        <s v="Greater Accra Climate and Disaster Risk Mitigation Strategy Development"/>
        <s v="Strengthening Capacity for Implementing Building Regulations for Resilience"/>
        <s v="Saint Lucia: Measuring the impact of disaster events on poverty and social vulnerability"/>
        <s v="Study on the Impact of Climate-Related Events on Poverty in Cap-Haitien"/>
        <s v="Bangladesh - An Integrated Approach to Enhance Urban Resilience in Dhaka"/>
        <s v="Learning from Japanese Experience in Disaster Risk Management for Cultural Heritage and Tourism"/>
        <s v="Review of Historical Disaster Scenarios"/>
        <s v="Developing Cost Benefit Analysis Tool for Flood Risk Management Projects"/>
        <s v="Disaster Risk Management and Poverty in Caribbean countries and Brazil"/>
        <s v="Saint Lucia: Enhancing Policies to Mainstream Disaster Risk Management and Climate Change Adaptation"/>
        <s v="Somalia Rapid Recovery and Resilience Assessment"/>
        <s v="JIT Assistance for Post-disaster Assessment and Recovery Planning"/>
        <s v="GFDRR MDTF for Enhancing Capacity to Undertake Hazard and Risk Assessment of Rock Slope Failures in the Republic of Armenia"/>
        <s v="Building Resilience in Education Infrastructure for Public Schools"/>
        <s v="Disaster Risk and Poverty in the Dominican Republic"/>
        <s v="Post-Nargis Social Impacts Monitoring"/>
        <s v="Social Resilience in Southern Madagascar"/>
        <s v="Urban Resilience in Yangon"/>
        <s v="Global Track II TA Core - Disaster Risk Financing and Insurance Program FY14-15 (Jan 2014 - Jun 2015)" u="1"/>
        <s v="Strengthening Hydro-Meteorological and Climate Services (RETF)" u="1"/>
        <s v="GFDRR Track 2-Transforming Emergency Response towards Long Term Disaster Risk Reduction in Nigeria Project." u="1"/>
        <s v="Lesotho - Climate Risk Analysis &amp; EWS Information Management Systems for Lesotho (GFDRR: ACP/EU W2)" u="1"/>
        <s v="Serbia Rapid Damage Assessment Floods May 2014 - GFDRR Track 3 MDTF TA" u="1"/>
        <s v="Nepal – Technical Assistance for Recovery Planning and Implementation (Phase 2)" u="1"/>
        <s v="Mozambique: Enhancing Spatial Data for Flood Risk Management Project (Limpopo) -GFDRR Track III Callable" u="1"/>
        <s v="Increasing the Resilience of Cities in MENA (conference cycle) - GFDRR Track II MDTF" u="1"/>
        <s v="Roads and Bridges Management and Maintenance Project Phase 2 (RBMMP 2)_GFDRR Track 3 Callable" u="1"/>
        <s v="(RETF) Pacific Catastrophe Risk Assessment and Financing Initiative - Phase 3 (PCRAFI-3) (GFDRR: EU/ACP W1)" u="1"/>
        <s v="(RETF) Ghana: Disaster Risk Management Country Plan (GFDRR: Track II TA Core)" u="1"/>
        <s v="Bosnia Rapid Damage Assessment Project -Track 3 TA" u="1"/>
        <s v="Mozambique: Enhancing Spatial Data for Flood Risk Management Project (Zambezi) -  Track III Callable" u="1"/>
        <s v="Tanzania_Building Climate Resilience in Tanzania Water Sector_ACP-EU W2" u="1"/>
        <s v="Pakistan (BETF) Innovation in Disaster Risk Assessment and Financing (GFDRR Track II TA Core)" u="1"/>
        <s v="Strengthening Disaster Resilient Urban Planning" u="1"/>
        <s v="SOUTH/SOUTH SECRETARIAT ACTIVITIES" u="1"/>
        <s v="Bangladesh Urban Earthquake Resilience Project - Phase 1 (GFDRR: Tk2 Australia Non-Core)" u="1"/>
      </sharedItems>
    </cacheField>
    <cacheField name="Execution" numFmtId="49">
      <sharedItems count="2">
        <s v="BE"/>
        <s v="RE"/>
      </sharedItems>
    </cacheField>
    <cacheField name="Status" numFmtId="49">
      <sharedItems/>
    </cacheField>
    <cacheField name="TTL name" numFmtId="49">
      <sharedItems count="127">
        <s v="Sergio Dell'anna"/>
        <s v="Daniel Jonathan Clarke"/>
        <s v="Marc S. Forni"/>
        <s v="Oscar Anil Ishizawa Escudero"/>
        <s v="Fernando Ramirez Cortes"/>
        <s v="Jose C. Joaquin Toro Landivar"/>
        <s v="Elif Ayhan"/>
        <s v="Yarissa Lyngdoh Sommer"/>
        <s v="Luis Tineo"/>
        <s v="Federica Ranghieri"/>
        <s v="Melanie Simone Kappes"/>
        <s v="Koffi Hounkpe"/>
        <s v="Manuela Chiapparino"/>
        <s v="Artessa Saldivar-Sali"/>
        <s v="Denis Jean-Jacques Jordy"/>
        <s v="Isabelle Celine Kane"/>
        <s v="Habiba Gitay"/>
        <s v="George Soraya"/>
        <s v="Yohannes Yemane Kesete"/>
        <s v="Francis Samson Nkoka"/>
        <s v="Shelley Mcmillan"/>
        <s v="Margaret Arnold"/>
        <s v="Henrike Brecht"/>
        <s v="Niels B. Holm-Nielsen"/>
        <s v="Ana Campos Garcia"/>
        <s v="Doekle Geert Wielinga"/>
        <s v="Moses Mung'oni"/>
        <s v="Hemang D. Karelia"/>
        <s v="Roland Alexander Bradshaw"/>
        <s v="Xiaolan Wang"/>
        <s v="Jolanta Kryspin-Watson"/>
        <s v="Michael Bonte-Grapentin"/>
        <s v="Jean Baptiste Migraine"/>
        <s v="Robert Curle Jesse Reid"/>
        <s v="Vica Rosario Bogaerts"/>
        <s v="Deepak Singh"/>
        <s v="Tafadzwa Irvine Dube"/>
        <s v="Keiko Saito"/>
        <s v="Raja Rehan Arshad"/>
        <s v="Alanna Leigh Simpson"/>
        <s v="Vivien Deparday"/>
        <s v="Benedikt Lukas Signer"/>
        <s v="Frederico Ferreira Fonsec Pedroso"/>
        <s v="Olivier Mahul"/>
        <s v="Barry Patrick Maher"/>
        <s v="Eric Dickson"/>
        <s v="Vladimir V. Tsirkunov"/>
        <s v="Michel Matera"/>
        <s v="Dzung Huy Nguyen"/>
        <s v="Prashant Singh"/>
        <s v="Ignacio M. Urrutia Duarte"/>
        <s v="Diana Marcela Rubiano Vargas"/>
        <s v="Emma Katrine Phillips"/>
        <s v="Kamran Akbar"/>
        <s v="Francis M. Muraya"/>
        <s v="Julie Dana"/>
        <s v="Jack Campbell"/>
        <s v="Yuka Makino"/>
        <s v="Stephen Ling"/>
        <s v="Nathan Lee Engle"/>
        <s v="Leopold Sedogo"/>
        <s v="Noroarisoa Rabefaniraka"/>
        <s v="Asmita Tiwari"/>
        <s v="Mare Lo"/>
        <s v="Poonam Pillai"/>
        <s v="Keiko Sakoda"/>
        <s v="Kremena M. Ionkova"/>
        <s v="Rosanna Nitti"/>
        <s v="Michel Noel"/>
        <s v="Daniel Werner Kull"/>
        <s v="James P. Newman"/>
        <s v="Siou Chew Kuek"/>
        <s v="Thomas Moullier"/>
        <s v="Patricia Maria Fernandes"/>
        <s v="Maitreyi B Das"/>
        <s v="Eduardo Ereno Blanchet"/>
        <s v="Jesse Jon Gerome Doyle"/>
        <s v="Maria Angelica Sotomayor Araujo"/>
        <s v="Valerie Joy Eunice Santos"/>
        <s v="Junko Onishi"/>
        <s v="Pablo Ariel Acosta"/>
        <s v="Armando Eduardo Guzman Escobar"/>
        <s v="John Morton"/>
        <s v="Nancy Lozano Gracia"/>
        <s v="Ayaz Parvez"/>
        <s v="Olivier Lavinal"/>
        <s v="Verena Phipps-Ebeler"/>
        <s v="Shaela Rahman"/>
        <s v="Haris Khan"/>
        <s v="Jonas Ingemann Parby"/>
        <s v="David Michaud"/>
        <s v="Robert Mutyaba"/>
        <s v="Ko Takeuchi"/>
        <s v="Axel E. N. Baeumler"/>
        <s v="Nicolas Benjamin  Claude Desramaut"/>
        <s v="Shomik Raj Mehndiratta"/>
        <s v="Stephane Hallegatte"/>
        <s v="Luis Miguel Triveno Chan Jan"/>
        <s v="Abigail C. Baca"/>
        <s v="Paul Baringanire"/>
        <s v="Lucilla Maria Bruni"/>
        <s v="Edmundo Murrugarra"/>
        <s v="Abebaw Alemayehu"/>
        <s v="Rosemary Mukami Kariuki"/>
        <s v="Justin Runji"/>
        <s v="Lizardo Narvaez Marulanda"/>
        <s v="Naho Shibuya"/>
        <s v="Marcus J. Wishart"/>
        <s v="Guido Licciardi"/>
        <s v="Nobuo Yoshida"/>
        <s v="Colin Andrews"/>
        <s v="Sima W. Kanaan"/>
        <s v="Carlo Del Ninno"/>
        <s v="Tahir Akbar"/>
        <s v="Sabine W. Beddies"/>
        <s v="Rossella Della Monica"/>
        <s v="Tiguist Fisseha"/>
        <s v="Rashmin Gunasekera"/>
        <s v="Nargis Ryskulova"/>
        <s v="Markus Kostner"/>
        <s v="Sofia U. Bettencourt" u="1"/>
        <s v="Saurabh Suresh Dani" u="1"/>
        <s v="Natalya Stankevich" u="1"/>
        <s v="Edward Charles Anderson" u="1"/>
        <s v="Andreas Schliessler" u="1"/>
        <s v="Ijeoma Emenanjo" u="1"/>
        <s v="Kulwinder Singh Rao" u="1"/>
      </sharedItems>
    </cacheField>
    <cacheField name="Region" numFmtId="49">
      <sharedItems count="14">
        <s v="LCR"/>
        <s v="GLOBAL"/>
        <s v="SAR"/>
        <s v="ECA"/>
        <s v="AFR"/>
        <s v="EAP"/>
        <s v="MNA"/>
        <s v="MIDDLE EAST AND NORTH AFRICA" u="1"/>
        <s v="LATIN AMERICA AND CARIBBEAN" u="1"/>
        <s v="AFRICA" u="1"/>
        <s v="EAST ASIA AND PACIFIC" u="1"/>
        <s v="OTHER" u="1"/>
        <s v="EUROPE AND CENTRAL ASIA" u="1"/>
        <s v="SOUTH ASIA" u="1"/>
      </sharedItems>
    </cacheField>
    <cacheField name="Country Name (original)" numFmtId="49">
      <sharedItems/>
    </cacheField>
    <cacheField name="Activation Date" numFmtId="171">
      <sharedItems containsSemiMixedTypes="0" containsNonDate="0" containsDate="1" containsString="0" minDate="2006-12-08T00:00:00" maxDate="2017-05-09T00:00:00"/>
    </cacheField>
    <cacheField name="Closing Date" numFmtId="171">
      <sharedItems containsSemiMixedTypes="0" containsNonDate="0" containsDate="1" containsString="0" minDate="2016-06-30T00:00:00" maxDate="2020-09-01T00:00:00"/>
    </cacheField>
    <cacheField name="Grant Amount" numFmtId="4">
      <sharedItems containsSemiMixedTypes="0" containsString="0" containsNumber="1" minValue="30000" maxValue="19681242"/>
    </cacheField>
    <cacheField name="Cumulative Disbursements" numFmtId="4">
      <sharedItems containsSemiMixedTypes="0" containsString="0" containsNumber="1" minValue="0" maxValue="14095935.01"/>
    </cacheField>
    <cacheField name="2017 Disbursements" numFmtId="4">
      <sharedItems containsSemiMixedTypes="0" containsString="0" containsNumber="1" minValue="0" maxValue="2196374.46"/>
    </cacheField>
    <cacheField name="PO Commitments" numFmtId="4">
      <sharedItems containsSemiMixedTypes="0" containsString="0" containsNumber="1" minValue="0" maxValue="4047471.26"/>
    </cacheField>
    <cacheField name="Closing FY" numFmtId="0">
      <sharedItems containsSemiMixedTypes="0" containsString="0" containsNumber="1" containsInteger="1" minValue="2016" maxValue="2021"/>
    </cacheField>
    <cacheField name="Year" numFmtId="0">
      <sharedItems containsSemiMixedTypes="0" containsString="0" containsNumber="1" containsInteger="1" minValue="2006" maxValue="2017"/>
    </cacheField>
    <cacheField name="Month" numFmtId="164">
      <sharedItems containsSemiMixedTypes="0" containsString="0" containsNumber="1" containsInteger="1" minValue="1" maxValue="12"/>
    </cacheField>
    <cacheField name="Year-Mo" numFmtId="0">
      <sharedItems count="64">
        <s v="201212"/>
        <s v="201311"/>
        <s v="201402"/>
        <s v="201410"/>
        <s v="201501"/>
        <s v="201503"/>
        <s v="200612"/>
        <s v="201505"/>
        <s v="201508"/>
        <s v="201510"/>
        <s v="201601"/>
        <s v="201108"/>
        <s v="201109"/>
        <s v="201211"/>
        <s v="201203"/>
        <s v="201208"/>
        <s v="201210"/>
        <s v="201308"/>
        <s v="201411"/>
        <s v="201301"/>
        <s v="201304"/>
        <s v="201307"/>
        <s v="201310"/>
        <s v="201312"/>
        <s v="201401"/>
        <s v="201404"/>
        <s v="201406"/>
        <s v="201507"/>
        <s v="201408"/>
        <s v="201412"/>
        <s v="201502"/>
        <s v="200803"/>
        <s v="200908"/>
        <s v="201011"/>
        <s v="201103"/>
        <s v="201106"/>
        <s v="201504"/>
        <s v="201506"/>
        <s v="201512"/>
        <s v="201509"/>
        <s v="201603"/>
        <s v="201511"/>
        <s v="201609"/>
        <s v="201602"/>
        <s v="201604"/>
        <s v="201704"/>
        <s v="201605"/>
        <s v="201610"/>
        <s v="201606"/>
        <s v="201607"/>
        <s v="201608"/>
        <s v="201611"/>
        <s v="201701"/>
        <s v="201612"/>
        <s v="201702"/>
        <s v="201703"/>
        <s v="201705"/>
        <s v="200809" u="1"/>
        <s v="201405" u="1"/>
        <s v="201303" u="1"/>
        <s v="201202" u="1"/>
        <s v="201407" u="1"/>
        <s v="201409" u="1"/>
        <s v="190001" u="1"/>
      </sharedItems>
    </cacheField>
    <cacheField name="Remaining Balance" numFmtId="164">
      <sharedItems containsSemiMixedTypes="0" containsString="0" containsNumber="1" minValue="0" maxValue="5585306.9900000002"/>
    </cacheField>
    <cacheField name="TF Age (Months)" numFmtId="164">
      <sharedItems containsSemiMixedTypes="0" containsString="0" containsNumber="1" containsInteger="1" minValue="1" maxValue="126"/>
    </cacheField>
    <cacheField name="Planned TF Duration (Months)" numFmtId="164">
      <sharedItems containsSemiMixedTypes="0" containsString="0" containsNumber="1" containsInteger="1" minValue="3" maxValue="116"/>
    </cacheField>
    <cacheField name="Months to Closing" numFmtId="164">
      <sharedItems containsSemiMixedTypes="0" containsString="0" containsNumber="1" containsInteger="1" minValue="-10" maxValue="39"/>
    </cacheField>
    <cacheField name="Time Ratio" numFmtId="9">
      <sharedItems containsSemiMixedTypes="0" containsString="0" containsNumber="1" minValue="2.564102564102564E-2" maxValue="2.1"/>
    </cacheField>
    <cacheField name="Disbursement Rate" numFmtId="9">
      <sharedItems containsSemiMixedTypes="0" containsString="0" containsNumber="1" minValue="0" maxValue="1"/>
    </cacheField>
    <cacheField name="Completion Gap" numFmtId="9">
      <sharedItems containsSemiMixedTypes="0" containsString="0" containsNumber="1" minValue="-1.1665808947368421" maxValue="0.56513856321568634"/>
    </cacheField>
    <cacheField name="Average Monthly Disbursement (&quot;Burn-Rate&quot;)" numFmtId="167">
      <sharedItems containsSemiMixedTypes="0" containsString="0" containsNumber="1" minValue="0" maxValue="315400.20153846155"/>
    </cacheField>
    <cacheField name="Expected Balance at June 2017, if still open" numFmtId="164">
      <sharedItems containsSemiMixedTypes="0" containsString="0" containsNumber="1" minValue="-13608611.890769232" maxValue="4094884.55"/>
    </cacheField>
    <cacheField name="&gt; 3 years of age" numFmtId="0">
      <sharedItems/>
    </cacheField>
    <cacheField name="Past closing date" numFmtId="0">
      <sharedItems/>
    </cacheField>
    <cacheField name="Slow Disbursing" numFmtId="0">
      <sharedItems/>
    </cacheField>
    <cacheField name="High undisbursed balances (&gt;60%)" numFmtId="0">
      <sharedItems/>
    </cacheField>
    <cacheField name="&gt; 2 years age with &lt; 60% disbursed" numFmtId="0">
      <sharedItems/>
    </cacheField>
    <cacheField name="&lt; 6 months to closing w/high bal. (&gt;60%)" numFmtId="0">
      <sharedItems/>
    </cacheField>
    <cacheField name="On Track for Disbursement by June-2017?" numFmtId="0">
      <sharedItems/>
    </cacheField>
    <cacheField name="Problem project (Y?)" numFmtId="4">
      <sharedItems containsNonDate="0" containsString="0" containsBlank="1"/>
    </cacheField>
    <cacheField name="Regional Focal Point Notes (If applicable)" numFmtId="4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2929.692750925926" createdVersion="5" refreshedVersion="6" minRefreshableVersion="3" recordCount="443" xr:uid="{00000000-000A-0000-FFFF-FFFF08000000}">
  <cacheSource type="worksheet">
    <worksheetSource ref="A4:P804" sheet="FY17-19 Awards"/>
  </cacheSource>
  <cacheFields count="16">
    <cacheField name="Project Name" numFmtId="0">
      <sharedItems containsBlank="1"/>
    </cacheField>
    <cacheField name="TTL" numFmtId="0">
      <sharedItems containsBlank="1"/>
    </cacheField>
    <cacheField name="Envelope" numFmtId="0">
      <sharedItems containsBlank="1"/>
    </cacheField>
    <cacheField name="Team" numFmtId="0">
      <sharedItems containsBlank="1" count="22">
        <s v="AFR"/>
        <s v="EAP"/>
        <s v="GLOBAL - Inclusive Community Resilience"/>
        <s v="GLOBAL - Resilient Recovery"/>
        <s v="GLOBAL - Innovation Lab"/>
        <s v="ECA"/>
        <s v="SAR"/>
        <s v="LCR"/>
        <s v="GLOBAL - Resilience to Climate Change"/>
        <s v="GLOBAL - SISRI"/>
        <s v="GLOBAL - Safer Schools"/>
        <s v="Multi Regional"/>
        <m/>
        <s v="GLOBAL - Japan Hub"/>
        <s v="MNA"/>
        <s v="GLOBAL - Outreach and Partnerships"/>
        <s v="GLOBAL - DRFI"/>
        <s v="GLOBAL - Urban Resilience"/>
        <s v="GLOBAL - Hydromet"/>
        <s v="GLOBAL - Resilient Cities"/>
        <s v="GLOBAL - PMA"/>
        <s v="GLOBAL - Capacity Development"/>
      </sharedItems>
    </cacheField>
    <cacheField name="Country" numFmtId="0">
      <sharedItems containsBlank="1"/>
    </cacheField>
    <cacheField name="Award/Top-Up Amount" numFmtId="0">
      <sharedItems containsString="0" containsBlank="1" containsNumber="1" minValue="0" maxValue="4408200"/>
    </cacheField>
    <cacheField name="Fund Source (Main Fund)" numFmtId="0">
      <sharedItems containsBlank="1" count="14">
        <s v="Core MDTF (TF072236)"/>
        <s v="ACP-EU (TF071630)"/>
        <s v="Japan Program (TF072129)"/>
        <s v="Track II-MDTF (TF070611)"/>
        <s v="Track III SRFF (TF070948)"/>
        <s v="Track III Callable Fund (TF070868)"/>
        <s v="EU-SAR SDTF (TF072458)"/>
        <s v="T2-SD-Spain (TF070806)"/>
        <s v="T2-SD-Australia (TF070807)"/>
        <s v="EU-DRAF SDTF (TF072535)"/>
        <s v="EU-SERBIA NDRMP SDTF (TF072528)"/>
        <s v="T2-SD-Japan (TF070809)"/>
        <m/>
        <s v="Africa Disaster Risk Financing (ADRF) SDTF (TF072281)"/>
      </sharedItems>
    </cacheField>
    <cacheField name="Sub Fund" numFmtId="0">
      <sharedItems containsBlank="1"/>
    </cacheField>
    <cacheField name="Child TF #" numFmtId="0">
      <sharedItems containsBlank="1"/>
    </cacheField>
    <cacheField name="Status" numFmtId="0">
      <sharedItems containsBlank="1" count="6">
        <s v="Award Letter"/>
        <s v="Active New Fund"/>
        <s v="Top-Up"/>
        <m/>
        <s v="Cancelled" u="1"/>
        <s v="Pipeline" u="1"/>
      </sharedItems>
    </cacheField>
    <cacheField name="Year-Mo" numFmtId="0">
      <sharedItems containsBlank="1" containsMixedTypes="1" containsNumber="1" containsInteger="1" minValue="201512" maxValue="201601" count="42">
        <s v="201707"/>
        <s v="201706"/>
        <s v="201705"/>
        <s v="201704"/>
        <s v="201703"/>
        <s v="201702"/>
        <s v="201701"/>
        <s v="201612"/>
        <s v="201611"/>
        <s v="201610"/>
        <s v="201609"/>
        <s v="201608"/>
        <s v="201607"/>
        <s v="201606"/>
        <s v="201605"/>
        <s v="201604"/>
        <s v="201603"/>
        <s v="201602"/>
        <s v="201601"/>
        <n v="201601"/>
        <s v="201512"/>
        <n v="201512"/>
        <s v="201511"/>
        <s v="201510"/>
        <s v="201509"/>
        <s v="201508"/>
        <s v="201507"/>
        <s v="201506"/>
        <s v="201505"/>
        <s v="201504"/>
        <m/>
        <s v="201503"/>
        <s v="201502"/>
        <s v="201501"/>
        <s v="201412"/>
        <s v="201411"/>
        <s v="201410"/>
        <s v="201409"/>
        <s v="201408"/>
        <s v="201407"/>
        <s v="201405"/>
        <s v="201210"/>
      </sharedItems>
    </cacheField>
    <cacheField name="Year" numFmtId="0">
      <sharedItems containsString="0" containsBlank="1" containsNumber="1" containsInteger="1" minValue="1900" maxValue="2017" count="7">
        <n v="2017"/>
        <n v="2016"/>
        <n v="2015"/>
        <m/>
        <n v="2014"/>
        <n v="2012"/>
        <n v="1900" u="1"/>
      </sharedItems>
    </cacheField>
    <cacheField name="Mo" numFmtId="0">
      <sharedItems containsString="0" containsBlank="1" containsNumber="1" containsInteger="1" minValue="1" maxValue="12"/>
    </cacheField>
    <cacheField name="Approved Date" numFmtId="14">
      <sharedItems containsNonDate="0" containsDate="1" containsString="0" containsBlank="1" minDate="2012-10-31T00:00:00" maxDate="2017-07-13T00:00:00"/>
    </cacheField>
    <cacheField name="Activation Year" numFmtId="14">
      <sharedItems containsBlank="1" count="6">
        <s v="FY17"/>
        <s v="FY18"/>
        <s v="FY16"/>
        <s v="FY15-16"/>
        <s v="FY15"/>
        <m/>
      </sharedItems>
    </cacheField>
    <cacheField name="Notes" numFmtId="0">
      <sharedItems containsBlank="1" containsMixedTypes="1" containsNumber="1" minValue="0.66666666666666663" maxValue="0.666666666666666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3124.666913773151" createdVersion="5" refreshedVersion="6" minRefreshableVersion="3" recordCount="525" xr:uid="{00000000-000A-0000-FFFF-FFFF09000000}">
  <cacheSource type="worksheet">
    <worksheetSource name="Table15[[Project Name]:[Notes]]"/>
  </cacheSource>
  <cacheFields count="16">
    <cacheField name="Project Name" numFmtId="0">
      <sharedItems containsBlank="1" count="441">
        <s v="Building Climate Resilience in Urban Infrastructure and Services in Zanzibar"/>
        <s v="Building Resilience through Adaptive Social Protection Programs – Phase 2"/>
        <s v="Technical Assistance to Integrate Climate Resilience into the Third Phase of Lake Victoria Environmental Management Project Activities"/>
        <s v="Building climate resilient water services in Uzbekistan"/>
        <s v="Enabling climate and disaster risk reduction in Bangladesh’s coastal fisheries and fishing communities"/>
        <s v="Climate Responsive Social Protection in Tonga"/>
        <s v="Implementing an integrated approach to climate-resilient development in the Dry Corridor of Nicaragua and Honduras"/>
        <s v="Building Grounds for Resilient Housing in LAC"/>
        <s v="Enhancing Climate Resilience of Irrigation and Agricultural Investments in Zimbabwe"/>
        <s v="Kinshasa Urban Development and Resilience Project"/>
        <s v="Rapid Post-Disaster Damage and Loss Assessment in Kinshasa, Democratic Republic of Congo"/>
        <s v="Post-Damrey Typhoon’s Damages and Needs Assessment in Khanh Hoa province of Vietnam"/>
        <s v="Resilience Dialogues, Hard Talks, and High-Level Events."/>
        <s v="Mainstreaming Disaster Risk Management in Ethiopia"/>
        <s v="Romania: Policy reform, civil society engagement, and investments for building climate and disaster resilience"/>
        <s v="Pilot Firm-Level Supply Chain Resilience Surveys"/>
        <s v="Mainstreaming Disaster Risk Management in school infrastructure management in Dominican Republic"/>
        <s v="City-level Capital Investment Planning and Transaction Identification – Phase II, City Resilience Program"/>
        <s v="Supporting evidence based decision making for a clean, resilient and inclusive Greater Accra"/>
        <s v="Building Resilience for Integrating urban resilience into poor neighborhood upgrading activities in Brazzaville and Pointe-Noire (Republic of Congo)"/>
        <s v="Investing in Urban Resilience and Emergency Preparedness in Indonesia"/>
        <s v="Strategies and Options to Reduce Housing Sector Risks in ECA countries"/>
        <s v="Strategies and Options for Scaling Up Disaster Risk Management in ECA Countries"/>
        <s v="Strengthening Urban Flood Risk Management in the Greater Accra Region"/>
        <s v="Technical assistance to build capacities for scaling DRM investments in SAR"/>
        <s v="Enhancing knowledge and effectiveness of DRM in South Asia"/>
        <s v="Geospatial and Institutional Analysis for Improved Disaster Risk Management in Peru"/>
        <s v="Nigeria Livestock Productivity and Resilience Support"/>
        <s v="Mainstreaming Nature-based Solutions for DRM "/>
        <s v="Resilient Transport Partnership Program KM"/>
        <s v="Philippines: Mainstreaming Disaster Risk Management to Sustain Local Infrastructure- A Case Study on Resilient Roads Planning"/>
        <s v="proposal Haiti: Enhancing Climate Resilience of Transport Infrastructure"/>
        <s v="Kyrgyz Republic: Site Hazard Assessment and Resilience-Informed Designs "/>
        <s v="Mongolia: Municipal Transport Asset Management for Climate Resilience in Ulaanbaatar City"/>
        <s v="Vietnam: Piloting and Scaling up Building Climate Resilient Bridges in Poor Rural Areas"/>
        <s v="Vietnam: Geospatial Medium Term Expenditure Framework for Resilient Roads"/>
        <s v="Argentina: Informing Climate Resilient Infrastructure Development. "/>
        <s v="Brazil: Improving Climate Resilience of Federal Road Network."/>
        <s v="Dominican Republic: Strengthening Social Protection Interventions for Disaster Preparedness and Response"/>
        <s v="Developing the South East European Multi-Hazard Early Warning Advisory System (SEE-MHEWS-A) Phase II"/>
        <s v="Strengthening Hydrometeorological Preparedness in Central Asia"/>
        <s v="Dominica: Hurricane Maria Post Disaster Assessment and Support to Recovery Planning"/>
        <s v="Building Resilience to Flood Hazards in Northwest Rwanda through Improved National and Local Capacity"/>
        <s v="Knowledge Exchange on Adaptive Social Protection Systems as a Disaster Risk Mitigation Mechanism"/>
        <s v="Sri Lanka: Landslide Vulnerability Assessment"/>
        <s v="State of Civil Protection in the World: Typologies, Good Practices and Economic Returns"/>
        <s v="Somalia Drought Impact and Needs Assessment and Resilience &amp; Recovery Framework"/>
        <s v="Business Continuity for Resilient Industries"/>
        <s v="Antigua and Barbuda Hurricane Irma Post Disaster Needs Assessment and Recovery Framework"/>
        <s v="Sierra Leone: Post-Mudslides and Floods Needs Assessment and Recovery Framework"/>
        <s v="Resilient Transport Partnership Program"/>
        <s v="Promoting Resilient Infrastructure in South Asia – Phase 2"/>
        <s v="Enhancing Technical Rescue Capacities in Moldova"/>
        <s v="Support to Urban Flood Community of Practice (UFCOP) Knowledge Management Program"/>
        <s v="Strengthening DRR Coordination, Planning and Policy Advisory Capacity of SADC (Recipient Executed)"/>
        <s v="Linking to Bank Operations"/>
        <s v="City Coastal Resilience Africa"/>
        <s v="Improving Resilience and Resilience Impact of National Land and Geospatial Systems"/>
        <s v="Promoting Safer and Resilient School Infrastructure Worldwide through Knowledge Sharing"/>
        <s v="DRFI Operational Support"/>
        <s v="Advancing Disaster Risk Financing and Innovation"/>
        <s v="Strengthening the Integration of Disaster Risk Management and Climate Resilience in Trade, Competitivity, and Roads in the Western Balkans Region"/>
        <s v="Supporting Scale Up of Disaster Risk Management in Central Asia"/>
        <s v="Scaling up Resilient Infrastructure through Serbia National DRM Program"/>
        <s v="Enhancing Seismic Safety of Public Facilities in Kyrgyz Republic"/>
        <s v="Building Resilience to Seismic Risk in Multi-family Residential Structures in Europe and Central Asia"/>
        <s v="Strengthening the Social Protection System for Disaster Preparedness and Response in Serbia"/>
        <s v="Learning from the Japanese Experience in Emergency Preparedness and Response (EP&amp;R"/>
        <s v="Argentina: City Resilience Program"/>
        <s v="Multi-hazard Risk and Governance Assessments in India"/>
        <s v="Integrating Resilience into Urban Infrastructure and Services in Nairobi Metropolitan Region"/>
        <s v="Climate Vulnerability Assessment (CVA) for Fiji"/>
        <s v="Strengthening Peruvian Social Protection System as a Disaster Risk Mitigation Mechanism"/>
        <s v="Strengthening the institutional capacity of the Government of Sri Lanka on Rapid Damage Assessments and Recovery Planning"/>
        <s v="Yemen: Community-Led Service Delivery for Strengthened Resilience"/>
        <s v="Support to address the catastrophic wind-blow event of 2016 in Belarus. "/>
        <s v="Open Data for Resilience Initiative: Tools and Capacity Building"/>
        <s v="Enhancing Risk Assessment Quality"/>
        <s v="Partnerships, Training and Communications"/>
        <s v="Robust Hazard Analytics for Mainstreaming DRM and CC (Think Hazard!)"/>
        <s v="2018 Understanding Risk Forum"/>
        <s v="Support to Building Resilience and Mainstreaming DRM into Education Infrastructure in Turkey"/>
        <s v="Sri Lanka – Support Risk Sensitive Infrastructure Planning in Colombo Megapolis Region and Scaling of Spatial Data Platform"/>
        <s v="Vulnerability Assessment for Resilient Housing Retrofit in Guatemala"/>
        <s v="Strengthening the Institutional Capacity of the Government of Vietnam on Flood Risk Management and Recovery Preparedness"/>
        <s v="Support to the Reconstruction Planning in Peru after the 2017 Niño Costero"/>
        <s v="Developing Safer School Programs in Malawi"/>
        <s v="Building Resilience through Adaptive Social Protection Programs"/>
        <s v="Request for Post-Disaster TA Support: Surigao del Norte Earthquake"/>
        <s v="Kiribati: Strengthening Atolls for Climate-Resilient Future Urban Expansion (KiriSAFE). "/>
        <s v="Climate Vulnerability Assessment (CVA) for Fiji. "/>
        <s v="Tuvalu Maritime Vulnerability Assessment"/>
        <s v="Dominica - Reducing Debris Flow Risk for Infrastructure Resilience"/>
        <s v="To Facilitate Country Capacity to Develop, Implement and Trigger a CERC in an Emergency "/>
        <s v="Building Resilience of Urban and Road Infrastructure in Myanmar"/>
        <s v="Social Resilience in Southern Madagascar"/>
        <s v="JIT Assistance for Post-disaster Assessment and Recovery Planning"/>
        <s v="Somalia Rapid Recovery and Resilience Assessment"/>
        <s v="Post-Nargis Social Impacts Monitoring in Myanmar"/>
        <s v="Building Resilience in Public School Infrastructure"/>
        <s v="Toward Green Growth and Climate Resilient Development"/>
        <s v="Seismic Risk, Resilient Infrastructure, and Disaster Risk Financing in Pakistan"/>
        <s v="Operationalizing Building Regulation for Resilience in Ethiopia, Jamaica and India"/>
        <s v="Developing Cost Benefit Analysis Tool for Flood Risk Management Projects"/>
        <s v="Saint Lucia: Enhancing Policies to Mainstream Disaster Risk Management and Climate Change Adaptation"/>
        <s v="Honiara Flood Risk Study and Management Plan"/>
        <s v=" Learning from the Japanese Experience in Disaster Risk Management for Cultural Heritage and Tourism"/>
        <s v="Climate Resilience Road Asset for Albania"/>
        <s v="Enhancing Capacity to Undertake Hazard and Risk Assessment of Rock Slope Failures in the Republic of Armenia"/>
        <s v="Review of Historical Disaster Scenarios"/>
        <s v="Greater Accra Climate and Disaster Risk Mitigation Strategy Development"/>
        <s v="Togo:  DRM Country Program (GFDRR: Track II Core)"/>
        <s v="India: Jammu and Kashmir Floods Needs Assessment and Recovery Planning"/>
        <s v="Malawi Flood Needs Assessment"/>
        <s v="Zambia Strengthening Hydro-Meteorological and Climate Services."/>
        <s v="World Reconstruction Conference 3 – Knowledge and Lessons Learned from ACP Countries."/>
        <s v="Snowmelt and Flood Hazard Assessment for Tajikistan"/>
        <s v="Vietnam: Supporting Resilience of Critical Infrastructure Investments"/>
        <s v="Strengthening Financial Planning and Rural Infrastructure for Disaster Resilience in Cambodia"/>
        <s v="Kyrgyz Republic: Strengthening Disaster Risk Management"/>
        <s v="Streamlining DRM in Municipal Investment and Urban Planning"/>
        <s v="Survey Study on the Impact of Climate-Related Events on Poverty in Selected Latin-America and Caribbean Countries."/>
        <s v="Study on the Impact of Climate-Related Events on Poverty in Cap-Haitien. "/>
        <s v="Supporting the Global Preparedness Partnership"/>
        <s v="Antananarivo Urban Poverty and Resilience Study"/>
        <s v="Saudi Arabia: Comprehensive Risk Profiling and Assessment for the Kingdom of Saudi Arabia"/>
        <s v="Enhancing Knowledge Management and Mainstreaming DRM in the ECA Region"/>
        <s v="Agriculture Insurance Development Program"/>
        <s v="Strengthening Climate Information and Early Warning Systems to Support Climate-Resilient Development in Honduras and Nicaragua"/>
        <s v="Code for Resilience - 2015"/>
        <s v="Vietnam Central Region: Rapid Damage and Needs Assessment after 2016 Floods."/>
        <s v="World Reconstruction Conference 3. "/>
        <s v="Development of Analytical Tools to Measure Resilience and to Prioritize Action in Disaster Risk Management"/>
        <s v="Building Resilience through Innovation and Open Data in Sub-Saharan Africa"/>
        <s v="Strengthening DRM Capacity and Recovery Readiness in the MNA Region"/>
        <s v="Rapid Damage Assessment for Safer Schools Following the 2016 Aceh Earthquake"/>
        <s v="Strengthening Capacity for Implementing Building Regulations for Resilience"/>
        <s v="Bangladesh - An Integrated Approach to Enhance Urban Resilience in Dhaka"/>
        <s v="Supporting Rapid Impact Assessment of Hurricane Matthew in Haiti."/>
        <s v="Disaster Risk and Poverty in the Dominican Republic"/>
        <s v="Building Physical and Fiscal Resilience of the Dominican Republic to Ensure Shared Prosperity"/>
        <s v="Enhancing Resilience to Disaster and Climate Shocks in Africa: Integrating Disaster Risk Management and Adaptive Social Protection"/>
        <s v="UAV4Resilience - Utilizing Unmanned Aerial Vehicles for Disaster Assessments in the Pacific Islands"/>
        <s v="Reducing the Impacts of Climate Change on Poverty"/>
        <s v="Resilient Rail Project Development"/>
        <s v="Understanding the Impact of Climate and Disaster Risk on Poverty in Ghana and Ethiopia"/>
        <s v="Technical Review and Capacity Building Program on Climate Induced Risks in Pakistan"/>
        <s v="Africa Hydromet Technical Assistance: Capacity Building and Knowledge Exchange Program"/>
        <s v="Zambia Transport Sector Climate Resilience Support"/>
        <s v="Strengthening Global Hydromet System – Investment Support"/>
        <s v="Japan-World Bank Knowledge Program Support"/>
        <s v="Strengthening Social Protections Systems through Forecast-based Financing in the Sahel"/>
        <s v="Community Vulnerability Mapping in Republic of Marhsall Islands and Federal States of Micronesia"/>
        <s v="Infrastructure Prioritization Framework and Resilience"/>
        <s v="Ethiopia: Poverty and Disaster Risk Pilot Assessment in Key Regional Capitals"/>
        <s v="impact of Climate and Disaster Risk on Poverty in Greater Accra Metropolitan Area"/>
        <s v="GFDRR Strengthening DRR Planning, Coordination and Policy Advisory Capacity of the Southern African Development Community"/>
        <s v="City Resilience Program"/>
        <s v="Resilient Water and Sanitation Services"/>
        <s v="Building Social Protection’s Role in Disaster Response and Resilience in Swaziland and Lesotho"/>
        <s v="Africa - Strategic Framework, Operational Support and Capacity Development - GFDRR Track 2  MDTF"/>
        <s v="Strengthening Global Hydromet System - Knowledge Management and Partnerships"/>
        <s v="Strengthening Social Protection Interventions as a Disaster Risk Mitigation Mechanism"/>
        <s v="Resilient Infrastructure PPPs - Contracts and Procurement"/>
        <s v="Zambia Strengthening Hydro-Meteorological and Climate Services"/>
        <s v="Post-earthquake Rapid Assessment and Recovery Planning"/>
        <s v="Botswana Support for Hydromet and Groundwater Monitoring"/>
        <s v="Cabo Verde Resilience Dialogue"/>
        <s v="EAP Comparative Study of the Legal and Institutional Frameworks for Dam Safety and Disaster Resilience"/>
        <s v="Climate and Disaster Risk Management Multi-Sectoral Plan Preparation in Selected Sub-Saharan African Countries"/>
        <s v="Resilient Recovery Component of the National Disaster Risk Management Program of the Republic of Serbia (2015-2019)"/>
        <s v="Lebanon Comprehensive Urban Resilience Project"/>
        <s v="Investing in Urban Resilience: How We Can Make Cities and the Urban Poor More Resilient"/>
        <s v="Open Data for Resilience Technology Development"/>
        <s v="GFDRR Labs Partnerships, Training and Communications"/>
        <s v="Operationalizing Japanese Expertise and Lessons Learned in Hydrological and Meteorological Services in World Bank Client Countries"/>
        <s v="Mainstreaming DRM through Simple and Robust Hazard Analytics: Development of an open-source hazard analytical tool"/>
        <s v="GFDRR Innovation Labs: Enhancing Risk Identification Quality through Technical Assistance"/>
        <s v="Technical Assistance on Reinforcing Weather and Climate Services in Moldova"/>
        <s v="Senegal DRM Country Plan II"/>
        <s v="Institutional Strengthening Support for Nepal Earthquake  Reconstruction"/>
        <s v="Strengthening Emergency Response and Recovery Capacity in Ecuador"/>
        <s v="Mainstreaming Inclusive Community Resilience in DRM investments"/>
        <s v="Bhutan Weather and Disaster Improvement Regional Project (BWDIP)."/>
        <s v="Resilient Retrofit of Informal Housing in Latin America and the Caribbean"/>
        <s v="Mainstreaming Drought Resilience in Vietnam"/>
        <s v="Safer Schools Program in Samoa, Tonga and Vanuatu"/>
        <s v="Inclusive Community Resilience and Gender-Based Violence Prevention and Response in Somalia"/>
        <s v="Knowledge for Resilient Infrastructure and Disaster Preparedness in China"/>
        <s v="Disaster Risk Management in Urban Planning and Investments in Mekong Delta Region Cities"/>
        <s v="Mainstreaming Natural Hazard and Climate Risk Information and Community Driven Development in Afghanistan"/>
        <s v="Empowering Elders, Women, and People with Disabilities for Resilience"/>
        <s v="Strengthening Hydro-Meteorological and Climate Services - RETF"/>
        <s v="Strengthening Hydro-Meteorological and Climate Services"/>
        <s v="Disasters and Poverty Analytical Work Program"/>
        <s v="Resilient Transport Infrastructure Program"/>
        <s v="Morocco Integrated Disaster Risk Management and Resilience Program"/>
        <s v="Enhancing Financial Resilience Against Climate and Disaster Risks in V20 Member Countries."/>
        <s v="Enhancing Capacity to Understand Disaster Response Needs and Road Network Vulnerability in Bosnia and Herzegovina"/>
        <s v="Technical Assistance and Capacity Building for Risk Assessment in the Coast of São Tomé and Príncipe"/>
        <s v="Small Island States Resilience Initiative (SISRI) Phase III"/>
        <s v="Bhutan: Hydromet Services and Disaster Resilience Regional Project (HSDRRP)"/>
        <s v="Capacity Strengthening for Regional DRM and Climate Resilience"/>
        <s v="Iraq’s Risk Profiling and Building Resilience in the Energy Sector – Phase I: "/>
        <s v="Sharing Best Practices and Lessons Learned on Disaster Risk Management in Central America and the Andean Region"/>
        <s v="Cap-Haitien Urban Resilience and Flood Risk Management Technical Assistance"/>
        <s v="Measuring the Impact of Disaster Events on Poverty and Social Vulnerability - Saint Lucia"/>
        <s v="EU-South Asia Capacity Building for Disaster Risk Management Program for Improving Hydromet and Climate Services in South Asia"/>
        <s v="Water Safety Planning for Utilities in the Danube"/>
        <s v="GFDRR: Accelerating implementation: support to SAR priority country programs"/>
        <s v="Disasters, Fragility and Conflict: A Joint Agenda"/>
        <s v="Building Resilience to Landslide and Geo-Hazard Risk in the South Asia Region"/>
        <s v="Increasing the Resilience of Cities in MENA (conference cycle) - GFDRR Track II MDTF"/>
        <s v="Malawi Drought Recovery and Resilience Strategy"/>
        <s v="Resilience Dialogue Series "/>
        <s v="Capacity Building for Inclusive Disaster Risk Management"/>
        <s v="Development of a Natural Disaster Risk Management Learning Platform"/>
        <s v="SAR Open Data for Resilience"/>
        <s v="Strengthening Disaster Resilience in Tajikistan"/>
        <s v="Nepal - Assessment, Recovery and Resilience of Education Infrastructure (Phase 2)"/>
        <s v="Seychelles Rapid Damage Assessment TC Fantala 2016"/>
        <s v="Sri Lanka: Develop Community Landslides Risk Mitigation Action Plan"/>
        <s v="Supporting Guatemala policy dialogue and preparation of a CAT-DDO"/>
        <s v="Building Disaster Resilience in Haiti – Strengthening Disaster Risk Data Management"/>
        <s v="WB/GFDRR-EU Global Partnership on Disaster Risk Financing Analytics."/>
        <s v="Improving Urban Resilience in Cities Impacted by the Syrian Refugee Crisis in Lebanon and Jordan-Technical Assistance and Knowledge Exchang"/>
        <s v="Technical Assistance to Increase Climate Resilience of Georgia's Road Network"/>
        <s v="Belize: Natural Hazards and Disaster Risk Assessment for Improved Road Management"/>
        <s v="Supporting DRM Policy Dialogue and Preparation of the CAT-DDO in DR"/>
        <s v="Urban Resilience in Central Asia"/>
        <s v="Bogota: Reducing Flood Risk in Bogota: Formulation of the Rio Bogota Dynamic River Management Plan (GFDRR: Track II Spain Non-Core)"/>
        <s v="Philippines: Supporting the Philippine Disaster Risk Reduction and Management (DRRM) Agenda (GFDRR Tk2 Australia Non-Core)"/>
        <s v="Capacity Building for Climate Resilient Infrastructure in Bhutan and Nepal"/>
        <s v="Solid Waste Management and Disaster Risk Management: How to Achieve a Resilient Service"/>
        <s v="Nepal - Technical Assistance for Recovery Planning and Implementation "/>
        <s v="Strengthening Institutions for Developing Resilience in Pakistan"/>
        <s v="LCR: Country Programming for Andean Region (GFDRR: Track II Spain Non-Core)"/>
        <s v="Cylcone Winston Fiji PDNA Bank Executed Trust Fund ACP-EU NDRR - Window 3"/>
        <s v="Building Disaster Resilience in priority sectors in Haiti – Increasing Fiscal Resilience"/>
        <s v="Capacity Building for Disaster Risk Reduction (DRR) in the MENA Region"/>
        <s v="India - Support to Strengthen India’s National DRM Capacity"/>
        <s v="Lesotho - Climate Risk Analysis &amp; EWS Information Management Systems for Lesotho (GFDRR: ACP/EU W2)"/>
        <s v="Strengthening Jamaica's Social Protection System for Disaster Preparedness and Response"/>
        <s v="Disaster Responsive Social Protection in the Pacific: Fiji, Tonga and Vanuatu"/>
        <s v="Developing an Emergency Cash Transfer for Increased Household Resilience to Disasters in the Philippines"/>
        <s v="Small Island States Resilience Initiative (SISRI) Phase II"/>
        <s v="PA on Building Disaster Resilience in priority sectors in Haiti - Urbanization Review"/>
        <s v="Suriname Greater Paramaribo Flood Risk Management Program"/>
        <s v="Strengthening disaster risk management and resilience of Central American municipalities"/>
        <s v="Social Inclusion and Resilience Framework for Karachi"/>
        <s v="Developing a Disaster Risk Management Strategy in Jamaica’s Education Sector"/>
        <s v="Kiribati Urban Resilience and Climate Adaptation"/>
        <s v="City Strength Diagnostic: Enhancing Urban Resilience"/>
        <s v="Spatial Impact Assessment"/>
        <s v="Strengthening Capacity for EI Nino Preparedness and Response in Somalia"/>
        <s v="Learning from and Operationalizing the Japanese Experience in Comprehensive Flood Risk Management for Reducing Urban Flood Risk"/>
        <s v="Challenge Fund and Open Data for Resilience Scoping Project "/>
        <s v="Enhancing Disaster Risk Management in Central Asia"/>
        <s v="SUPPORT TO SERBIA NATIONAL DRM PROGRAM UNDER IPA II 2014-2020 (BETF)"/>
        <s v="Support to Serbia National DRM Program under IPA II 2014-2020"/>
        <s v="Measurable Reduction of Disaster Risk Specific to Public Infrastructure in St. Lucia.  "/>
        <s v="Support for End to End Early Warning System under the Serbia National DRM Program-RETF"/>
        <s v="Support for End to End Early Warning System under the Serbia National DRM Program-BETF"/>
        <s v="Lesotho - Climate Risk Analysis &amp; EWS Information Management Systems for Lesotho"/>
        <s v="Improving the Resilience and Affordability of Roads and Affordability of Roads and Bridges"/>
        <s v="Disaster Risk Financing for Resilient Livelihoods"/>
        <s v="Building Regulations for Resilience Program"/>
        <s v="Nepal – Technical Assistance for Recovery Planning and Implementation Arrangements for Reconstruction"/>
        <s v="Global Resilience Investment Fund (GRIF)/Women for Resilience (W4R"/>
        <s v="Strengthening Disaster Resilience in Uzbekistan"/>
        <s v="Socio-Economic Benefits of DRM Report"/>
        <s v="Bolivia: Qualitative Study of Floods, Droughts and Pathways out of Poverty"/>
        <s v="Kyrgyz Republic Safe Schools Program -RE"/>
        <s v="Kyrgyz Republic Safe Schools Program - BE"/>
        <s v="Community-Based Disaster Risk Mapping, Community Driven Development Project (Philippines)"/>
        <s v="Leveraging Japanese experience for Building Regulation for Resilience"/>
        <s v="Recovery Framework Guide Roll Out in Africa, Caribbean and the Pacific"/>
        <s v="Global Program for Safer Schools - Top-Up 3"/>
        <s v="Smart DRM: ICT readiness and application"/>
        <s v="Nepal Safer Schools Project"/>
        <s v="Climate and Disaster Risk Management Multi-Sectoral Plan Preparation in Slected Sub-Saharan African Countries "/>
        <s v="Post Disaster Need Assessment (PDNA) training in Cote d’Ivoire"/>
        <s v="Sharing Best Practices and Lessons Learned from Mexico"/>
        <s v="Empowering Communities for Disaster and Climate Resilience -"/>
        <s v="Strengthening Early Warning of Mountain Hazards in Central Asia"/>
        <s v="Improving DR Congo's capacity to manage, monitor and respond to natural hazards in the region of Goma"/>
        <s v="Bank Supervision of TF Improving DR Congo's capacity to manage, monitor and respond to natural hazards in the region of Goma"/>
        <s v="Tools to Measure Socio Economic Resilience and Identiy Policy Priorities "/>
        <s v="Nigeria: Strengthening Capacity for Disaster Risk Management"/>
        <s v="Europe and Central Asia: National Risk Profiles - GFDRR Track 2 MDTF"/>
        <s v="Promoting Contingent Financing in IPFs (P157499)"/>
        <s v="DRF Rollout and Piloting (P157588)"/>
        <s v="Promoting Local Level Resilient Recovery"/>
        <s v="DRF Guide Thematic Expansion (P157586)"/>
        <s v="Mainstreaming DRR and CCA into Local Dev. Planning in Zimbabwe through the Zambezi River Basin Initiative"/>
        <s v="Mozambique: Integration of DRR and CCA into District Development Plans"/>
        <s v="Niger: Community Based Disaster Risk Reduction (GFDRR: ACP/EU W2)"/>
        <s v="Bangladesh Urban Earthquake Resilience Project - Phase 1"/>
        <s v="Open Data for Resilience Technology "/>
        <s v="Dominica: Rapid Damage Assessment of Critical Infrastructure and Support to Recovery Planning"/>
        <s v="Myanmar: Post-floods Rapid Assessment and Recovery Planning"/>
        <s v="Strengthening Uruguay Meteorological Services Project"/>
        <s v="Understanding Risk Community"/>
        <s v="Development of a Comprehensive Climate Risk Mitigation Investment Plan for &quot;Mundeni Aru&quot; River Basin"/>
        <s v="Strengthening DRR Coordination, Planning and Policy Advisory Capacity of ECOWAS (R2-RE, phase 1"/>
        <s v="Strengthening Disaster Risk Management and Resilience of Central American Municipalities Project"/>
        <s v="Mainstreaming Disaster Risk Management in El Salvador's Education Sector"/>
        <s v="Women for Resilience Program"/>
        <s v="Disaster-Linked Social Assistance Delivery Support System Development in Nepal"/>
        <s v="Support to National Scale up of Safe School Facilities in Indonesia"/>
        <s v="Enabling Scaled up Risk Reduction Investments in the Philippines"/>
        <s v="Tajikistan (GBAO) Risk Assessment for Artificial Dam Failure on Gunt River "/>
        <s v="Advancing the DRM Agenda in Georgia"/>
        <s v="Strengthening DRR Coordination, Planning and Policy Advisory Capacity of ECCAS (R2-BE, phase 1)"/>
        <s v="Urban Flooding Community of Practice (UFCOP)"/>
        <s v="Tbilisi Flash Floods Needs Assessment "/>
        <s v="Kazakhstan - Catastrophe Risk Financing and Insurance - Track 2 TA"/>
        <s v="DRM component for Sustainable Energy Industry Development Project"/>
        <s v="Bhutan Weather, Disaster and Climate Services Improvement project "/>
        <s v="Building Resilience to FloodHazards in Northwest Rwanda through Improved National and Local Capacity"/>
        <s v="Pacific Resilience Program - Tonga - GFDRR Cofininancing Grant (RE)"/>
        <s v="Pacific Resilience Program - Tonga - GFDRR Cofininancing Grant (BE Supervision)"/>
        <s v="Scaling up Risk Reduction and Risk Financing in the PICs"/>
        <s v="Woreda Disaster Risk Reduction and Climate Change Adaptation Planning"/>
        <s v="Support to School Safety Program"/>
        <s v="Strengthening DRR Coordination, Planning and Policy Advisory Capacity of ECOWAS (R2-BE, phase 1)"/>
        <s v="Resilience Results Monitoring &amp; Evaluation"/>
        <s v="Burundi-Flood and Landslide Preparedness to Improve Community Resilience "/>
        <s v="Mozambique - DRM Country Framework Project"/>
        <s v="Dominica (extension and top-up)"/>
        <s v="Data and risk assessment program"/>
        <s v="Japan-World Bank Country Program Design and Implementation Support"/>
        <s v="Integrating DRM into Lao PDR´s Public Investment and Financing Systems "/>
        <s v="Integrating Japan’s Experience into the Global Program for Safer Schools Project"/>
        <s v="Strengthening the Capacity of National Hydrological Services in Sub-Saharan Africa"/>
        <s v="Resilient Infrastructure: Roads, landslides and DRM"/>
        <s v="Community Resilience: Social risk management and disaster risk management"/>
        <s v="TRACK II (TA) JAPAN SDTF - SECRETARIAT ADMINISTRATION"/>
        <s v="EU/ACP Secretariat Trust Funds for Program Management and Ad"/>
        <s v="TRACK III (TA) MDTF - SECRETARIAT ADMINISTRATION"/>
        <s v="GFDRR Track 3 MDTF Callable - Secretariat Administration"/>
        <s v="TRACK II (TA) AUSTRALIA SDTF - SECRETARIAT ADMINISTRATION"/>
        <s v="TRACK II (TA) MDTF - SECRETARIAT ADMINISTRATION"/>
        <s v="Strengthening DRR Coordination, Planning, and Policy Advisory Capacity of IGAD (R2-RE, phase 1)"/>
        <s v="Nepal: Post-earthquake Needs Assessment and Recovery Planning"/>
        <s v="Improving Early Warning System under Serbia National DRM Program"/>
        <s v="PDNA Cabo Verde Volcano Eruption 2014-2015 "/>
        <s v="Advancing Financial Resilience in Georgia: A Fiscal Risk Assessment and Financial Protection Strategy"/>
        <s v="BETF Supervision- Tonga: Increasing Climate and Disaster Resilience of Post-disaster reconstruction"/>
        <s v="Tonga: Increasing Climate and Disaster Resilience of Post-disaster reconstruction"/>
        <s v="Vanuatu PDNA for cyclone Pam 2015"/>
        <s v="Caribbean Disaster Risk Financing Program - Belize"/>
        <s v="Caribbean Disaster Risk Financing Program - Grenada"/>
        <s v="Caribbean Disaster Risk Financing Program - Saint Lucia"/>
        <s v="Caribbean Disaster Risk Financing Program - Jamaica"/>
        <m/>
        <s v="GFDRR Innovation Labs: Facilitating Regional Risk Financing and Knowledge Sharing Initiatives"/>
        <s v="Africa DRM: Creating Enabling Environment for Risk financing"/>
        <s v="Africa DRM: Facilitating Regional Risk Financing and Knowledge Sharing Initiatives"/>
        <s v="DRFI: Creating Enabling Environment for Risk financing"/>
        <s v="DRFI: Supporting Countries in Developing Risk Financing Strategies"/>
        <s v="DRFI: Facilitating Regional Risk Financing and Knowledge Sharing Initiatives"/>
        <s v="Africa DRM: Supporting Countries in Developing Risk Financing Strategies"/>
        <s v="GFDRR Innovation Labs: Creating the Enabling Environment for Risk financing"/>
        <s v="Armenia National Disaster Risk Management Program"/>
        <s v="Strengthening Early Warning and DRM Capacity in Afghanistan"/>
        <s v="Understanding Disaster Risk and Welfare Impacts in Bolivia "/>
        <s v="Identifying Risk to Protect Schools in the Dominican Republic "/>
        <s v="Mozambique Rapid Assessment Mission with Focus on Flood Risk Management"/>
        <s v="Building Disaster Resilience in priority sectors in Haiti"/>
        <s v="Resilience Dialogues"/>
        <s v="GFDRR Country Evaluation 2015"/>
        <s v="Niger Technical Assistance for multi-hazard early warning system with focus on rapid-onset hazards"/>
        <s v="Developing Strategic Plans for Financial Protection Mechanisms in South East Asia"/>
        <s v="Developing a Strategy for Disaster Risk Management in Argentina"/>
        <s v="Malawi Flood PDNA 2015"/>
        <s v="Risk Assessment and Resilience Action Plan"/>
        <s v="Community Resilience to Climate and Disaster Risk Project (C"/>
        <s v="Disaster Risk Finance Just in Time support to operations FY15"/>
        <s v="&quot;Stories of Impact&quot; - harvesting stories of operational results and lessons"/>
        <s v="New Strategy for Capacity Building Development of GFDRR's Capacity Building Strategy and eLearning Program"/>
        <s v="Strengthening National DRM Investments in Vietnam"/>
        <s v="Strengthening Disaster Risk Management and Climate Resilience in Jamaica?s Development Planning Process"/>
        <s v="Just-in-Time Capacity Building and Advice for Climate Resilience"/>
        <s v="Bank-GFDRR Support for WCDRR 2015"/>
        <s v="Lebanon Comprehensive Urban Resilience Project "/>
        <s v="Central America Disaster Risk Financing Engagement (GFDRR Track II MDTF)"/>
        <s v="Small Island States Resilience Initiative (SISRI) Thematic Group"/>
        <s v="Improving Service Delivery of DRM in India"/>
        <s v="Development of Risk Reduction Measures, Preparedness and Response to Disaster Risk in Central Africa"/>
        <s v="Technical input to the Global Assessment Report 2015 (GFDRR_"/>
        <s v="Supporting institutional building under the National Disaster Risk Management Program"/>
        <s v="Developing Safer School Programs in Malawi "/>
        <s v="Policy dialogue for the development of a Comprehensive Natural Disaster Risk Management Program"/>
        <s v="Senegal Disaster Risk Management PHASE II"/>
        <s v="Ethiopia Disaster Risk Management Analysis"/>
        <s v="Philippines - Support to Implementation of Disaster Risk Financing and Insurance Strategy"/>
        <s v="Disaster Risk Financing and Insurance Program - Policy FY15-17"/>
        <s v="Strengthening Urban Resilience to Disasters in Kyrgyz Republic"/>
        <s v="GFDRR Track II TA for Modernizing Hydro-Meteorological Services to Strengthen Climate Resilience in Africa"/>
        <s v="Evolving risk: Influencing Decision Makers on the Potential Today to Reduce Disaster Risk of Tomorrow"/>
        <s v="Open Data for Resilience: Support to Ebola Crisis"/>
        <s v="Mozambique Safer Schools Program"/>
        <s v="Disaster Linked Social Protection FY15-17 (November 2014 -  June 2017)"/>
        <s v="Marshall Islands - Pacific Catastrophe Risk Insurance Pilot"/>
        <s v="Samoa - Pacific Catastrophe Risk Insurance Pilot Season 3"/>
        <s v="Tonga - Pacific Catastrophe Risk Insurance Pilot Season 3"/>
        <s v="Vanuatu - Pacific Catastrophe Risk Insurance Pilot Season 3"/>
        <s v="Preparing collaboration with regional organizations in Africa under the ACP-EU Program"/>
        <s v="GFDRR Innovation Labs: Partnerships, Training and Communication"/>
        <s v="Research and Peer-to-Peer Knowledge Exchange for 2015 WCDRR in Sendai"/>
        <s v="Programmatic TA: Building Climate and Disaster Resilience in the Pacific"/>
        <s v="Ghana - Strengthening Flood Management in Ghana"/>
        <s v="Turkey - Building Resilience in Turkey Project"/>
        <s v="Brazil-Innovations in DRM Decision Making in Brazil"/>
        <s v="Egypt - Strengthening DRM in Egypt Project"/>
        <s v="South Asia - South Asia Promotion of Resilient Infrastructure"/>
        <s v="Bangladesh Urban Earthquake Resilience Project - Phase 2"/>
        <s v="Strengthening Capacity to Mainstream Disaster Risk Management"/>
        <s v="Support to Strengthen India's National DRM Capacity"/>
        <s v="Bangladesh ? Disaster Risk Financing and Insurance Program (DRFI)"/>
        <s v="Mainstreaming DRM in Peru’s Education Sector Project"/>
        <s v="Global Program for Safer Schools - Top-Up 1"/>
        <s v="Global Program for Safer Schools - Top-Up 2"/>
        <s v="Strengthening Weather and Climate"/>
        <s v="A Study on the Impact of Disasters on Poverty and Shared Prosperity in the Central American Region"/>
        <s v="Enabling Scaled up Risk Reduction Investments in the Philippines Project under the JP-WB PMDRM TF - USD1,850,000"/>
        <s v="Sri Lanka Disaster Risk Financing and Insurance (DRFI) Program"/>
        <s v="Strengthening Disaster Resilient Urban Planning for Selected Cities in Europe and Central Asia"/>
        <s v="Preparation for the DRM Education and Country Program Support Project"/>
        <s v="Bolivia - Socio Economic Impact of Disaster"/>
        <s v="LCR Region: - BETF: Caribbean Risk Information Programme to"/>
        <s v="Serbia Rapid Damage Assessment Floods May 2014"/>
        <s v="Developing the Turkey Disaster Management Strategy Paper"/>
        <s v="Best Practices in Building Code Implementation as a Tool to Mitigate Disaster Risks"/>
        <s v="Preparation of the Strengthening Egypt DRM Project"/>
        <s v="World Reconstruction Conference 2014 - GFDRR Track 3 MDTF TA"/>
        <s v="Global: Disaster Recovery Framework Guide and Case Studies ("/>
        <s v="Philippines: Development of a Policy Framework for Post-Disaster Shelter Assistance"/>
        <s v="Technical Assistance Fund for Recovery Institutionalization (GFDRR_Track 3 TA)"/>
        <s v="o Facilitate Country Capacity to Develop, Implement and Trigger a CERC in an Emergency " u="1"/>
      </sharedItems>
    </cacheField>
    <cacheField name="TTL" numFmtId="0">
      <sharedItems containsBlank="1"/>
    </cacheField>
    <cacheField name="Envelope" numFmtId="0">
      <sharedItems containsBlank="1"/>
    </cacheField>
    <cacheField name="Team" numFmtId="0">
      <sharedItems containsBlank="1" count="27">
        <s v="AFR"/>
        <s v="GLOBAL - Social Protection"/>
        <s v="GLOBAL - Resilience to Climate Change"/>
        <s v="LCR"/>
        <s v="GLOBAL - JIT Recovery and PDNA Facility"/>
        <s v="ECA"/>
        <s v="GLOBAL - Analytics and Economics of DRM"/>
        <s v="GLOBAL - Resilient Cities"/>
        <s v="EAP"/>
        <s v="SAR"/>
        <s v="GLOBAL - Transport Partnership"/>
        <s v="GLOBAL - Resilient Recovery"/>
        <s v="GLOBAL - Japan Hub"/>
        <s v="GLOBAL - Safer School"/>
        <s v="GLOBAL - DRFI"/>
        <s v="GLOBAL - Inclusive Community Resilience"/>
        <s v="GLOBAL - Innovation Lab"/>
        <s v="GLOBAL - SISRI"/>
        <s v="Multi Regional"/>
        <m/>
        <s v="MNA"/>
        <s v="GLOBAL - Outreach and Partnerships"/>
        <s v="GLOBAL - Urban Resilience"/>
        <s v="GLOBAL - Hydromet"/>
        <s v="GLOBAL - PMA"/>
        <s v="GLOBAL - Capacity Development"/>
        <s v="GLOBAL - Safer Schools" u="1"/>
      </sharedItems>
    </cacheField>
    <cacheField name="Country" numFmtId="0">
      <sharedItems containsBlank="1"/>
    </cacheField>
    <cacheField name="Award/Top-Up Amount" numFmtId="0">
      <sharedItems containsString="0" containsBlank="1" containsNumber="1" minValue="0" maxValue="4408200"/>
    </cacheField>
    <cacheField name="Fund Source (Main Fund)" numFmtId="0">
      <sharedItems containsBlank="1" count="18">
        <s v="Core MDTF (TF072236)"/>
        <s v="Pa-Core MDTF (TF072584)"/>
        <s v="ACP-EU (TF071630)"/>
        <s v="Japan Program (TF072129)"/>
        <s v="Resilient Cities (TF072921)"/>
        <s v="AUSTRALIA INDO-PACIFIC SDTF (TF072835)"/>
        <s v="Track II-MDTF (TF070611)"/>
        <s v="Track III SRFF (TF070948)"/>
        <s v="Track III Callable Fund (TF070868)"/>
        <s v="EU-SAR SDTF (TF072458)"/>
        <s v="T2-SD-Spain (TF070806)"/>
        <s v="T2-SD-Australia (TF070807)"/>
        <s v="EU-DRAF SDTF (TF072535)"/>
        <s v="EU-SERBIA NDRMP SDTF (TF072528)"/>
        <s v="T2-SD-Japan (TF070809)"/>
        <m/>
        <s v="Africa Disaster Risk Financing (ADRF) SDTF (TF072281)"/>
        <s v="AUSTRALIA INDO-PACIFIC SDTD (TF072835)" u="1"/>
      </sharedItems>
    </cacheField>
    <cacheField name="Sub Fund" numFmtId="0">
      <sharedItems containsBlank="1"/>
    </cacheField>
    <cacheField name="Child TF #" numFmtId="0">
      <sharedItems containsBlank="1"/>
    </cacheField>
    <cacheField name="Status" numFmtId="0">
      <sharedItems containsBlank="1" count="6">
        <s v="Active New Fund"/>
        <s v="Award Letter"/>
        <s v="Top-Up"/>
        <m/>
        <s v="Cancelled" u="1"/>
        <s v="Pipeline" u="1"/>
      </sharedItems>
    </cacheField>
    <cacheField name="Year-Mo" numFmtId="0">
      <sharedItems containsBlank="1" containsMixedTypes="1" containsNumber="1" containsInteger="1" minValue="201512" maxValue="201601" count="48">
        <s v="201707"/>
        <s v="201801"/>
        <s v="201712"/>
        <s v="201711"/>
        <s v="201710"/>
        <m/>
        <s v="201709"/>
        <s v="201708"/>
        <s v="201706"/>
        <s v="201705"/>
        <s v="201704"/>
        <s v="201703"/>
        <s v="201702"/>
        <s v="201701"/>
        <s v="201612"/>
        <s v="201611"/>
        <s v="201610"/>
        <s v="201609"/>
        <s v="201608"/>
        <s v="201607"/>
        <s v="201606"/>
        <s v="201605"/>
        <s v="201604"/>
        <s v="201603"/>
        <s v="201602"/>
        <s v="201601"/>
        <n v="201601"/>
        <s v="201512"/>
        <n v="201512"/>
        <s v="201511"/>
        <s v="201510"/>
        <s v="201509"/>
        <s v="201508"/>
        <s v="201507"/>
        <s v="201506"/>
        <s v="201505"/>
        <s v="201504"/>
        <s v="201503"/>
        <s v="201502"/>
        <s v="201501"/>
        <s v="201412"/>
        <s v="201411"/>
        <s v="201410"/>
        <s v="201409"/>
        <s v="201408"/>
        <s v="201407"/>
        <s v="201405"/>
        <s v="201210"/>
      </sharedItems>
    </cacheField>
    <cacheField name="Year" numFmtId="0">
      <sharedItems containsString="0" containsBlank="1" containsNumber="1" containsInteger="1" minValue="1900" maxValue="2018" count="8">
        <n v="2017"/>
        <n v="2018"/>
        <m/>
        <n v="2016"/>
        <n v="2015"/>
        <n v="2014"/>
        <n v="2012"/>
        <n v="1900" u="1"/>
      </sharedItems>
    </cacheField>
    <cacheField name="Mo" numFmtId="0">
      <sharedItems containsString="0" containsBlank="1" containsNumber="1" containsInteger="1" minValue="1" maxValue="12"/>
    </cacheField>
    <cacheField name="Approved Date" numFmtId="14">
      <sharedItems containsNonDate="0" containsDate="1" containsString="0" containsBlank="1" minDate="2012-10-31T00:00:00" maxDate="2018-01-24T00:00:00"/>
    </cacheField>
    <cacheField name="Activation Year" numFmtId="0">
      <sharedItems containsBlank="1" count="6">
        <s v="FY18"/>
        <m/>
        <s v="FY17"/>
        <s v="FY16"/>
        <s v="FY15-16"/>
        <s v="FY15"/>
      </sharedItems>
    </cacheField>
    <cacheField name="Notes" numFmtId="0">
      <sharedItems containsBlank="1" containsMixedTypes="1" containsNumber="1" minValue="0.66666666666666663" maxValue="0.66666666666666663" count="67">
        <m/>
        <s v="No award letter "/>
        <s v="umbrella award letter"/>
        <s v="Pending GA"/>
        <s v="awarded 300K"/>
        <s v="Remaining balance from award (TF0A5034)"/>
        <s v="Award amount is 1,500,000"/>
        <s v="No award letter for reposting purpose"/>
        <s v="original grant $400K - multiple child funds"/>
        <s v="Remaining balance from award (TF0A4967)"/>
        <s v="award amount 900K"/>
        <s v="First grant of 400K awarded?"/>
        <s v="second grant of orginal award 400K"/>
        <s v="original award is 660K."/>
        <s v="LCR"/>
        <s v="award letter 200000"/>
        <s v="Award: 1.8 m including 150K for BETF supervision. "/>
        <s v="wrong window?"/>
        <s v="reduce by 200K for new one"/>
        <s v="First grant of 500K awarded?"/>
        <s v="Original award 500K"/>
        <n v="0.66666666666666663"/>
        <s v="full grant: 3,770,708 USD and 3276K EUR"/>
        <s v="original award of 1m Split into two TFs"/>
        <s v="USD 4,094,884"/>
        <s v="Replaced TF0A2113"/>
        <s v="Revised grant amount on Dec 15 2016. Dropped - new TF is created instead "/>
        <s v="Revised grant amount on Dec 15 2016"/>
        <s v="Reduce from 1.8m to 750K"/>
        <s v="New MDTF"/>
        <s v="Net zero transaction: $500k was returned from TF0118247 (Bangladesh DRFI), and $500k was topped up to TF011882. No envelope needed"/>
        <s v="Planned $50k award under SRFF to TF0A1175 (Did not occur). Still confirming whether ACP-EU award of $150k still pending."/>
        <s v="Remaining balance of original award of 1.04m"/>
        <s v="Earmarked grant (Swiss)"/>
        <s v="Makoto Suwa is Co-TTL"/>
        <s v="Total award of $1 million, and $501 of $570k contribution funded by Germany. Additional funds may be available, but $499 covered under FY16 Base envelope."/>
        <s v="Check grant amount and if award letter has been sent out"/>
        <s v="Replaced TF0A3356. 1st grant of 2.3m commitment"/>
        <s v="Cancelled b/c of duplication grant with TF0A1798 "/>
        <s v="2nd grant of the total 2.3m award  "/>
        <s v="Remaining balance from award (TF0A1232, TF0A2272)"/>
        <s v="Swiss Climate Window 3"/>
        <s v="Approval date JUL as per KVs data"/>
        <s v="Unclear when this was processed."/>
        <s v="Creation date, not top up date"/>
        <s v="Full Amount (BE+RE) - 2,762,000"/>
        <s v="Earmarked grant (Switzerland)"/>
        <s v="Called GFDRR - Advancing the DRM Agenda in Georgia. And Joaquin Toro is TTL (In Kim Van's data) "/>
        <s v="RETF not active"/>
        <s v="Award letter grant amount was $163,992. They can ask for a an extra $3,300"/>
        <s v="                                             "/>
        <s v="Draft Stage 2 (C4P)"/>
        <s v="1m awared. $734k promise to DFID. Cancelled and Replaced by 04 new projects"/>
        <s v="Top-up for Sendai Resilience Dialogue"/>
        <s v="EXPECTED TOP-UP REQUEST"/>
        <s v="Confirmed with Water Sector TTL and Practice Manager"/>
        <s v="Approved in FY14 (Dec 2013 - http://sdweb.worldbank.org/gfdrr/home.cfm?Page=activity_details&amp;oid=5159&amp;rg=247)"/>
        <s v="Do not make change to date as this Top-up is  to revert a fund clawback made by TACT's mistake"/>
        <s v="Close monitoring needed"/>
        <s v="TTL will submit 300,000 Stage 1 proposal before December 15"/>
        <s v="Need to monitor DFID tranches vs. installments"/>
        <s v="Additional $400k planned"/>
        <s v="Overbudget by $577k (Claw back returned to Australia)"/>
        <s v="Cancelled"/>
        <s v="FY14 approval date"/>
        <s v="Prior to FY"/>
        <s v="No award lett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3138.806845949075" createdVersion="5" refreshedVersion="6" minRefreshableVersion="3" recordCount="549" xr:uid="{00000000-000A-0000-FFFF-FFFF0A000000}">
  <cacheSource type="worksheet">
    <worksheetSource name="Table15"/>
  </cacheSource>
  <cacheFields count="17">
    <cacheField name="Project Name" numFmtId="0">
      <sharedItems containsBlank="1"/>
    </cacheField>
    <cacheField name="TTL" numFmtId="0">
      <sharedItems containsBlank="1"/>
    </cacheField>
    <cacheField name="Envelope" numFmtId="0">
      <sharedItems containsBlank="1" count="46">
        <s v="Japan Hub"/>
        <s v="FY18 Base Envelope"/>
        <s v="Country Window"/>
        <s v="FY17 Base Envelope"/>
        <s v="FY17 Germany Contribution- ICR "/>
        <m/>
        <s v="FY16 Base Envelope"/>
        <s v="FY15 Germany Contribution - Safer Schools ECA Armenia"/>
        <s v="ADRF"/>
        <s v="Resilient Recovery"/>
        <s v="FY15 Swiss Contribution - CC Window 3 (Analytics)"/>
        <s v="FY16 USAID Contribution - DRFI - Agriculture"/>
        <s v="FY16 Spill-over"/>
        <s v="FY17 Belgium contribution-Innovation lab"/>
        <s v="FY17 Luxembourg contribution for ICR"/>
        <s v="FY17 SP Base Envelope "/>
        <s v="FY15 Swiss Contribution - Climate Change"/>
        <s v="FY16 EU-SAR Program"/>
        <s v="FY16 Australia Contribution - Safer School 2016"/>
        <s v="Spain"/>
        <s v="FY15-16 Country Window"/>
        <s v="FY16 Legacy T2-SDTF Australia"/>
        <s v="All Windows"/>
        <s v="FY16 Haiti Project (1m)"/>
        <s v="FY16 EU Envelope - DRFI"/>
        <s v="FY16 Italy Contribution-Knowledge Exchange - Jordan and Lebanon"/>
        <s v="FY15 Swiss Contribution - CC Window 1 (Country)"/>
        <s v="FY16 Swiss Contribution - Community Resilience"/>
        <s v="FY16 Luxembourg Contribution - SISRI"/>
        <s v="FY16 Germany Contribution - Safer Schools - LCR Jamaica"/>
        <s v="FY16 Italy Contribution- Strengthening Capacity for Somali El Niño Preparedness"/>
        <s v="FY15-16 Japan Hub"/>
        <s v="FY15 DFID Contribution - Innovation Lab - Challenge Fund"/>
        <s v="FY16 EU Envelope - Serbia NDRMP"/>
        <s v="FY16 Swiss Contribution - Serbia"/>
        <s v="FY16 Italy Contribution- Dominica "/>
        <s v="FY16 Sweden Contribution - DRFI"/>
        <s v="FY15 Australia Contribution - Safer Schools - SAR Nepal"/>
        <s v="FY16 Legacy T2-SDTF Japan"/>
        <s v="FY15-16 Country Window - Unbudgeted Nepal Emergency"/>
        <s v="FY16 Germany Contribution - SAR Nepal"/>
        <s v="FY15 Base Envelope"/>
        <s v="FY15 Swiss Contribution - ECA Serbia"/>
        <s v="FY15 Swiss Contribution - CC Window 2 (JIT)"/>
        <s v="FY15 DFID Contribution - DRFI - Philippines"/>
        <s v="FY16 Resilient Building Codes" u="1"/>
      </sharedItems>
    </cacheField>
    <cacheField name="Team" numFmtId="0">
      <sharedItems containsBlank="1" count="27">
        <s v="GLOBAL - Japan Hub"/>
        <s v="AFR"/>
        <s v="SAR"/>
        <s v="GLOBAL - Resilient Recovery"/>
        <s v="GLOBAL - JIT Recovery and PDNA Facility"/>
        <s v="GLOBAL - Resilient Cities"/>
        <s v="LCR"/>
        <s v="GLOBAL - Resilience to Climate Change"/>
        <s v="GLOBAL - Social Protection"/>
        <s v="ECA"/>
        <s v="EAP"/>
        <s v="GLOBAL - Analytics and Economics of DRM"/>
        <s v="GLOBAL - Safer School"/>
        <s v="MNA"/>
        <s v="GLOBAL - Transport Partnership"/>
        <s v="GLOBAL - Hydromet"/>
        <s v="GLOBAL - DRFI"/>
        <s v="GLOBAL - Inclusive Community Resilience"/>
        <s v="GLOBAL - Innovation Lab"/>
        <s v="GLOBAL - SISRI"/>
        <s v="Multi Regional"/>
        <m/>
        <s v="GLOBAL - Outreach and Partnerships"/>
        <s v="GLOBAL - Urban Resilience"/>
        <s v="GLOBAL - PMA"/>
        <s v="GLOBAL - Capacity Development"/>
        <s v="GLOBAL - Safer Schools" u="1"/>
      </sharedItems>
    </cacheField>
    <cacheField name="Country" numFmtId="0">
      <sharedItems containsBlank="1" count="130">
        <s v="Global"/>
        <s v="Africa - Regional"/>
        <s v="SAR"/>
        <s v="Sao Tome and Principe"/>
        <m/>
        <s v="Madagascar"/>
        <s v="Kenya  "/>
        <s v="Seychelles"/>
        <s v="Pakistan"/>
        <s v="Uzbekistan"/>
        <s v="Bangladesh"/>
        <s v="Tonga"/>
        <s v="Guatemala"/>
        <s v="Zimbabwe"/>
        <s v="Congo, Democratic Republic of"/>
        <s v="Democratic Republic of Congo"/>
        <s v="Vietnam"/>
        <s v="Ethiopia  "/>
        <s v="Romania"/>
        <s v="Philippines"/>
        <s v="Dominican Republic"/>
        <s v="Region - MNA"/>
        <s v="Ghana"/>
        <s v="Congo"/>
        <s v="Indonesia"/>
        <s v="EAP"/>
        <s v="regional"/>
        <s v="Peru"/>
        <s v="Nigeria"/>
        <s v="Haiti"/>
        <s v="Kyrgyz Republic"/>
        <s v="Mongolia"/>
        <s v="Argentina"/>
        <s v="Brazil"/>
        <s v="Afghanistan"/>
        <s v="Dominica"/>
        <s v="Rwanda"/>
        <s v="Sri Lanka"/>
        <s v="Antigua and Barbuda"/>
        <s v="Moldova"/>
        <s v="Central America"/>
        <s v="Nicaragua, Honduras"/>
        <s v="Serbia  "/>
        <s v="India"/>
        <s v="Zanzibar"/>
        <s v="Fiji"/>
        <s v="Nairobi"/>
        <s v="Yemen"/>
        <s v="Belarus"/>
        <s v="Turkey"/>
        <s v="Malawi"/>
        <s v="Kiribati"/>
        <s v="Armenia"/>
        <s v="Belize"/>
        <s v="Grenada"/>
        <s v="Saint Lucia"/>
        <s v="Region  "/>
        <s v="Egypt"/>
        <s v="Myanmar"/>
        <s v="Somalia"/>
        <s v="Albania"/>
        <s v="Togo"/>
        <s v="Zambia"/>
        <s v="Tajikistan"/>
        <s v="Cambodia"/>
        <s v="Tunisia"/>
        <s v="LCR"/>
        <s v="Saudi Arabia"/>
        <s v="Europe and Central Asia - Regional"/>
        <s v="MNA"/>
        <s v="Southern Africa"/>
        <s v="Lesotho"/>
        <s v="Colombia"/>
        <s v="Botswana"/>
        <s v="Cabo Verde"/>
        <s v="Lebanon"/>
        <s v="Senegal  "/>
        <s v="Nepal"/>
        <s v="Ecuador"/>
        <s v="Bhutan"/>
        <s v="Samoa, Tonga and Vanuatu"/>
        <s v="China"/>
        <s v="DR Congo"/>
        <s v="Moroco"/>
        <s v="Bosnia; Heerzegovina"/>
        <s v="Sao Tomer"/>
        <s v="Iraq"/>
        <s v="Irag"/>
        <s v="South Asia"/>
        <s v="Jordan"/>
        <s v="Georgia"/>
        <s v="Region"/>
        <s v="Bhutan and Nepal"/>
        <s v="Andean Countries"/>
        <s v="Pacific Islands"/>
        <s v="Jamaica"/>
        <s v="Suriname"/>
        <s v="St Lucia"/>
        <s v="Bolivia"/>
        <s v="Cote d'Ivoire"/>
        <s v="Mexico"/>
        <s v="ECA - Regional"/>
        <s v="DRC"/>
        <s v="Mozambique  "/>
        <s v="Niger"/>
        <s v="Uruguay"/>
        <s v="Regional - AFR"/>
        <s v="Region - Central America"/>
        <s v="El Salvador"/>
        <s v="Region / Global"/>
        <s v="Kazakhstan"/>
        <s v="Burundi"/>
        <s v="Lao PDR"/>
        <s v="Vanuatu"/>
        <s v="Uganda"/>
        <s v="Solomon Islands"/>
        <s v="Central Africa"/>
        <s v="India  "/>
        <s v="Multiple (Costa Rica, El Salvador, Guatemala, Honduras, Nicaragua, Panama)"/>
        <s v="Armenia, Kyrgyz Republic"/>
        <s v="Caribbean"/>
        <s v="republic of servia" u="1"/>
        <s v="Syria" u="1"/>
        <s v="Chile" u="1"/>
        <s v="Nicaragua, El Salvador" u="1"/>
        <s v="Guyana" u="1"/>
        <s v="Regional - MNA" u="1"/>
        <s v="Karachi" u="1"/>
        <s v="Costa Rica" u="1"/>
        <s v="Central Africa (Angola, Burundi, Cameroon, Central African Republic, Chad, Congo Democratic Republic, Gabon, Guinea, Sao Tome and Principe)" u="1"/>
      </sharedItems>
    </cacheField>
    <cacheField name="Award/Top-Up Amount" numFmtId="0">
      <sharedItems containsString="0" containsBlank="1" containsNumber="1" minValue="0" maxValue="4408200"/>
    </cacheField>
    <cacheField name="Fund Source (Main Fund)" numFmtId="0">
      <sharedItems containsBlank="1" count="17">
        <s v="Japan Program (TF072129)"/>
        <s v="Track II-MDTF (TF070611)"/>
        <s v="EU-SAR SDTF (TF072458)"/>
        <s v="Core MDTF (TF072236)"/>
        <s v="Pa-Core MDTF (TF072584)"/>
        <s v="Resilient Cities (TF072921)"/>
        <s v="ACP-EU (TF071630)"/>
        <s v="AUSTRALIA INDO-PACIFIC SDTF (TF072835)"/>
        <s v="Africa Disaster Risk Financing (ADRF) SDTF (TF072281)"/>
        <s v="Track III SRFF (TF070948)"/>
        <s v="Track III Callable Fund (TF070868)"/>
        <s v="T2-SD-Spain (TF070806)"/>
        <s v="T2-SD-Australia (TF070807)"/>
        <s v="EU-DRAF SDTF (TF072535)"/>
        <s v="EU-SERBIA NDRMP SDTF (TF072528)"/>
        <s v="T2-SD-Japan (TF070809)"/>
        <m/>
      </sharedItems>
    </cacheField>
    <cacheField name="Sub Fund" numFmtId="0">
      <sharedItems containsBlank="1"/>
    </cacheField>
    <cacheField name="Child TF #" numFmtId="0">
      <sharedItems containsBlank="1" count="433">
        <s v="TF0A4269"/>
        <s v="TF015916"/>
        <s v="TF0A0412"/>
        <s v="TF0A2897"/>
        <s v="TF0A1405"/>
        <m/>
        <s v="TF0A4763"/>
        <s v="TF0A6779"/>
        <s v="TF0A6750"/>
        <s v="TF0A6831"/>
        <s v="TF0A6799"/>
        <s v="TF0A6777"/>
        <s v="TF0A6800"/>
        <s v="TF0A6651"/>
        <s v="TF0A6761"/>
        <s v="TF0A6583"/>
        <s v="TF0A6586"/>
        <s v="TF017892"/>
        <s v="TF0A6501"/>
        <s v="TF0A6833"/>
        <s v="TF0A4920"/>
        <s v="TF0A2771"/>
        <s v="TF0A6513"/>
        <s v="TF0A6519"/>
        <s v="TF0A6518"/>
        <s v="TF0A1406"/>
        <s v="TF0A3923"/>
        <s v="TF0A6343"/>
        <s v="TF0A6320"/>
        <s v="TF0A6305"/>
        <s v="TF0A6247"/>
        <s v="TF0A6116"/>
        <s v="TF0A6301"/>
        <s v="TF0A6275"/>
        <s v="TF0A0420"/>
        <s v="TF0A6276"/>
        <s v="TF0A6648"/>
        <s v="TF0A6155"/>
        <s v="TF0A6093"/>
        <s v="TF0A6105"/>
        <s v="TF0A6104"/>
        <s v="TF0A6081"/>
        <s v="TF0A6082"/>
        <s v="TF0A6564"/>
        <s v="TF0A6436"/>
        <s v="TF0A6068"/>
        <s v="TF0A6111"/>
        <s v="TF0A6131"/>
        <s v="TF0A6171"/>
        <s v="TF0A6103"/>
        <s v="TF0A3608"/>
        <s v="TF0A6119"/>
        <s v="TF0A6045"/>
        <s v="TF0A5992"/>
        <s v="TF0A6015"/>
        <s v="TF0A6115"/>
        <s v="TF0A5955"/>
        <s v="TF0A6124"/>
        <s v="TF0A6121"/>
        <s v="TF0A5935"/>
        <s v="TF0A6091"/>
        <s v="TF0A6024"/>
        <s v="TF0A0954"/>
        <s v="TF0A0953"/>
        <s v="TF0A3910"/>
        <s v="TF0A0446"/>
        <s v="TF0A5706"/>
        <s v="TF0A5903"/>
        <s v="TF0A5638"/>
        <s v="TF0A6025"/>
        <s v="TF0A6073"/>
        <s v="TF0A5730"/>
        <s v="TF0A6849"/>
        <s v="TF0A5902"/>
        <s v="TF0A5970"/>
        <s v="TF0A5639"/>
        <s v="TF0A5598"/>
        <s v="TF0A5524"/>
        <s v="TF0A5605"/>
        <s v="TF0A5468"/>
        <s v="TF0A6451"/>
        <s v="TF0A5480"/>
        <s v="TF019003"/>
        <s v="TF0A5425"/>
        <s v="TF0A5427"/>
        <s v="TF0A5540"/>
        <s v="TF0A5327"/>
        <s v="TF0A5357"/>
        <s v="TF0A5374"/>
        <s v="TF0A5351"/>
        <s v="TF0A5330"/>
        <s v="TF0A5331"/>
        <s v="TF0A5332"/>
        <s v="TF0A5633"/>
        <s v="TF0A6125"/>
        <s v="TF0A5479"/>
        <s v="TF0A5234"/>
        <s v="TF0A5606"/>
        <s v="TF0A5436"/>
        <s v="TF0A5150"/>
        <s v="TF0A1891"/>
        <s v="TF0A0318"/>
        <s v="TF0A5354"/>
        <s v="TF0A5539"/>
        <s v="TF0A5192"/>
        <s v="TF0A5131"/>
        <s v="TF0A0103"/>
        <s v="TF0A5093"/>
        <s v="TF0A5352"/>
        <s v="TF0A2148"/>
        <s v="TF0A1404"/>
        <s v="TF0A1721"/>
        <s v="TF0A1111"/>
        <s v="TF0A0453"/>
        <s v="TF0A0314"/>
        <s v="TF0A0316"/>
        <s v="TF0A0317"/>
        <s v="TF0A0315"/>
        <s v="TF0A0360"/>
        <s v="TF0A0238"/>
        <s v="TF019292"/>
        <s v="TF018470"/>
        <s v="TF0A5423"/>
        <s v="TF0A5034"/>
        <s v="TF0A5019"/>
        <s v="TF0A4906"/>
        <s v="TF0A4905"/>
        <s v="TF0A5008"/>
        <s v="TF0A5230"/>
        <s v="TF0A5422"/>
        <s v="TF0A5120"/>
        <s v="TF0A4806"/>
        <s v="TF0A4878"/>
        <s v="TF0A5245"/>
        <s v="TF0A4790"/>
        <s v="TF0A4917"/>
        <s v="TF0A4775"/>
        <s v="TF0A4618"/>
        <s v="TF098258"/>
        <s v="TF0A4499"/>
        <s v="TF0A4577"/>
        <s v="TF0A4490"/>
        <s v="TF0A4573"/>
        <s v="TF0A4488"/>
        <s v="TF0A4487"/>
        <s v="TF0A4444"/>
        <s v="TF0A4457"/>
        <s v="TF0A4807"/>
        <s v="TF0A4751"/>
        <s v="TF0A3263"/>
        <s v="TF0A2084"/>
        <s v="TF099390"/>
        <s v="TF0A1924"/>
        <s v="TF0A1942"/>
        <s v="TF018454"/>
        <s v="TF0A4342"/>
        <s v="TF0A4485"/>
        <s v="TF0A4463"/>
        <s v="TF0A4259"/>
        <s v="TF0A4351"/>
        <s v="TF0A4205"/>
        <s v="TF0A4690"/>
        <s v="TF0A4752"/>
        <s v="TF0A4115"/>
        <s v="TF0A4964"/>
        <s v="TF0A4033"/>
        <s v="TF0A4226"/>
        <s v="TF0A4318"/>
        <s v="TF0A4275"/>
        <s v="TF0A4020"/>
        <s v="TF0A4791"/>
        <s v="TF0A3901"/>
        <s v="TF0A3874"/>
        <s v="TF0A3911"/>
        <s v="TF0A4550"/>
        <s v="TF0A4270"/>
        <s v="TF0A3826"/>
        <s v="TF0A3803"/>
        <s v="TF0A3668"/>
        <s v="TF0A4034"/>
        <s v="TF0A3921"/>
        <s v="TF0A3667"/>
        <s v="TF0A3705"/>
        <s v="TF0A3922"/>
        <s v="TF0A3609"/>
        <s v="TF0A3708"/>
        <s v="TF0A3837"/>
        <s v="TF0A3561"/>
        <s v="TF0A3562"/>
        <s v="TF0A3802"/>
        <s v="TF019136"/>
        <s v="TF0A2411"/>
        <s v="TF018476"/>
        <s v="TF018473"/>
        <s v="TF018472"/>
        <s v="TF018474"/>
        <s v="TF0A3534"/>
        <s v="TF0A3563"/>
        <s v="TF0A3629"/>
        <s v="TF0A3322"/>
        <s v="TF0A3407"/>
        <s v="TF0A3507"/>
        <s v="TF0A3354"/>
        <s v="TF0A3357"/>
        <s v="TF0A4260"/>
        <s v="TF0A3413"/>
        <s v="TF0A3362"/>
        <s v="TF0A2197"/>
        <s v="TF0A3294"/>
        <s v="TF0A3338"/>
        <s v="TF0A3205"/>
        <s v="TF0A3125"/>
        <s v="TF0A3756"/>
        <s v="TF0A3090"/>
        <s v="TF0A3204"/>
        <s v="TF0A3043"/>
        <s v="TF0A4493"/>
        <s v="TF0A3643"/>
        <s v="TF0A5604"/>
        <s v="TF070806"/>
        <s v="TF0A2929"/>
        <s v="TF0A4750"/>
        <s v="TF0A3572"/>
        <s v="TF0A3033"/>
        <s v="TF010333"/>
        <s v="TF0A2035"/>
        <s v="TF017153"/>
        <s v="TF0A2722"/>
        <s v="TF0A2782"/>
        <s v="TF0A2781"/>
        <s v="TF0A2627"/>
        <s v="TF013595"/>
        <s v="TF0A2685"/>
        <s v="TF0A2633"/>
        <s v="TF0A2676"/>
        <s v="TF0A2980"/>
        <s v="TF0A2715"/>
        <s v="TF0A2635"/>
        <s v="TF0A3394"/>
        <s v="TF0A3395"/>
        <s v="TF0A2727"/>
        <s v="TF0A3393"/>
        <s v="TF0A3931"/>
        <s v="TF0A4276"/>
        <s v="TF0A3088"/>
        <s v="TF0A2517"/>
        <s v="TF0A2512"/>
        <s v="TF0A2689"/>
        <s v="TF012583"/>
        <s v="TF011819"/>
        <s v="TF0A3426"/>
        <s v="TF0A2578"/>
        <s v="TF0A2500"/>
        <s v="TF0A2898"/>
        <s v="TF080127"/>
        <s v="TF0A2334"/>
        <s v="TF0A2716"/>
        <s v="TF018249"/>
        <s v="TF014417"/>
        <s v="TF0A2499"/>
        <s v="TF0A2408"/>
        <s v="TF0A2514"/>
        <s v="TF0A2350"/>
        <s v="TF0A2693"/>
        <s v="TF0A2523"/>
        <s v="TF0A2293"/>
        <s v="TF0A2501"/>
        <s v="TF0A2273"/>
        <s v="TF0A2409"/>
        <s v="TF0A2235"/>
        <s v="TF0A2773"/>
        <s v="TF0A2211"/>
        <s v="TF019402"/>
        <s v="TF0A3139"/>
        <s v="TF0A2338"/>
        <s v="TF0A2296"/>
        <s v="TF0A2123"/>
        <s v="TF0A4344"/>
        <s v="TF0A2113"/>
        <s v="TF0A2112"/>
        <s v="TF081713"/>
        <s v="TF0A2069"/>
        <s v="TF0A2809"/>
        <s v="TF0A2222"/>
        <s v="TF0A1976"/>
        <s v="TF0A2124"/>
        <s v="TF0A2114"/>
        <s v="TF018001"/>
        <s v="TF0A1994"/>
        <s v="TF0A1993"/>
        <s v="TF0A1978"/>
        <s v="TF0A2271"/>
        <s v="TF0A1908"/>
        <s v="TF018232"/>
        <s v="TF0A2196"/>
        <s v="TF0A0690"/>
        <s v="TF0A1702"/>
        <s v="TF0A1819"/>
        <s v="TF0A1826"/>
        <s v="TF015831"/>
        <s v="TF0A2128"/>
        <s v="TF0A1623"/>
        <s v="TF0A1637"/>
        <s v="TF0A4462"/>
        <s v="TF0A1437"/>
        <s v="TF016749"/>
        <s v="TF0A1230"/>
        <s v="TF0A1231"/>
        <s v="TF013670"/>
        <s v="TF011882"/>
        <s v="TF0A1314"/>
        <s v="TF0A1052"/>
        <s v="TF0A1290"/>
        <s v="TF0A1132"/>
        <s v="TF0A1229"/>
        <s v="TF0A2770"/>
        <s v="TF0A1369"/>
        <s v="TF0A1520"/>
        <s v="TF0A0949"/>
        <s v="TF0A1734"/>
        <s v="TF0A1073"/>
        <s v="TF0A0965"/>
        <s v="TF0A0753"/>
        <s v="TF0A0732"/>
        <s v="TF0A0952"/>
        <s v="TF0A1000"/>
        <s v="TF0A0691"/>
        <s v="TF0A1505"/>
        <s v="TF0A1506"/>
        <s v="TF0A1798"/>
        <s v="TF0A3356"/>
        <s v="TF0A3511"/>
        <s v="TF0A0951"/>
        <s v="TF0A1232"/>
        <s v="TF0A2272"/>
        <s v="TF0A0728"/>
        <s v="TF0A0559"/>
        <s v="TF0A0955"/>
        <s v="TF0A0560"/>
        <s v="TF0A0729"/>
        <s v="TF013867"/>
        <s v="TF0A0452"/>
        <s v="TF0A0450"/>
        <s v="TF0A0776"/>
        <s v="TF0A0871"/>
        <s v="TF0A0451"/>
        <s v="TF091684"/>
        <s v="TF010704"/>
        <s v="TF091807"/>
        <s v="TF094972"/>
        <s v="TF090993"/>
        <s v="TF057711"/>
        <s v="TF0A0768"/>
        <s v="TF0A1090"/>
        <s v="TF0A0223"/>
        <s v="TF0A0950"/>
        <s v="TF0A0200"/>
        <s v="TF0A0550"/>
        <s v="TF0A0170"/>
        <s v="TF017580"/>
        <s v="TF0A0227"/>
        <s v="TF0A0377"/>
        <s v="TF0A0359"/>
        <s v="TF0A0379"/>
        <s v="TF0A0390"/>
        <s v="TF0A0358"/>
        <s v="TF0A0341"/>
        <s v="TF0A0667"/>
        <s v="TF0A0163"/>
        <s v="TF0A0094"/>
        <s v="TF019399"/>
        <s v="TF017337"/>
        <s v="TF018441"/>
        <s v="TF0A0096"/>
        <s v="TF0A0408"/>
        <s v="TF019352"/>
        <s v="TF019146"/>
        <s v="TF0A0169"/>
        <s v="TF018892"/>
        <s v="TF0A0095"/>
        <s v="TF018960"/>
        <s v="TF0A0424"/>
        <s v="TF019150"/>
        <s v="TF018902"/>
        <s v="TF018938"/>
        <s v="TF018951"/>
        <s v="TF016321"/>
        <s v="TF018740"/>
        <s v="TF019224"/>
        <s v="TF019152"/>
        <s v="TF016541"/>
        <s v="TF018903"/>
        <s v="TF019059"/>
        <s v="TF019002"/>
        <s v="TF019060"/>
        <s v="TF018718"/>
        <s v="TF018576"/>
        <s v="TF019353"/>
        <s v="TF018475"/>
        <s v="TF018477"/>
        <s v="TF019061"/>
        <s v="TF018861"/>
        <s v="TF018141"/>
        <s v="TF018142"/>
        <s v="TF018143"/>
        <s v="TF018144"/>
        <s v="TF018469"/>
        <s v="TF018371"/>
        <s v="TF018353"/>
        <s v="TF019235"/>
        <s v="TF018854"/>
        <s v="TF018698"/>
        <s v="TF018734"/>
        <s v="TF018697"/>
        <s v="TF015734"/>
        <s v="TF016698"/>
        <s v="TF018247"/>
        <s v="TF018246"/>
        <s v="TF098892"/>
        <s v="TF018258"/>
        <s v="TF018250"/>
        <s v="TF018767"/>
        <s v="TF017839"/>
        <s v="TF013668"/>
        <s v="TF017665"/>
        <s v="TF018937"/>
        <s v="TF018598"/>
        <s v="TF017298"/>
        <s v="TF013523"/>
        <s v="TF0A6408"/>
        <s v="TF0A3912"/>
        <s v="TF016581"/>
        <s v="TF012584" u="1"/>
      </sharedItems>
    </cacheField>
    <cacheField name="Status" numFmtId="0">
      <sharedItems containsBlank="1" count="6">
        <s v="Top-Up"/>
        <s v="Award Letter"/>
        <s v="Active New Fund"/>
        <m/>
        <s v="Pipeline" u="1"/>
        <s v="Cancelled" u="1"/>
      </sharedItems>
    </cacheField>
    <cacheField name="Year-Mo" numFmtId="0">
      <sharedItems containsBlank="1" containsMixedTypes="1" containsNumber="1" containsInteger="1" minValue="201512" maxValue="201802"/>
    </cacheField>
    <cacheField name="Year" numFmtId="0">
      <sharedItems containsString="0" containsBlank="1" containsNumber="1" containsInteger="1" minValue="1900" maxValue="2018"/>
    </cacheField>
    <cacheField name="Mo" numFmtId="0">
      <sharedItems containsString="0" containsBlank="1" containsNumber="1" containsInteger="1" minValue="1" maxValue="12"/>
    </cacheField>
    <cacheField name="Approved Date" numFmtId="14">
      <sharedItems containsNonDate="0" containsDate="1" containsString="0" containsBlank="1" minDate="2012-10-31T00:00:00" maxDate="2018-02-07T00:00:00"/>
    </cacheField>
    <cacheField name="Activation Year" numFmtId="0">
      <sharedItems containsBlank="1"/>
    </cacheField>
    <cacheField name="Notes" numFmtId="0">
      <sharedItems containsBlank="1" containsMixedTypes="1" containsNumber="1" minValue="0.66666666666666663" maxValue="0.66666666666666663"/>
    </cacheField>
    <cacheField name="Column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3139.712431018517" createdVersion="5" refreshedVersion="6" minRefreshableVersion="3" recordCount="52" xr:uid="{00000000-000A-0000-FFFF-FFFF0B000000}">
  <cacheSource type="worksheet">
    <worksheetSource name="Table2"/>
  </cacheSource>
  <cacheFields count="12">
    <cacheField name="Regional / Thematic" numFmtId="0">
      <sharedItems count="2">
        <s v="Regional"/>
        <s v="Thematic"/>
      </sharedItems>
    </cacheField>
    <cacheField name="Team" numFmtId="0">
      <sharedItems count="25">
        <s v="AFR"/>
        <s v="EAP"/>
        <s v="GLOBAL - Resilient Recovery"/>
        <s v="LCR"/>
        <s v="SAR"/>
        <s v="ECA"/>
        <s v="GLOBAL - DRFI"/>
        <s v="GLOBAL - Hydromet"/>
        <s v="GLOBAL - Inclusive Community Resilience"/>
        <s v="GLOBAL - Innovation Lab"/>
        <s v="GLOBAL - Social Protection"/>
        <s v="GLOBAL - Transport Partnership"/>
        <s v="GLOBAL - Resilience to Climate Change"/>
        <s v="GLOBAL - Analytics and Economics of DRM"/>
        <s v="GLOBAL - SISRI"/>
        <s v="GLOBAL - Safer School"/>
        <s v="MNA"/>
        <s v="GLOBAL - JIT Recovery and PDNA Facility"/>
        <s v="GLOBAL - Japan Hub"/>
        <s v="GLOBAL - Resilient Cities"/>
        <s v="GLOBAL - Safer Schools" u="1"/>
        <s v="GLOBAL - Urban Resilience" u="1"/>
        <s v="GLOBAL - Outreach and Partnerships" u="1"/>
        <s v="GLOBAL - Capacity Development" u="1"/>
        <s v="Multi Regional" u="1"/>
      </sharedItems>
    </cacheField>
    <cacheField name="Scenario" numFmtId="0">
      <sharedItems containsBlank="1"/>
    </cacheField>
    <cacheField name="Fund Source (Main Fund)" numFmtId="0">
      <sharedItems count="18">
        <s v="ACP-EU (TF071630)"/>
        <s v="Africa Disaster Risk Financing (ADRF) SDTF (TF072281)"/>
        <s v="AUSTRALIA INDO-PACIFIC SDTF (TF072835)"/>
        <s v="Core MDTF (TF072236)"/>
        <s v="Pa-Core MDTF (TF072584)"/>
        <s v="Japan Program (TF072129)"/>
        <s v="Resilient Cities (TF072921)"/>
        <s v="USAID SDTF "/>
        <s v="EU-SERBIA NDRMP SDTF (TF072528)" u="1"/>
        <s v="Track III SRFF (TF070948)" u="1"/>
        <s v="Track III Callable Fund (TF070868)" u="1"/>
        <s v="EU-DRAF SDTF (TF072535)" u="1"/>
        <s v="T2-SD-Spain (TF070806)" u="1"/>
        <s v="EU-SAR SDTF (TF072458)" u="1"/>
        <s v="T2-SD-Australia (TF070807)" u="1"/>
        <s v="Track II-MDTF (TF070611)" u="1"/>
        <s v="AUSTRALIA INDO-PACIFIC SDTD (TF072835)" u="1"/>
        <s v="T2-SD-Japan (TF070809)" u="1"/>
      </sharedItems>
    </cacheField>
    <cacheField name="Envelope" numFmtId="0">
      <sharedItems count="53">
        <s v="FY18 Base Envelope"/>
        <s v="Country Window"/>
        <s v="Japan Hub"/>
        <s v="Austria-DRM ECA"/>
        <s v="Austria-Resilient Cities"/>
        <s v="Spain" u="1"/>
        <s v="FY17 Germany Contribution- ICR " u="1"/>
        <s v="FY16 Swiss Contribution - Community Resilience" u="1"/>
        <s v="FY17 Luxembourg contribution for ICR" u="1"/>
        <s v="FY16 EU-SAR Program" u="1"/>
        <s v="FY15-16 Country Window" u="1"/>
        <s v="FY17 Base Envelope" u="1"/>
        <s v="FY16 Haiti Project (1m)" u="1"/>
        <s v="FY17 Belgium contribution-Innovation lab" u="1"/>
        <s v="FY16 Switzerland Envelope - Serbia" u="1"/>
        <s v="FY15 Swiss Contribution - CC Window 3 (Analytics)" u="1"/>
        <s v="FY16 Sweden Contribution - DRFI" u="1"/>
        <s v="FY16 Investment Case" u="1"/>
        <s v="FY16 Germany Contribution - Safer Schools - LCR Jamaica" u="1"/>
        <s v="FY16 EU Envelope - Serbia NDRMP" u="1"/>
        <s v="FY15 DFID Contribution - Innovation Lab - Challenge Fund" u="1"/>
        <s v="FY16 EU Envelope - DRFI" u="1"/>
        <s v="FY17 AFR Hyromet " u="1"/>
        <s v="FY16 Legacy T2-SDTF Australia" u="1"/>
        <s v="FY17 SP Base Envelope " u="1"/>
        <s v="FY16 EU Envelope - Serbia" u="1"/>
        <s v="FY15-16 Country Window - Unbudgeted Nepal Emergency" u="1"/>
        <s v="FY16 Germany Contribution - SAR Nepal" u="1"/>
        <s v="FY15 DFID Contribution - DRFI - Philippines" u="1"/>
        <s v="FY18 SP Base Envelope " u="1"/>
        <s v="FY16 Luxembourg Contribution - SISRI" u="1"/>
        <s v="FY16 Italy Contribution- Dominica " u="1"/>
        <s v="FY15-16 Japan Hub" u="1"/>
        <s v="FY15 Australia Contribution - Safer Schools - SAR Nepal" u="1"/>
        <s v="FY16 Italy Contribution-Knowledge Exchange - Jordan and Lebanon" u="1"/>
        <s v="FY16 Spill-over" u="1"/>
        <s v="FY15 Swiss Contribution - Climate Change" u="1"/>
        <s v="FY16 Resilient Building Codes" u="1"/>
        <s v="ADRF" u="1"/>
        <s v="FY15 Swiss Contribution - ECA Serbia" u="1"/>
        <s v="FY15 Germany Contribution - Safer Schools ECA Armenia" u="1"/>
        <s v="FY15 Australia Contribution - Safer Schools - EAP" u="1"/>
        <s v="FY16 USAID Contribution - DRFI - Agriculture" u="1"/>
        <s v="FY16 Australia Contribution - Safer School 2016" u="1"/>
        <s v="FY15 Swiss Contribution - CC Window 1 (Country)" u="1"/>
        <s v="Resilient Recovery" u="1"/>
        <s v="FY15 Base Envelope" u="1"/>
        <s v="FY15 Swiss Contribution - CC Window 2 (JIT)" u="1"/>
        <s v="FY16 Legacy T2-SDTF Japan" u="1"/>
        <s v="FY16 Italy Contribution- Strengthening Capacity for Somali El Niño Preparedness" u="1"/>
        <s v="All Windows" u="1"/>
        <s v="FY16 Base Envelope" u="1"/>
        <s v="FY16 Swiss Contribution - Serbia" u="1"/>
      </sharedItems>
    </cacheField>
    <cacheField name="Activation Year" numFmtId="0">
      <sharedItems/>
    </cacheField>
    <cacheField name="Allocation" numFmtId="43">
      <sharedItems containsSemiMixedTypes="0" containsString="0" containsNumber="1" minValue="0" maxValue="10.5"/>
    </cacheField>
    <cacheField name="Awarded (Active New Fund, Award Letter, Pending Top-Up, New Top up)" numFmtId="0">
      <sharedItems containsSemiMixedTypes="0" containsString="0" containsNumber="1" minValue="0" maxValue="4.8"/>
    </cacheField>
    <cacheField name="Balance Available" numFmtId="43">
      <sharedItems containsSemiMixedTypes="0" containsString="0" containsNumber="1" minValue="0" maxValue="7.375"/>
    </cacheField>
    <cacheField name="Notes" numFmtId="0">
      <sharedItems containsBlank="1"/>
    </cacheField>
    <cacheField name="Column1" numFmtId="0">
      <sharedItems containsNonDate="0" containsString="0" containsBlank="1"/>
    </cacheField>
    <cacheField name="Column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s v="Regional"/>
    <x v="0"/>
    <s v="Base Case"/>
    <x v="0"/>
    <x v="0"/>
    <s v="FY16"/>
    <n v="9.1"/>
    <n v="4.6052400000000002"/>
    <n v="4.4947599999999994"/>
    <x v="0"/>
  </r>
  <r>
    <s v="Regional"/>
    <x v="0"/>
    <s v="Base Case"/>
    <x v="1"/>
    <x v="1"/>
    <s v="FY15"/>
    <n v="11.433992999999999"/>
    <n v="11.433992999999999"/>
    <n v="0"/>
    <x v="1"/>
  </r>
  <r>
    <s v="Regional"/>
    <x v="0"/>
    <s v="Base Case"/>
    <x v="2"/>
    <x v="2"/>
    <s v="FY16"/>
    <n v="1"/>
    <n v="0.45"/>
    <n v="0.55000000000000004"/>
    <x v="2"/>
  </r>
  <r>
    <s v="Regional"/>
    <x v="0"/>
    <s v="Base Case"/>
    <x v="3"/>
    <x v="3"/>
    <s v="FY15-16"/>
    <n v="3.5"/>
    <n v="1.5"/>
    <n v="2"/>
    <x v="0"/>
  </r>
  <r>
    <s v="Regional"/>
    <x v="0"/>
    <s v="Investment Case"/>
    <x v="2"/>
    <x v="4"/>
    <s v="FY16"/>
    <n v="3"/>
    <n v="0"/>
    <n v="0"/>
    <x v="3"/>
  </r>
  <r>
    <s v="Regional"/>
    <x v="1"/>
    <s v="Base Case"/>
    <x v="0"/>
    <x v="0"/>
    <s v="FY16"/>
    <n v="1.5"/>
    <n v="0"/>
    <n v="1.5"/>
    <x v="0"/>
  </r>
  <r>
    <s v="Regional"/>
    <x v="1"/>
    <s v="Base Case"/>
    <x v="2"/>
    <x v="2"/>
    <s v="FY16"/>
    <n v="1"/>
    <n v="0"/>
    <n v="1"/>
    <x v="2"/>
  </r>
  <r>
    <s v="Regional"/>
    <x v="1"/>
    <s v="Base Case"/>
    <x v="3"/>
    <x v="3"/>
    <s v="FY15-16"/>
    <n v="11.7"/>
    <n v="8.5"/>
    <n v="3.1999999999999993"/>
    <x v="0"/>
  </r>
  <r>
    <s v="Regional"/>
    <x v="1"/>
    <s v="Base Case"/>
    <x v="4"/>
    <x v="5"/>
    <s v="FY15"/>
    <n v="1.0249999999999999"/>
    <n v="0.45"/>
    <n v="0.57499999999999996"/>
    <x v="4"/>
  </r>
  <r>
    <s v="Regional"/>
    <x v="1"/>
    <s v="Investment Case"/>
    <x v="2"/>
    <x v="4"/>
    <s v="FY16"/>
    <n v="2"/>
    <n v="0"/>
    <n v="0"/>
    <x v="3"/>
  </r>
  <r>
    <s v="Regional"/>
    <x v="2"/>
    <s v="Base Case"/>
    <x v="2"/>
    <x v="2"/>
    <s v="FY16"/>
    <n v="0.95"/>
    <n v="1.2549999999999999"/>
    <n v="-0.30499999999999994"/>
    <x v="5"/>
  </r>
  <r>
    <s v="Regional"/>
    <x v="2"/>
    <s v="Base Case"/>
    <x v="2"/>
    <x v="6"/>
    <s v="FY16"/>
    <n v="0.38"/>
    <n v="0.38"/>
    <n v="0"/>
    <x v="6"/>
  </r>
  <r>
    <s v="Regional"/>
    <x v="2"/>
    <s v="Base Case"/>
    <x v="3"/>
    <x v="3"/>
    <s v="FY15-16"/>
    <n v="5.9"/>
    <n v="2.75"/>
    <n v="3.1500000000000004"/>
    <x v="0"/>
  </r>
  <r>
    <s v="Regional"/>
    <x v="2"/>
    <s v="Base Case"/>
    <x v="4"/>
    <x v="2"/>
    <s v="FY16"/>
    <n v="0.24000000000000005"/>
    <n v="0.2"/>
    <n v="4.0000000000000036E-2"/>
    <x v="7"/>
  </r>
  <r>
    <s v="Regional"/>
    <x v="2"/>
    <s v="Investment Case"/>
    <x v="2"/>
    <x v="4"/>
    <s v="FY16"/>
    <n v="0.75"/>
    <n v="0"/>
    <n v="0"/>
    <x v="3"/>
  </r>
  <r>
    <s v="Regional"/>
    <x v="2"/>
    <s v="Investment Case"/>
    <x v="2"/>
    <x v="7"/>
    <s v="FY16"/>
    <n v="0.8"/>
    <n v="0"/>
    <n v="0.8"/>
    <x v="8"/>
  </r>
  <r>
    <s v="Regional"/>
    <x v="2"/>
    <s v="Investment Case"/>
    <x v="5"/>
    <x v="8"/>
    <s v="FY16"/>
    <n v="4.5"/>
    <n v="0"/>
    <n v="4.5"/>
    <x v="3"/>
  </r>
  <r>
    <s v="Thematic"/>
    <x v="3"/>
    <s v="Investment Case"/>
    <x v="6"/>
    <x v="9"/>
    <s v="FY16"/>
    <n v="3.7"/>
    <n v="0"/>
    <n v="3.7"/>
    <x v="3"/>
  </r>
  <r>
    <s v="Regional"/>
    <x v="4"/>
    <s v="Base Case"/>
    <x v="0"/>
    <x v="0"/>
    <s v="FY16"/>
    <n v="2"/>
    <n v="0.15"/>
    <n v="1.85"/>
    <x v="0"/>
  </r>
  <r>
    <s v="Regional"/>
    <x v="4"/>
    <s v="Base Case"/>
    <x v="2"/>
    <x v="2"/>
    <s v="FY16"/>
    <n v="1"/>
    <n v="0.2"/>
    <n v="0.8"/>
    <x v="2"/>
  </r>
  <r>
    <s v="Regional"/>
    <x v="4"/>
    <s v="Base Case"/>
    <x v="3"/>
    <x v="3"/>
    <s v="FY15-16"/>
    <n v="6.3"/>
    <n v="5.6550000000000002"/>
    <n v="0.64499999999999957"/>
    <x v="0"/>
  </r>
  <r>
    <s v="Regional"/>
    <x v="4"/>
    <s v="Base Case"/>
    <x v="7"/>
    <x v="10"/>
    <s v="FY16"/>
    <n v="0.78800000000000003"/>
    <n v="0"/>
    <n v="0.78800000000000003"/>
    <x v="9"/>
  </r>
  <r>
    <s v="Regional"/>
    <x v="4"/>
    <s v="Investment Case"/>
    <x v="2"/>
    <x v="4"/>
    <s v="FY16"/>
    <n v="2"/>
    <n v="0"/>
    <n v="0"/>
    <x v="3"/>
  </r>
  <r>
    <s v="Regional"/>
    <x v="5"/>
    <s v="Base Case"/>
    <x v="2"/>
    <x v="2"/>
    <s v="FY16"/>
    <n v="1"/>
    <n v="0"/>
    <n v="1"/>
    <x v="2"/>
  </r>
  <r>
    <s v="Regional"/>
    <x v="5"/>
    <s v="Base Case"/>
    <x v="3"/>
    <x v="3"/>
    <s v="FY15-16"/>
    <n v="3.9"/>
    <n v="2.2999999999999998"/>
    <n v="1.6"/>
    <x v="0"/>
  </r>
  <r>
    <s v="Regional"/>
    <x v="5"/>
    <s v="Investment Case"/>
    <x v="2"/>
    <x v="4"/>
    <s v="FY16"/>
    <n v="1.75"/>
    <n v="0"/>
    <n v="0"/>
    <x v="3"/>
  </r>
  <r>
    <s v="Regional"/>
    <x v="6"/>
    <s v="Base Case"/>
    <x v="2"/>
    <x v="2"/>
    <s v="FY16"/>
    <n v="1"/>
    <n v="0.82199999999999995"/>
    <n v="0.17800000000000005"/>
    <x v="10"/>
  </r>
  <r>
    <s v="Regional"/>
    <x v="6"/>
    <s v="Base Case"/>
    <x v="2"/>
    <x v="11"/>
    <s v="FY16"/>
    <n v="0.501"/>
    <n v="0.501"/>
    <n v="0"/>
    <x v="10"/>
  </r>
  <r>
    <s v="Regional"/>
    <x v="6"/>
    <s v="Base Case"/>
    <x v="8"/>
    <x v="12"/>
    <s v="FY16"/>
    <n v="3.9"/>
    <n v="0"/>
    <n v="3.9"/>
    <x v="11"/>
  </r>
  <r>
    <s v="Regional"/>
    <x v="6"/>
    <s v="Base Case"/>
    <x v="3"/>
    <x v="3"/>
    <s v="FY15-16"/>
    <n v="7.8"/>
    <n v="7.8"/>
    <n v="0"/>
    <x v="12"/>
  </r>
  <r>
    <s v="Regional"/>
    <x v="6"/>
    <s v="Base Case"/>
    <x v="3"/>
    <x v="13"/>
    <s v="FY15-16"/>
    <n v="1.5"/>
    <n v="1.5"/>
    <n v="0"/>
    <x v="13"/>
  </r>
  <r>
    <s v="Regional"/>
    <x v="6"/>
    <s v="Base Case"/>
    <x v="9"/>
    <x v="14"/>
    <s v="FY16"/>
    <n v="0.58799999999999997"/>
    <n v="0.56999999999999995"/>
    <n v="1.8000000000000016E-2"/>
    <x v="14"/>
  </r>
  <r>
    <s v="Regional"/>
    <x v="6"/>
    <s v="Investment Case"/>
    <x v="2"/>
    <x v="4"/>
    <s v="FY16"/>
    <n v="3"/>
    <n v="0"/>
    <n v="0"/>
    <x v="3"/>
  </r>
  <r>
    <s v="Regional"/>
    <x v="6"/>
    <s v="Base Case"/>
    <x v="10"/>
    <x v="15"/>
    <s v="FY16"/>
    <n v="0.46300000000000002"/>
    <n v="0"/>
    <n v="0.46300000000000002"/>
    <x v="15"/>
  </r>
  <r>
    <s v="Thematic"/>
    <x v="7"/>
    <s v="Base Case"/>
    <x v="2"/>
    <x v="2"/>
    <s v="FY16"/>
    <n v="0"/>
    <n v="0"/>
    <n v="0"/>
    <x v="3"/>
  </r>
  <r>
    <s v="Thematic"/>
    <x v="3"/>
    <s v="Base Case"/>
    <x v="2"/>
    <x v="2"/>
    <s v="FY16"/>
    <n v="0"/>
    <n v="0"/>
    <n v="0"/>
    <x v="3"/>
  </r>
  <r>
    <s v="Thematic"/>
    <x v="3"/>
    <s v="Base Case"/>
    <x v="2"/>
    <x v="16"/>
    <s v="FY15"/>
    <n v="4.4081999999999999"/>
    <n v="4.4081999999999999"/>
    <n v="0"/>
    <x v="16"/>
  </r>
  <r>
    <s v="Thematic"/>
    <x v="3"/>
    <s v="Base Case"/>
    <x v="2"/>
    <x v="17"/>
    <s v="FY16"/>
    <n v="3.1143000000000001"/>
    <n v="0"/>
    <n v="3.1143000000000001"/>
    <x v="17"/>
  </r>
  <r>
    <s v="Thematic"/>
    <x v="3"/>
    <s v="Base Case"/>
    <x v="2"/>
    <x v="18"/>
    <s v="FY16"/>
    <n v="0.90639999999999998"/>
    <n v="0.90639999999999998"/>
    <n v="0"/>
    <x v="18"/>
  </r>
  <r>
    <s v="Thematic"/>
    <x v="8"/>
    <s v="Base Case"/>
    <x v="2"/>
    <x v="2"/>
    <s v="FY16"/>
    <n v="1"/>
    <n v="0.5"/>
    <n v="0.5"/>
    <x v="19"/>
  </r>
  <r>
    <s v="Thematic"/>
    <x v="9"/>
    <s v="Base Case"/>
    <x v="2"/>
    <x v="2"/>
    <s v="FY16"/>
    <n v="1.4"/>
    <n v="0.5"/>
    <n v="0.89999999999999991"/>
    <x v="3"/>
  </r>
  <r>
    <s v="Thematic"/>
    <x v="9"/>
    <s v="Base Case"/>
    <x v="2"/>
    <x v="19"/>
    <s v="FY16"/>
    <n v="0.71299999999999997"/>
    <n v="0"/>
    <n v="0.71299999999999997"/>
    <x v="3"/>
  </r>
  <r>
    <s v="Thematic"/>
    <x v="9"/>
    <s v="Base Case"/>
    <x v="4"/>
    <x v="2"/>
    <s v="FY16"/>
    <n v="0.1"/>
    <n v="0.1"/>
    <n v="0"/>
    <x v="20"/>
  </r>
  <r>
    <s v="Thematic"/>
    <x v="10"/>
    <s v="Base Case"/>
    <x v="2"/>
    <x v="2"/>
    <s v="FY16"/>
    <n v="0.22"/>
    <n v="0.12"/>
    <n v="0.1"/>
    <x v="21"/>
  </r>
  <r>
    <s v="Thematic"/>
    <x v="10"/>
    <s v="Base Case"/>
    <x v="2"/>
    <x v="20"/>
    <s v="FY15"/>
    <n v="1.51448"/>
    <n v="1.51448"/>
    <n v="0"/>
    <x v="22"/>
  </r>
  <r>
    <s v="Thematic"/>
    <x v="10"/>
    <s v="Base Case"/>
    <x v="2"/>
    <x v="20"/>
    <s v="FY16"/>
    <n v="2.1088269999999998"/>
    <n v="2.094347"/>
    <n v="1.4479999999999826E-2"/>
    <x v="23"/>
  </r>
  <r>
    <s v="Thematic"/>
    <x v="10"/>
    <s v="Base Case"/>
    <x v="4"/>
    <x v="2"/>
    <s v="FY16"/>
    <n v="1.5840000000000001"/>
    <n v="1.5820000000000001"/>
    <n v="2.0000000000000018E-3"/>
    <x v="3"/>
  </r>
  <r>
    <s v="Thematic"/>
    <x v="11"/>
    <s v="Base Case"/>
    <x v="3"/>
    <x v="21"/>
    <s v="FY15-16"/>
    <n v="5"/>
    <n v="3"/>
    <n v="2"/>
    <x v="24"/>
  </r>
  <r>
    <s v="Thematic"/>
    <x v="11"/>
    <s v="Base Case"/>
    <x v="3"/>
    <x v="3"/>
    <s v="FY15-16"/>
    <n v="1"/>
    <n v="1"/>
    <n v="0"/>
    <x v="25"/>
  </r>
  <r>
    <s v="Thematic"/>
    <x v="12"/>
    <s v="Base Case"/>
    <x v="2"/>
    <x v="2"/>
    <s v="FY16"/>
    <n v="0.5"/>
    <n v="0.1"/>
    <n v="0.4"/>
    <x v="3"/>
  </r>
  <r>
    <s v="Thematic"/>
    <x v="13"/>
    <s v="Base Case"/>
    <x v="2"/>
    <x v="22"/>
    <s v="FY15"/>
    <n v="6"/>
    <n v="1.768"/>
    <n v="4.2320000000000002"/>
    <x v="26"/>
  </r>
  <r>
    <s v="Thematic"/>
    <x v="13"/>
    <s v="Base Case"/>
    <x v="2"/>
    <x v="23"/>
    <s v="FY15"/>
    <n v="3"/>
    <n v="3"/>
    <n v="0"/>
    <x v="27"/>
  </r>
  <r>
    <s v="Thematic"/>
    <x v="13"/>
    <s v="Base Case"/>
    <x v="2"/>
    <x v="24"/>
    <s v="FY15"/>
    <n v="0.65"/>
    <n v="0.64500000000000002"/>
    <n v="5.0000000000000044E-3"/>
    <x v="28"/>
  </r>
  <r>
    <s v="Thematic"/>
    <x v="14"/>
    <s v="Base Case"/>
    <x v="2"/>
    <x v="2"/>
    <s v="FY16"/>
    <n v="0.9"/>
    <n v="0"/>
    <n v="0.9"/>
    <x v="29"/>
  </r>
  <r>
    <s v="Thematic"/>
    <x v="14"/>
    <s v="Base Case"/>
    <x v="4"/>
    <x v="25"/>
    <s v="FY16"/>
    <n v="0.65"/>
    <n v="0"/>
    <n v="0.65"/>
    <x v="30"/>
  </r>
  <r>
    <s v="Thematic"/>
    <x v="15"/>
    <s v="Base Case"/>
    <x v="2"/>
    <x v="2"/>
    <s v="FY16"/>
    <n v="0.75"/>
    <n v="0.75"/>
    <n v="0"/>
    <x v="3"/>
  </r>
  <r>
    <s v="Thematic"/>
    <x v="15"/>
    <s v="Base Case"/>
    <x v="11"/>
    <x v="2"/>
    <s v="FY16"/>
    <n v="1.71"/>
    <n v="0"/>
    <n v="1.71"/>
    <x v="3"/>
  </r>
  <r>
    <s v="Thematic"/>
    <x v="15"/>
    <s v="Base Case"/>
    <x v="0"/>
    <x v="0"/>
    <s v="FY16"/>
    <n v="0.89"/>
    <n v="0.89"/>
    <n v="0"/>
    <x v="3"/>
  </r>
  <r>
    <s v="Thematic"/>
    <x v="15"/>
    <s v="Base Case"/>
    <x v="12"/>
    <x v="2"/>
    <s v="FY16"/>
    <n v="1.29"/>
    <n v="0.39"/>
    <n v="0.9"/>
    <x v="3"/>
  </r>
  <r>
    <s v="Thematic"/>
    <x v="16"/>
    <s v="Base Case"/>
    <x v="2"/>
    <x v="26"/>
    <s v="FY15"/>
    <n v="0.5"/>
    <n v="0.5"/>
    <n v="0"/>
    <x v="31"/>
  </r>
  <r>
    <s v="Thematic"/>
    <x v="16"/>
    <s v="Base Case"/>
    <x v="2"/>
    <x v="27"/>
    <s v="FY15"/>
    <n v="1.5"/>
    <n v="1.5"/>
    <n v="0"/>
    <x v="32"/>
  </r>
  <r>
    <s v="Thematic"/>
    <x v="16"/>
    <s v="Base Case"/>
    <x v="4"/>
    <x v="2"/>
    <s v="FY16"/>
    <n v="0.5"/>
    <n v="1.06"/>
    <n v="-0.56000000000000005"/>
    <x v="33"/>
  </r>
  <r>
    <s v="Thematic"/>
    <x v="16"/>
    <s v="Base Case"/>
    <x v="2"/>
    <x v="28"/>
    <s v="FY16"/>
    <n v="0.5"/>
    <n v="0.5"/>
    <n v="0"/>
    <x v="34"/>
  </r>
  <r>
    <s v="Thematic"/>
    <x v="16"/>
    <s v="Base Case"/>
    <x v="2"/>
    <x v="29"/>
    <s v="FY15"/>
    <n v="0.74"/>
    <n v="0"/>
    <n v="0.74"/>
    <x v="35"/>
  </r>
  <r>
    <s v="Thematic"/>
    <x v="16"/>
    <s v="Base Case"/>
    <x v="4"/>
    <x v="2"/>
    <s v="FY16"/>
    <n v="0.7"/>
    <n v="1.06"/>
    <n v="-0.3600000000000001"/>
    <x v="36"/>
  </r>
  <r>
    <s v="Thematic"/>
    <x v="17"/>
    <s v="Base Case"/>
    <x v="2"/>
    <x v="30"/>
    <s v="FY16"/>
    <n v="0.96"/>
    <n v="0"/>
    <n v="0.96"/>
    <x v="37"/>
  </r>
  <r>
    <s v="Regional"/>
    <x v="5"/>
    <s v="Investment Case"/>
    <x v="2"/>
    <x v="31"/>
    <s v="FY16"/>
    <n v="1"/>
    <n v="0"/>
    <n v="1"/>
    <x v="38"/>
  </r>
  <r>
    <s v="Regional"/>
    <x v="0"/>
    <s v="Investment Case"/>
    <x v="2"/>
    <x v="32"/>
    <s v="FY16"/>
    <n v="0.5"/>
    <n v="0"/>
    <n v="0.5"/>
    <x v="39"/>
  </r>
  <r>
    <s v="Regional"/>
    <x v="4"/>
    <s v="Investment Case"/>
    <x v="2"/>
    <x v="33"/>
    <s v="FY16"/>
    <n v="1.056"/>
    <n v="0"/>
    <n v="1.056"/>
    <x v="40"/>
  </r>
  <r>
    <s v="Thematic"/>
    <x v="4"/>
    <s v="Base Case"/>
    <x v="4"/>
    <x v="2"/>
    <s v="FY16"/>
    <n v="0.46"/>
    <n v="0.1"/>
    <n v="0.36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">
  <r>
    <s v="0000004110"/>
    <s v="TRACK II (TA) SUB MDTF FOR ANALYTICAL AND ADVISORY SERVICES (CORE)"/>
    <x v="0"/>
    <x v="0"/>
    <s v="P126346"/>
    <x v="0"/>
    <x v="0"/>
    <s v="ACTN"/>
    <x v="0"/>
    <x v="0"/>
    <s v="Haiti"/>
    <d v="2012-12-21T00:00:00"/>
    <d v="2016-06-30T00:00:00"/>
    <n v="900000"/>
    <n v="899261.29"/>
    <n v="1122.21"/>
    <n v="0"/>
    <n v="2016"/>
    <n v="2012"/>
    <n v="12"/>
    <x v="0"/>
    <n v="738.70999999996275"/>
    <n v="53"/>
    <n v="42"/>
    <n v="-10"/>
    <n v="1.2619047619047619"/>
    <n v="0.99917921111111119"/>
    <n v="-0.26272555079365068"/>
    <n v="16967.194150943396"/>
    <n v="-779752.22094339621"/>
    <s v="1"/>
    <s v="1"/>
    <s v="1"/>
    <s v=""/>
    <s v=""/>
    <s v=""/>
    <s v="1"/>
    <m/>
    <m/>
  </r>
  <r>
    <s v="0000004110"/>
    <s v="TRACK II (TA) SUB MDTF FOR ANALYTICAL AND ADVISORY SERVICES (CORE)"/>
    <x v="0"/>
    <x v="1"/>
    <s v="P148027"/>
    <x v="1"/>
    <x v="0"/>
    <s v="ACTN"/>
    <x v="1"/>
    <x v="1"/>
    <s v="World"/>
    <d v="2013-11-12T00:00:00"/>
    <d v="2016-12-30T00:00:00"/>
    <n v="2883124"/>
    <n v="2878765.49"/>
    <n v="369632.2"/>
    <n v="3905.75"/>
    <n v="2017"/>
    <n v="2013"/>
    <n v="11"/>
    <x v="1"/>
    <n v="4358.5099999997765"/>
    <n v="43"/>
    <n v="37"/>
    <n v="-4"/>
    <n v="1.1621621621621621"/>
    <n v="0.99848826828121173"/>
    <n v="-0.16367389388095033"/>
    <n v="66948.034651162801"/>
    <n v="-3075251.0839534891"/>
    <s v="1"/>
    <s v="1"/>
    <s v="1"/>
    <s v=""/>
    <s v=""/>
    <s v=""/>
    <s v="1"/>
    <m/>
    <m/>
  </r>
  <r>
    <s v="0000004110"/>
    <s v="TRACK II (TA) SUB MDTF FOR ANALYTICAL AND ADVISORY SERVICES (CORE)"/>
    <x v="0"/>
    <x v="2"/>
    <s v="P128276"/>
    <x v="2"/>
    <x v="0"/>
    <s v="ACTN"/>
    <x v="2"/>
    <x v="2"/>
    <s v="Bangladesh"/>
    <d v="2014-02-18T00:00:00"/>
    <d v="2016-12-31T00:00:00"/>
    <n v="199413"/>
    <n v="187971.86"/>
    <n v="12673.43"/>
    <n v="11441.52"/>
    <n v="2017"/>
    <n v="2014"/>
    <n v="2"/>
    <x v="2"/>
    <n v="11441.140000000014"/>
    <n v="39"/>
    <n v="34"/>
    <n v="-4"/>
    <n v="1.1470588235294117"/>
    <n v="0.94262590703715399"/>
    <n v="-0.2044329164922577"/>
    <n v="4819.791282051282"/>
    <n v="-210269.25897435896"/>
    <s v="1"/>
    <s v="1"/>
    <s v="1"/>
    <s v=""/>
    <s v=""/>
    <s v=""/>
    <s v="1"/>
    <m/>
    <m/>
  </r>
  <r>
    <s v="0000004110"/>
    <s v="TRACK II (TA) SUB MDTF FOR ANALYTICAL AND ADVISORY SERVICES (CORE)"/>
    <x v="0"/>
    <x v="3"/>
    <s v="P144982"/>
    <x v="3"/>
    <x v="0"/>
    <s v="ACTN"/>
    <x v="3"/>
    <x v="0"/>
    <s v="Latin America"/>
    <d v="2014-02-18T00:00:00"/>
    <d v="2016-12-31T00:00:00"/>
    <n v="728000"/>
    <n v="720234.49"/>
    <n v="178231.11"/>
    <n v="7370"/>
    <n v="2017"/>
    <n v="2014"/>
    <n v="2"/>
    <x v="2"/>
    <n v="7765.5100000000093"/>
    <n v="39"/>
    <n v="34"/>
    <n v="-4"/>
    <n v="1.1470588235294117"/>
    <n v="0.98933309065934061"/>
    <n v="-0.15772573287007108"/>
    <n v="18467.551025641027"/>
    <n v="-841741.83717948722"/>
    <s v="1"/>
    <s v="1"/>
    <s v="1"/>
    <s v=""/>
    <s v=""/>
    <s v=""/>
    <s v="1"/>
    <m/>
    <m/>
  </r>
  <r>
    <s v="0000007113"/>
    <s v="Country programs"/>
    <x v="1"/>
    <x v="4"/>
    <s v="P152216"/>
    <x v="4"/>
    <x v="0"/>
    <s v="ACTN"/>
    <x v="4"/>
    <x v="0"/>
    <s v="Peru"/>
    <d v="2014-10-07T00:00:00"/>
    <d v="2016-12-31T00:00:00"/>
    <n v="1394121.8"/>
    <n v="1394121.8"/>
    <n v="475858.65"/>
    <n v="0"/>
    <n v="2017"/>
    <n v="2014"/>
    <n v="10"/>
    <x v="3"/>
    <n v="0"/>
    <n v="32"/>
    <n v="26"/>
    <n v="-4"/>
    <n v="1.2307692307692308"/>
    <n v="1"/>
    <n v="-0.23076923076923084"/>
    <n v="43566.306250000001"/>
    <n v="-2004050.0875000001"/>
    <s v=""/>
    <s v="1"/>
    <s v="1"/>
    <s v=""/>
    <s v=""/>
    <s v=""/>
    <s v="1"/>
    <m/>
    <m/>
  </r>
  <r>
    <s v="0000004110"/>
    <s v="TRACK II (TA) SUB MDTF FOR ANALYTICAL AND ADVISORY SERVICES (CORE)"/>
    <x v="0"/>
    <x v="5"/>
    <s v="P154128"/>
    <x v="5"/>
    <x v="0"/>
    <s v="ACTN"/>
    <x v="5"/>
    <x v="3"/>
    <s v="Serbia"/>
    <d v="2015-01-16T00:00:00"/>
    <d v="2016-12-30T00:00:00"/>
    <n v="500000"/>
    <n v="480592.86"/>
    <n v="109993.47"/>
    <n v="0"/>
    <n v="2017"/>
    <n v="2015"/>
    <n v="1"/>
    <x v="4"/>
    <n v="19407.140000000014"/>
    <n v="28"/>
    <n v="23"/>
    <n v="-4"/>
    <n v="1.2173913043478262"/>
    <n v="0.96118572000000002"/>
    <n v="-0.25620558434782614"/>
    <n v="17164.030714285713"/>
    <n v="-770138.27285714273"/>
    <s v=""/>
    <s v="1"/>
    <s v="1"/>
    <s v=""/>
    <s v=""/>
    <s v=""/>
    <s v="1"/>
    <m/>
    <m/>
  </r>
  <r>
    <s v="0000004110"/>
    <s v="TRACK II (TA) SUB MDTF FOR ANALYTICAL AND ADVISORY SERVICES (CORE)"/>
    <x v="0"/>
    <x v="6"/>
    <s v="P153694"/>
    <x v="6"/>
    <x v="0"/>
    <s v="ACTN"/>
    <x v="6"/>
    <x v="3"/>
    <s v="Turkey"/>
    <d v="2015-01-21T00:00:00"/>
    <d v="2016-12-31T00:00:00"/>
    <n v="100000"/>
    <n v="99302.27"/>
    <n v="4295.84"/>
    <n v="0"/>
    <n v="2017"/>
    <n v="2015"/>
    <n v="1"/>
    <x v="4"/>
    <n v="697.72999999999593"/>
    <n v="28"/>
    <n v="23"/>
    <n v="-4"/>
    <n v="1.2173913043478262"/>
    <n v="0.99302270000000004"/>
    <n v="-0.22436860434782613"/>
    <n v="3546.5096428571428"/>
    <n v="-162441.71357142855"/>
    <s v=""/>
    <s v="1"/>
    <s v="1"/>
    <s v=""/>
    <s v=""/>
    <s v=""/>
    <s v="1"/>
    <m/>
    <m/>
  </r>
  <r>
    <s v="0000004110"/>
    <s v="TRACK II (TA) SUB MDTF FOR ANALYTICAL AND ADVISORY SERVICES (CORE)"/>
    <x v="0"/>
    <x v="7"/>
    <s v="P154420"/>
    <x v="7"/>
    <x v="0"/>
    <s v="ACTN"/>
    <x v="7"/>
    <x v="3"/>
    <s v="Kyrgyz Republic"/>
    <d v="2015-03-18T00:00:00"/>
    <d v="2016-12-30T00:00:00"/>
    <n v="597900"/>
    <n v="589901.64"/>
    <n v="405323.26"/>
    <n v="1200"/>
    <n v="2017"/>
    <n v="2015"/>
    <n v="3"/>
    <x v="5"/>
    <n v="7998.359999999986"/>
    <n v="26"/>
    <n v="21"/>
    <n v="-4"/>
    <n v="1.2380952380952381"/>
    <n v="0.98662257902659312"/>
    <n v="-0.25147265906864502"/>
    <n v="22688.524615384616"/>
    <n v="-1035673.7723076923"/>
    <s v=""/>
    <s v="1"/>
    <s v="1"/>
    <s v=""/>
    <s v=""/>
    <s v=""/>
    <s v="1"/>
    <m/>
    <m/>
  </r>
  <r>
    <s v="0000003841"/>
    <s v="TRACK II (TA) SUB MDTF FOR PROGRAM MANAGEMENT"/>
    <x v="0"/>
    <x v="8"/>
    <s v="P099768"/>
    <x v="8"/>
    <x v="0"/>
    <s v="ACTN"/>
    <x v="8"/>
    <x v="1"/>
    <s v="World"/>
    <d v="2006-12-08T00:00:00"/>
    <d v="2016-08-31T00:00:00"/>
    <n v="19681242"/>
    <n v="14095935.01"/>
    <n v="153977.57"/>
    <n v="28178.84"/>
    <n v="2017"/>
    <n v="2006"/>
    <n v="12"/>
    <x v="6"/>
    <n v="5585306.9900000002"/>
    <n v="126"/>
    <n v="116"/>
    <n v="-8"/>
    <n v="1.0862068965517242"/>
    <n v="0.71621166032103056"/>
    <n v="-0.36999523623069364"/>
    <n v="111872.50007936508"/>
    <n v="439171.98634920642"/>
    <s v="1"/>
    <s v="1"/>
    <s v="1"/>
    <s v=""/>
    <s v=""/>
    <s v=""/>
    <s v=""/>
    <m/>
    <m/>
  </r>
  <r>
    <s v="0000004110"/>
    <s v="TRACK II (TA) SUB MDTF FOR ANALYTICAL AND ADVISORY SERVICES (CORE)"/>
    <x v="0"/>
    <x v="9"/>
    <s v="P154509"/>
    <x v="9"/>
    <x v="0"/>
    <s v="ACTN"/>
    <x v="9"/>
    <x v="1"/>
    <s v="World"/>
    <d v="2015-05-30T00:00:00"/>
    <d v="2016-10-31T00:00:00"/>
    <n v="250000"/>
    <n v="185705.27"/>
    <n v="54183.38"/>
    <n v="11233.46"/>
    <n v="2017"/>
    <n v="2015"/>
    <n v="5"/>
    <x v="7"/>
    <n v="64294.73000000001"/>
    <n v="24"/>
    <n v="17"/>
    <n v="-6"/>
    <n v="1.411764705882353"/>
    <n v="0.74282107999999991"/>
    <n v="-0.66894362588235312"/>
    <n v="7737.7195833333326"/>
    <n v="-291640.37083333323"/>
    <s v=""/>
    <s v="1"/>
    <s v="1"/>
    <s v=""/>
    <s v=""/>
    <s v=""/>
    <s v="1"/>
    <m/>
    <m/>
  </r>
  <r>
    <s v="0000007313"/>
    <s v="ECA – Europe and Central Asia"/>
    <x v="2"/>
    <x v="10"/>
    <s v="P155583"/>
    <x v="10"/>
    <x v="0"/>
    <s v="ACTN"/>
    <x v="5"/>
    <x v="3"/>
    <s v="Serbia"/>
    <d v="2015-08-20T00:00:00"/>
    <d v="2016-07-13T00:00:00"/>
    <n v="380000"/>
    <n v="354699.26"/>
    <n v="41481.86"/>
    <n v="0"/>
    <n v="2017"/>
    <n v="2015"/>
    <n v="8"/>
    <x v="8"/>
    <n v="25300.739999999991"/>
    <n v="21"/>
    <n v="10"/>
    <n v="-10"/>
    <n v="2.1"/>
    <n v="0.93341910526315797"/>
    <n v="-1.1665808947368421"/>
    <n v="16890.440952380952"/>
    <n v="-751659.54380952381"/>
    <s v=""/>
    <s v="1"/>
    <s v="1"/>
    <s v=""/>
    <s v=""/>
    <s v=""/>
    <s v="1"/>
    <m/>
    <m/>
  </r>
  <r>
    <s v="0000007316"/>
    <s v="LCR: Latin America and Caribbean"/>
    <x v="2"/>
    <x v="11"/>
    <s v="P157562"/>
    <x v="11"/>
    <x v="0"/>
    <s v="ACTN"/>
    <x v="10"/>
    <x v="0"/>
    <s v="Uruguay"/>
    <d v="2015-10-07T00:00:00"/>
    <d v="2016-12-31T00:00:00"/>
    <n v="200000"/>
    <n v="199202.26"/>
    <n v="103241.24"/>
    <n v="0"/>
    <n v="2017"/>
    <n v="2015"/>
    <n v="10"/>
    <x v="9"/>
    <n v="797.73999999999069"/>
    <n v="20"/>
    <n v="14"/>
    <n v="-4"/>
    <n v="1.4285714285714286"/>
    <n v="0.99601130000000004"/>
    <n v="-0.43256012857142856"/>
    <n v="9960.1130000000012"/>
    <n v="-457367.45800000004"/>
    <s v=""/>
    <s v="1"/>
    <s v="1"/>
    <s v=""/>
    <s v=""/>
    <s v=""/>
    <s v="1"/>
    <m/>
    <m/>
  </r>
  <r>
    <s v="0000006114"/>
    <s v="GFDRR: EU/ACP Track III Post Disaster Responses and PDNAs"/>
    <x v="3"/>
    <x v="12"/>
    <s v="P158488"/>
    <x v="12"/>
    <x v="0"/>
    <s v="ACTN"/>
    <x v="11"/>
    <x v="4"/>
    <s v="Cote d'Ivoire"/>
    <d v="2016-01-11T00:00:00"/>
    <d v="2016-12-14T00:00:00"/>
    <n v="84000"/>
    <n v="82487.149999999994"/>
    <n v="16973.349999999999"/>
    <n v="0"/>
    <n v="2017"/>
    <n v="2016"/>
    <n v="1"/>
    <x v="10"/>
    <n v="1512.8500000000058"/>
    <n v="17"/>
    <n v="11"/>
    <n v="-4"/>
    <n v="1.5454545454545454"/>
    <n v="0.98198988095238093"/>
    <n v="-0.56346466450216448"/>
    <n v="4852.1852941176467"/>
    <n v="-221687.67352941175"/>
    <s v=""/>
    <s v="1"/>
    <s v="1"/>
    <s v=""/>
    <s v=""/>
    <s v=""/>
    <s v="1"/>
    <m/>
    <m/>
  </r>
  <r>
    <s v="0000004110"/>
    <s v="TRACK II (TA) SUB MDTF FOR ANALYTICAL AND ADVISORY SERVICES (CORE)"/>
    <x v="0"/>
    <x v="13"/>
    <s v="P127929"/>
    <x v="13"/>
    <x v="0"/>
    <s v="ACTV"/>
    <x v="2"/>
    <x v="2"/>
    <s v="South Asia"/>
    <d v="2011-08-03T00:00:00"/>
    <d v="2017-06-30T00:00:00"/>
    <n v="1388997.33"/>
    <n v="1339344.51"/>
    <n v="31181.69"/>
    <n v="31833.919999999998"/>
    <n v="2017"/>
    <n v="2011"/>
    <n v="8"/>
    <x v="11"/>
    <n v="49652.820000000065"/>
    <n v="70"/>
    <n v="70"/>
    <n v="1"/>
    <n v="1"/>
    <n v="0.9642527606586544"/>
    <n v="-3.5747239341345605E-2"/>
    <n v="19133.492999999999"/>
    <n v="-830487.85799999989"/>
    <s v="1"/>
    <s v=""/>
    <s v=""/>
    <s v=""/>
    <s v=""/>
    <s v=""/>
    <s v="1"/>
    <m/>
    <m/>
  </r>
  <r>
    <s v="0000006117"/>
    <s v="GFDRR: EU/ACP Secretariat for TF Administration/Program Management"/>
    <x v="3"/>
    <x v="14"/>
    <s v=""/>
    <x v="14"/>
    <x v="0"/>
    <s v="ACTV"/>
    <x v="12"/>
    <x v="1"/>
    <s v="World"/>
    <d v="2011-09-22T00:00:00"/>
    <d v="2020-02-28T00:00:00"/>
    <n v="4870247.97"/>
    <n v="3651737.16"/>
    <n v="440374.69"/>
    <n v="11120.52"/>
    <n v="2020"/>
    <n v="2011"/>
    <n v="9"/>
    <x v="12"/>
    <n v="1218510.8099999996"/>
    <n v="68"/>
    <n v="101"/>
    <n v="33"/>
    <n v="0.67326732673267331"/>
    <n v="0.7498051808643329"/>
    <n v="7.6537854131659588E-2"/>
    <n v="53702.017058823534"/>
    <n v="-1251781.9747058828"/>
    <s v="1"/>
    <s v=""/>
    <s v=""/>
    <s v=""/>
    <s v=""/>
    <s v=""/>
    <s v="1"/>
    <m/>
    <m/>
  </r>
  <r>
    <s v="0000004110"/>
    <s v="TRACK II (TA) SUB MDTF FOR ANALYTICAL AND ADVISORY SERVICES (CORE)"/>
    <x v="0"/>
    <x v="15"/>
    <s v="P123922"/>
    <x v="15"/>
    <x v="1"/>
    <s v="ACTV"/>
    <x v="11"/>
    <x v="4"/>
    <s v="Togo"/>
    <d v="2012-11-15T00:00:00"/>
    <d v="2017-06-30T00:00:00"/>
    <n v="4290000"/>
    <n v="4209618.87"/>
    <n v="1956734.88"/>
    <n v="80381.13"/>
    <n v="2017"/>
    <n v="2012"/>
    <n v="11"/>
    <x v="13"/>
    <n v="80381.129999999888"/>
    <n v="54"/>
    <n v="55"/>
    <n v="1"/>
    <n v="0.98181818181818181"/>
    <n v="0.98126313986013991"/>
    <n v="-5.5504195804190193E-4"/>
    <n v="77955.904999999999"/>
    <n v="-3505590.5"/>
    <s v="1"/>
    <s v=""/>
    <s v=""/>
    <s v=""/>
    <s v=""/>
    <s v=""/>
    <s v="1"/>
    <m/>
    <m/>
  </r>
  <r>
    <s v="0000004110"/>
    <s v="TRACK II (TA) SUB MDTF FOR ANALYTICAL AND ADVISORY SERVICES (CORE)"/>
    <x v="0"/>
    <x v="16"/>
    <s v="P112615"/>
    <x v="16"/>
    <x v="1"/>
    <s v="ACTV"/>
    <x v="13"/>
    <x v="5"/>
    <s v="Kiribati"/>
    <d v="2012-03-29T00:00:00"/>
    <d v="2017-06-30T00:00:00"/>
    <n v="900000"/>
    <n v="846758.31"/>
    <n v="219036.42"/>
    <n v="53241.69"/>
    <n v="2017"/>
    <n v="2012"/>
    <n v="3"/>
    <x v="14"/>
    <n v="53241.689999999944"/>
    <n v="62"/>
    <n v="63"/>
    <n v="1"/>
    <n v="0.98412698412698407"/>
    <n v="0.94084256666666677"/>
    <n v="-4.3284417460317304E-2"/>
    <n v="13657.392096774194"/>
    <n v="-574998.346451613"/>
    <s v="1"/>
    <s v=""/>
    <s v=""/>
    <s v=""/>
    <s v=""/>
    <s v=""/>
    <s v="1"/>
    <m/>
    <m/>
  </r>
  <r>
    <s v="0000006112"/>
    <s v="GFDRR: EU/ACP Track I Regional/Sub-Regional DRM Cooperation"/>
    <x v="3"/>
    <x v="17"/>
    <s v="P130441"/>
    <x v="17"/>
    <x v="0"/>
    <s v="ACTV"/>
    <x v="14"/>
    <x v="5"/>
    <s v="Pacific Islands"/>
    <d v="2012-08-29T00:00:00"/>
    <d v="2017-06-30T00:00:00"/>
    <n v="534250"/>
    <n v="352482.52"/>
    <n v="33674.82"/>
    <n v="76023"/>
    <n v="2017"/>
    <n v="2012"/>
    <n v="8"/>
    <x v="15"/>
    <n v="181767.47999999998"/>
    <n v="57"/>
    <n v="58"/>
    <n v="1"/>
    <n v="0.98275862068965514"/>
    <n v="0.65977074403369218"/>
    <n v="-0.32298787665596296"/>
    <n v="6183.9038596491228"/>
    <n v="-102692.09754385968"/>
    <s v="1"/>
    <s v=""/>
    <s v="1"/>
    <s v=""/>
    <s v=""/>
    <s v=""/>
    <s v="1"/>
    <m/>
    <m/>
  </r>
  <r>
    <s v="0000006113"/>
    <s v="GFDRR: EU/ACP Track II Technical Assistance and Mainstreaming DRR"/>
    <x v="3"/>
    <x v="18"/>
    <s v="P133644"/>
    <x v="18"/>
    <x v="0"/>
    <s v="ACTV"/>
    <x v="15"/>
    <x v="4"/>
    <s v="Sierra Leone"/>
    <d v="2012-10-11T00:00:00"/>
    <d v="2017-06-30T00:00:00"/>
    <n v="700000"/>
    <n v="180959.43"/>
    <n v="60386.33"/>
    <n v="230886.75"/>
    <n v="2017"/>
    <n v="2012"/>
    <n v="10"/>
    <x v="16"/>
    <n v="519040.57"/>
    <n v="56"/>
    <n v="56"/>
    <n v="1"/>
    <n v="1"/>
    <n v="0.2585134714285714"/>
    <n v="-0.7414865285714286"/>
    <n v="3231.4183928571429"/>
    <n v="370395.32392857142"/>
    <s v="1"/>
    <s v=""/>
    <s v="1"/>
    <s v="1"/>
    <s v="1"/>
    <s v="1"/>
    <s v=""/>
    <m/>
    <m/>
  </r>
  <r>
    <s v="0000004110"/>
    <s v="TRACK II (TA) SUB MDTF FOR ANALYTICAL AND ADVISORY SERVICES (CORE)"/>
    <x v="0"/>
    <x v="19"/>
    <s v="P127929"/>
    <x v="19"/>
    <x v="0"/>
    <s v="ACTV"/>
    <x v="2"/>
    <x v="2"/>
    <s v="South Asia"/>
    <d v="2012-11-12T00:00:00"/>
    <d v="2017-08-31T00:00:00"/>
    <n v="1025000"/>
    <n v="754059.36"/>
    <n v="129831.64"/>
    <n v="99666.48"/>
    <n v="2018"/>
    <n v="2012"/>
    <n v="11"/>
    <x v="13"/>
    <n v="270940.64"/>
    <n v="55"/>
    <n v="57"/>
    <n v="3"/>
    <n v="0.96491228070175439"/>
    <n v="0.73566766829268293"/>
    <n v="-0.22924461240907146"/>
    <n v="13710.170181818181"/>
    <n v="-359727.18836363626"/>
    <s v="1"/>
    <s v=""/>
    <s v="1"/>
    <s v=""/>
    <s v=""/>
    <s v=""/>
    <s v="1"/>
    <m/>
    <m/>
  </r>
  <r>
    <s v="0000006113"/>
    <s v="GFDRR: EU/ACP Track II Technical Assistance and Mainstreaming DRR"/>
    <x v="3"/>
    <x v="20"/>
    <s v="P112611"/>
    <x v="20"/>
    <x v="1"/>
    <s v="ACTV"/>
    <x v="16"/>
    <x v="5"/>
    <s v="Vanuatu"/>
    <d v="2013-08-14T00:00:00"/>
    <d v="2017-12-31T00:00:00"/>
    <n v="2730000"/>
    <n v="2391728.79"/>
    <n v="486081.79"/>
    <n v="338271.21"/>
    <n v="2018"/>
    <n v="2013"/>
    <n v="8"/>
    <x v="17"/>
    <n v="338271.20999999996"/>
    <n v="46"/>
    <n v="52"/>
    <n v="7"/>
    <n v="0.88461538461538458"/>
    <n v="0.87609113186813192"/>
    <n v="-8.5242527472526586E-3"/>
    <n v="51994.104130434782"/>
    <n v="-2053457.58"/>
    <s v="1"/>
    <s v=""/>
    <s v=""/>
    <s v=""/>
    <s v=""/>
    <s v=""/>
    <s v="1"/>
    <m/>
    <m/>
  </r>
  <r>
    <s v="0000006113"/>
    <s v="GFDRR: EU/ACP Track II Technical Assistance and Mainstreaming DRR"/>
    <x v="3"/>
    <x v="21"/>
    <s v="P123922"/>
    <x v="21"/>
    <x v="1"/>
    <s v="ACTV"/>
    <x v="11"/>
    <x v="4"/>
    <s v="Togo"/>
    <d v="2014-11-13T00:00:00"/>
    <d v="2017-06-30T00:00:00"/>
    <n v="3000000"/>
    <n v="2771354"/>
    <n v="888733.04"/>
    <n v="228646"/>
    <n v="2017"/>
    <n v="2014"/>
    <n v="11"/>
    <x v="18"/>
    <n v="228646"/>
    <n v="31"/>
    <n v="31"/>
    <n v="1"/>
    <n v="1"/>
    <n v="0.9237846666666667"/>
    <n v="-7.6215333333333302E-2"/>
    <n v="89398.516129032258"/>
    <n v="-3883685.7419354836"/>
    <s v=""/>
    <s v=""/>
    <s v=""/>
    <s v=""/>
    <s v=""/>
    <s v=""/>
    <s v="1"/>
    <m/>
    <m/>
  </r>
  <r>
    <s v="0000004110"/>
    <s v="TRACK II (TA) SUB MDTF FOR ANALYTICAL AND ADVISORY SERVICES (CORE)"/>
    <x v="0"/>
    <x v="22"/>
    <s v="P124674"/>
    <x v="22"/>
    <x v="0"/>
    <s v="ACTV"/>
    <x v="17"/>
    <x v="5"/>
    <s v="Indonesia"/>
    <d v="2012-12-20T00:00:00"/>
    <d v="2017-09-30T00:00:00"/>
    <n v="514690"/>
    <n v="327669.69"/>
    <n v="140660.66"/>
    <n v="74213.429999999993"/>
    <n v="2018"/>
    <n v="2012"/>
    <n v="12"/>
    <x v="0"/>
    <n v="187020.31"/>
    <n v="53"/>
    <n v="57"/>
    <n v="4"/>
    <n v="0.92982456140350878"/>
    <n v="0.6366350424527385"/>
    <n v="-0.29318951895077028"/>
    <n v="6182.446981132076"/>
    <n v="-97372.2511320755"/>
    <s v="1"/>
    <s v=""/>
    <s v="1"/>
    <s v=""/>
    <s v=""/>
    <s v=""/>
    <s v="1"/>
    <m/>
    <m/>
  </r>
  <r>
    <s v="0000006113"/>
    <s v="GFDRR: EU/ACP Track II Technical Assistance and Mainstreaming DRR"/>
    <x v="3"/>
    <x v="23"/>
    <s v="P129992"/>
    <x v="23"/>
    <x v="0"/>
    <s v="ACTV"/>
    <x v="18"/>
    <x v="0"/>
    <s v="Dominica"/>
    <d v="2012-12-21T00:00:00"/>
    <d v="2017-06-30T00:00:00"/>
    <n v="722000"/>
    <n v="714538.8"/>
    <n v="22079.77"/>
    <n v="6170"/>
    <n v="2017"/>
    <n v="2012"/>
    <n v="12"/>
    <x v="0"/>
    <n v="7461.1999999999534"/>
    <n v="53"/>
    <n v="54"/>
    <n v="1"/>
    <n v="0.98148148148148151"/>
    <n v="0.98966592797783937"/>
    <n v="8.1844464963578556E-3"/>
    <n v="13481.864150943396"/>
    <n v="-612704.55094339629"/>
    <s v="1"/>
    <s v=""/>
    <s v=""/>
    <s v=""/>
    <s v=""/>
    <s v=""/>
    <s v="1"/>
    <m/>
    <m/>
  </r>
  <r>
    <s v="0000004110"/>
    <s v="TRACK II (TA) SUB MDTF FOR ANALYTICAL AND ADVISORY SERVICES (CORE)"/>
    <x v="0"/>
    <x v="24"/>
    <s v="P125171"/>
    <x v="24"/>
    <x v="0"/>
    <s v="ACTV"/>
    <x v="19"/>
    <x v="4"/>
    <s v="Malawi"/>
    <d v="2013-01-21T00:00:00"/>
    <d v="2017-06-30T00:00:00"/>
    <n v="1000000"/>
    <n v="989861.24"/>
    <n v="72063.17"/>
    <n v="0"/>
    <n v="2017"/>
    <n v="2013"/>
    <n v="1"/>
    <x v="19"/>
    <n v="10138.760000000009"/>
    <n v="52"/>
    <n v="53"/>
    <n v="1"/>
    <n v="0.98113207547169812"/>
    <n v="0.98986123999999998"/>
    <n v="8.7291645283018582E-3"/>
    <n v="19035.793076923077"/>
    <n v="-865507.72153846151"/>
    <s v="1"/>
    <s v=""/>
    <s v=""/>
    <s v=""/>
    <s v=""/>
    <s v=""/>
    <s v="1"/>
    <m/>
    <m/>
  </r>
  <r>
    <s v="0000004110"/>
    <s v="TRACK II (TA) SUB MDTF FOR ANALYTICAL AND ADVISORY SERVICES (CORE)"/>
    <x v="0"/>
    <x v="25"/>
    <s v="P144828"/>
    <x v="25"/>
    <x v="0"/>
    <s v="ACTV"/>
    <x v="20"/>
    <x v="4"/>
    <s v="Ghana"/>
    <d v="2013-04-04T00:00:00"/>
    <d v="2017-06-30T00:00:00"/>
    <n v="700000"/>
    <n v="650022.30000000005"/>
    <n v="260588.92"/>
    <n v="6193.97"/>
    <n v="2017"/>
    <n v="2013"/>
    <n v="4"/>
    <x v="20"/>
    <n v="49977.699999999953"/>
    <n v="50"/>
    <n v="50"/>
    <n v="1"/>
    <n v="1"/>
    <n v="0.92860328571428574"/>
    <n v="-7.1396714285714258E-2"/>
    <n v="13000.446000000002"/>
    <n v="-548042.81600000011"/>
    <s v="1"/>
    <s v=""/>
    <s v=""/>
    <s v=""/>
    <s v=""/>
    <s v=""/>
    <s v="1"/>
    <m/>
    <m/>
  </r>
  <r>
    <s v="0000004110"/>
    <s v="TRACK II (TA) SUB MDTF FOR ANALYTICAL AND ADVISORY SERVICES (CORE)"/>
    <x v="0"/>
    <x v="26"/>
    <s v="P145857"/>
    <x v="26"/>
    <x v="1"/>
    <s v="ACTV"/>
    <x v="21"/>
    <x v="1"/>
    <s v="World"/>
    <d v="2013-11-20T00:00:00"/>
    <d v="2016-06-30T00:00:00"/>
    <n v="150000"/>
    <n v="150000"/>
    <n v="0"/>
    <n v="0"/>
    <n v="2016"/>
    <n v="2013"/>
    <n v="11"/>
    <x v="1"/>
    <n v="0"/>
    <n v="42"/>
    <n v="31"/>
    <n v="-10"/>
    <n v="1.3548387096774193"/>
    <n v="1"/>
    <n v="-0.35483870967741926"/>
    <n v="3571.4285714285716"/>
    <n v="-164285.71428571429"/>
    <s v="1"/>
    <s v="1"/>
    <s v="1"/>
    <s v=""/>
    <s v=""/>
    <s v=""/>
    <s v="1"/>
    <m/>
    <m/>
  </r>
  <r>
    <s v="0000004110"/>
    <s v="TRACK II (TA) SUB MDTF FOR ANALYTICAL AND ADVISORY SERVICES (CORE)"/>
    <x v="0"/>
    <x v="27"/>
    <s v="P144268"/>
    <x v="27"/>
    <x v="0"/>
    <s v="ACTV"/>
    <x v="22"/>
    <x v="5"/>
    <s v="Lao People's Democratic Republic"/>
    <d v="2013-07-16T00:00:00"/>
    <d v="2017-09-30T00:00:00"/>
    <n v="260000"/>
    <n v="232331.48"/>
    <n v="51515.08"/>
    <n v="2681.34"/>
    <n v="2018"/>
    <n v="2013"/>
    <n v="7"/>
    <x v="21"/>
    <n v="27668.51999999999"/>
    <n v="46"/>
    <n v="50"/>
    <n v="4"/>
    <n v="0.92"/>
    <n v="0.89358261538461548"/>
    <n v="-2.6417384615384565E-2"/>
    <n v="5050.6843478260871"/>
    <n v="-204662.96000000002"/>
    <s v="1"/>
    <s v=""/>
    <s v=""/>
    <s v=""/>
    <s v=""/>
    <s v=""/>
    <s v="1"/>
    <m/>
    <m/>
  </r>
  <r>
    <s v="0000004110"/>
    <s v="TRACK II (TA) SUB MDTF FOR ANALYTICAL AND ADVISORY SERVICES (CORE)"/>
    <x v="0"/>
    <x v="28"/>
    <s v="P146388"/>
    <x v="28"/>
    <x v="0"/>
    <s v="ACTV"/>
    <x v="16"/>
    <x v="1"/>
    <s v="World"/>
    <d v="2013-08-12T00:00:00"/>
    <d v="2017-06-30T00:00:00"/>
    <n v="340000"/>
    <n v="288525.53999999998"/>
    <n v="52505.63"/>
    <n v="0"/>
    <n v="2017"/>
    <n v="2013"/>
    <n v="8"/>
    <x v="17"/>
    <n v="51474.460000000021"/>
    <n v="46"/>
    <n v="46"/>
    <n v="1"/>
    <n v="1"/>
    <n v="0.84860452941176467"/>
    <n v="-0.15139547058823533"/>
    <n v="6272.2943478260868"/>
    <n v="-237051.07999999996"/>
    <s v="1"/>
    <s v=""/>
    <s v="1"/>
    <s v=""/>
    <s v=""/>
    <s v=""/>
    <s v="1"/>
    <m/>
    <m/>
  </r>
  <r>
    <s v="0000004110"/>
    <s v="TRACK II (TA) SUB MDTF FOR ANALYTICAL AND ADVISORY SERVICES (CORE)"/>
    <x v="0"/>
    <x v="29"/>
    <s v="P149493"/>
    <x v="29"/>
    <x v="0"/>
    <s v="ACTV"/>
    <x v="2"/>
    <x v="2"/>
    <s v="Bangladesh"/>
    <d v="2013-10-03T00:00:00"/>
    <d v="2017-06-30T00:00:00"/>
    <n v="898114.65"/>
    <n v="889510.2"/>
    <n v="58378.71"/>
    <n v="8538.44"/>
    <n v="2017"/>
    <n v="2013"/>
    <n v="10"/>
    <x v="22"/>
    <n v="8604.4500000000698"/>
    <n v="44"/>
    <n v="44"/>
    <n v="1"/>
    <n v="1"/>
    <n v="0.99041943030324686"/>
    <n v="-9.5805696967531384E-3"/>
    <n v="20216.140909090907"/>
    <n v="-921338.03181818163"/>
    <s v="1"/>
    <s v=""/>
    <s v=""/>
    <s v=""/>
    <s v=""/>
    <s v=""/>
    <s v="1"/>
    <m/>
    <m/>
  </r>
  <r>
    <s v="0000004110"/>
    <s v="TRACK II (TA) SUB MDTF FOR ANALYTICAL AND ADVISORY SERVICES (CORE)"/>
    <x v="0"/>
    <x v="30"/>
    <s v="P146637"/>
    <x v="30"/>
    <x v="0"/>
    <s v="ACTV"/>
    <x v="23"/>
    <x v="4"/>
    <s v="Africa"/>
    <d v="2013-10-28T00:00:00"/>
    <d v="2017-06-30T00:00:00"/>
    <n v="2300000"/>
    <n v="1992216.98"/>
    <n v="608718.07999999996"/>
    <n v="303040.89"/>
    <n v="2017"/>
    <n v="2013"/>
    <n v="10"/>
    <x v="22"/>
    <n v="307783.02"/>
    <n v="43"/>
    <n v="44"/>
    <n v="1"/>
    <n v="0.97727272727272729"/>
    <n v="0.86618129565217394"/>
    <n v="-0.11109143162055335"/>
    <n v="46330.627441860466"/>
    <n v="-1823425.8423255812"/>
    <s v="1"/>
    <s v=""/>
    <s v=""/>
    <s v=""/>
    <s v=""/>
    <s v=""/>
    <s v="1"/>
    <m/>
    <m/>
  </r>
  <r>
    <s v="0000006113"/>
    <s v="GFDRR: EU/ACP Track II Technical Assistance and Mainstreaming DRR"/>
    <x v="3"/>
    <x v="31"/>
    <s v="P112611"/>
    <x v="31"/>
    <x v="0"/>
    <s v="ACTV"/>
    <x v="16"/>
    <x v="5"/>
    <s v="Vanuatu"/>
    <d v="2013-12-16T00:00:00"/>
    <d v="2018-01-31T00:00:00"/>
    <n v="270000"/>
    <n v="248351.72"/>
    <n v="31141.1"/>
    <n v="0"/>
    <n v="2018"/>
    <n v="2013"/>
    <n v="12"/>
    <x v="23"/>
    <n v="21648.28"/>
    <n v="41"/>
    <n v="49"/>
    <n v="8"/>
    <n v="0.83673469387755106"/>
    <n v="0.91982118518518519"/>
    <n v="8.3086491307634125E-2"/>
    <n v="6057.3590243902436"/>
    <n v="-256990.23512195123"/>
    <s v="1"/>
    <s v=""/>
    <s v=""/>
    <s v=""/>
    <s v=""/>
    <s v=""/>
    <s v="1"/>
    <m/>
    <m/>
  </r>
  <r>
    <s v="0000004110"/>
    <s v="TRACK II (TA) SUB MDTF FOR ANALYTICAL AND ADVISORY SERVICES (CORE)"/>
    <x v="0"/>
    <x v="32"/>
    <s v="P148729"/>
    <x v="32"/>
    <x v="0"/>
    <s v="ACTV"/>
    <x v="24"/>
    <x v="0"/>
    <s v="Central America"/>
    <d v="2013-12-24T00:00:00"/>
    <d v="2017-06-30T00:00:00"/>
    <n v="500000"/>
    <n v="483620.61"/>
    <n v="70064.98"/>
    <n v="8048"/>
    <n v="2017"/>
    <n v="2013"/>
    <n v="12"/>
    <x v="23"/>
    <n v="16379.390000000014"/>
    <n v="41"/>
    <n v="42"/>
    <n v="1"/>
    <n v="0.97619047619047616"/>
    <n v="0.96724122000000001"/>
    <n v="-8.9492561904761514E-3"/>
    <n v="11795.624634146341"/>
    <n v="-526219.34317073168"/>
    <s v="1"/>
    <s v=""/>
    <s v=""/>
    <s v=""/>
    <s v=""/>
    <s v=""/>
    <s v="1"/>
    <m/>
    <m/>
  </r>
  <r>
    <s v="0000006112"/>
    <s v="GFDRR: EU/ACP Track I Regional/Sub-Regional DRM Cooperation"/>
    <x v="3"/>
    <x v="33"/>
    <s v="P149096"/>
    <x v="33"/>
    <x v="0"/>
    <s v="ACTV"/>
    <x v="25"/>
    <x v="4"/>
    <s v="Africa"/>
    <d v="2014-01-08T00:00:00"/>
    <d v="2017-06-15T00:00:00"/>
    <n v="390000"/>
    <n v="350875.52"/>
    <n v="69025.69"/>
    <n v="2988"/>
    <n v="2017"/>
    <n v="2014"/>
    <n v="1"/>
    <x v="24"/>
    <n v="39124.479999999981"/>
    <n v="41"/>
    <n v="41"/>
    <n v="1"/>
    <n v="1"/>
    <n v="0.89968082051282061"/>
    <n v="-0.10031917948717939"/>
    <n v="8557.939512195122"/>
    <n v="-354540.73756097566"/>
    <s v="1"/>
    <s v=""/>
    <s v=""/>
    <s v=""/>
    <s v=""/>
    <s v=""/>
    <s v="1"/>
    <m/>
    <m/>
  </r>
  <r>
    <s v="0000006112"/>
    <s v="GFDRR: EU/ACP Track I Regional/Sub-Regional DRM Cooperation"/>
    <x v="3"/>
    <x v="34"/>
    <s v="P149096"/>
    <x v="34"/>
    <x v="0"/>
    <s v="ACTV"/>
    <x v="25"/>
    <x v="4"/>
    <s v="Africa"/>
    <d v="2014-01-08T00:00:00"/>
    <d v="2017-04-28T00:00:00"/>
    <n v="910000"/>
    <n v="909616.27"/>
    <n v="613712.38"/>
    <n v="0"/>
    <n v="2017"/>
    <n v="2014"/>
    <n v="1"/>
    <x v="24"/>
    <n v="383.72999999998137"/>
    <n v="41"/>
    <n v="39"/>
    <n v="0"/>
    <n v="1.0512820512820513"/>
    <n v="0.99957831868131874"/>
    <n v="-5.1703732600732577E-2"/>
    <n v="22185.76268292683"/>
    <n v="-1020161.3534146342"/>
    <s v="1"/>
    <s v="1"/>
    <s v=""/>
    <s v=""/>
    <s v=""/>
    <s v=""/>
    <s v="1"/>
    <m/>
    <m/>
  </r>
  <r>
    <s v="0000006113"/>
    <s v="GFDRR: EU/ACP Track II Technical Assistance and Mainstreaming DRR"/>
    <x v="3"/>
    <x v="35"/>
    <s v="P112613"/>
    <x v="35"/>
    <x v="1"/>
    <s v="ACTV"/>
    <x v="14"/>
    <x v="5"/>
    <s v="Solomon Islands"/>
    <d v="2014-04-07T00:00:00"/>
    <d v="2018-10-30T00:00:00"/>
    <n v="1800000"/>
    <n v="973682.74"/>
    <n v="626821.71"/>
    <n v="826317.26"/>
    <n v="2019"/>
    <n v="2014"/>
    <n v="4"/>
    <x v="25"/>
    <n v="826317.26"/>
    <n v="38"/>
    <n v="54"/>
    <n v="17"/>
    <n v="0.70370370370370372"/>
    <n v="0.54093485555555554"/>
    <n v="-0.16276884814814818"/>
    <n v="25623.23"/>
    <n v="-352351.32000000007"/>
    <s v="1"/>
    <s v=""/>
    <s v="1"/>
    <s v=""/>
    <s v="1"/>
    <s v=""/>
    <s v="1"/>
    <m/>
    <m/>
  </r>
  <r>
    <s v="0000004496"/>
    <s v="TRACK III: MDTF STANDBY RECOVERY FINANCING FACILITY-TECHNICAL ASSISTANCE"/>
    <x v="4"/>
    <x v="36"/>
    <s v="P149753"/>
    <x v="36"/>
    <x v="0"/>
    <s v="ACTV"/>
    <x v="26"/>
    <x v="1"/>
    <s v="World"/>
    <d v="2014-02-10T00:00:00"/>
    <d v="2017-06-30T00:00:00"/>
    <n v="200000"/>
    <n v="168273.69"/>
    <n v="48582.01"/>
    <n v="25440"/>
    <n v="2017"/>
    <n v="2014"/>
    <n v="2"/>
    <x v="2"/>
    <n v="31726.309999999998"/>
    <n v="40"/>
    <n v="40"/>
    <n v="1"/>
    <n v="1"/>
    <n v="0.84136845000000005"/>
    <n v="-0.15863154999999995"/>
    <n v="4206.8422499999997"/>
    <n v="-161788.43349999998"/>
    <s v="1"/>
    <s v=""/>
    <s v="1"/>
    <s v=""/>
    <s v=""/>
    <s v=""/>
    <s v="1"/>
    <m/>
    <m/>
  </r>
  <r>
    <s v="0000004496"/>
    <s v="TRACK III: MDTF STANDBY RECOVERY FINANCING FACILITY-TECHNICAL ASSISTANCE"/>
    <x v="4"/>
    <x v="37"/>
    <s v="P149754"/>
    <x v="37"/>
    <x v="0"/>
    <s v="ACTV"/>
    <x v="27"/>
    <x v="1"/>
    <s v="World"/>
    <d v="2014-02-10T00:00:00"/>
    <d v="2017-08-31T00:00:00"/>
    <n v="650000"/>
    <n v="569998.32999999996"/>
    <n v="156967.59"/>
    <n v="33935.72"/>
    <n v="2018"/>
    <n v="2014"/>
    <n v="2"/>
    <x v="2"/>
    <n v="80001.670000000042"/>
    <n v="40"/>
    <n v="42"/>
    <n v="3"/>
    <n v="0.95238095238095233"/>
    <n v="0.87692050769230767"/>
    <n v="-7.5460444688644657E-2"/>
    <n v="14249.95825"/>
    <n v="-575496.40949999995"/>
    <s v="1"/>
    <s v=""/>
    <s v=""/>
    <s v=""/>
    <s v=""/>
    <s v=""/>
    <s v="1"/>
    <m/>
    <m/>
  </r>
  <r>
    <s v="0000006112"/>
    <s v="GFDRR: EU/ACP Track I Regional/Sub-Regional DRM Cooperation"/>
    <x v="3"/>
    <x v="38"/>
    <s v="P153767"/>
    <x v="38"/>
    <x v="0"/>
    <s v="ACTV"/>
    <x v="28"/>
    <x v="0"/>
    <s v="Caribbean"/>
    <d v="2014-02-18T00:00:00"/>
    <d v="2017-02-17T00:00:00"/>
    <n v="550000"/>
    <n v="358416.01"/>
    <n v="70299.210000000006"/>
    <n v="7799.53"/>
    <n v="2017"/>
    <n v="2014"/>
    <n v="2"/>
    <x v="2"/>
    <n v="191583.99"/>
    <n v="39"/>
    <n v="35"/>
    <n v="-2"/>
    <n v="1.1142857142857143"/>
    <n v="0.65166547272727271"/>
    <n v="-0.46262024155844161"/>
    <n v="9190.1541025641036"/>
    <n v="-231163.09871794877"/>
    <s v="1"/>
    <s v="1"/>
    <s v="1"/>
    <s v=""/>
    <s v=""/>
    <s v=""/>
    <s v="1"/>
    <m/>
    <m/>
  </r>
  <r>
    <s v="0000004110"/>
    <s v="TRACK II (TA) SUB MDTF FOR ANALYTICAL AND ADVISORY SERVICES (CORE)"/>
    <x v="0"/>
    <x v="39"/>
    <s v="P149630"/>
    <x v="39"/>
    <x v="0"/>
    <s v="ACTV"/>
    <x v="29"/>
    <x v="3"/>
    <s v="Kyrgyz Republic"/>
    <d v="2014-02-28T00:00:00"/>
    <d v="2017-12-31T00:00:00"/>
    <n v="1000000"/>
    <n v="781033.02"/>
    <n v="357067.36"/>
    <n v="212080.59"/>
    <n v="2018"/>
    <n v="2014"/>
    <n v="2"/>
    <x v="2"/>
    <n v="218966.97999999998"/>
    <n v="39"/>
    <n v="46"/>
    <n v="7"/>
    <n v="0.84782608695652173"/>
    <n v="0.78103301999999997"/>
    <n v="-6.6793066956521763E-2"/>
    <n v="20026.487692307692"/>
    <n v="-702251.4538461538"/>
    <s v="1"/>
    <s v=""/>
    <s v=""/>
    <s v=""/>
    <s v=""/>
    <s v=""/>
    <s v="1"/>
    <m/>
    <m/>
  </r>
  <r>
    <s v="0000004110"/>
    <s v="TRACK II (TA) SUB MDTF FOR ANALYTICAL AND ADVISORY SERVICES (CORE)"/>
    <x v="0"/>
    <x v="40"/>
    <s v="P146081"/>
    <x v="40"/>
    <x v="0"/>
    <s v="ACTV"/>
    <x v="13"/>
    <x v="5"/>
    <s v="Mongolia"/>
    <d v="2014-04-14T00:00:00"/>
    <d v="2017-06-30T00:00:00"/>
    <n v="966000"/>
    <n v="935767.07"/>
    <n v="96317.08"/>
    <n v="5951.17"/>
    <n v="2017"/>
    <n v="2014"/>
    <n v="4"/>
    <x v="25"/>
    <n v="30232.930000000051"/>
    <n v="38"/>
    <n v="38"/>
    <n v="1"/>
    <n v="1"/>
    <n v="0.96870297101449265"/>
    <n v="-3.1297028985507347E-2"/>
    <n v="24625.449210526316"/>
    <n v="-1102537.7336842106"/>
    <s v="1"/>
    <s v=""/>
    <s v=""/>
    <s v=""/>
    <s v=""/>
    <s v=""/>
    <s v="1"/>
    <m/>
    <m/>
  </r>
  <r>
    <s v="0000006287"/>
    <s v="Callable MDTF Sub TF for Standby Recovery Financing Facility - Callable"/>
    <x v="5"/>
    <x v="41"/>
    <s v="P155656"/>
    <x v="41"/>
    <x v="0"/>
    <s v="ACTV"/>
    <x v="30"/>
    <x v="5"/>
    <s v="Philippines"/>
    <d v="2014-04-18T00:00:00"/>
    <d v="2017-04-30T00:00:00"/>
    <n v="206307.58"/>
    <n v="152013.07"/>
    <n v="87212.22"/>
    <n v="9908.0400000000009"/>
    <n v="2017"/>
    <n v="2014"/>
    <n v="4"/>
    <x v="25"/>
    <n v="54294.50999999998"/>
    <n v="37"/>
    <n v="36"/>
    <n v="0"/>
    <n v="1.0277777777777777"/>
    <n v="0.73682736232958579"/>
    <n v="-0.29095041544819189"/>
    <n v="4108.4613513513514"/>
    <n v="-134694.71216216218"/>
    <s v="1"/>
    <s v="1"/>
    <s v="1"/>
    <s v=""/>
    <s v=""/>
    <s v=""/>
    <s v="1"/>
    <m/>
    <m/>
  </r>
  <r>
    <s v="0000006287"/>
    <s v="Callable MDTF Sub TF for Standby Recovery Financing Facility - Callable"/>
    <x v="5"/>
    <x v="42"/>
    <s v="P149629"/>
    <x v="42"/>
    <x v="0"/>
    <s v="ACTV"/>
    <x v="20"/>
    <x v="4"/>
    <s v="Mozambique"/>
    <d v="2014-06-03T00:00:00"/>
    <d v="2017-06-30T00:00:00"/>
    <n v="81726.05"/>
    <n v="66637.59"/>
    <n v="12030.5"/>
    <n v="0"/>
    <n v="2017"/>
    <n v="2014"/>
    <n v="6"/>
    <x v="26"/>
    <n v="15088.460000000006"/>
    <n v="36"/>
    <n v="36"/>
    <n v="1"/>
    <n v="1"/>
    <n v="0.81537759380271035"/>
    <n v="-0.18462240619728965"/>
    <n v="1851.0441666666666"/>
    <n v="-70059.571666666656"/>
    <s v=""/>
    <s v=""/>
    <s v="1"/>
    <s v=""/>
    <s v=""/>
    <s v=""/>
    <s v="1"/>
    <m/>
    <m/>
  </r>
  <r>
    <s v="0000006287"/>
    <s v="Callable MDTF Sub TF for Standby Recovery Financing Facility - Callable"/>
    <x v="5"/>
    <x v="43"/>
    <s v="P149629"/>
    <x v="43"/>
    <x v="0"/>
    <s v="ACTV"/>
    <x v="20"/>
    <x v="4"/>
    <s v="Mozambique"/>
    <d v="2014-06-17T00:00:00"/>
    <d v="2017-06-30T00:00:00"/>
    <n v="66666.67"/>
    <n v="40545.99"/>
    <n v="3360"/>
    <n v="5040"/>
    <n v="2017"/>
    <n v="2014"/>
    <n v="6"/>
    <x v="26"/>
    <n v="26120.68"/>
    <n v="35"/>
    <n v="36"/>
    <n v="1"/>
    <n v="0.97222222222222221"/>
    <n v="0.608189819590509"/>
    <n v="-0.36403240263171321"/>
    <n v="1158.4568571428572"/>
    <n v="-27168.33542857143"/>
    <s v=""/>
    <s v=""/>
    <s v="1"/>
    <s v=""/>
    <s v=""/>
    <s v=""/>
    <s v="1"/>
    <m/>
    <m/>
  </r>
  <r>
    <s v="0000006113"/>
    <s v="GFDRR: EU/ACP Track II Technical Assistance and Mainstreaming DRR"/>
    <x v="3"/>
    <x v="44"/>
    <s v="P150113"/>
    <x v="44"/>
    <x v="1"/>
    <s v="ACTV"/>
    <x v="31"/>
    <x v="5"/>
    <s v="Tonga"/>
    <d v="2015-07-15T00:00:00"/>
    <d v="2018-06-30T00:00:00"/>
    <n v="1800000"/>
    <n v="503932.2"/>
    <n v="503932.2"/>
    <n v="1296067.8"/>
    <n v="2018"/>
    <n v="2015"/>
    <n v="7"/>
    <x v="27"/>
    <n v="1296067.8"/>
    <n v="23"/>
    <n v="35"/>
    <n v="13"/>
    <n v="0.65714285714285714"/>
    <n v="0.27996233333333331"/>
    <n v="-0.37718052380952383"/>
    <n v="21910.095652173914"/>
    <n v="288203.40000000002"/>
    <s v=""/>
    <s v=""/>
    <s v="1"/>
    <s v="1"/>
    <s v=""/>
    <s v=""/>
    <s v=""/>
    <m/>
    <m/>
  </r>
  <r>
    <s v="0000007115"/>
    <s v="Secretariat TF for Program Management and Administration"/>
    <x v="1"/>
    <x v="45"/>
    <s v=""/>
    <x v="45"/>
    <x v="0"/>
    <s v="ACTV"/>
    <x v="8"/>
    <x v="1"/>
    <s v="World"/>
    <d v="2014-06-27T00:00:00"/>
    <d v="2020-08-30T00:00:00"/>
    <n v="4320000"/>
    <n v="2659154.2400000002"/>
    <n v="592607.96"/>
    <n v="45355.46"/>
    <n v="2021"/>
    <n v="2014"/>
    <n v="6"/>
    <x v="26"/>
    <n v="1660845.7599999998"/>
    <n v="35"/>
    <n v="74"/>
    <n v="39"/>
    <n v="0.47297297297297297"/>
    <n v="0.61554496296296302"/>
    <n v="0.14257198998999004"/>
    <n v="75975.83542857143"/>
    <n v="-1834042.669714286"/>
    <s v=""/>
    <s v=""/>
    <s v=""/>
    <s v=""/>
    <s v=""/>
    <s v=""/>
    <s v="1"/>
    <m/>
    <m/>
  </r>
  <r>
    <s v="0000006112"/>
    <s v="GFDRR: EU/ACP Track I Regional/Sub-Regional DRM Cooperation"/>
    <x v="3"/>
    <x v="46"/>
    <s v="P144657"/>
    <x v="46"/>
    <x v="0"/>
    <s v="ACTV"/>
    <x v="32"/>
    <x v="4"/>
    <s v="Africa"/>
    <d v="2014-06-27T00:00:00"/>
    <d v="2017-06-30T00:00:00"/>
    <n v="420000"/>
    <n v="346760.42"/>
    <n v="38320.89"/>
    <n v="22644"/>
    <n v="2017"/>
    <n v="2014"/>
    <n v="6"/>
    <x v="26"/>
    <n v="73239.580000000016"/>
    <n v="35"/>
    <n v="36"/>
    <n v="1"/>
    <n v="0.97222222222222221"/>
    <n v="0.82562004761904761"/>
    <n v="-0.1466021746031746"/>
    <n v="9907.4405714285713"/>
    <n v="-382502.68628571427"/>
    <s v=""/>
    <s v=""/>
    <s v=""/>
    <s v=""/>
    <s v=""/>
    <s v=""/>
    <s v="1"/>
    <m/>
    <m/>
  </r>
  <r>
    <s v="0000007113"/>
    <s v="Country programs"/>
    <x v="1"/>
    <x v="47"/>
    <s v="P148631"/>
    <x v="47"/>
    <x v="0"/>
    <s v="ACTV"/>
    <x v="30"/>
    <x v="5"/>
    <s v="Philippines"/>
    <d v="2014-08-11T00:00:00"/>
    <d v="2018-06-30T00:00:00"/>
    <n v="1850000"/>
    <n v="1145173.57"/>
    <n v="614312.84"/>
    <n v="658458.93999999994"/>
    <n v="2018"/>
    <n v="2014"/>
    <n v="8"/>
    <x v="28"/>
    <n v="704826.42999999993"/>
    <n v="34"/>
    <n v="46"/>
    <n v="13"/>
    <n v="0.73913043478260865"/>
    <n v="0.61901274054054056"/>
    <n v="-0.12011769424206808"/>
    <n v="33681.575588235297"/>
    <n v="-844526.04705882375"/>
    <s v=""/>
    <s v=""/>
    <s v=""/>
    <s v=""/>
    <s v=""/>
    <s v=""/>
    <s v="1"/>
    <m/>
    <m/>
  </r>
  <r>
    <s v="0000004110"/>
    <s v="TRACK II (TA) SUB MDTF FOR ANALYTICAL AND ADVISORY SERVICES (CORE)"/>
    <x v="0"/>
    <x v="48"/>
    <s v="P151463"/>
    <x v="48"/>
    <x v="0"/>
    <s v="ACTV"/>
    <x v="33"/>
    <x v="1"/>
    <s v="World"/>
    <d v="2014-08-31T00:00:00"/>
    <d v="2017-08-31T00:00:00"/>
    <n v="300000"/>
    <n v="259334.49"/>
    <n v="37066.74"/>
    <n v="5300"/>
    <n v="2018"/>
    <n v="2014"/>
    <n v="8"/>
    <x v="28"/>
    <n v="40665.510000000009"/>
    <n v="33"/>
    <n v="36"/>
    <n v="3"/>
    <n v="0.91666666666666663"/>
    <n v="0.86444829999999995"/>
    <n v="-5.2218366666666682E-2"/>
    <n v="7858.6209090909088"/>
    <n v="-320831.05181818182"/>
    <s v=""/>
    <s v=""/>
    <s v=""/>
    <s v=""/>
    <s v=""/>
    <s v=""/>
    <s v="1"/>
    <m/>
    <m/>
  </r>
  <r>
    <s v="0000004110"/>
    <s v="TRACK II (TA) SUB MDTF FOR ANALYTICAL AND ADVISORY SERVICES (CORE)"/>
    <x v="0"/>
    <x v="49"/>
    <s v="P146190"/>
    <x v="49"/>
    <x v="0"/>
    <s v="ACTV"/>
    <x v="34"/>
    <x v="1"/>
    <s v="World"/>
    <d v="2014-10-03T00:00:00"/>
    <d v="2017-04-30T00:00:00"/>
    <n v="1436000"/>
    <n v="1093138.58"/>
    <n v="247166.33"/>
    <n v="0"/>
    <n v="2017"/>
    <n v="2014"/>
    <n v="10"/>
    <x v="3"/>
    <n v="342861.41999999993"/>
    <n v="32"/>
    <n v="30"/>
    <n v="0"/>
    <n v="1.0666666666666667"/>
    <n v="0.76123856545961011"/>
    <n v="-0.30542810120705655"/>
    <n v="34160.580625000002"/>
    <n v="-1228525.2887500003"/>
    <s v=""/>
    <s v="1"/>
    <s v="1"/>
    <s v=""/>
    <s v=""/>
    <s v=""/>
    <s v="1"/>
    <m/>
    <m/>
  </r>
  <r>
    <s v="0000004110"/>
    <s v="TRACK II (TA) SUB MDTF FOR ANALYTICAL AND ADVISORY SERVICES (CORE)"/>
    <x v="0"/>
    <x v="50"/>
    <s v="P157903"/>
    <x v="50"/>
    <x v="0"/>
    <s v="ACTV"/>
    <x v="35"/>
    <x v="2"/>
    <s v="India"/>
    <d v="2014-10-06T00:00:00"/>
    <d v="2017-08-31T00:00:00"/>
    <n v="946237"/>
    <n v="879801.24"/>
    <n v="120926.66"/>
    <n v="65924.95"/>
    <n v="2018"/>
    <n v="2014"/>
    <n v="10"/>
    <x v="3"/>
    <n v="66435.760000000009"/>
    <n v="32"/>
    <n v="34"/>
    <n v="3"/>
    <n v="0.94117647058823528"/>
    <n v="0.92978951362079476"/>
    <n v="-1.138695696744052E-2"/>
    <n v="27493.78875"/>
    <n v="-1198278.5225"/>
    <s v=""/>
    <s v=""/>
    <s v=""/>
    <s v=""/>
    <s v=""/>
    <s v=""/>
    <s v="1"/>
    <m/>
    <m/>
  </r>
  <r>
    <s v="0000004110"/>
    <s v="TRACK II (TA) SUB MDTF FOR ANALYTICAL AND ADVISORY SERVICES (CORE)"/>
    <x v="0"/>
    <x v="51"/>
    <s v="P152666"/>
    <x v="51"/>
    <x v="0"/>
    <s v="ACTV"/>
    <x v="3"/>
    <x v="0"/>
    <s v="Central America"/>
    <d v="2014-10-07T00:00:00"/>
    <d v="2017-03-30T00:00:00"/>
    <n v="260000"/>
    <n v="258248.02"/>
    <n v="135063.51999999999"/>
    <n v="208"/>
    <n v="2017"/>
    <n v="2014"/>
    <n v="10"/>
    <x v="3"/>
    <n v="1751.9800000000105"/>
    <n v="32"/>
    <n v="29"/>
    <n v="-1"/>
    <n v="1.103448275862069"/>
    <n v="0.99326161538461533"/>
    <n v="-0.11018666047745362"/>
    <n v="8070.2506249999997"/>
    <n v="-369479.54874999996"/>
    <s v=""/>
    <s v="1"/>
    <s v=""/>
    <s v=""/>
    <s v=""/>
    <s v=""/>
    <s v="1"/>
    <m/>
    <m/>
  </r>
  <r>
    <s v="0000006112"/>
    <s v="GFDRR: EU/ACP Track I Regional/Sub-Regional DRM Cooperation"/>
    <x v="3"/>
    <x v="52"/>
    <s v="P152037"/>
    <x v="52"/>
    <x v="0"/>
    <s v="ACTV"/>
    <x v="14"/>
    <x v="5"/>
    <s v="Pacific Islands"/>
    <d v="2014-10-21T00:00:00"/>
    <d v="2019-02-28T00:00:00"/>
    <n v="1000000"/>
    <n v="466905.19"/>
    <n v="137096.10999999999"/>
    <n v="23607.52"/>
    <n v="2019"/>
    <n v="2014"/>
    <n v="10"/>
    <x v="3"/>
    <n v="533094.81000000006"/>
    <n v="31"/>
    <n v="52"/>
    <n v="21"/>
    <n v="0.59615384615384615"/>
    <n v="0.46690519000000003"/>
    <n v="-0.12924865615384612"/>
    <n v="15061.457741935485"/>
    <n v="-159732.24612903222"/>
    <s v=""/>
    <s v=""/>
    <s v=""/>
    <s v=""/>
    <s v="1"/>
    <s v=""/>
    <s v="1"/>
    <m/>
    <m/>
  </r>
  <r>
    <s v="0000004110"/>
    <s v="TRACK II (TA) SUB MDTF FOR ANALYTICAL AND ADVISORY SERVICES (CORE)"/>
    <x v="0"/>
    <x v="53"/>
    <s v="P146764"/>
    <x v="53"/>
    <x v="0"/>
    <s v="ACTV"/>
    <x v="36"/>
    <x v="1"/>
    <s v="World"/>
    <d v="2014-11-04T00:00:00"/>
    <d v="2017-08-31T00:00:00"/>
    <n v="554000"/>
    <n v="553972.57999999996"/>
    <n v="51695.62"/>
    <n v="0"/>
    <n v="2018"/>
    <n v="2014"/>
    <n v="11"/>
    <x v="18"/>
    <n v="27.42000000004191"/>
    <n v="31"/>
    <n v="33"/>
    <n v="3"/>
    <n v="0.93939393939393945"/>
    <n v="0.99995050541516239"/>
    <n v="6.0556566021222946E-2"/>
    <n v="17870.083225806451"/>
    <n v="-821996.40838709672"/>
    <s v=""/>
    <s v=""/>
    <s v=""/>
    <s v=""/>
    <s v=""/>
    <s v=""/>
    <s v="1"/>
    <m/>
    <m/>
  </r>
  <r>
    <s v="0000004110"/>
    <s v="TRACK II (TA) SUB MDTF FOR ANALYTICAL AND ADVISORY SERVICES (CORE)"/>
    <x v="0"/>
    <x v="54"/>
    <s v="P153511"/>
    <x v="54"/>
    <x v="0"/>
    <s v="ACTV"/>
    <x v="37"/>
    <x v="1"/>
    <s v="World"/>
    <d v="2014-11-05T00:00:00"/>
    <d v="2017-09-30T00:00:00"/>
    <n v="612000"/>
    <n v="378997.24"/>
    <n v="54904.85"/>
    <n v="186245.93"/>
    <n v="2018"/>
    <n v="2014"/>
    <n v="11"/>
    <x v="18"/>
    <n v="233002.76"/>
    <n v="31"/>
    <n v="34"/>
    <n v="4"/>
    <n v="0.91176470588235292"/>
    <n v="0.61927653594771237"/>
    <n v="-0.29248816993464055"/>
    <n v="12225.717419354838"/>
    <n v="-329380.2412903225"/>
    <s v=""/>
    <s v=""/>
    <s v="1"/>
    <s v=""/>
    <s v=""/>
    <s v=""/>
    <s v="1"/>
    <m/>
    <m/>
  </r>
  <r>
    <s v="0000006112"/>
    <s v="GFDRR: EU/ACP Track I Regional/Sub-Regional DRM Cooperation"/>
    <x v="3"/>
    <x v="55"/>
    <s v="P146637"/>
    <x v="55"/>
    <x v="0"/>
    <s v="ACTV"/>
    <x v="23"/>
    <x v="4"/>
    <s v="Africa"/>
    <d v="2014-11-07T00:00:00"/>
    <d v="2017-06-30T00:00:00"/>
    <n v="500000"/>
    <n v="493285.49"/>
    <n v="123439.38"/>
    <n v="4670"/>
    <n v="2017"/>
    <n v="2014"/>
    <n v="11"/>
    <x v="18"/>
    <n v="6714.5100000000093"/>
    <n v="31"/>
    <n v="31"/>
    <n v="1"/>
    <n v="1"/>
    <n v="0.98657097999999999"/>
    <n v="-1.3429020000000014E-2"/>
    <n v="15912.435161290323"/>
    <n v="-725257.50741935486"/>
    <s v=""/>
    <s v=""/>
    <s v=""/>
    <s v=""/>
    <s v=""/>
    <s v=""/>
    <s v="1"/>
    <m/>
    <m/>
  </r>
  <r>
    <s v="0000004110"/>
    <s v="TRACK II (TA) SUB MDTF FOR ANALYTICAL AND ADVISORY SERVICES (CORE)"/>
    <x v="0"/>
    <x v="56"/>
    <s v="P160679"/>
    <x v="56"/>
    <x v="0"/>
    <s v="ACTV"/>
    <x v="38"/>
    <x v="6"/>
    <s v="Egypt, Arab Republic of"/>
    <d v="2014-11-07T00:00:00"/>
    <d v="2017-06-30T00:00:00"/>
    <n v="230000"/>
    <n v="115965.44"/>
    <n v="27019.98"/>
    <n v="18150.59"/>
    <n v="2017"/>
    <n v="2014"/>
    <n v="11"/>
    <x v="18"/>
    <n v="114034.56"/>
    <n v="31"/>
    <n v="31"/>
    <n v="1"/>
    <n v="1"/>
    <n v="0.50419756521739134"/>
    <n v="-0.49580243478260866"/>
    <n v="3740.8206451612905"/>
    <n v="-58043.189677419374"/>
    <s v=""/>
    <s v=""/>
    <s v="1"/>
    <s v=""/>
    <s v="1"/>
    <s v=""/>
    <s v="1"/>
    <m/>
    <m/>
  </r>
  <r>
    <s v="0000004110"/>
    <s v="TRACK II (TA) SUB MDTF FOR ANALYTICAL AND ADVISORY SERVICES (CORE)"/>
    <x v="0"/>
    <x v="57"/>
    <s v="P153508"/>
    <x v="57"/>
    <x v="0"/>
    <s v="ACTV"/>
    <x v="39"/>
    <x v="1"/>
    <s v="World"/>
    <d v="2014-11-07T00:00:00"/>
    <d v="2017-09-30T00:00:00"/>
    <n v="1485000"/>
    <n v="1254006.6399999999"/>
    <n v="529636.06000000006"/>
    <n v="198668.58"/>
    <n v="2018"/>
    <n v="2014"/>
    <n v="11"/>
    <x v="18"/>
    <n v="230993.3600000001"/>
    <n v="31"/>
    <n v="34"/>
    <n v="4"/>
    <n v="0.91176470588235292"/>
    <n v="0.84444891582491577"/>
    <n v="-6.7315790057437153E-2"/>
    <n v="40451.827096774192"/>
    <n v="-1629790.6864516127"/>
    <s v=""/>
    <s v=""/>
    <s v=""/>
    <s v=""/>
    <s v=""/>
    <s v=""/>
    <s v="1"/>
    <m/>
    <m/>
  </r>
  <r>
    <s v="0000004110"/>
    <s v="TRACK II (TA) SUB MDTF FOR ANALYTICAL AND ADVISORY SERVICES (CORE)"/>
    <x v="0"/>
    <x v="58"/>
    <s v="P153506"/>
    <x v="58"/>
    <x v="0"/>
    <s v="ACTV"/>
    <x v="39"/>
    <x v="1"/>
    <s v="World"/>
    <d v="2014-11-07T00:00:00"/>
    <d v="2017-09-30T00:00:00"/>
    <n v="770000"/>
    <n v="653219.66"/>
    <n v="285763.96000000002"/>
    <n v="97175.1"/>
    <n v="2018"/>
    <n v="2014"/>
    <n v="11"/>
    <x v="18"/>
    <n v="116780.33999999997"/>
    <n v="31"/>
    <n v="34"/>
    <n v="4"/>
    <n v="0.91176470588235292"/>
    <n v="0.8483372207792208"/>
    <n v="-6.342748510313212E-2"/>
    <n v="21071.601935483872"/>
    <n v="-852513.34903225815"/>
    <s v=""/>
    <s v=""/>
    <s v=""/>
    <s v=""/>
    <s v=""/>
    <s v=""/>
    <s v="1"/>
    <m/>
    <m/>
  </r>
  <r>
    <s v="0000004110"/>
    <s v="TRACK II (TA) SUB MDTF FOR ANALYTICAL AND ADVISORY SERVICES (CORE)"/>
    <x v="0"/>
    <x v="59"/>
    <s v="P153505"/>
    <x v="59"/>
    <x v="0"/>
    <s v="ACTV"/>
    <x v="39"/>
    <x v="1"/>
    <s v="World"/>
    <d v="2014-11-07T00:00:00"/>
    <d v="2017-09-30T00:00:00"/>
    <n v="820000"/>
    <n v="501358.97"/>
    <n v="257249.14"/>
    <n v="266874.53999999998"/>
    <n v="2018"/>
    <n v="2014"/>
    <n v="11"/>
    <x v="18"/>
    <n v="318641.03000000003"/>
    <n v="31"/>
    <n v="34"/>
    <n v="4"/>
    <n v="0.91176470588235292"/>
    <n v="0.61141337804878049"/>
    <n v="-0.30035132783357243"/>
    <n v="16172.869999999999"/>
    <n v="-425310.98999999987"/>
    <s v=""/>
    <s v=""/>
    <s v="1"/>
    <s v=""/>
    <s v=""/>
    <s v=""/>
    <s v="1"/>
    <m/>
    <m/>
  </r>
  <r>
    <s v="0000004110"/>
    <s v="TRACK II (TA) SUB MDTF FOR ANALYTICAL AND ADVISORY SERVICES (CORE)"/>
    <x v="0"/>
    <x v="60"/>
    <s v="P153507"/>
    <x v="60"/>
    <x v="0"/>
    <s v="ACTV"/>
    <x v="40"/>
    <x v="1"/>
    <s v="World"/>
    <d v="2014-11-07T00:00:00"/>
    <d v="2017-09-30T00:00:00"/>
    <n v="795000"/>
    <n v="437617.06"/>
    <n v="188129.15"/>
    <n v="337406.42"/>
    <n v="2018"/>
    <n v="2014"/>
    <n v="11"/>
    <x v="18"/>
    <n v="357382.94"/>
    <n v="31"/>
    <n v="34"/>
    <n v="4"/>
    <n v="0.91176470588235292"/>
    <n v="0.55046171069182392"/>
    <n v="-0.361302995190529"/>
    <n v="14116.67935483871"/>
    <n v="-291984.31032258068"/>
    <s v=""/>
    <s v=""/>
    <s v="1"/>
    <s v=""/>
    <s v="1"/>
    <s v=""/>
    <s v="1"/>
    <m/>
    <m/>
  </r>
  <r>
    <s v="0000004110"/>
    <s v="TRACK II (TA) SUB MDTF FOR ANALYTICAL AND ADVISORY SERVICES (CORE)"/>
    <x v="0"/>
    <x v="61"/>
    <s v="P153176"/>
    <x v="61"/>
    <x v="0"/>
    <s v="ACTV"/>
    <x v="41"/>
    <x v="1"/>
    <s v="World"/>
    <d v="2014-11-20T00:00:00"/>
    <d v="2017-06-01T00:00:00"/>
    <n v="1000000"/>
    <n v="863132.77"/>
    <n v="446498.96"/>
    <n v="112190.9"/>
    <n v="2017"/>
    <n v="2014"/>
    <n v="11"/>
    <x v="18"/>
    <n v="136867.22999999998"/>
    <n v="30"/>
    <n v="30"/>
    <n v="0"/>
    <n v="1"/>
    <n v="0.86313276999999999"/>
    <n v="-0.13686723000000001"/>
    <n v="28771.092333333334"/>
    <n v="-1186603.0173333334"/>
    <s v=""/>
    <s v="1"/>
    <s v=""/>
    <s v=""/>
    <s v=""/>
    <s v=""/>
    <s v="1"/>
    <m/>
    <m/>
  </r>
  <r>
    <s v="0000007113"/>
    <s v="Country programs"/>
    <x v="1"/>
    <x v="62"/>
    <s v="P153443"/>
    <x v="62"/>
    <x v="0"/>
    <s v="ACTV"/>
    <x v="2"/>
    <x v="2"/>
    <s v="South Asia"/>
    <d v="2014-12-09T00:00:00"/>
    <d v="2017-06-30T00:00:00"/>
    <n v="1000000"/>
    <n v="804650.23"/>
    <n v="334157.37"/>
    <n v="119803.6"/>
    <n v="2017"/>
    <n v="2014"/>
    <n v="12"/>
    <x v="29"/>
    <n v="195349.77000000002"/>
    <n v="30"/>
    <n v="30"/>
    <n v="1"/>
    <n v="1"/>
    <n v="0.80465023000000002"/>
    <n v="-0.19534976999999998"/>
    <n v="26821.674333333332"/>
    <n v="-1038447.2493333332"/>
    <s v=""/>
    <s v=""/>
    <s v="1"/>
    <s v=""/>
    <s v=""/>
    <s v=""/>
    <s v="1"/>
    <m/>
    <m/>
  </r>
  <r>
    <s v="0000007113"/>
    <s v="Country programs"/>
    <x v="1"/>
    <x v="63"/>
    <s v="P153019"/>
    <x v="63"/>
    <x v="0"/>
    <s v="ACTV"/>
    <x v="42"/>
    <x v="0"/>
    <s v="Brazil"/>
    <d v="2014-12-09T00:00:00"/>
    <d v="2018-06-30T00:00:00"/>
    <n v="1265000"/>
    <n v="751512.66"/>
    <n v="208284.07"/>
    <n v="79510.19"/>
    <n v="2018"/>
    <n v="2014"/>
    <n v="12"/>
    <x v="29"/>
    <n v="513487.33999999997"/>
    <n v="30"/>
    <n v="42"/>
    <n v="13"/>
    <n v="0.7142857142857143"/>
    <n v="0.59408115415019769"/>
    <n v="-0.12020456013551661"/>
    <n v="25050.422000000002"/>
    <n v="-638832.07200000004"/>
    <s v=""/>
    <s v=""/>
    <s v=""/>
    <s v=""/>
    <s v="1"/>
    <s v=""/>
    <s v="1"/>
    <m/>
    <m/>
  </r>
  <r>
    <s v="0000007309"/>
    <s v="Disaster Risk Financing and Insurance (DRFI)"/>
    <x v="2"/>
    <x v="64"/>
    <s v="P153218"/>
    <x v="64"/>
    <x v="0"/>
    <s v="ACTV"/>
    <x v="43"/>
    <x v="5"/>
    <s v="Philippines"/>
    <d v="2014-12-12T00:00:00"/>
    <d v="2017-10-30T00:00:00"/>
    <n v="4191058"/>
    <n v="2191473.11"/>
    <n v="1024385.76"/>
    <n v="1005438.55"/>
    <n v="2018"/>
    <n v="2014"/>
    <n v="12"/>
    <x v="29"/>
    <n v="1999584.8900000001"/>
    <n v="30"/>
    <n v="34"/>
    <n v="5"/>
    <n v="0.88235294117647056"/>
    <n v="0.52289257509678932"/>
    <n v="-0.35946036607968124"/>
    <n v="73049.103666666662"/>
    <n v="-1360673.8786666663"/>
    <s v=""/>
    <s v=""/>
    <s v="1"/>
    <s v=""/>
    <s v="1"/>
    <s v=""/>
    <s v="1"/>
    <m/>
    <m/>
  </r>
  <r>
    <s v="0000007113"/>
    <s v="Country programs"/>
    <x v="1"/>
    <x v="65"/>
    <s v="P160679"/>
    <x v="65"/>
    <x v="0"/>
    <s v="ACTV"/>
    <x v="38"/>
    <x v="6"/>
    <s v="Egypt, Arab Republic of"/>
    <d v="2014-12-16T00:00:00"/>
    <d v="2017-06-30T00:00:00"/>
    <n v="500000"/>
    <n v="237062.29"/>
    <n v="181990.85"/>
    <n v="27315"/>
    <n v="2017"/>
    <n v="2014"/>
    <n v="12"/>
    <x v="29"/>
    <n v="262937.70999999996"/>
    <n v="29"/>
    <n v="30"/>
    <n v="1"/>
    <n v="0.96666666666666667"/>
    <n v="0.47412458000000002"/>
    <n v="-0.49254208666666666"/>
    <n v="8174.5617241379314"/>
    <n v="-113092.12931034487"/>
    <s v=""/>
    <s v=""/>
    <s v="1"/>
    <s v=""/>
    <s v="1"/>
    <s v=""/>
    <s v="1"/>
    <m/>
    <m/>
  </r>
  <r>
    <s v="0000007113"/>
    <s v="Country programs"/>
    <x v="1"/>
    <x v="66"/>
    <s v="P153694"/>
    <x v="66"/>
    <x v="0"/>
    <s v="ACTV"/>
    <x v="6"/>
    <x v="3"/>
    <s v="Turkey"/>
    <d v="2015-01-07T00:00:00"/>
    <d v="2018-06-30T00:00:00"/>
    <n v="1500000"/>
    <n v="485493.24"/>
    <n v="313315.57"/>
    <n v="279960.75"/>
    <n v="2018"/>
    <n v="2015"/>
    <n v="1"/>
    <x v="4"/>
    <n v="1014506.76"/>
    <n v="29"/>
    <n v="41"/>
    <n v="13"/>
    <n v="0.70731707317073167"/>
    <n v="0.32366215999999998"/>
    <n v="-0.38365491317073169"/>
    <n v="16741.146206896552"/>
    <n v="244414.03448275861"/>
    <s v=""/>
    <s v=""/>
    <s v="1"/>
    <s v="1"/>
    <s v="1"/>
    <s v=""/>
    <s v=""/>
    <m/>
    <m/>
  </r>
  <r>
    <s v="0000004110"/>
    <s v="TRACK II (TA) SUB MDTF FOR ANALYTICAL AND ADVISORY SERVICES (CORE)"/>
    <x v="0"/>
    <x v="67"/>
    <s v="P153168"/>
    <x v="67"/>
    <x v="0"/>
    <s v="ACTV"/>
    <x v="44"/>
    <x v="1"/>
    <s v="World"/>
    <d v="2015-01-09T00:00:00"/>
    <d v="2017-06-30T00:00:00"/>
    <n v="500000"/>
    <n v="499468.56"/>
    <n v="11532.33"/>
    <n v="0"/>
    <n v="2017"/>
    <n v="2015"/>
    <n v="1"/>
    <x v="4"/>
    <n v="531.44000000000233"/>
    <n v="29"/>
    <n v="29"/>
    <n v="1"/>
    <n v="1"/>
    <n v="0.99893712000000001"/>
    <n v="-1.0628799999999883E-3"/>
    <n v="17223.053793103449"/>
    <n v="-791729.03448275873"/>
    <s v=""/>
    <s v=""/>
    <s v=""/>
    <s v=""/>
    <s v=""/>
    <s v=""/>
    <s v="1"/>
    <m/>
    <m/>
  </r>
  <r>
    <s v="0000006113"/>
    <s v="GFDRR: EU/ACP Track II Technical Assistance and Mainstreaming DRR"/>
    <x v="3"/>
    <x v="68"/>
    <s v="P112613"/>
    <x v="68"/>
    <x v="0"/>
    <s v="ACTV"/>
    <x v="14"/>
    <x v="5"/>
    <s v="Solomon Islands"/>
    <d v="2015-01-15T00:00:00"/>
    <d v="2019-04-30T00:00:00"/>
    <n v="200000"/>
    <n v="89411.07"/>
    <n v="16877.53"/>
    <n v="989.59"/>
    <n v="2019"/>
    <n v="2015"/>
    <n v="1"/>
    <x v="4"/>
    <n v="110588.93"/>
    <n v="28"/>
    <n v="51"/>
    <n v="23"/>
    <n v="0.5490196078431373"/>
    <n v="0.44705535000000002"/>
    <n v="-0.10196425784313728"/>
    <n v="3193.2525000000001"/>
    <n v="-36300.684999999998"/>
    <s v=""/>
    <s v=""/>
    <s v=""/>
    <s v=""/>
    <s v="1"/>
    <s v=""/>
    <s v="1"/>
    <m/>
    <m/>
  </r>
  <r>
    <s v="0000006113"/>
    <s v="GFDRR: EU/ACP Track II Technical Assistance and Mainstreaming DRR"/>
    <x v="3"/>
    <x v="69"/>
    <s v="P146965"/>
    <x v="69"/>
    <x v="0"/>
    <s v="ACTV"/>
    <x v="28"/>
    <x v="0"/>
    <s v="Jamaica"/>
    <d v="2015-01-15T00:00:00"/>
    <d v="2018-01-20T00:00:00"/>
    <n v="644924"/>
    <n v="380057.54"/>
    <n v="216848.68"/>
    <n v="109980.42"/>
    <n v="2018"/>
    <n v="2015"/>
    <n v="1"/>
    <x v="4"/>
    <n v="264866.46000000002"/>
    <n v="28"/>
    <n v="36"/>
    <n v="8"/>
    <n v="0.77777777777777779"/>
    <n v="0.58930593372242313"/>
    <n v="-0.18847184405535466"/>
    <n v="13573.483571428571"/>
    <n v="-359513.78428571421"/>
    <s v=""/>
    <s v=""/>
    <s v="1"/>
    <s v=""/>
    <s v="1"/>
    <s v=""/>
    <s v="1"/>
    <m/>
    <m/>
  </r>
  <r>
    <s v="0000007320"/>
    <s v="Resilience to Climate Change"/>
    <x v="2"/>
    <x v="70"/>
    <s v=""/>
    <x v="70"/>
    <x v="0"/>
    <s v="ACTV"/>
    <x v="16"/>
    <x v="1"/>
    <s v="World"/>
    <d v="2015-01-21T00:00:00"/>
    <d v="2018-12-31T00:00:00"/>
    <n v="3000000"/>
    <n v="455713.14"/>
    <n v="168550.38"/>
    <n v="48859.32"/>
    <n v="2019"/>
    <n v="2015"/>
    <n v="1"/>
    <x v="4"/>
    <n v="2544286.86"/>
    <n v="28"/>
    <n v="47"/>
    <n v="19"/>
    <n v="0.5957446808510638"/>
    <n v="0.15190438000000001"/>
    <n v="-0.4438403008510638"/>
    <n v="16275.469285714285"/>
    <n v="1795615.2728571426"/>
    <s v=""/>
    <s v=""/>
    <s v="1"/>
    <s v="1"/>
    <s v="1"/>
    <s v=""/>
    <s v=""/>
    <m/>
    <m/>
  </r>
  <r>
    <s v="0000004110"/>
    <s v="TRACK II (TA) SUB MDTF FOR ANALYTICAL AND ADVISORY SERVICES (CORE)"/>
    <x v="0"/>
    <x v="71"/>
    <s v="P154338"/>
    <x v="71"/>
    <x v="0"/>
    <s v="ACTV"/>
    <x v="45"/>
    <x v="4"/>
    <s v="Kenya"/>
    <d v="2015-01-30T00:00:00"/>
    <d v="2017-07-31T00:00:00"/>
    <n v="260000"/>
    <n v="180935.48"/>
    <n v="121557.6"/>
    <n v="42447.3"/>
    <n v="2018"/>
    <n v="2015"/>
    <n v="1"/>
    <x v="4"/>
    <n v="79064.51999999999"/>
    <n v="28"/>
    <n v="29"/>
    <n v="2"/>
    <n v="0.96551724137931039"/>
    <n v="0.69590569230769239"/>
    <n v="-0.269611549071618"/>
    <n v="6461.9814285714292"/>
    <n v="-218186.62571428574"/>
    <s v=""/>
    <s v=""/>
    <s v="1"/>
    <s v=""/>
    <s v=""/>
    <s v=""/>
    <s v="1"/>
    <m/>
    <m/>
  </r>
  <r>
    <s v="0000004110"/>
    <s v="TRACK II (TA) SUB MDTF FOR ANALYTICAL AND ADVISORY SERVICES (CORE)"/>
    <x v="0"/>
    <x v="72"/>
    <s v="P154343"/>
    <x v="72"/>
    <x v="0"/>
    <s v="ACTV"/>
    <x v="46"/>
    <x v="4"/>
    <s v="Africa"/>
    <d v="2015-01-30T00:00:00"/>
    <d v="2017-06-30T00:00:00"/>
    <n v="1450000"/>
    <n v="1199337.3899999999"/>
    <n v="575256.97"/>
    <n v="149346.41"/>
    <n v="2017"/>
    <n v="2015"/>
    <n v="1"/>
    <x v="4"/>
    <n v="250662.6100000001"/>
    <n v="28"/>
    <n v="28"/>
    <n v="1"/>
    <n v="1"/>
    <n v="0.82712923448275855"/>
    <n v="-0.17287076551724145"/>
    <n v="42833.478214285708"/>
    <n v="-1719677.3878571424"/>
    <s v=""/>
    <s v=""/>
    <s v="1"/>
    <s v=""/>
    <s v=""/>
    <s v=""/>
    <s v="1"/>
    <m/>
    <m/>
  </r>
  <r>
    <s v="0000004110"/>
    <s v="TRACK II (TA) SUB MDTF FOR ANALYTICAL AND ADVISORY SERVICES (CORE)"/>
    <x v="0"/>
    <x v="73"/>
    <s v="P154381"/>
    <x v="73"/>
    <x v="0"/>
    <s v="ACTV"/>
    <x v="19"/>
    <x v="4"/>
    <s v="Malawi"/>
    <d v="2015-02-06T00:00:00"/>
    <d v="2017-06-30T00:00:00"/>
    <n v="200000"/>
    <n v="113892.69"/>
    <n v="50068.05"/>
    <n v="67837.95"/>
    <n v="2017"/>
    <n v="2015"/>
    <n v="2"/>
    <x v="30"/>
    <n v="86107.31"/>
    <n v="28"/>
    <n v="28"/>
    <n v="1"/>
    <n v="1"/>
    <n v="0.56946344999999998"/>
    <n v="-0.43053655000000002"/>
    <n v="4067.5960714285716"/>
    <n v="-101002.10928571431"/>
    <s v=""/>
    <s v=""/>
    <s v="1"/>
    <s v=""/>
    <s v="1"/>
    <s v=""/>
    <s v="1"/>
    <m/>
    <m/>
  </r>
  <r>
    <s v="0000004110"/>
    <s v="TRACK II (TA) SUB MDTF FOR ANALYTICAL AND ADVISORY SERVICES (CORE)"/>
    <x v="0"/>
    <x v="74"/>
    <s v="P154337"/>
    <x v="74"/>
    <x v="0"/>
    <s v="ACTV"/>
    <x v="15"/>
    <x v="4"/>
    <s v="Senegal"/>
    <d v="2015-02-06T00:00:00"/>
    <d v="2017-06-30T00:00:00"/>
    <n v="372000"/>
    <n v="352950.06"/>
    <n v="284767.03999999998"/>
    <n v="9863.42"/>
    <n v="2017"/>
    <n v="2015"/>
    <n v="2"/>
    <x v="30"/>
    <n v="19049.940000000002"/>
    <n v="28"/>
    <n v="28"/>
    <n v="1"/>
    <n v="1"/>
    <n v="0.94879048387096776"/>
    <n v="-5.120951612903224E-2"/>
    <n v="12605.359285714285"/>
    <n v="-560796.58714285702"/>
    <s v=""/>
    <s v=""/>
    <s v=""/>
    <s v=""/>
    <s v=""/>
    <s v=""/>
    <s v="1"/>
    <m/>
    <m/>
  </r>
  <r>
    <s v="0000004110"/>
    <s v="TRACK II (TA) SUB MDTF FOR ANALYTICAL AND ADVISORY SERVICES (CORE)"/>
    <x v="0"/>
    <x v="75"/>
    <s v="P149720"/>
    <x v="75"/>
    <x v="0"/>
    <s v="ACTV"/>
    <x v="47"/>
    <x v="4"/>
    <s v="Mozambique"/>
    <d v="2015-02-06T00:00:00"/>
    <d v="2017-06-30T00:00:00"/>
    <n v="385000"/>
    <n v="69651.490000000005"/>
    <n v="36916.92"/>
    <n v="11440"/>
    <n v="2017"/>
    <n v="2015"/>
    <n v="2"/>
    <x v="30"/>
    <n v="315348.51"/>
    <n v="28"/>
    <n v="28"/>
    <n v="1"/>
    <n v="1"/>
    <n v="0.18091296103896104"/>
    <n v="-0.81908703896103896"/>
    <n v="2487.5532142857146"/>
    <n v="200921.06214285712"/>
    <s v=""/>
    <s v=""/>
    <s v="1"/>
    <s v="1"/>
    <s v="1"/>
    <s v="1"/>
    <s v=""/>
    <m/>
    <m/>
  </r>
  <r>
    <s v="0000004110"/>
    <s v="TRACK II (TA) SUB MDTF FOR ANALYTICAL AND ADVISORY SERVICES (CORE)"/>
    <x v="0"/>
    <x v="76"/>
    <s v="P154164"/>
    <x v="76"/>
    <x v="0"/>
    <s v="ACTV"/>
    <x v="38"/>
    <x v="6"/>
    <s v="Lebanon"/>
    <d v="2015-02-13T00:00:00"/>
    <d v="2017-06-30T00:00:00"/>
    <n v="1000000"/>
    <n v="861927.97"/>
    <n v="641962.43999999994"/>
    <n v="133602"/>
    <n v="2017"/>
    <n v="2015"/>
    <n v="2"/>
    <x v="30"/>
    <n v="138072.03000000003"/>
    <n v="28"/>
    <n v="28"/>
    <n v="1"/>
    <n v="1"/>
    <n v="0.86192796999999999"/>
    <n v="-0.13807203000000001"/>
    <n v="30783.141785714284"/>
    <n v="-1277952.4921428571"/>
    <s v=""/>
    <s v=""/>
    <s v=""/>
    <s v=""/>
    <s v=""/>
    <s v=""/>
    <s v="1"/>
    <m/>
    <m/>
  </r>
  <r>
    <s v="0000004110"/>
    <s v="TRACK II (TA) SUB MDTF FOR ANALYTICAL AND ADVISORY SERVICES (CORE)"/>
    <x v="0"/>
    <x v="77"/>
    <s v="P154423"/>
    <x v="77"/>
    <x v="0"/>
    <s v="ACTV"/>
    <x v="48"/>
    <x v="5"/>
    <s v="Vietnam"/>
    <d v="2015-02-18T00:00:00"/>
    <d v="2017-05-31T00:00:00"/>
    <n v="800000"/>
    <n v="714118.82"/>
    <n v="394158.64"/>
    <n v="74870.39"/>
    <n v="2017"/>
    <n v="2015"/>
    <n v="2"/>
    <x v="30"/>
    <n v="85881.180000000051"/>
    <n v="27"/>
    <n v="27"/>
    <n v="0"/>
    <n v="1"/>
    <n v="0.89264852499999991"/>
    <n v="-0.10735147500000009"/>
    <n v="26448.845185185182"/>
    <n v="-1130765.6985185184"/>
    <s v=""/>
    <s v="1"/>
    <s v=""/>
    <s v=""/>
    <s v=""/>
    <s v=""/>
    <s v="1"/>
    <m/>
    <m/>
  </r>
  <r>
    <s v="0000006112"/>
    <s v="GFDRR: EU/ACP Track I Regional/Sub-Regional DRM Cooperation"/>
    <x v="3"/>
    <x v="78"/>
    <s v="P154341"/>
    <x v="78"/>
    <x v="0"/>
    <s v="ACTV"/>
    <x v="49"/>
    <x v="4"/>
    <s v="Africa"/>
    <d v="2015-02-18T00:00:00"/>
    <d v="2017-06-30T00:00:00"/>
    <n v="300000"/>
    <n v="286535.81"/>
    <n v="42507.69"/>
    <n v="11012.98"/>
    <n v="2017"/>
    <n v="2015"/>
    <n v="2"/>
    <x v="30"/>
    <n v="13464.190000000002"/>
    <n v="27"/>
    <n v="28"/>
    <n v="1"/>
    <n v="0.9642857142857143"/>
    <n v="0.95511936666666664"/>
    <n v="-9.1663476190476656E-3"/>
    <n v="10612.437407407408"/>
    <n v="-474707.93074074073"/>
    <s v=""/>
    <s v=""/>
    <s v=""/>
    <s v=""/>
    <s v=""/>
    <s v=""/>
    <s v="1"/>
    <m/>
    <m/>
  </r>
  <r>
    <s v="0000007113"/>
    <s v="Country programs"/>
    <x v="1"/>
    <x v="79"/>
    <s v="P154775"/>
    <x v="79"/>
    <x v="0"/>
    <s v="ACTV"/>
    <x v="50"/>
    <x v="2"/>
    <s v="India"/>
    <d v="2015-02-26T00:00:00"/>
    <d v="2017-06-30T00:00:00"/>
    <n v="2000000"/>
    <n v="1451599.84"/>
    <n v="758728.43"/>
    <n v="205600.3"/>
    <n v="2017"/>
    <n v="2015"/>
    <n v="2"/>
    <x v="30"/>
    <n v="548400.15999999992"/>
    <n v="27"/>
    <n v="28"/>
    <n v="1"/>
    <n v="0.9642857142857143"/>
    <n v="0.72579992000000004"/>
    <n v="-0.23848579428571426"/>
    <n v="53762.957037037042"/>
    <n v="-1924695.8637037042"/>
    <s v=""/>
    <s v=""/>
    <s v="1"/>
    <s v=""/>
    <s v=""/>
    <s v=""/>
    <s v="1"/>
    <m/>
    <m/>
  </r>
  <r>
    <s v="0000007113"/>
    <s v="Country programs"/>
    <x v="1"/>
    <x v="80"/>
    <s v="P153417"/>
    <x v="80"/>
    <x v="0"/>
    <s v="ACTV"/>
    <x v="20"/>
    <x v="4"/>
    <s v="Africa"/>
    <d v="2015-02-27T00:00:00"/>
    <d v="2018-03-31T00:00:00"/>
    <n v="1500000"/>
    <n v="423845.18"/>
    <n v="388438.71"/>
    <n v="409950.96"/>
    <n v="2018"/>
    <n v="2015"/>
    <n v="2"/>
    <x v="30"/>
    <n v="1076154.82"/>
    <n v="27"/>
    <n v="37"/>
    <n v="10"/>
    <n v="0.72972972972972971"/>
    <n v="0.28256345333333333"/>
    <n v="-0.44716627639639639"/>
    <n v="15697.96962962963"/>
    <n v="354048.21703703713"/>
    <s v=""/>
    <s v=""/>
    <s v="1"/>
    <s v="1"/>
    <s v="1"/>
    <s v=""/>
    <s v=""/>
    <m/>
    <m/>
  </r>
  <r>
    <s v="0000004110"/>
    <s v="TRACK II (TA) SUB MDTF FOR ANALYTICAL AND ADVISORY SERVICES (CORE)"/>
    <x v="0"/>
    <x v="81"/>
    <s v="P154424"/>
    <x v="81"/>
    <x v="0"/>
    <s v="ACTV"/>
    <x v="38"/>
    <x v="6"/>
    <s v="Middle East and North Africa"/>
    <d v="2015-03-10T00:00:00"/>
    <d v="2017-09-30T00:00:00"/>
    <n v="480000"/>
    <n v="318926.74"/>
    <n v="40251.160000000003"/>
    <n v="16068"/>
    <n v="2018"/>
    <n v="2015"/>
    <n v="3"/>
    <x v="5"/>
    <n v="161073.26"/>
    <n v="27"/>
    <n v="30"/>
    <n v="4"/>
    <n v="0.9"/>
    <n v="0.66443070833333329"/>
    <n v="-0.23556929166666674"/>
    <n v="11812.101481481481"/>
    <n v="-382283.4081481481"/>
    <s v=""/>
    <s v=""/>
    <s v="1"/>
    <s v=""/>
    <s v=""/>
    <s v=""/>
    <s v="1"/>
    <m/>
    <m/>
  </r>
  <r>
    <s v="0000004110"/>
    <s v="TRACK II (TA) SUB MDTF FOR ANALYTICAL AND ADVISORY SERVICES (CORE)"/>
    <x v="0"/>
    <x v="82"/>
    <s v="P156197"/>
    <x v="82"/>
    <x v="0"/>
    <s v="ACTV"/>
    <x v="51"/>
    <x v="0"/>
    <s v="Argentina"/>
    <d v="2015-03-18T00:00:00"/>
    <d v="2017-08-31T00:00:00"/>
    <n v="80000"/>
    <n v="79976.39"/>
    <n v="14611.56"/>
    <n v="0"/>
    <n v="2018"/>
    <n v="2015"/>
    <n v="3"/>
    <x v="5"/>
    <n v="23.610000000000582"/>
    <n v="26"/>
    <n v="29"/>
    <n v="3"/>
    <n v="0.89655172413793105"/>
    <n v="0.99970487499999994"/>
    <n v="0.10315315086206889"/>
    <n v="3076.0149999999999"/>
    <n v="-141473.08000000002"/>
    <s v=""/>
    <s v=""/>
    <s v=""/>
    <s v=""/>
    <s v=""/>
    <s v=""/>
    <s v="1"/>
    <m/>
    <m/>
  </r>
  <r>
    <s v="0000007315"/>
    <s v="Innovation Lab"/>
    <x v="2"/>
    <x v="83"/>
    <s v="P153512"/>
    <x v="83"/>
    <x v="0"/>
    <s v="ACTV"/>
    <x v="52"/>
    <x v="1"/>
    <s v="World"/>
    <d v="2015-03-25T00:00:00"/>
    <d v="2018-04-30T00:00:00"/>
    <n v="3608827"/>
    <n v="1724982.74"/>
    <n v="1048744.3899999999"/>
    <n v="1481506.5"/>
    <n v="2018"/>
    <n v="2015"/>
    <n v="3"/>
    <x v="5"/>
    <n v="1883844.26"/>
    <n v="26"/>
    <n v="37"/>
    <n v="11"/>
    <n v="0.70270270270270274"/>
    <n v="0.47798986762180617"/>
    <n v="-0.22471283508089657"/>
    <n v="66345.490000000005"/>
    <n v="-1168048.28"/>
    <s v=""/>
    <s v=""/>
    <s v="1"/>
    <s v=""/>
    <s v="1"/>
    <s v=""/>
    <s v="1"/>
    <m/>
    <m/>
  </r>
  <r>
    <s v="0000004602"/>
    <s v=""/>
    <x v="4"/>
    <x v="84"/>
    <s v="P099768"/>
    <x v="84"/>
    <x v="0"/>
    <s v="ACTV"/>
    <x v="8"/>
    <x v="1"/>
    <s v="World"/>
    <d v="2008-03-25T00:00:00"/>
    <d v="2017-08-30T00:00:00"/>
    <n v="2428401"/>
    <n v="2424513.21"/>
    <n v="38646.31"/>
    <n v="0"/>
    <n v="2018"/>
    <n v="2008"/>
    <n v="3"/>
    <x v="31"/>
    <n v="3887.7900000000373"/>
    <n v="110"/>
    <n v="113"/>
    <n v="3"/>
    <n v="0.97345132743362828"/>
    <n v="0.99839903294390009"/>
    <n v="2.4947705510271811E-2"/>
    <n v="22041.029181818183"/>
    <n v="-1009999.5523636364"/>
    <s v="1"/>
    <s v=""/>
    <s v=""/>
    <s v=""/>
    <s v=""/>
    <s v=""/>
    <s v="1"/>
    <m/>
    <m/>
  </r>
  <r>
    <s v="0000004372"/>
    <s v="TRACK III SUB TF FOR BANGLADESH CYCLONE SIDR CALLABLE FUNDS"/>
    <x v="5"/>
    <x v="85"/>
    <s v=""/>
    <x v="85"/>
    <x v="0"/>
    <s v="ACTV"/>
    <x v="8"/>
    <x v="1"/>
    <s v="World"/>
    <d v="2009-08-10T00:00:00"/>
    <d v="2017-08-30T00:00:00"/>
    <n v="1746141.59"/>
    <n v="966758.6"/>
    <n v="345082.1"/>
    <n v="9240"/>
    <n v="2018"/>
    <n v="2009"/>
    <n v="8"/>
    <x v="32"/>
    <n v="779382.99000000011"/>
    <n v="94"/>
    <n v="96"/>
    <n v="3"/>
    <n v="0.97916666666666663"/>
    <n v="0.55365418562649316"/>
    <n v="-0.42551248104017347"/>
    <n v="10284.665957446809"/>
    <n v="306288.35595744691"/>
    <s v="1"/>
    <s v=""/>
    <s v="1"/>
    <s v=""/>
    <s v="1"/>
    <s v=""/>
    <s v=""/>
    <m/>
    <m/>
  </r>
  <r>
    <s v="0000004110"/>
    <s v="TRACK II (TA) SUB MDTF FOR ANALYTICAL AND ADVISORY SERVICES (CORE)"/>
    <x v="0"/>
    <x v="86"/>
    <s v="P123922"/>
    <x v="86"/>
    <x v="0"/>
    <s v="ACTV"/>
    <x v="11"/>
    <x v="4"/>
    <s v="Togo"/>
    <d v="2010-11-09T00:00:00"/>
    <d v="2017-06-30T00:00:00"/>
    <n v="505000"/>
    <n v="453791.57"/>
    <n v="46264.33"/>
    <n v="2750"/>
    <n v="2017"/>
    <n v="2010"/>
    <n v="11"/>
    <x v="33"/>
    <n v="51208.429999999993"/>
    <n v="79"/>
    <n v="79"/>
    <n v="1"/>
    <n v="1"/>
    <n v="0.89859716831683167"/>
    <n v="-0.10140283168316833"/>
    <n v="5744.1970886075951"/>
    <n v="-213024.63607594935"/>
    <s v="1"/>
    <s v=""/>
    <s v=""/>
    <s v=""/>
    <s v=""/>
    <s v=""/>
    <s v="1"/>
    <m/>
    <m/>
  </r>
  <r>
    <s v="0000004110"/>
    <s v="TRACK II (TA) SUB MDTF FOR ANALYTICAL AND ADVISORY SERVICES (CORE)"/>
    <x v="0"/>
    <x v="87"/>
    <s v="P126228"/>
    <x v="87"/>
    <x v="0"/>
    <s v="ACTV"/>
    <x v="38"/>
    <x v="6"/>
    <s v="Saudi Arabia"/>
    <d v="2011-03-30T00:00:00"/>
    <d v="2017-05-31T00:00:00"/>
    <n v="970000"/>
    <n v="952703.68"/>
    <n v="54868.3"/>
    <n v="17219.560000000001"/>
    <n v="2017"/>
    <n v="2011"/>
    <n v="3"/>
    <x v="34"/>
    <n v="17296.319999999949"/>
    <n v="74"/>
    <n v="74"/>
    <n v="0"/>
    <n v="1"/>
    <n v="0.98216874226804129"/>
    <n v="-1.7831257731958705E-2"/>
    <n v="12874.374054054055"/>
    <n v="-574924.88648648653"/>
    <s v="1"/>
    <s v="1"/>
    <s v=""/>
    <s v=""/>
    <s v=""/>
    <s v=""/>
    <s v="1"/>
    <m/>
    <m/>
  </r>
  <r>
    <s v="0000004110"/>
    <s v="TRACK II (TA) SUB MDTF FOR ANALYTICAL AND ADVISORY SERVICES (CORE)"/>
    <x v="0"/>
    <x v="88"/>
    <s v="P155969"/>
    <x v="88"/>
    <x v="0"/>
    <s v="ACTV"/>
    <x v="53"/>
    <x v="2"/>
    <s v="Nepal"/>
    <d v="2011-06-03T00:00:00"/>
    <d v="2017-08-31T00:00:00"/>
    <n v="1885064.31"/>
    <n v="1884138.13"/>
    <n v="280639.56"/>
    <n v="0"/>
    <n v="2018"/>
    <n v="2011"/>
    <n v="6"/>
    <x v="35"/>
    <n v="926.18000000016764"/>
    <n v="72"/>
    <n v="74"/>
    <n v="3"/>
    <n v="0.97297297297297303"/>
    <n v="0.99950867458734061"/>
    <n v="2.6535701614367579E-2"/>
    <n v="26168.585138888888"/>
    <n v="-1202828.7363888887"/>
    <s v="1"/>
    <s v=""/>
    <s v=""/>
    <s v=""/>
    <s v=""/>
    <s v=""/>
    <s v="1"/>
    <m/>
    <m/>
  </r>
  <r>
    <s v="0000006113"/>
    <s v="GFDRR: EU/ACP Track II Technical Assistance and Mainstreaming DRR"/>
    <x v="3"/>
    <x v="89"/>
    <s v="P154770"/>
    <x v="89"/>
    <x v="0"/>
    <s v="ACTV"/>
    <x v="3"/>
    <x v="0"/>
    <s v="Dominican Republic"/>
    <d v="2015-04-06T00:00:00"/>
    <d v="2017-06-30T00:00:00"/>
    <n v="638574"/>
    <n v="511001.46"/>
    <n v="44819.88"/>
    <n v="126191.75"/>
    <n v="2017"/>
    <n v="2015"/>
    <n v="4"/>
    <x v="36"/>
    <n v="127572.53999999998"/>
    <n v="26"/>
    <n v="26"/>
    <n v="1"/>
    <n v="1"/>
    <n v="0.80022277762639882"/>
    <n v="-0.19977722237360118"/>
    <n v="19653.902307692308"/>
    <n v="-776506.96615384612"/>
    <s v=""/>
    <s v=""/>
    <s v="1"/>
    <s v=""/>
    <s v=""/>
    <s v=""/>
    <s v="1"/>
    <m/>
    <m/>
  </r>
  <r>
    <s v="0000004110"/>
    <s v="TRACK II (TA) SUB MDTF FOR ANALYTICAL AND ADVISORY SERVICES (CORE)"/>
    <x v="0"/>
    <x v="90"/>
    <s v="P154534"/>
    <x v="90"/>
    <x v="0"/>
    <s v="ACTV"/>
    <x v="43"/>
    <x v="1"/>
    <s v="World"/>
    <d v="2015-04-06T00:00:00"/>
    <d v="2017-06-30T00:00:00"/>
    <n v="500000"/>
    <n v="364595.17"/>
    <n v="147486.66"/>
    <n v="119731.45"/>
    <n v="2017"/>
    <n v="2015"/>
    <n v="4"/>
    <x v="36"/>
    <n v="135404.83000000002"/>
    <n v="26"/>
    <n v="26"/>
    <n v="1"/>
    <n v="1"/>
    <n v="0.72919033999999994"/>
    <n v="-0.27080966000000006"/>
    <n v="14022.891153846153"/>
    <n v="-509648.16307692305"/>
    <s v=""/>
    <s v=""/>
    <s v="1"/>
    <s v=""/>
    <s v=""/>
    <s v=""/>
    <s v="1"/>
    <m/>
    <m/>
  </r>
  <r>
    <s v="0000006113"/>
    <s v="GFDRR: EU/ACP Track II Technical Assistance and Mainstreaming DRR"/>
    <x v="3"/>
    <x v="91"/>
    <s v="P145453"/>
    <x v="91"/>
    <x v="0"/>
    <s v="ACTV"/>
    <x v="32"/>
    <x v="4"/>
    <s v="Niger"/>
    <d v="2015-04-06T00:00:00"/>
    <d v="2017-06-30T00:00:00"/>
    <n v="300000"/>
    <n v="266752.67"/>
    <n v="78525.16"/>
    <n v="32343"/>
    <n v="2017"/>
    <n v="2015"/>
    <n v="4"/>
    <x v="36"/>
    <n v="33247.330000000016"/>
    <n v="26"/>
    <n v="26"/>
    <n v="1"/>
    <n v="1"/>
    <n v="0.88917556666666664"/>
    <n v="-0.11082443333333336"/>
    <n v="10259.718076923076"/>
    <n v="-438699.70153846149"/>
    <s v=""/>
    <s v=""/>
    <s v=""/>
    <s v=""/>
    <s v=""/>
    <s v=""/>
    <s v="1"/>
    <m/>
    <m/>
  </r>
  <r>
    <s v="0000007113"/>
    <s v="Country programs"/>
    <x v="1"/>
    <x v="92"/>
    <s v="P155025"/>
    <x v="92"/>
    <x v="0"/>
    <s v="ACTV"/>
    <x v="9"/>
    <x v="2"/>
    <s v="Afghanistan"/>
    <d v="2015-04-08T00:00:00"/>
    <d v="2017-12-31T00:00:00"/>
    <n v="2500000"/>
    <n v="1863611.83"/>
    <n v="693675.85"/>
    <n v="614867.26"/>
    <n v="2018"/>
    <n v="2015"/>
    <n v="4"/>
    <x v="36"/>
    <n v="636388.16999999993"/>
    <n v="26"/>
    <n v="32"/>
    <n v="7"/>
    <n v="0.8125"/>
    <n v="0.74544473200000005"/>
    <n v="-6.7055267999999946E-2"/>
    <n v="71677.37807692308"/>
    <n v="-2660771.2215384617"/>
    <s v=""/>
    <s v=""/>
    <s v=""/>
    <s v=""/>
    <s v=""/>
    <s v=""/>
    <s v="1"/>
    <m/>
    <m/>
  </r>
  <r>
    <s v="0000004110"/>
    <s v="TRACK II (TA) SUB MDTF FOR ANALYTICAL AND ADVISORY SERVICES (CORE)"/>
    <x v="0"/>
    <x v="93"/>
    <s v="P150751"/>
    <x v="93"/>
    <x v="0"/>
    <s v="ACTV"/>
    <x v="3"/>
    <x v="0"/>
    <s v="Bolivia"/>
    <d v="2015-04-16T00:00:00"/>
    <d v="2017-02-28T00:00:00"/>
    <n v="150000"/>
    <n v="149510.46"/>
    <n v="15964.56"/>
    <n v="0"/>
    <n v="2017"/>
    <n v="2015"/>
    <n v="4"/>
    <x v="36"/>
    <n v="489.54000000000815"/>
    <n v="25"/>
    <n v="22"/>
    <n v="-2"/>
    <n v="1.1363636363636365"/>
    <n v="0.99673639999999997"/>
    <n v="-0.1396272363636365"/>
    <n v="5980.4183999999996"/>
    <n v="-274609.70640000002"/>
    <s v=""/>
    <s v="1"/>
    <s v=""/>
    <s v=""/>
    <s v=""/>
    <s v=""/>
    <s v="1"/>
    <m/>
    <m/>
  </r>
  <r>
    <s v="0000006113"/>
    <s v="GFDRR: EU/ACP Track II Technical Assistance and Mainstreaming DRR"/>
    <x v="3"/>
    <x v="94"/>
    <s v="P154339"/>
    <x v="94"/>
    <x v="0"/>
    <s v="ACTV"/>
    <x v="54"/>
    <x v="4"/>
    <s v="Uganda"/>
    <d v="2015-04-17T00:00:00"/>
    <d v="2017-12-31T00:00:00"/>
    <n v="650000"/>
    <n v="178711.44"/>
    <n v="94325.04"/>
    <n v="56970"/>
    <n v="2018"/>
    <n v="2015"/>
    <n v="4"/>
    <x v="36"/>
    <n v="471288.56"/>
    <n v="25"/>
    <n v="32"/>
    <n v="7"/>
    <n v="0.78125"/>
    <n v="0.27494067692307694"/>
    <n v="-0.50630932307692311"/>
    <n v="7148.4575999999997"/>
    <n v="142459.51040000003"/>
    <s v=""/>
    <s v=""/>
    <s v="1"/>
    <s v="1"/>
    <s v="1"/>
    <s v=""/>
    <s v=""/>
    <m/>
    <m/>
  </r>
  <r>
    <s v="0000006113"/>
    <s v="GFDRR: EU/ACP Track II Technical Assistance and Mainstreaming DRR"/>
    <x v="3"/>
    <x v="95"/>
    <s v="P150113"/>
    <x v="95"/>
    <x v="0"/>
    <s v="ACTV"/>
    <x v="31"/>
    <x v="5"/>
    <s v="Tonga"/>
    <d v="2015-04-17T00:00:00"/>
    <d v="2018-06-30T00:00:00"/>
    <n v="200000"/>
    <n v="183778.4"/>
    <n v="118845.96"/>
    <n v="14674"/>
    <n v="2018"/>
    <n v="2015"/>
    <n v="4"/>
    <x v="36"/>
    <n v="16221.600000000006"/>
    <n v="25"/>
    <n v="38"/>
    <n v="13"/>
    <n v="0.65789473684210531"/>
    <n v="0.91889199999999993"/>
    <n v="0.26099726315789462"/>
    <n v="7351.1359999999995"/>
    <n v="-321930.65599999996"/>
    <s v=""/>
    <s v=""/>
    <s v=""/>
    <s v=""/>
    <s v=""/>
    <s v=""/>
    <s v="1"/>
    <m/>
    <m/>
  </r>
  <r>
    <s v="0000007273"/>
    <s v="Creating enabling environment for risk financing"/>
    <x v="6"/>
    <x v="96"/>
    <s v="P153188"/>
    <x v="96"/>
    <x v="0"/>
    <s v="ACTV"/>
    <x v="39"/>
    <x v="4"/>
    <s v="Africa"/>
    <d v="2015-04-29T00:00:00"/>
    <d v="2018-04-06T00:00:00"/>
    <n v="4267206"/>
    <n v="1975698.1"/>
    <n v="893127.82"/>
    <n v="393462.08"/>
    <n v="2018"/>
    <n v="2015"/>
    <n v="4"/>
    <x v="36"/>
    <n v="2291507.9"/>
    <n v="25"/>
    <n v="35"/>
    <n v="10"/>
    <n v="0.7142857142857143"/>
    <n v="0.46299571663519412"/>
    <n v="-0.25128999765052018"/>
    <n v="79027.923999999999"/>
    <n v="-1343776.6039999998"/>
    <s v=""/>
    <s v=""/>
    <s v="1"/>
    <s v=""/>
    <s v="1"/>
    <s v=""/>
    <s v="1"/>
    <m/>
    <m/>
  </r>
  <r>
    <s v="0000006113"/>
    <s v="GFDRR: EU/ACP Track II Technical Assistance and Mainstreaming DRR"/>
    <x v="3"/>
    <x v="97"/>
    <s v="P153768"/>
    <x v="97"/>
    <x v="0"/>
    <s v="ACTV"/>
    <x v="3"/>
    <x v="0"/>
    <s v="Caribbean"/>
    <d v="2015-05-12T00:00:00"/>
    <d v="2017-12-31T00:00:00"/>
    <n v="273000"/>
    <n v="182795.43"/>
    <n v="46144.31"/>
    <n v="30502"/>
    <n v="2018"/>
    <n v="2015"/>
    <n v="5"/>
    <x v="7"/>
    <n v="90204.57"/>
    <n v="25"/>
    <n v="31"/>
    <n v="7"/>
    <n v="0.80645161290322576"/>
    <n v="0.66958032967032965"/>
    <n v="-0.1368712832328961"/>
    <n v="7311.8171999999995"/>
    <n v="-246139.02119999996"/>
    <s v=""/>
    <s v=""/>
    <s v=""/>
    <s v=""/>
    <s v=""/>
    <s v=""/>
    <s v="1"/>
    <m/>
    <m/>
  </r>
  <r>
    <s v="0000006113"/>
    <s v="GFDRR: EU/ACP Track II Technical Assistance and Mainstreaming DRR"/>
    <x v="3"/>
    <x v="98"/>
    <s v="P153768"/>
    <x v="98"/>
    <x v="0"/>
    <s v="ACTV"/>
    <x v="3"/>
    <x v="0"/>
    <s v="Caribbean"/>
    <d v="2015-05-12T00:00:00"/>
    <d v="2017-12-31T00:00:00"/>
    <n v="273000"/>
    <n v="205560.11"/>
    <n v="58862.720000000001"/>
    <n v="13342.94"/>
    <n v="2018"/>
    <n v="2015"/>
    <n v="5"/>
    <x v="7"/>
    <n v="67439.890000000014"/>
    <n v="25"/>
    <n v="31"/>
    <n v="7"/>
    <n v="0.80645161290322576"/>
    <n v="0.75296743589743587"/>
    <n v="-5.348417700578989E-2"/>
    <n v="8222.4043999999994"/>
    <n v="-310790.71239999996"/>
    <s v=""/>
    <s v=""/>
    <s v=""/>
    <s v=""/>
    <s v=""/>
    <s v=""/>
    <s v="1"/>
    <m/>
    <m/>
  </r>
  <r>
    <s v="0000006113"/>
    <s v="GFDRR: EU/ACP Track II Technical Assistance and Mainstreaming DRR"/>
    <x v="3"/>
    <x v="99"/>
    <s v="P153768"/>
    <x v="99"/>
    <x v="0"/>
    <s v="ACTV"/>
    <x v="3"/>
    <x v="0"/>
    <s v="Caribbean"/>
    <d v="2015-05-12T00:00:00"/>
    <d v="2017-12-31T00:00:00"/>
    <n v="273000"/>
    <n v="180311.79"/>
    <n v="62722.42"/>
    <n v="17837"/>
    <n v="2018"/>
    <n v="2015"/>
    <n v="5"/>
    <x v="7"/>
    <n v="92688.209999999992"/>
    <n v="25"/>
    <n v="31"/>
    <n v="7"/>
    <n v="0.80645161290322576"/>
    <n v="0.66048274725274725"/>
    <n v="-0.14596886565047851"/>
    <n v="7212.4716000000008"/>
    <n v="-239085.48360000007"/>
    <s v=""/>
    <s v=""/>
    <s v=""/>
    <s v=""/>
    <s v=""/>
    <s v=""/>
    <s v="1"/>
    <m/>
    <m/>
  </r>
  <r>
    <s v="0000006113"/>
    <s v="GFDRR: EU/ACP Track II Technical Assistance and Mainstreaming DRR"/>
    <x v="3"/>
    <x v="100"/>
    <s v="P153768"/>
    <x v="100"/>
    <x v="0"/>
    <s v="ACTV"/>
    <x v="3"/>
    <x v="0"/>
    <s v="Caribbean"/>
    <d v="2015-05-12T00:00:00"/>
    <d v="2017-12-31T00:00:00"/>
    <n v="273000"/>
    <n v="201093.36"/>
    <n v="87871.56"/>
    <n v="21662"/>
    <n v="2018"/>
    <n v="2015"/>
    <n v="5"/>
    <x v="7"/>
    <n v="71906.640000000014"/>
    <n v="25"/>
    <n v="31"/>
    <n v="7"/>
    <n v="0.80645161290322576"/>
    <n v="0.7366057142857142"/>
    <n v="-6.9845898617511559E-2"/>
    <n v="8043.7343999999994"/>
    <n v="-298105.14239999995"/>
    <s v=""/>
    <s v=""/>
    <s v=""/>
    <s v=""/>
    <s v=""/>
    <s v=""/>
    <s v="1"/>
    <m/>
    <m/>
  </r>
  <r>
    <s v="0000004110"/>
    <s v="TRACK II (TA) SUB MDTF FOR ANALYTICAL AND ADVISORY SERVICES (CORE)"/>
    <x v="0"/>
    <x v="101"/>
    <s v="P146370"/>
    <x v="101"/>
    <x v="0"/>
    <s v="ACTV"/>
    <x v="49"/>
    <x v="4"/>
    <s v="Ethiopia"/>
    <d v="2015-05-12T00:00:00"/>
    <d v="2017-08-30T00:00:00"/>
    <n v="700000"/>
    <n v="421051.77"/>
    <n v="217797.47"/>
    <n v="276792.86"/>
    <n v="2018"/>
    <n v="2015"/>
    <n v="5"/>
    <x v="7"/>
    <n v="278948.23"/>
    <n v="25"/>
    <n v="27"/>
    <n v="3"/>
    <n v="0.92592592592592593"/>
    <n v="0.60150252857142861"/>
    <n v="-0.32442339735449732"/>
    <n v="16842.070800000001"/>
    <n v="-495787.02680000011"/>
    <s v=""/>
    <s v=""/>
    <s v="1"/>
    <s v=""/>
    <s v=""/>
    <s v=""/>
    <s v="1"/>
    <m/>
    <m/>
  </r>
  <r>
    <s v="0000007274"/>
    <s v="Supporting countries in developing risk financing strategies"/>
    <x v="6"/>
    <x v="102"/>
    <s v="P154344"/>
    <x v="102"/>
    <x v="0"/>
    <s v="ACTV"/>
    <x v="23"/>
    <x v="4"/>
    <s v="Africa"/>
    <d v="2015-05-18T00:00:00"/>
    <d v="2018-04-06T00:00:00"/>
    <n v="1261754"/>
    <n v="339560.36"/>
    <n v="69462.77"/>
    <n v="13236"/>
    <n v="2018"/>
    <n v="2015"/>
    <n v="5"/>
    <x v="7"/>
    <n v="922193.64"/>
    <n v="24"/>
    <n v="34"/>
    <n v="10"/>
    <n v="0.70588235294117652"/>
    <n v="0.26911772025291775"/>
    <n v="-0.43676463268825877"/>
    <n v="14148.348333333333"/>
    <n v="271369.6166666667"/>
    <s v=""/>
    <s v=""/>
    <s v="1"/>
    <s v="1"/>
    <s v="1"/>
    <s v=""/>
    <s v=""/>
    <m/>
    <m/>
  </r>
  <r>
    <s v="0000007275"/>
    <s v="Facilitating regional risk financing and knowledge sharing activities"/>
    <x v="6"/>
    <x v="103"/>
    <s v="P153097"/>
    <x v="103"/>
    <x v="0"/>
    <s v="ACTV"/>
    <x v="55"/>
    <x v="4"/>
    <s v="Africa"/>
    <d v="2015-05-21T00:00:00"/>
    <d v="2018-04-06T00:00:00"/>
    <n v="1098958"/>
    <n v="455280.52"/>
    <n v="50888.25"/>
    <n v="0"/>
    <n v="2018"/>
    <n v="2015"/>
    <n v="5"/>
    <x v="7"/>
    <n v="643677.48"/>
    <n v="24"/>
    <n v="34"/>
    <n v="10"/>
    <n v="0.70588235294117652"/>
    <n v="0.4142838215837184"/>
    <n v="-0.29159853135745811"/>
    <n v="18970.021666666667"/>
    <n v="-228943.51666666672"/>
    <s v=""/>
    <s v=""/>
    <s v="1"/>
    <s v=""/>
    <s v="1"/>
    <s v=""/>
    <s v="1"/>
    <m/>
    <m/>
  </r>
  <r>
    <s v="0000007275"/>
    <s v="Facilitating regional risk financing and knowledge sharing activities"/>
    <x v="6"/>
    <x v="104"/>
    <s v="P154334"/>
    <x v="104"/>
    <x v="0"/>
    <s v="ACTV"/>
    <x v="32"/>
    <x v="4"/>
    <s v="Africa"/>
    <d v="2015-05-21T00:00:00"/>
    <d v="2017-12-31T00:00:00"/>
    <n v="1104966"/>
    <n v="302201.05"/>
    <n v="12788.76"/>
    <n v="0"/>
    <n v="2018"/>
    <n v="2015"/>
    <n v="5"/>
    <x v="7"/>
    <n v="802764.95"/>
    <n v="24"/>
    <n v="31"/>
    <n v="7"/>
    <n v="0.77419354838709675"/>
    <n v="0.27349352830765833"/>
    <n v="-0.50070002007943848"/>
    <n v="12591.710416666667"/>
    <n v="223546.27083333326"/>
    <s v=""/>
    <s v=""/>
    <s v="1"/>
    <s v="1"/>
    <s v="1"/>
    <s v=""/>
    <s v=""/>
    <m/>
    <m/>
  </r>
  <r>
    <s v="0000007275"/>
    <s v="Facilitating regional risk financing and knowledge sharing activities"/>
    <x v="6"/>
    <x v="105"/>
    <s v="P153188"/>
    <x v="105"/>
    <x v="0"/>
    <s v="ACTV"/>
    <x v="39"/>
    <x v="4"/>
    <s v="Africa"/>
    <d v="2015-05-20T00:00:00"/>
    <d v="2018-02-13T00:00:00"/>
    <n v="3114380"/>
    <n v="1256212.23"/>
    <n v="495666.67"/>
    <n v="295984.03999999998"/>
    <n v="2018"/>
    <n v="2015"/>
    <n v="5"/>
    <x v="7"/>
    <n v="1858167.77"/>
    <n v="24"/>
    <n v="32"/>
    <n v="9"/>
    <n v="0.75"/>
    <n v="0.40335868776449885"/>
    <n v="-0.34664131223550115"/>
    <n v="52342.176249999997"/>
    <n v="-549572.33749999991"/>
    <s v=""/>
    <s v=""/>
    <s v="1"/>
    <s v=""/>
    <s v="1"/>
    <s v=""/>
    <s v="1"/>
    <m/>
    <m/>
  </r>
  <r>
    <s v="0000007273"/>
    <s v="Creating enabling environment for risk financing"/>
    <x v="6"/>
    <x v="106"/>
    <s v="P154334"/>
    <x v="106"/>
    <x v="0"/>
    <s v="ACTV"/>
    <x v="32"/>
    <x v="4"/>
    <s v="Africa"/>
    <d v="2015-05-25T00:00:00"/>
    <d v="2018-04-06T00:00:00"/>
    <n v="1009403"/>
    <n v="440714.8"/>
    <n v="330707.94"/>
    <n v="81615.039999999994"/>
    <n v="2018"/>
    <n v="2015"/>
    <n v="5"/>
    <x v="7"/>
    <n v="568688.19999999995"/>
    <n v="24"/>
    <n v="34"/>
    <n v="10"/>
    <n v="0.70588235294117652"/>
    <n v="0.43660936216753859"/>
    <n v="-0.26927299077363792"/>
    <n v="18363.116666666665"/>
    <n v="-276015.16666666663"/>
    <s v=""/>
    <s v=""/>
    <s v="1"/>
    <s v=""/>
    <s v="1"/>
    <s v=""/>
    <s v="1"/>
    <m/>
    <m/>
  </r>
  <r>
    <s v="0000007273"/>
    <s v="Creating enabling environment for risk financing"/>
    <x v="6"/>
    <x v="107"/>
    <s v="P153097"/>
    <x v="107"/>
    <x v="0"/>
    <s v="ACTV"/>
    <x v="55"/>
    <x v="4"/>
    <s v="Africa"/>
    <d v="2015-05-25T00:00:00"/>
    <d v="2018-04-06T00:00:00"/>
    <n v="168234"/>
    <n v="81216.86"/>
    <n v="46629.78"/>
    <n v="2860"/>
    <n v="2018"/>
    <n v="2015"/>
    <n v="5"/>
    <x v="7"/>
    <n v="87017.14"/>
    <n v="24"/>
    <n v="34"/>
    <n v="10"/>
    <n v="0.70588235294117652"/>
    <n v="0.48276127298881322"/>
    <n v="-0.2231210799523633"/>
    <n v="3384.0358333333334"/>
    <n v="-68648.508333333346"/>
    <s v=""/>
    <s v=""/>
    <s v="1"/>
    <s v=""/>
    <s v="1"/>
    <s v=""/>
    <s v="1"/>
    <m/>
    <m/>
  </r>
  <r>
    <s v="0000007274"/>
    <s v="Supporting countries in developing risk financing strategies"/>
    <x v="6"/>
    <x v="108"/>
    <s v="P153097"/>
    <x v="108"/>
    <x v="0"/>
    <s v="ACTV"/>
    <x v="55"/>
    <x v="4"/>
    <s v="Africa"/>
    <d v="2015-05-26T00:00:00"/>
    <d v="2018-04-06T00:00:00"/>
    <n v="2944092"/>
    <n v="972447.05"/>
    <n v="453438.99"/>
    <n v="43085.17"/>
    <n v="2018"/>
    <n v="2015"/>
    <n v="5"/>
    <x v="7"/>
    <n v="1971644.95"/>
    <n v="24"/>
    <n v="34"/>
    <n v="10"/>
    <n v="0.70588235294117652"/>
    <n v="0.33030457268319063"/>
    <n v="-0.37557778025798588"/>
    <n v="40518.627083333333"/>
    <n v="107788.10416666674"/>
    <s v=""/>
    <s v=""/>
    <s v="1"/>
    <s v="1"/>
    <s v="1"/>
    <s v=""/>
    <s v=""/>
    <m/>
    <m/>
  </r>
  <r>
    <s v="0000007113"/>
    <s v="Country programs"/>
    <x v="1"/>
    <x v="109"/>
    <s v="P149149"/>
    <x v="109"/>
    <x v="0"/>
    <s v="ACTV"/>
    <x v="22"/>
    <x v="5"/>
    <s v="Mekong"/>
    <d v="2015-05-28T00:00:00"/>
    <d v="2017-12-29T00:00:00"/>
    <n v="2500000"/>
    <n v="1072500.8600000001"/>
    <n v="867909.68"/>
    <n v="905101.69"/>
    <n v="2018"/>
    <n v="2015"/>
    <n v="5"/>
    <x v="7"/>
    <n v="1427499.14"/>
    <n v="24"/>
    <n v="31"/>
    <n v="7"/>
    <n v="0.77419354838709675"/>
    <n v="0.42900034400000003"/>
    <n v="-0.34519320438709672"/>
    <n v="44687.535833333335"/>
    <n v="-628127.50833333354"/>
    <s v=""/>
    <s v=""/>
    <s v="1"/>
    <s v=""/>
    <s v="1"/>
    <s v=""/>
    <s v="1"/>
    <m/>
    <m/>
  </r>
  <r>
    <s v="0000007114"/>
    <s v="Knowledge and Capacity Development"/>
    <x v="1"/>
    <x v="110"/>
    <s v="P155072"/>
    <x v="110"/>
    <x v="0"/>
    <s v="ACTV"/>
    <x v="56"/>
    <x v="1"/>
    <s v="World"/>
    <d v="2015-06-01T00:00:00"/>
    <d v="2017-12-31T00:00:00"/>
    <n v="550000"/>
    <n v="532530.21"/>
    <n v="243071.02"/>
    <n v="0"/>
    <n v="2018"/>
    <n v="2015"/>
    <n v="6"/>
    <x v="37"/>
    <n v="17469.790000000037"/>
    <n v="24"/>
    <n v="31"/>
    <n v="7"/>
    <n v="0.77419354838709675"/>
    <n v="0.96823674545454541"/>
    <n v="0.19404319706744866"/>
    <n v="22188.758749999997"/>
    <n v="-1003213.1124999998"/>
    <s v=""/>
    <s v=""/>
    <s v=""/>
    <s v=""/>
    <s v=""/>
    <s v=""/>
    <s v="1"/>
    <m/>
    <m/>
  </r>
  <r>
    <s v="0000007114"/>
    <s v="Knowledge and Capacity Development"/>
    <x v="1"/>
    <x v="111"/>
    <s v="P155718"/>
    <x v="111"/>
    <x v="0"/>
    <s v="ACTV"/>
    <x v="34"/>
    <x v="1"/>
    <s v="World"/>
    <d v="2015-06-01T00:00:00"/>
    <d v="2017-06-01T00:00:00"/>
    <n v="300000"/>
    <n v="283705.53999999998"/>
    <n v="172472.84"/>
    <n v="7782.79"/>
    <n v="2017"/>
    <n v="2015"/>
    <n v="6"/>
    <x v="37"/>
    <n v="16294.460000000021"/>
    <n v="24"/>
    <n v="24"/>
    <n v="0"/>
    <n v="1"/>
    <n v="0.94568513333333326"/>
    <n v="-5.4314866666666739E-2"/>
    <n v="11821.064166666665"/>
    <n v="-527474.49166666646"/>
    <s v=""/>
    <s v="1"/>
    <s v=""/>
    <s v=""/>
    <s v=""/>
    <s v=""/>
    <s v="1"/>
    <m/>
    <m/>
  </r>
  <r>
    <s v="0000007113"/>
    <s v="Country programs"/>
    <x v="1"/>
    <x v="112"/>
    <s v="P155112"/>
    <x v="112"/>
    <x v="0"/>
    <s v="ACTV"/>
    <x v="10"/>
    <x v="0"/>
    <s v="Central America"/>
    <d v="2015-06-03T00:00:00"/>
    <d v="2018-06-29T00:00:00"/>
    <n v="950000"/>
    <n v="531943.24"/>
    <n v="370397.72"/>
    <n v="160308"/>
    <n v="2018"/>
    <n v="2015"/>
    <n v="6"/>
    <x v="37"/>
    <n v="418056.76"/>
    <n v="24"/>
    <n v="36"/>
    <n v="13"/>
    <n v="0.66666666666666663"/>
    <n v="0.55994025263157898"/>
    <n v="-0.10672641403508765"/>
    <n v="22164.301666666666"/>
    <n v="-601501.1166666667"/>
    <s v=""/>
    <s v=""/>
    <s v=""/>
    <s v=""/>
    <s v="1"/>
    <s v=""/>
    <s v="1"/>
    <m/>
    <m/>
  </r>
  <r>
    <s v="0000007114"/>
    <s v="Knowledge and Capacity Development"/>
    <x v="1"/>
    <x v="113"/>
    <s v="P155071"/>
    <x v="113"/>
    <x v="0"/>
    <s v="ACTV"/>
    <x v="56"/>
    <x v="1"/>
    <s v="World"/>
    <d v="2015-06-04T00:00:00"/>
    <d v="2019-05-31T00:00:00"/>
    <n v="1000000"/>
    <n v="583761.16"/>
    <n v="251470.3"/>
    <n v="0"/>
    <n v="2019"/>
    <n v="2015"/>
    <n v="6"/>
    <x v="37"/>
    <n v="416238.83999999997"/>
    <n v="24"/>
    <n v="47"/>
    <n v="24"/>
    <n v="0.51063829787234039"/>
    <n v="0.58376116"/>
    <n v="7.3122862127659616E-2"/>
    <n v="24323.381666666668"/>
    <n v="-702636.71666666667"/>
    <s v=""/>
    <s v=""/>
    <s v=""/>
    <s v=""/>
    <s v="1"/>
    <s v=""/>
    <s v="1"/>
    <m/>
    <m/>
  </r>
  <r>
    <s v="0000007114"/>
    <s v="Knowledge and Capacity Development"/>
    <x v="1"/>
    <x v="114"/>
    <s v="P155074"/>
    <x v="114"/>
    <x v="0"/>
    <s v="ACTV"/>
    <x v="57"/>
    <x v="1"/>
    <s v="World"/>
    <d v="2015-06-04T00:00:00"/>
    <d v="2020-06-30T00:00:00"/>
    <n v="400000"/>
    <n v="279817.83"/>
    <n v="156638.48000000001"/>
    <n v="12200"/>
    <n v="2020"/>
    <n v="2015"/>
    <n v="6"/>
    <x v="37"/>
    <n v="120182.16999999998"/>
    <n v="24"/>
    <n v="60"/>
    <n v="37"/>
    <n v="0.4"/>
    <n v="0.699544575"/>
    <n v="0.29954457499999998"/>
    <n v="11659.07625"/>
    <n v="-416135.33749999997"/>
    <s v=""/>
    <s v=""/>
    <s v=""/>
    <s v=""/>
    <s v=""/>
    <s v=""/>
    <s v="1"/>
    <m/>
    <m/>
  </r>
  <r>
    <s v="0000007114"/>
    <s v="Knowledge and Capacity Development"/>
    <x v="1"/>
    <x v="115"/>
    <s v="P155076"/>
    <x v="115"/>
    <x v="0"/>
    <s v="ACTV"/>
    <x v="37"/>
    <x v="1"/>
    <s v="World"/>
    <d v="2015-06-04T00:00:00"/>
    <d v="2020-06-30T00:00:00"/>
    <n v="400000"/>
    <n v="288200.48"/>
    <n v="160807.15"/>
    <n v="35666.199999999997"/>
    <n v="2020"/>
    <n v="2015"/>
    <n v="6"/>
    <x v="37"/>
    <n v="111799.52000000002"/>
    <n v="24"/>
    <n v="60"/>
    <n v="37"/>
    <n v="0.4"/>
    <n v="0.72050119999999995"/>
    <n v="0.32050119999999993"/>
    <n v="12008.353333333333"/>
    <n v="-440584.73333333328"/>
    <s v=""/>
    <s v=""/>
    <s v=""/>
    <s v=""/>
    <s v=""/>
    <s v=""/>
    <s v="1"/>
    <m/>
    <m/>
  </r>
  <r>
    <s v="0000007114"/>
    <s v="Knowledge and Capacity Development"/>
    <x v="1"/>
    <x v="116"/>
    <s v="P155073"/>
    <x v="116"/>
    <x v="0"/>
    <s v="ACTV"/>
    <x v="57"/>
    <x v="1"/>
    <s v="World"/>
    <d v="2015-06-04T00:00:00"/>
    <d v="2020-06-30T00:00:00"/>
    <n v="600000"/>
    <n v="395921.97"/>
    <n v="149270.99"/>
    <n v="44486.05"/>
    <n v="2020"/>
    <n v="2015"/>
    <n v="6"/>
    <x v="37"/>
    <n v="204078.03000000003"/>
    <n v="24"/>
    <n v="60"/>
    <n v="37"/>
    <n v="0.4"/>
    <n v="0.65986994999999993"/>
    <n v="0.25986994999999991"/>
    <n v="16496.748749999999"/>
    <n v="-554772.41249999986"/>
    <s v=""/>
    <s v=""/>
    <s v=""/>
    <s v=""/>
    <s v=""/>
    <s v=""/>
    <s v="1"/>
    <m/>
    <m/>
  </r>
  <r>
    <s v="0000004110"/>
    <s v="TRACK II (TA) SUB MDTF FOR ANALYTICAL AND ADVISORY SERVICES (CORE)"/>
    <x v="0"/>
    <x v="117"/>
    <s v="P155421"/>
    <x v="117"/>
    <x v="0"/>
    <s v="ACTV"/>
    <x v="34"/>
    <x v="3"/>
    <s v="Georgia"/>
    <d v="2015-06-11T00:00:00"/>
    <d v="2017-06-30T00:00:00"/>
    <n v="150000"/>
    <n v="103906"/>
    <n v="13246.64"/>
    <n v="44711.53"/>
    <n v="2017"/>
    <n v="2015"/>
    <n v="6"/>
    <x v="37"/>
    <n v="46094"/>
    <n v="24"/>
    <n v="24"/>
    <n v="1"/>
    <n v="1"/>
    <n v="0.69270666666666669"/>
    <n v="-0.30729333333333331"/>
    <n v="4329.416666666667"/>
    <n v="-153059.16666666669"/>
    <s v=""/>
    <s v=""/>
    <s v="1"/>
    <s v=""/>
    <s v=""/>
    <s v=""/>
    <s v="1"/>
    <m/>
    <m/>
  </r>
  <r>
    <s v="0000006112"/>
    <s v="GFDRR: EU/ACP Track I Regional/Sub-Regional DRM Cooperation"/>
    <x v="3"/>
    <x v="118"/>
    <s v="P154340"/>
    <x v="118"/>
    <x v="0"/>
    <s v="ACTV"/>
    <x v="49"/>
    <x v="4"/>
    <s v="Africa"/>
    <d v="2015-06-15T00:00:00"/>
    <d v="2019-12-31T00:00:00"/>
    <n v="1477500"/>
    <n v="393227.56"/>
    <n v="163228.38"/>
    <n v="2590"/>
    <n v="2020"/>
    <n v="2015"/>
    <n v="6"/>
    <x v="37"/>
    <n v="1084272.44"/>
    <n v="23"/>
    <n v="54"/>
    <n v="31"/>
    <n v="0.42592592592592593"/>
    <n v="0.26614386463620981"/>
    <n v="-0.15978206128971612"/>
    <n v="17096.850434782609"/>
    <n v="297817.31999999995"/>
    <s v=""/>
    <s v=""/>
    <s v="1"/>
    <s v="1"/>
    <s v=""/>
    <s v=""/>
    <s v=""/>
    <m/>
    <m/>
  </r>
  <r>
    <s v="0000006113"/>
    <s v="GFDRR: EU/ACP Track II Technical Assistance and Mainstreaming DRR"/>
    <x v="3"/>
    <x v="119"/>
    <s v="P154583"/>
    <x v="119"/>
    <x v="0"/>
    <s v="ACTV"/>
    <x v="32"/>
    <x v="4"/>
    <s v="Burundi"/>
    <d v="2015-06-15T00:00:00"/>
    <d v="2017-06-30T00:00:00"/>
    <n v="743982"/>
    <n v="3726.91"/>
    <n v="1017.04"/>
    <n v="0"/>
    <n v="2017"/>
    <n v="2015"/>
    <n v="6"/>
    <x v="37"/>
    <n v="740255.09"/>
    <n v="23"/>
    <n v="24"/>
    <n v="1"/>
    <n v="0.95833333333333337"/>
    <n v="5.0094088297835161E-3"/>
    <n v="-0.95332392450354986"/>
    <n v="162.0395652173913"/>
    <n v="732801.27"/>
    <s v=""/>
    <s v=""/>
    <s v="1"/>
    <s v="1"/>
    <s v=""/>
    <s v="1"/>
    <s v=""/>
    <m/>
    <m/>
  </r>
  <r>
    <s v="0000007113"/>
    <s v="Country programs"/>
    <x v="1"/>
    <x v="120"/>
    <s v="P155985"/>
    <x v="120"/>
    <x v="0"/>
    <s v="ACTV"/>
    <x v="36"/>
    <x v="3"/>
    <s v="Armenia"/>
    <d v="2015-06-30T00:00:00"/>
    <d v="2018-06-30T00:00:00"/>
    <n v="1250000"/>
    <n v="538147.68999999994"/>
    <n v="393096.74"/>
    <n v="291386.88"/>
    <n v="2018"/>
    <n v="2015"/>
    <n v="6"/>
    <x v="37"/>
    <n v="711852.31"/>
    <n v="23"/>
    <n v="36"/>
    <n v="13"/>
    <n v="0.63888888888888884"/>
    <n v="0.43051815199999993"/>
    <n v="-0.20837073688888891"/>
    <n v="23397.725652173911"/>
    <n v="-364443.06999999983"/>
    <s v=""/>
    <s v=""/>
    <s v="1"/>
    <s v=""/>
    <s v=""/>
    <s v=""/>
    <s v="1"/>
    <m/>
    <m/>
  </r>
  <r>
    <s v="0000007323"/>
    <s v="Safer Schools"/>
    <x v="2"/>
    <x v="121"/>
    <s v="P155969"/>
    <x v="121"/>
    <x v="0"/>
    <s v="ACTV"/>
    <x v="53"/>
    <x v="2"/>
    <s v="Nepal"/>
    <d v="2015-07-07T00:00:00"/>
    <d v="2017-06-30T00:00:00"/>
    <n v="1500000"/>
    <n v="898841.97"/>
    <n v="274000.59000000003"/>
    <n v="125419.23"/>
    <n v="2017"/>
    <n v="2015"/>
    <n v="7"/>
    <x v="27"/>
    <n v="601158.03"/>
    <n v="23"/>
    <n v="23"/>
    <n v="1"/>
    <n v="1"/>
    <n v="0.59922797999999999"/>
    <n v="-0.40077202000000001"/>
    <n v="39080.085652173912"/>
    <n v="-1196525.9099999999"/>
    <s v=""/>
    <s v=""/>
    <s v="1"/>
    <s v=""/>
    <s v=""/>
    <s v=""/>
    <s v="1"/>
    <m/>
    <m/>
  </r>
  <r>
    <s v="0000006113"/>
    <s v="GFDRR: EU/ACP Track II Technical Assistance and Mainstreaming DRR"/>
    <x v="3"/>
    <x v="122"/>
    <s v="P146370"/>
    <x v="122"/>
    <x v="0"/>
    <s v="ACTV"/>
    <x v="49"/>
    <x v="4"/>
    <s v="Ethiopia"/>
    <d v="2015-07-15T00:00:00"/>
    <d v="2017-06-30T00:00:00"/>
    <n v="750000"/>
    <n v="111446.3"/>
    <n v="21555.57"/>
    <n v="607500"/>
    <n v="2017"/>
    <n v="2015"/>
    <n v="7"/>
    <x v="27"/>
    <n v="638553.69999999995"/>
    <n v="23"/>
    <n v="23"/>
    <n v="1"/>
    <n v="1"/>
    <n v="0.14859506666666666"/>
    <n v="-0.85140493333333334"/>
    <n v="4845.4913043478264"/>
    <n v="415661.1"/>
    <s v=""/>
    <s v=""/>
    <s v="1"/>
    <s v="1"/>
    <s v=""/>
    <s v="1"/>
    <s v=""/>
    <m/>
    <m/>
  </r>
  <r>
    <s v="0000004110"/>
    <s v="TRACK II (TA) SUB MDTF FOR ANALYTICAL AND ADVISORY SERVICES (CORE)"/>
    <x v="0"/>
    <x v="123"/>
    <s v="P154335"/>
    <x v="123"/>
    <x v="0"/>
    <s v="ACTV"/>
    <x v="47"/>
    <x v="4"/>
    <s v="Mozambique"/>
    <d v="2015-07-15T00:00:00"/>
    <d v="2017-06-30T00:00:00"/>
    <n v="585000"/>
    <n v="345237.63"/>
    <n v="253729.58"/>
    <n v="116896.43"/>
    <n v="2017"/>
    <n v="2015"/>
    <n v="7"/>
    <x v="27"/>
    <n v="239762.37"/>
    <n v="23"/>
    <n v="23"/>
    <n v="1"/>
    <n v="1"/>
    <n v="0.59014979487179486"/>
    <n v="-0.40985020512820514"/>
    <n v="15010.331739130435"/>
    <n v="-450712.89"/>
    <s v=""/>
    <s v=""/>
    <s v="1"/>
    <s v=""/>
    <s v=""/>
    <s v=""/>
    <s v="1"/>
    <m/>
    <m/>
  </r>
  <r>
    <s v="0000006112"/>
    <s v="GFDRR: EU/ACP Track I Regional/Sub-Regional DRM Cooperation"/>
    <x v="3"/>
    <x v="124"/>
    <s v="P154341"/>
    <x v="124"/>
    <x v="0"/>
    <s v="ACTV"/>
    <x v="49"/>
    <x v="4"/>
    <s v="Africa"/>
    <d v="2015-07-15T00:00:00"/>
    <d v="2019-12-31T00:00:00"/>
    <n v="1369100"/>
    <n v="499359.11"/>
    <n v="275722.49"/>
    <n v="2560"/>
    <n v="2020"/>
    <n v="2015"/>
    <n v="7"/>
    <x v="27"/>
    <n v="869740.89"/>
    <n v="23"/>
    <n v="53"/>
    <n v="31"/>
    <n v="0.43396226415094341"/>
    <n v="0.36473530786648162"/>
    <n v="-6.9226956284461794E-2"/>
    <n v="21711.265652173912"/>
    <n v="-128977.32999999996"/>
    <s v=""/>
    <s v=""/>
    <s v=""/>
    <s v="1"/>
    <s v=""/>
    <s v=""/>
    <s v="1"/>
    <m/>
    <m/>
  </r>
  <r>
    <s v="0000007322"/>
    <s v="SAR – South Asia"/>
    <x v="2"/>
    <x v="125"/>
    <s v="P155969"/>
    <x v="125"/>
    <x v="0"/>
    <s v="ACTV"/>
    <x v="53"/>
    <x v="2"/>
    <s v="Nepal"/>
    <d v="2015-07-21T00:00:00"/>
    <d v="2017-07-31T00:00:00"/>
    <n v="1000000"/>
    <n v="1000000"/>
    <n v="0"/>
    <n v="0"/>
    <n v="2018"/>
    <n v="2015"/>
    <n v="7"/>
    <x v="27"/>
    <n v="0"/>
    <n v="22"/>
    <n v="24"/>
    <n v="2"/>
    <n v="0.91666666666666663"/>
    <n v="1"/>
    <n v="8.333333333333337E-2"/>
    <n v="45454.545454545456"/>
    <n v="-2090909.0909090911"/>
    <s v=""/>
    <s v=""/>
    <s v=""/>
    <s v=""/>
    <s v=""/>
    <s v=""/>
    <s v="1"/>
    <m/>
    <m/>
  </r>
  <r>
    <s v="0000006112"/>
    <s v="GFDRR: EU/ACP Track I Regional/Sub-Regional DRM Cooperation"/>
    <x v="3"/>
    <x v="126"/>
    <s v="P154403"/>
    <x v="126"/>
    <x v="0"/>
    <s v="ACTV"/>
    <x v="54"/>
    <x v="4"/>
    <s v="Africa"/>
    <d v="2015-07-22T00:00:00"/>
    <d v="2020-02-29T00:00:00"/>
    <n v="275750"/>
    <n v="22969.73"/>
    <n v="7141.03"/>
    <n v="0"/>
    <n v="2020"/>
    <n v="2015"/>
    <n v="7"/>
    <x v="27"/>
    <n v="252780.27"/>
    <n v="22"/>
    <n v="55"/>
    <n v="33"/>
    <n v="0.4"/>
    <n v="8.3299111514052587E-2"/>
    <n v="-0.31670088848594746"/>
    <n v="1044.0786363636364"/>
    <n v="204752.65272727271"/>
    <s v=""/>
    <s v=""/>
    <s v="1"/>
    <s v="1"/>
    <s v=""/>
    <s v=""/>
    <s v=""/>
    <m/>
    <m/>
  </r>
  <r>
    <s v="0000004110"/>
    <s v="TRACK II (TA) SUB MDTF FOR ANALYTICAL AND ADVISORY SERVICES (CORE)"/>
    <x v="0"/>
    <x v="127"/>
    <s v="P160930"/>
    <x v="127"/>
    <x v="0"/>
    <s v="ACTV"/>
    <x v="22"/>
    <x v="5"/>
    <s v="Lao People's Democratic Republic"/>
    <d v="2015-07-23T00:00:00"/>
    <d v="2017-08-31T00:00:00"/>
    <n v="588000"/>
    <n v="196499.26"/>
    <n v="16849.77"/>
    <n v="379207"/>
    <n v="2018"/>
    <n v="2015"/>
    <n v="7"/>
    <x v="27"/>
    <n v="391500.74"/>
    <n v="22"/>
    <n v="25"/>
    <n v="3"/>
    <n v="0.88"/>
    <n v="0.33418241496598639"/>
    <n v="-0.54581758503401367"/>
    <n v="8931.7845454545459"/>
    <n v="-19361.34909090912"/>
    <s v=""/>
    <s v=""/>
    <s v="1"/>
    <s v="1"/>
    <s v=""/>
    <s v="1"/>
    <s v="1"/>
    <m/>
    <m/>
  </r>
  <r>
    <s v="0000007113"/>
    <s v="Country programs"/>
    <x v="1"/>
    <x v="128"/>
    <s v="P155969"/>
    <x v="125"/>
    <x v="0"/>
    <s v="ACTV"/>
    <x v="53"/>
    <x v="2"/>
    <s v="Nepal"/>
    <d v="2015-08-20T00:00:00"/>
    <d v="2017-07-31T00:00:00"/>
    <n v="1500000"/>
    <n v="1500000"/>
    <n v="0"/>
    <n v="0"/>
    <n v="2018"/>
    <n v="2015"/>
    <n v="8"/>
    <x v="8"/>
    <n v="0"/>
    <n v="21"/>
    <n v="23"/>
    <n v="2"/>
    <n v="0.91304347826086951"/>
    <n v="1"/>
    <n v="8.6956521739130488E-2"/>
    <n v="71428.571428571435"/>
    <n v="-3285714.2857142859"/>
    <s v=""/>
    <s v=""/>
    <s v=""/>
    <s v=""/>
    <s v=""/>
    <s v=""/>
    <s v="1"/>
    <m/>
    <m/>
  </r>
  <r>
    <s v="0000004110"/>
    <s v="TRACK II (TA) SUB MDTF FOR ANALYTICAL AND ADVISORY SERVICES (CORE)"/>
    <x v="0"/>
    <x v="129"/>
    <s v="P131464"/>
    <x v="128"/>
    <x v="0"/>
    <s v="ACTV"/>
    <x v="58"/>
    <x v="4"/>
    <s v="Rwanda"/>
    <d v="2015-08-20T00:00:00"/>
    <d v="2017-08-30T00:00:00"/>
    <n v="68120"/>
    <n v="23716.19"/>
    <n v="5596.83"/>
    <n v="12250"/>
    <n v="2018"/>
    <n v="2015"/>
    <n v="8"/>
    <x v="8"/>
    <n v="44403.81"/>
    <n v="21"/>
    <n v="24"/>
    <n v="3"/>
    <n v="0.875"/>
    <n v="0.34815311215502054"/>
    <n v="-0.52684688784497946"/>
    <n v="1129.3423809523808"/>
    <n v="-7545.939523809524"/>
    <s v=""/>
    <s v=""/>
    <s v="1"/>
    <s v="1"/>
    <s v=""/>
    <s v="1"/>
    <s v="1"/>
    <m/>
    <m/>
  </r>
  <r>
    <s v="0000004110"/>
    <s v="TRACK II (TA) SUB MDTF FOR ANALYTICAL AND ADVISORY SERVICES (CORE)"/>
    <x v="0"/>
    <x v="130"/>
    <s v="P156654"/>
    <x v="129"/>
    <x v="0"/>
    <s v="ACTV"/>
    <x v="30"/>
    <x v="1"/>
    <s v="World"/>
    <d v="2015-08-20T00:00:00"/>
    <d v="2017-08-31T00:00:00"/>
    <n v="450000"/>
    <n v="359414.97"/>
    <n v="143560.82"/>
    <n v="12533.7"/>
    <n v="2018"/>
    <n v="2015"/>
    <n v="8"/>
    <x v="8"/>
    <n v="90585.030000000028"/>
    <n v="21"/>
    <n v="24"/>
    <n v="3"/>
    <n v="0.875"/>
    <n v="0.79869993333333322"/>
    <n v="-7.6300066666666777E-2"/>
    <n v="17114.998571428569"/>
    <n v="-696704.90428571415"/>
    <s v=""/>
    <s v=""/>
    <s v=""/>
    <s v=""/>
    <s v=""/>
    <s v=""/>
    <s v="1"/>
    <m/>
    <m/>
  </r>
  <r>
    <s v="0000007314"/>
    <s v="Global Hydromet System"/>
    <x v="2"/>
    <x v="131"/>
    <s v="P156930"/>
    <x v="130"/>
    <x v="0"/>
    <s v="ACTV"/>
    <x v="46"/>
    <x v="1"/>
    <s v="Multi-Regional"/>
    <d v="2015-08-20T00:00:00"/>
    <d v="2017-07-31T00:00:00"/>
    <n v="800000"/>
    <n v="688221.23"/>
    <n v="293466.26"/>
    <n v="29088"/>
    <n v="2018"/>
    <n v="2015"/>
    <n v="8"/>
    <x v="8"/>
    <n v="111778.77000000002"/>
    <n v="21"/>
    <n v="23"/>
    <n v="2"/>
    <n v="0.91304347826086951"/>
    <n v="0.86027653749999999"/>
    <n v="-5.2766940760869518E-2"/>
    <n v="32772.439523809524"/>
    <n v="-1395753.4480952381"/>
    <s v=""/>
    <s v=""/>
    <s v=""/>
    <s v=""/>
    <s v=""/>
    <s v=""/>
    <s v="1"/>
    <m/>
    <m/>
  </r>
  <r>
    <s v="0000007314"/>
    <s v="Global Hydromet System"/>
    <x v="2"/>
    <x v="132"/>
    <s v="P156927"/>
    <x v="131"/>
    <x v="0"/>
    <s v="ACTV"/>
    <x v="46"/>
    <x v="1"/>
    <s v="Multi-Regional"/>
    <d v="2015-08-20T00:00:00"/>
    <d v="2017-07-31T00:00:00"/>
    <n v="700000"/>
    <n v="582130.78"/>
    <n v="292873.03999999998"/>
    <n v="19298.939999999999"/>
    <n v="2018"/>
    <n v="2015"/>
    <n v="8"/>
    <x v="8"/>
    <n v="117869.21999999997"/>
    <n v="21"/>
    <n v="23"/>
    <n v="2"/>
    <n v="0.91304347826086951"/>
    <n v="0.8316154"/>
    <n v="-8.1428078260869508E-2"/>
    <n v="27720.513333333336"/>
    <n v="-1157274.3933333335"/>
    <s v=""/>
    <s v=""/>
    <s v=""/>
    <s v=""/>
    <s v=""/>
    <s v=""/>
    <s v="1"/>
    <m/>
    <m/>
  </r>
  <r>
    <s v="0000007320"/>
    <s v="Resilience to Climate Change"/>
    <x v="2"/>
    <x v="133"/>
    <s v="P155632"/>
    <x v="132"/>
    <x v="0"/>
    <s v="ACTV"/>
    <x v="59"/>
    <x v="1"/>
    <s v="World"/>
    <d v="2015-08-20T00:00:00"/>
    <d v="2018-06-30T00:00:00"/>
    <n v="295000"/>
    <n v="103295.23"/>
    <n v="54142.85"/>
    <n v="46397"/>
    <n v="2018"/>
    <n v="2015"/>
    <n v="8"/>
    <x v="8"/>
    <n v="191704.77000000002"/>
    <n v="21"/>
    <n v="34"/>
    <n v="13"/>
    <n v="0.61764705882352944"/>
    <n v="0.35015332203389832"/>
    <n v="-0.26749373678963112"/>
    <n v="4918.8204761904763"/>
    <n v="-34560.971904761886"/>
    <s v=""/>
    <s v=""/>
    <s v="1"/>
    <s v="1"/>
    <s v=""/>
    <s v=""/>
    <s v="1"/>
    <m/>
    <m/>
  </r>
  <r>
    <s v="0000007313"/>
    <s v="ECA – Europe and Central Asia"/>
    <x v="2"/>
    <x v="134"/>
    <s v="P155421"/>
    <x v="133"/>
    <x v="0"/>
    <s v="ACTV"/>
    <x v="34"/>
    <x v="3"/>
    <s v="Georgia"/>
    <d v="2015-08-24T00:00:00"/>
    <d v="2017-12-31T00:00:00"/>
    <n v="350000"/>
    <n v="100523.06"/>
    <n v="82130.12"/>
    <n v="106406.1"/>
    <n v="2018"/>
    <n v="2015"/>
    <n v="8"/>
    <x v="8"/>
    <n v="249476.94"/>
    <n v="21"/>
    <n v="28"/>
    <n v="7"/>
    <n v="0.75"/>
    <n v="0.28720874285714287"/>
    <n v="-0.46279125714285713"/>
    <n v="4786.8123809523804"/>
    <n v="29283.570476190507"/>
    <s v=""/>
    <s v=""/>
    <s v="1"/>
    <s v="1"/>
    <s v=""/>
    <s v=""/>
    <s v=""/>
    <m/>
    <m/>
  </r>
  <r>
    <s v="0000006112"/>
    <s v="GFDRR: EU/ACP Track I Regional/Sub-Regional DRM Cooperation"/>
    <x v="3"/>
    <x v="135"/>
    <s v="P154403"/>
    <x v="134"/>
    <x v="1"/>
    <s v="ACTV"/>
    <x v="54"/>
    <x v="4"/>
    <s v="Africa"/>
    <d v="2015-12-23T00:00:00"/>
    <d v="2019-12-31T00:00:00"/>
    <n v="2486250"/>
    <n v="450222.74"/>
    <n v="260404.74"/>
    <n v="2036027.26"/>
    <n v="2020"/>
    <n v="2015"/>
    <n v="12"/>
    <x v="38"/>
    <n v="2036027.26"/>
    <n v="17"/>
    <n v="48"/>
    <n v="31"/>
    <n v="0.35416666666666669"/>
    <n v="0.1810850638511815"/>
    <n v="-0.17308160281548518"/>
    <n v="26483.690588235295"/>
    <n v="817777.49294117652"/>
    <s v=""/>
    <s v=""/>
    <s v="1"/>
    <s v="1"/>
    <s v=""/>
    <s v=""/>
    <s v=""/>
    <m/>
    <m/>
  </r>
  <r>
    <s v="0000007323"/>
    <s v="Safer Schools"/>
    <x v="2"/>
    <x v="136"/>
    <s v="P157262"/>
    <x v="135"/>
    <x v="0"/>
    <s v="ACTV"/>
    <x v="34"/>
    <x v="3"/>
    <s v="Armenia"/>
    <d v="2015-09-11T00:00:00"/>
    <d v="2017-12-31T00:00:00"/>
    <n v="670000"/>
    <n v="276428.58"/>
    <n v="227117.52"/>
    <n v="254167"/>
    <n v="2018"/>
    <n v="2015"/>
    <n v="9"/>
    <x v="39"/>
    <n v="393571.42"/>
    <n v="21"/>
    <n v="27"/>
    <n v="7"/>
    <n v="0.77777777777777779"/>
    <n v="0.41257997014925374"/>
    <n v="-0.36519780762852405"/>
    <n v="13163.265714285715"/>
    <n v="-211938.80285714293"/>
    <s v=""/>
    <s v=""/>
    <s v="1"/>
    <s v=""/>
    <s v=""/>
    <s v=""/>
    <s v="1"/>
    <m/>
    <m/>
  </r>
  <r>
    <s v="0000006113"/>
    <s v="GFDRR: EU/ACP Track II Technical Assistance and Mainstreaming DRR"/>
    <x v="3"/>
    <x v="137"/>
    <s v="P154582"/>
    <x v="136"/>
    <x v="0"/>
    <s v="ACTV"/>
    <x v="19"/>
    <x v="4"/>
    <s v="Zimbabwe"/>
    <d v="2015-09-29T00:00:00"/>
    <d v="2018-06-30T00:00:00"/>
    <n v="499831"/>
    <n v="219774.15"/>
    <n v="216757.77"/>
    <n v="269908.8"/>
    <n v="2018"/>
    <n v="2015"/>
    <n v="9"/>
    <x v="39"/>
    <n v="280056.84999999998"/>
    <n v="20"/>
    <n v="33"/>
    <n v="13"/>
    <n v="0.60606060606060608"/>
    <n v="0.43969691755813461"/>
    <n v="-0.16636368850247146"/>
    <n v="10988.7075"/>
    <n v="-225423.69500000007"/>
    <s v=""/>
    <s v=""/>
    <s v="1"/>
    <s v=""/>
    <s v=""/>
    <s v=""/>
    <s v="1"/>
    <m/>
    <m/>
  </r>
  <r>
    <s v="0000006113"/>
    <s v="GFDRR: EU/ACP Track II Technical Assistance and Mainstreaming DRR"/>
    <x v="3"/>
    <x v="138"/>
    <s v="P154335"/>
    <x v="137"/>
    <x v="0"/>
    <s v="ACTV"/>
    <x v="47"/>
    <x v="4"/>
    <s v="Mozambique"/>
    <d v="2015-09-29T00:00:00"/>
    <d v="2018-06-15T00:00:00"/>
    <n v="580309"/>
    <n v="221361.2"/>
    <n v="221361.2"/>
    <n v="325206.8"/>
    <n v="2018"/>
    <n v="2015"/>
    <n v="9"/>
    <x v="39"/>
    <n v="358947.8"/>
    <n v="20"/>
    <n v="32"/>
    <n v="13"/>
    <n v="0.625"/>
    <n v="0.3814540184625777"/>
    <n v="-0.2435459815374223"/>
    <n v="11068.060000000001"/>
    <n v="-150182.96000000008"/>
    <s v=""/>
    <s v=""/>
    <s v="1"/>
    <s v="1"/>
    <s v=""/>
    <s v=""/>
    <s v="1"/>
    <m/>
    <m/>
  </r>
  <r>
    <s v="0000007113"/>
    <s v="Country programs"/>
    <x v="1"/>
    <x v="139"/>
    <s v="P154840"/>
    <x v="138"/>
    <x v="1"/>
    <s v="ACTV"/>
    <x v="14"/>
    <x v="5"/>
    <s v="Tonga"/>
    <d v="2015-12-16T00:00:00"/>
    <d v="2020-06-30T00:00:00"/>
    <n v="1500000"/>
    <n v="75000"/>
    <n v="0"/>
    <n v="1425000"/>
    <n v="2020"/>
    <n v="2015"/>
    <n v="12"/>
    <x v="38"/>
    <n v="1425000"/>
    <n v="17"/>
    <n v="54"/>
    <n v="37"/>
    <n v="0.31481481481481483"/>
    <n v="0.05"/>
    <n v="-0.26481481481481484"/>
    <n v="4411.7647058823532"/>
    <n v="1222058.8235294118"/>
    <s v=""/>
    <s v=""/>
    <s v="1"/>
    <s v="1"/>
    <s v=""/>
    <s v=""/>
    <s v=""/>
    <m/>
    <m/>
  </r>
  <r>
    <s v="0000007025"/>
    <s v="Japan-World Bank Program for Mainstreaming Disaster Risk Management in Developing Countries"/>
    <x v="1"/>
    <x v="140"/>
    <s v="P157269"/>
    <x v="139"/>
    <x v="0"/>
    <s v="ACTV"/>
    <x v="24"/>
    <x v="0"/>
    <s v="Central America"/>
    <d v="2015-10-23T00:00:00"/>
    <d v="2018-09-30T00:00:00"/>
    <n v="1000000"/>
    <n v="151354.96"/>
    <n v="15243.36"/>
    <n v="0"/>
    <n v="2019"/>
    <n v="2015"/>
    <n v="10"/>
    <x v="9"/>
    <n v="848645.04"/>
    <n v="19"/>
    <n v="35"/>
    <n v="16"/>
    <n v="0.54285714285714282"/>
    <n v="0.15135495999999998"/>
    <n v="-0.39150218285714283"/>
    <n v="7966.0505263157893"/>
    <n v="482206.71578947373"/>
    <s v=""/>
    <s v=""/>
    <s v="1"/>
    <s v="1"/>
    <s v=""/>
    <s v=""/>
    <s v=""/>
    <m/>
    <m/>
  </r>
  <r>
    <s v="0000007606"/>
    <s v="Resilient Recovery"/>
    <x v="2"/>
    <x v="141"/>
    <s v="P157499"/>
    <x v="140"/>
    <x v="0"/>
    <s v="ACTV"/>
    <x v="27"/>
    <x v="1"/>
    <s v="World"/>
    <d v="2015-10-29T00:00:00"/>
    <d v="2017-06-30T00:00:00"/>
    <n v="150000"/>
    <n v="141953.14000000001"/>
    <n v="80500.789999999994"/>
    <n v="7684"/>
    <n v="2017"/>
    <n v="2015"/>
    <n v="10"/>
    <x v="9"/>
    <n v="8046.859999999986"/>
    <n v="19"/>
    <n v="20"/>
    <n v="1"/>
    <n v="0.95"/>
    <n v="0.94635426666666678"/>
    <n v="-3.6457333333331787E-3"/>
    <n v="7471.2178947368429"/>
    <n v="-335629.1631578948"/>
    <s v=""/>
    <s v=""/>
    <s v=""/>
    <s v=""/>
    <s v=""/>
    <s v=""/>
    <s v="1"/>
    <m/>
    <m/>
  </r>
  <r>
    <s v="0000007606"/>
    <s v="Resilient Recovery"/>
    <x v="2"/>
    <x v="142"/>
    <s v="P157586"/>
    <x v="141"/>
    <x v="0"/>
    <s v="ACTV"/>
    <x v="26"/>
    <x v="1"/>
    <s v="World"/>
    <d v="2015-10-29T00:00:00"/>
    <d v="2017-06-30T00:00:00"/>
    <n v="300000"/>
    <n v="124690.97"/>
    <n v="75284.14"/>
    <n v="27670.560000000001"/>
    <n v="2017"/>
    <n v="2015"/>
    <n v="10"/>
    <x v="9"/>
    <n v="175309.03"/>
    <n v="19"/>
    <n v="20"/>
    <n v="1"/>
    <n v="0.95"/>
    <n v="0.41563656666666665"/>
    <n v="-0.53436343333333336"/>
    <n v="6562.6826315789476"/>
    <n v="-126574.37105263161"/>
    <s v=""/>
    <s v=""/>
    <s v="1"/>
    <s v=""/>
    <s v=""/>
    <s v=""/>
    <s v="1"/>
    <m/>
    <m/>
  </r>
  <r>
    <s v="0000007606"/>
    <s v="Resilient Recovery"/>
    <x v="2"/>
    <x v="143"/>
    <s v="P157588"/>
    <x v="142"/>
    <x v="0"/>
    <s v="ACTV"/>
    <x v="26"/>
    <x v="1"/>
    <s v="World"/>
    <d v="2015-10-28T00:00:00"/>
    <d v="2018-12-30T00:00:00"/>
    <n v="300000"/>
    <n v="165282.84"/>
    <n v="92343.43"/>
    <n v="0"/>
    <n v="2019"/>
    <n v="2015"/>
    <n v="10"/>
    <x v="9"/>
    <n v="134717.16"/>
    <n v="19"/>
    <n v="38"/>
    <n v="19"/>
    <n v="0.5"/>
    <n v="0.55094279999999995"/>
    <n v="5.0942799999999955E-2"/>
    <n v="8699.0968421052621"/>
    <n v="-265441.29473684204"/>
    <s v=""/>
    <s v=""/>
    <s v=""/>
    <s v=""/>
    <s v=""/>
    <s v=""/>
    <s v="1"/>
    <m/>
    <m/>
  </r>
  <r>
    <s v="0000007113"/>
    <s v="Country programs"/>
    <x v="1"/>
    <x v="144"/>
    <s v="P152653"/>
    <x v="143"/>
    <x v="1"/>
    <s v="ACTV"/>
    <x v="60"/>
    <x v="5"/>
    <s v="Pacific Islands"/>
    <d v="2016-03-28T00:00:00"/>
    <d v="2020-06-30T00:00:00"/>
    <n v="270000"/>
    <n v="0"/>
    <n v="0"/>
    <n v="270000"/>
    <n v="2020"/>
    <n v="2016"/>
    <n v="3"/>
    <x v="40"/>
    <n v="270000"/>
    <n v="14"/>
    <n v="51"/>
    <n v="37"/>
    <n v="0.27450980392156865"/>
    <n v="0"/>
    <n v="-0.27450980392156865"/>
    <n v="0"/>
    <n v="270000"/>
    <s v=""/>
    <s v=""/>
    <s v="1"/>
    <s v="1"/>
    <s v=""/>
    <s v=""/>
    <s v=""/>
    <m/>
    <m/>
  </r>
  <r>
    <s v="0000007113"/>
    <s v="Country programs"/>
    <x v="1"/>
    <x v="145"/>
    <s v="P152653"/>
    <x v="144"/>
    <x v="0"/>
    <s v="ACTV"/>
    <x v="60"/>
    <x v="5"/>
    <s v="Pacific Islands"/>
    <d v="2015-11-10T00:00:00"/>
    <d v="2018-08-31T00:00:00"/>
    <n v="30000"/>
    <n v="7654.67"/>
    <n v="3266.71"/>
    <n v="0"/>
    <n v="2019"/>
    <n v="2015"/>
    <n v="11"/>
    <x v="41"/>
    <n v="22345.33"/>
    <n v="19"/>
    <n v="33"/>
    <n v="15"/>
    <n v="0.5757575757575758"/>
    <n v="0.25515566666666667"/>
    <n v="-0.32060190909090913"/>
    <n v="402.87736842105261"/>
    <n v="3812.971052631583"/>
    <s v=""/>
    <s v=""/>
    <s v="1"/>
    <s v="1"/>
    <s v=""/>
    <s v=""/>
    <s v=""/>
    <m/>
    <m/>
  </r>
  <r>
    <s v="0000007113"/>
    <s v="Country programs"/>
    <x v="1"/>
    <x v="146"/>
    <s v="P157441"/>
    <x v="145"/>
    <x v="0"/>
    <s v="ACTV"/>
    <x v="4"/>
    <x v="0"/>
    <s v="El Salvador"/>
    <d v="2015-11-12T00:00:00"/>
    <d v="2017-12-31T00:00:00"/>
    <n v="1040000"/>
    <n v="152456.68"/>
    <n v="120730.17"/>
    <n v="31912"/>
    <n v="2018"/>
    <n v="2015"/>
    <n v="11"/>
    <x v="41"/>
    <n v="887543.32000000007"/>
    <n v="19"/>
    <n v="25"/>
    <n v="7"/>
    <n v="0.76"/>
    <n v="0.14659296153846152"/>
    <n v="-0.61340703846153843"/>
    <n v="8024.0357894736835"/>
    <n v="518437.67368421063"/>
    <s v=""/>
    <s v=""/>
    <s v="1"/>
    <s v="1"/>
    <s v=""/>
    <s v=""/>
    <s v=""/>
    <m/>
    <m/>
  </r>
  <r>
    <s v="0000007113"/>
    <s v="Country programs"/>
    <x v="1"/>
    <x v="147"/>
    <s v="P153085"/>
    <x v="146"/>
    <x v="1"/>
    <s v="ACTV"/>
    <x v="61"/>
    <x v="4"/>
    <s v="Congo, Democratic Republic of"/>
    <d v="2016-09-15T00:00:00"/>
    <d v="2020-06-06T00:00:00"/>
    <n v="1800000"/>
    <n v="296694.11"/>
    <n v="296694.11"/>
    <n v="1503305.89"/>
    <n v="2020"/>
    <n v="2016"/>
    <n v="9"/>
    <x v="42"/>
    <n v="1503305.8900000001"/>
    <n v="8"/>
    <n v="44"/>
    <n v="36"/>
    <n v="0.18181818181818182"/>
    <n v="0.16483006111111109"/>
    <n v="-1.6988120707070731E-2"/>
    <n v="37086.763749999998"/>
    <n v="-202685.2424999997"/>
    <s v=""/>
    <s v=""/>
    <s v=""/>
    <s v="1"/>
    <s v=""/>
    <s v=""/>
    <s v="1"/>
    <m/>
    <m/>
  </r>
  <r>
    <s v="0000007113"/>
    <s v="Country programs"/>
    <x v="1"/>
    <x v="148"/>
    <s v="P153085"/>
    <x v="147"/>
    <x v="0"/>
    <s v="ACTV"/>
    <x v="61"/>
    <x v="4"/>
    <s v="Congo, Democratic Republic of"/>
    <d v="2015-12-03T00:00:00"/>
    <d v="2020-06-30T00:00:00"/>
    <n v="200000"/>
    <n v="6430.86"/>
    <n v="6430.86"/>
    <n v="3294"/>
    <n v="2020"/>
    <n v="2015"/>
    <n v="12"/>
    <x v="38"/>
    <n v="193569.14"/>
    <n v="18"/>
    <n v="54"/>
    <n v="37"/>
    <n v="0.33333333333333331"/>
    <n v="3.2154299999999997E-2"/>
    <n v="-0.30117903333333329"/>
    <n v="357.27"/>
    <n v="177134.72000000003"/>
    <s v=""/>
    <s v=""/>
    <s v="1"/>
    <s v="1"/>
    <s v=""/>
    <s v=""/>
    <s v=""/>
    <m/>
    <m/>
  </r>
  <r>
    <s v="0000007310"/>
    <s v="AFR - Africa"/>
    <x v="2"/>
    <x v="149"/>
    <s v="P156705"/>
    <x v="148"/>
    <x v="0"/>
    <s v="ACTV"/>
    <x v="62"/>
    <x v="4"/>
    <s v="Africa"/>
    <d v="2015-12-15T00:00:00"/>
    <d v="2017-06-30T00:00:00"/>
    <n v="450000"/>
    <n v="3164.66"/>
    <n v="3009.19"/>
    <n v="0"/>
    <n v="2017"/>
    <n v="2015"/>
    <n v="12"/>
    <x v="38"/>
    <n v="446835.34"/>
    <n v="17"/>
    <n v="18"/>
    <n v="1"/>
    <n v="0.94444444444444442"/>
    <n v="7.0325777777777779E-3"/>
    <n v="-0.93741186666666665"/>
    <n v="186.15647058823529"/>
    <n v="438272.14235294121"/>
    <s v=""/>
    <s v=""/>
    <s v="1"/>
    <s v="1"/>
    <s v=""/>
    <s v="1"/>
    <s v=""/>
    <m/>
    <m/>
  </r>
  <r>
    <s v="0000007606"/>
    <s v="Resilient Recovery"/>
    <x v="2"/>
    <x v="150"/>
    <s v="P157741"/>
    <x v="149"/>
    <x v="0"/>
    <s v="ACTV"/>
    <x v="63"/>
    <x v="1"/>
    <s v="World"/>
    <d v="2015-12-17T00:00:00"/>
    <d v="2017-12-30T00:00:00"/>
    <n v="500000"/>
    <n v="126670.06"/>
    <n v="77184"/>
    <n v="240885.34"/>
    <n v="2018"/>
    <n v="2015"/>
    <n v="12"/>
    <x v="38"/>
    <n v="373329.94"/>
    <n v="17"/>
    <n v="24"/>
    <n v="7"/>
    <n v="0.70833333333333337"/>
    <n v="0.25334012"/>
    <n v="-0.45499321333333337"/>
    <n v="7451.18"/>
    <n v="30575.659999999974"/>
    <s v=""/>
    <s v=""/>
    <s v="1"/>
    <s v="1"/>
    <s v=""/>
    <s v=""/>
    <s v=""/>
    <m/>
    <m/>
  </r>
  <r>
    <s v="0000004110"/>
    <s v="TRACK II (TA) SUB MDTF FOR ANALYTICAL AND ADVISORY SERVICES (CORE)"/>
    <x v="0"/>
    <x v="151"/>
    <s v="P156711"/>
    <x v="150"/>
    <x v="0"/>
    <s v="ACTV"/>
    <x v="30"/>
    <x v="5"/>
    <s v="Indonesia"/>
    <d v="2015-12-21T00:00:00"/>
    <d v="2017-08-31T00:00:00"/>
    <n v="400000"/>
    <n v="186026.9"/>
    <n v="154469.46"/>
    <n v="23700.25"/>
    <n v="2018"/>
    <n v="2015"/>
    <n v="12"/>
    <x v="38"/>
    <n v="213973.1"/>
    <n v="17"/>
    <n v="20"/>
    <n v="3"/>
    <n v="0.85"/>
    <n v="0.46506724999999999"/>
    <n v="-0.38493274999999999"/>
    <n v="10942.758823529412"/>
    <n v="-289393.80588235287"/>
    <s v=""/>
    <s v=""/>
    <s v="1"/>
    <s v=""/>
    <s v=""/>
    <s v=""/>
    <s v="1"/>
    <m/>
    <m/>
  </r>
  <r>
    <s v="0000007113"/>
    <s v="Country programs"/>
    <x v="1"/>
    <x v="152"/>
    <s v="P154477"/>
    <x v="151"/>
    <x v="0"/>
    <s v="ACTV"/>
    <x v="64"/>
    <x v="2"/>
    <s v="Bhutan"/>
    <d v="2016-01-05T00:00:00"/>
    <d v="2019-06-30T00:00:00"/>
    <n v="500000"/>
    <n v="100211.37"/>
    <n v="79627.22"/>
    <n v="110420"/>
    <n v="2019"/>
    <n v="2016"/>
    <n v="1"/>
    <x v="10"/>
    <n v="399788.63"/>
    <n v="17"/>
    <n v="41"/>
    <n v="25"/>
    <n v="0.41463414634146339"/>
    <n v="0.20042273999999999"/>
    <n v="-0.21421140634146341"/>
    <n v="5894.7864705882348"/>
    <n v="128628.45235294121"/>
    <s v=""/>
    <s v=""/>
    <s v="1"/>
    <s v="1"/>
    <s v=""/>
    <s v=""/>
    <s v=""/>
    <m/>
    <m/>
  </r>
  <r>
    <s v="0000004110"/>
    <s v="TRACK II (TA) SUB MDTF FOR ANALYTICAL AND ADVISORY SERVICES (CORE)"/>
    <x v="0"/>
    <x v="153"/>
    <s v="P158452"/>
    <x v="152"/>
    <x v="0"/>
    <s v="ACTV"/>
    <x v="3"/>
    <x v="0"/>
    <s v="Mexico"/>
    <d v="2016-01-12T00:00:00"/>
    <d v="2017-06-15T00:00:00"/>
    <n v="100000"/>
    <n v="65580.11"/>
    <n v="53880.11"/>
    <n v="0"/>
    <n v="2017"/>
    <n v="2016"/>
    <n v="1"/>
    <x v="10"/>
    <n v="34419.89"/>
    <n v="17"/>
    <n v="17"/>
    <n v="1"/>
    <n v="1"/>
    <n v="0.65580110000000003"/>
    <n v="-0.34419889999999997"/>
    <n v="3857.6535294117648"/>
    <n v="-143032.17235294118"/>
    <s v=""/>
    <s v=""/>
    <s v="1"/>
    <s v=""/>
    <s v=""/>
    <s v=""/>
    <s v="1"/>
    <m/>
    <m/>
  </r>
  <r>
    <s v="0000007114"/>
    <s v="Knowledge and Capacity Development"/>
    <x v="1"/>
    <x v="154"/>
    <s v="P159505"/>
    <x v="153"/>
    <x v="0"/>
    <s v="ACTV"/>
    <x v="65"/>
    <x v="1"/>
    <s v="World"/>
    <d v="2016-01-21T00:00:00"/>
    <d v="2018-01-18T00:00:00"/>
    <n v="300000"/>
    <n v="238342.85"/>
    <n v="177582.71"/>
    <n v="29801.75"/>
    <n v="2018"/>
    <n v="2016"/>
    <n v="1"/>
    <x v="10"/>
    <n v="61657.149999999994"/>
    <n v="16"/>
    <n v="23"/>
    <n v="8"/>
    <n v="0.69565217391304346"/>
    <n v="0.79447616666666665"/>
    <n v="9.8823992753623191E-2"/>
    <n v="14896.428125"/>
    <n v="-623578.54374999995"/>
    <s v=""/>
    <s v=""/>
    <s v=""/>
    <s v=""/>
    <s v=""/>
    <s v=""/>
    <s v="1"/>
    <m/>
    <m/>
  </r>
  <r>
    <s v="0000006114"/>
    <s v="GFDRR: EU/ACP Track III Post Disaster Responses and PDNAs"/>
    <x v="3"/>
    <x v="155"/>
    <s v="P157588"/>
    <x v="154"/>
    <x v="0"/>
    <s v="ACTV"/>
    <x v="26"/>
    <x v="1"/>
    <s v="World"/>
    <d v="2016-01-26T00:00:00"/>
    <d v="2017-12-31T00:00:00"/>
    <n v="890000"/>
    <n v="366945.59"/>
    <n v="192319"/>
    <n v="4496"/>
    <n v="2018"/>
    <n v="2016"/>
    <n v="1"/>
    <x v="10"/>
    <n v="523054.41"/>
    <n v="16"/>
    <n v="23"/>
    <n v="7"/>
    <n v="0.69565217391304346"/>
    <n v="0.4122984157303371"/>
    <n v="-0.28335375818270636"/>
    <n v="22934.099375000002"/>
    <n v="-531914.16125000012"/>
    <s v=""/>
    <s v=""/>
    <s v="1"/>
    <s v=""/>
    <s v=""/>
    <s v=""/>
    <s v="1"/>
    <m/>
    <m/>
  </r>
  <r>
    <s v="0000007313"/>
    <s v="ECA – Europe and Central Asia"/>
    <x v="2"/>
    <x v="156"/>
    <s v="P158341"/>
    <x v="155"/>
    <x v="0"/>
    <s v="ACTV"/>
    <x v="5"/>
    <x v="3"/>
    <s v="Europe and Central Asia"/>
    <d v="2016-01-28T00:00:00"/>
    <d v="2017-12-31T00:00:00"/>
    <n v="960000"/>
    <n v="535611.61"/>
    <n v="375955.48"/>
    <n v="31263.27"/>
    <n v="2018"/>
    <n v="2016"/>
    <n v="1"/>
    <x v="10"/>
    <n v="424388.39"/>
    <n v="16"/>
    <n v="23"/>
    <n v="7"/>
    <n v="0.69565217391304346"/>
    <n v="0.55792876041666661"/>
    <n v="-0.13772341349637685"/>
    <n v="33475.725624999999"/>
    <n v="-1115494.98875"/>
    <s v=""/>
    <s v=""/>
    <s v=""/>
    <s v=""/>
    <s v=""/>
    <s v=""/>
    <s v="1"/>
    <m/>
    <m/>
  </r>
  <r>
    <s v="0000007309"/>
    <s v="Disaster Risk Financing and Insurance (DRFI)"/>
    <x v="2"/>
    <x v="157"/>
    <s v="P157339"/>
    <x v="156"/>
    <x v="0"/>
    <s v="ACTV"/>
    <x v="43"/>
    <x v="1"/>
    <s v="World"/>
    <d v="2016-02-01T00:00:00"/>
    <d v="2018-12-31T00:00:00"/>
    <n v="1962400"/>
    <n v="413221.34"/>
    <n v="361394.02"/>
    <n v="571215.65"/>
    <n v="2019"/>
    <n v="2016"/>
    <n v="2"/>
    <x v="43"/>
    <n v="1549178.66"/>
    <n v="16"/>
    <n v="34"/>
    <n v="19"/>
    <n v="0.47058823529411764"/>
    <n v="0.21056937423562985"/>
    <n v="-0.26001886105848782"/>
    <n v="25826.333750000002"/>
    <n v="361167.30749999988"/>
    <s v=""/>
    <s v=""/>
    <s v="1"/>
    <s v="1"/>
    <s v=""/>
    <s v=""/>
    <s v=""/>
    <m/>
    <m/>
  </r>
  <r>
    <s v="0000006287"/>
    <s v="Callable MDTF Sub TF for Standby Recovery Financing Facility - Callable"/>
    <x v="5"/>
    <x v="158"/>
    <s v="P155969"/>
    <x v="157"/>
    <x v="0"/>
    <s v="ACTV"/>
    <x v="53"/>
    <x v="2"/>
    <s v="Nepal"/>
    <d v="2016-02-03T00:00:00"/>
    <d v="2017-08-31T00:00:00"/>
    <n v="185563.5"/>
    <n v="185428.33"/>
    <n v="4785.76"/>
    <n v="0"/>
    <n v="2018"/>
    <n v="2016"/>
    <n v="2"/>
    <x v="43"/>
    <n v="135.17000000001281"/>
    <n v="16"/>
    <n v="18"/>
    <n v="3"/>
    <n v="0.88888888888888884"/>
    <n v="0.99927157010942336"/>
    <n v="0.11038268122053452"/>
    <n v="11589.270624999999"/>
    <n v="-532971.27874999994"/>
    <s v=""/>
    <s v=""/>
    <s v=""/>
    <s v=""/>
    <s v=""/>
    <s v=""/>
    <s v="1"/>
    <m/>
    <m/>
  </r>
  <r>
    <s v="0000007313"/>
    <s v="ECA – Europe and Central Asia"/>
    <x v="2"/>
    <x v="159"/>
    <s v="P151416"/>
    <x v="158"/>
    <x v="0"/>
    <s v="ACTV"/>
    <x v="66"/>
    <x v="3"/>
    <s v="Kyrgyz Republic"/>
    <d v="2016-02-03T00:00:00"/>
    <d v="2018-03-31T00:00:00"/>
    <n v="98000"/>
    <n v="29509.79"/>
    <n v="29509.79"/>
    <n v="45800"/>
    <n v="2018"/>
    <n v="2016"/>
    <n v="2"/>
    <x v="43"/>
    <n v="68490.209999999992"/>
    <n v="16"/>
    <n v="25"/>
    <n v="10"/>
    <n v="0.64"/>
    <n v="0.301120306122449"/>
    <n v="-0.33887969387755101"/>
    <n v="1844.3618750000001"/>
    <n v="-16350.436250000013"/>
    <s v=""/>
    <s v=""/>
    <s v="1"/>
    <s v="1"/>
    <s v=""/>
    <s v=""/>
    <s v="1"/>
    <m/>
    <m/>
  </r>
  <r>
    <s v="0000007313"/>
    <s v="ECA – Europe and Central Asia"/>
    <x v="2"/>
    <x v="160"/>
    <s v="P151416"/>
    <x v="159"/>
    <x v="1"/>
    <s v="ACTV"/>
    <x v="66"/>
    <x v="3"/>
    <s v="Kyrgyz Republic"/>
    <d v="2016-04-20T00:00:00"/>
    <d v="2017-06-30T00:00:00"/>
    <n v="207000"/>
    <n v="70000"/>
    <n v="0"/>
    <n v="137000"/>
    <n v="2017"/>
    <n v="2016"/>
    <n v="4"/>
    <x v="44"/>
    <n v="137000"/>
    <n v="13"/>
    <n v="14"/>
    <n v="1"/>
    <n v="0.9285714285714286"/>
    <n v="0.33816425120772947"/>
    <n v="-0.59040717736369919"/>
    <n v="5384.6153846153848"/>
    <n v="-110692.30769230769"/>
    <s v=""/>
    <s v=""/>
    <s v="1"/>
    <s v="1"/>
    <s v=""/>
    <s v="1"/>
    <s v="1"/>
    <m/>
    <m/>
  </r>
  <r>
    <s v="0000007320"/>
    <s v="Resilience to Climate Change"/>
    <x v="2"/>
    <x v="161"/>
    <s v="P150751"/>
    <x v="160"/>
    <x v="0"/>
    <s v="ACTV"/>
    <x v="3"/>
    <x v="0"/>
    <s v="Bolivia"/>
    <d v="2016-02-05T00:00:00"/>
    <d v="2017-03-15T00:00:00"/>
    <n v="118000"/>
    <n v="116415.65"/>
    <n v="32729.89"/>
    <n v="0"/>
    <n v="2017"/>
    <n v="2016"/>
    <n v="2"/>
    <x v="43"/>
    <n v="1584.3500000000058"/>
    <n v="16"/>
    <n v="13"/>
    <n v="-2"/>
    <n v="1.2307692307692308"/>
    <n v="0.98657330508474572"/>
    <n v="-0.24419592568448512"/>
    <n v="7275.9781249999996"/>
    <n v="-333110.64374999993"/>
    <s v=""/>
    <s v="1"/>
    <s v="1"/>
    <s v=""/>
    <s v=""/>
    <s v=""/>
    <s v="1"/>
    <m/>
    <m/>
  </r>
  <r>
    <s v="0000007316"/>
    <s v="LCR: Latin America and Caribbean"/>
    <x v="2"/>
    <x v="162"/>
    <s v="P129992"/>
    <x v="161"/>
    <x v="0"/>
    <s v="ACTV"/>
    <x v="18"/>
    <x v="0"/>
    <s v="Dominica"/>
    <d v="2016-02-17T00:00:00"/>
    <d v="2017-08-31T00:00:00"/>
    <n v="1056000"/>
    <n v="201782.55"/>
    <n v="157512.97"/>
    <n v="710055"/>
    <n v="2018"/>
    <n v="2016"/>
    <n v="2"/>
    <x v="43"/>
    <n v="854217.45"/>
    <n v="15"/>
    <n v="18"/>
    <n v="3"/>
    <n v="0.83333333333333337"/>
    <n v="0.19108196022727272"/>
    <n v="-0.64225137310606062"/>
    <n v="13452.17"/>
    <n v="235417.63"/>
    <s v=""/>
    <s v=""/>
    <s v="1"/>
    <s v="1"/>
    <s v=""/>
    <s v="1"/>
    <s v=""/>
    <m/>
    <m/>
  </r>
  <r>
    <s v="0000004110"/>
    <s v="TRACK II (TA) SUB MDTF FOR ANALYTICAL AND ADVISORY SERVICES (CORE)"/>
    <x v="0"/>
    <x v="163"/>
    <s v="P159756"/>
    <x v="162"/>
    <x v="0"/>
    <s v="ACTV"/>
    <x v="47"/>
    <x v="4"/>
    <s v="Madagascar"/>
    <d v="2016-02-19T00:00:00"/>
    <d v="2017-09-30T00:00:00"/>
    <n v="300000"/>
    <n v="153765.81"/>
    <n v="153765.81"/>
    <n v="30560"/>
    <n v="2018"/>
    <n v="2016"/>
    <n v="2"/>
    <x v="43"/>
    <n v="146234.19"/>
    <n v="15"/>
    <n v="19"/>
    <n v="4"/>
    <n v="0.78947368421052633"/>
    <n v="0.51255269999999997"/>
    <n v="-0.27692098421052636"/>
    <n v="10251.054"/>
    <n v="-325314.29399999999"/>
    <s v=""/>
    <s v=""/>
    <s v="1"/>
    <s v=""/>
    <s v=""/>
    <s v=""/>
    <s v="1"/>
    <m/>
    <m/>
  </r>
  <r>
    <s v="0000007313"/>
    <s v="ECA – Europe and Central Asia"/>
    <x v="2"/>
    <x v="164"/>
    <s v="P155583"/>
    <x v="163"/>
    <x v="0"/>
    <s v="ACTV"/>
    <x v="6"/>
    <x v="3"/>
    <s v="Serbia"/>
    <d v="2016-02-24T00:00:00"/>
    <d v="2018-02-28T00:00:00"/>
    <n v="500000"/>
    <n v="148482.93"/>
    <n v="148482.93"/>
    <n v="510"/>
    <n v="2018"/>
    <n v="2016"/>
    <n v="2"/>
    <x v="43"/>
    <n v="351517.07"/>
    <n v="15"/>
    <n v="24"/>
    <n v="9"/>
    <n v="0.625"/>
    <n v="0.29696585999999997"/>
    <n v="-0.32803414000000003"/>
    <n v="9898.8619999999992"/>
    <n v="-103830.58199999994"/>
    <s v=""/>
    <s v=""/>
    <s v="1"/>
    <s v="1"/>
    <s v=""/>
    <s v=""/>
    <s v="1"/>
    <m/>
    <m/>
  </r>
  <r>
    <s v="0000007113"/>
    <s v="Country programs"/>
    <x v="1"/>
    <x v="165"/>
    <s v="P159268"/>
    <x v="164"/>
    <x v="0"/>
    <s v="ACTV"/>
    <x v="67"/>
    <x v="3"/>
    <s v="Uzbekistan"/>
    <d v="2016-02-24T00:00:00"/>
    <d v="2018-09-21T00:00:00"/>
    <n v="1250000"/>
    <n v="94489.85"/>
    <n v="84253.58"/>
    <n v="12116"/>
    <n v="2019"/>
    <n v="2016"/>
    <n v="2"/>
    <x v="43"/>
    <n v="1155510.1499999999"/>
    <n v="15"/>
    <n v="30"/>
    <n v="16"/>
    <n v="0.5"/>
    <n v="7.559188E-2"/>
    <n v="-0.42440812"/>
    <n v="6299.3233333333337"/>
    <n v="865741.27666666661"/>
    <s v=""/>
    <s v=""/>
    <s v="1"/>
    <s v="1"/>
    <s v=""/>
    <s v=""/>
    <s v=""/>
    <m/>
    <m/>
  </r>
  <r>
    <s v="0000006113"/>
    <s v="GFDRR: EU/ACP Track II Technical Assistance and Mainstreaming DRR"/>
    <x v="3"/>
    <x v="166"/>
    <s v="P153764"/>
    <x v="165"/>
    <x v="0"/>
    <s v="ACTV"/>
    <x v="28"/>
    <x v="0"/>
    <s v="Caribbean"/>
    <d v="2016-02-24T00:00:00"/>
    <d v="2019-01-31T00:00:00"/>
    <n v="1300000"/>
    <n v="370919.22"/>
    <n v="258106.81"/>
    <n v="127355"/>
    <n v="2019"/>
    <n v="2016"/>
    <n v="2"/>
    <x v="43"/>
    <n v="929080.78"/>
    <n v="15"/>
    <n v="35"/>
    <n v="20"/>
    <n v="0.42857142857142855"/>
    <n v="0.28532247692307688"/>
    <n v="-0.14324895164835166"/>
    <n v="24727.947999999997"/>
    <n v="-208404.82799999975"/>
    <s v=""/>
    <s v=""/>
    <s v=""/>
    <s v="1"/>
    <s v=""/>
    <s v=""/>
    <s v="1"/>
    <m/>
    <m/>
  </r>
  <r>
    <s v="0000007113"/>
    <s v="Country programs"/>
    <x v="1"/>
    <x v="167"/>
    <s v="P157773"/>
    <x v="166"/>
    <x v="0"/>
    <s v="ACTV"/>
    <x v="68"/>
    <x v="1"/>
    <s v="World"/>
    <d v="2016-02-24T00:00:00"/>
    <d v="2017-09-30T00:00:00"/>
    <n v="1800000"/>
    <n v="754453.99"/>
    <n v="485636.68"/>
    <n v="117473.2"/>
    <n v="2018"/>
    <n v="2016"/>
    <n v="2"/>
    <x v="43"/>
    <n v="1045546.01"/>
    <n v="15"/>
    <n v="19"/>
    <n v="4"/>
    <n v="0.78947368421052633"/>
    <n v="0.41914110555555556"/>
    <n v="-0.37033257865497077"/>
    <n v="50296.932666666668"/>
    <n v="-1268112.8926666665"/>
    <s v=""/>
    <s v=""/>
    <s v="1"/>
    <s v=""/>
    <s v=""/>
    <s v=""/>
    <s v="1"/>
    <m/>
    <m/>
  </r>
  <r>
    <s v="0000007320"/>
    <s v="Resilience to Climate Change"/>
    <x v="2"/>
    <x v="168"/>
    <s v="P158373"/>
    <x v="167"/>
    <x v="0"/>
    <s v="ACTV"/>
    <x v="69"/>
    <x v="3"/>
    <s v="Central Asia"/>
    <d v="2016-02-25T00:00:00"/>
    <d v="2018-06-30T00:00:00"/>
    <n v="1200000"/>
    <n v="201262.59"/>
    <n v="183557.83"/>
    <n v="34954.519999999997"/>
    <n v="2018"/>
    <n v="2016"/>
    <n v="2"/>
    <x v="43"/>
    <n v="998737.41"/>
    <n v="15"/>
    <n v="28"/>
    <n v="13"/>
    <n v="0.5357142857142857"/>
    <n v="0.16771882499999999"/>
    <n v="-0.36799546071428568"/>
    <n v="13417.505999999999"/>
    <n v="381532.13400000008"/>
    <s v=""/>
    <s v=""/>
    <s v="1"/>
    <s v="1"/>
    <s v=""/>
    <s v=""/>
    <s v=""/>
    <m/>
    <m/>
  </r>
  <r>
    <s v="0000007114"/>
    <s v="Knowledge and Capacity Development"/>
    <x v="1"/>
    <x v="169"/>
    <s v="P155077"/>
    <x v="168"/>
    <x v="0"/>
    <s v="ACTV"/>
    <x v="70"/>
    <x v="1"/>
    <s v="World"/>
    <d v="2016-02-25T00:00:00"/>
    <d v="2020-02-22T00:00:00"/>
    <n v="600000"/>
    <n v="413365.55"/>
    <n v="281682.81"/>
    <n v="69474.3"/>
    <n v="2020"/>
    <n v="2016"/>
    <n v="2"/>
    <x v="43"/>
    <n v="186634.45"/>
    <n v="15"/>
    <n v="47"/>
    <n v="33"/>
    <n v="0.31914893617021278"/>
    <n v="0.68894258333333336"/>
    <n v="0.36979364716312058"/>
    <n v="27557.703333333331"/>
    <n v="-1081019.9033333333"/>
    <s v=""/>
    <s v=""/>
    <s v=""/>
    <s v=""/>
    <s v=""/>
    <s v=""/>
    <s v="1"/>
    <m/>
    <m/>
  </r>
  <r>
    <s v="0000007114"/>
    <s v="Knowledge and Capacity Development"/>
    <x v="1"/>
    <x v="170"/>
    <s v="P158796"/>
    <x v="169"/>
    <x v="0"/>
    <s v="ACTV"/>
    <x v="71"/>
    <x v="1"/>
    <s v="World"/>
    <d v="2016-03-04T00:00:00"/>
    <d v="2017-05-31T00:00:00"/>
    <n v="300000"/>
    <n v="44224.57"/>
    <n v="18177.849999999999"/>
    <n v="164576.07"/>
    <n v="2017"/>
    <n v="2016"/>
    <n v="3"/>
    <x v="40"/>
    <n v="255775.43"/>
    <n v="15"/>
    <n v="14"/>
    <n v="0"/>
    <n v="1.0714285714285714"/>
    <n v="0.14741523333333334"/>
    <n v="-0.924013338095238"/>
    <n v="2948.3046666666664"/>
    <n v="120153.41533333334"/>
    <s v=""/>
    <s v="1"/>
    <s v="1"/>
    <s v="1"/>
    <s v=""/>
    <s v="1"/>
    <s v=""/>
    <m/>
    <m/>
  </r>
  <r>
    <s v="0000007114"/>
    <s v="Knowledge and Capacity Development"/>
    <x v="1"/>
    <x v="171"/>
    <s v="P159506"/>
    <x v="170"/>
    <x v="0"/>
    <s v="ACTV"/>
    <x v="21"/>
    <x v="1"/>
    <s v="World"/>
    <d v="2016-03-04T00:00:00"/>
    <d v="2017-12-31T00:00:00"/>
    <n v="600000"/>
    <n v="176572.28"/>
    <n v="69950.179999999993"/>
    <n v="377630"/>
    <n v="2018"/>
    <n v="2016"/>
    <n v="3"/>
    <x v="40"/>
    <n v="423427.72"/>
    <n v="15"/>
    <n v="21"/>
    <n v="7"/>
    <n v="0.7142857142857143"/>
    <n v="0.29428713333333334"/>
    <n v="-0.41999858095238096"/>
    <n v="11771.485333333334"/>
    <n v="-118060.60533333337"/>
    <s v=""/>
    <s v=""/>
    <s v="1"/>
    <s v="1"/>
    <s v=""/>
    <s v=""/>
    <s v="1"/>
    <m/>
    <m/>
  </r>
  <r>
    <s v="0000007114"/>
    <s v="Knowledge and Capacity Development"/>
    <x v="1"/>
    <x v="172"/>
    <s v="P159464"/>
    <x v="171"/>
    <x v="0"/>
    <s v="ACTV"/>
    <x v="30"/>
    <x v="1"/>
    <s v="World"/>
    <d v="2016-03-06T00:00:00"/>
    <d v="2017-07-30T00:00:00"/>
    <n v="300000"/>
    <n v="112863.95"/>
    <n v="58697.33"/>
    <n v="0"/>
    <n v="2018"/>
    <n v="2016"/>
    <n v="3"/>
    <x v="40"/>
    <n v="187136.05"/>
    <n v="15"/>
    <n v="16"/>
    <n v="2"/>
    <n v="0.9375"/>
    <n v="0.37621316666666665"/>
    <n v="-0.5612868333333334"/>
    <n v="7524.2633333333333"/>
    <n v="-158980.06333333335"/>
    <s v=""/>
    <s v=""/>
    <s v="1"/>
    <s v="1"/>
    <s v=""/>
    <s v="1"/>
    <s v="1"/>
    <m/>
    <m/>
  </r>
  <r>
    <s v="0000004110"/>
    <s v="TRACK II (TA) SUB MDTF FOR ANALYTICAL AND ADVISORY SERVICES (CORE)"/>
    <x v="0"/>
    <x v="173"/>
    <s v="P163394"/>
    <x v="172"/>
    <x v="0"/>
    <s v="ACTV"/>
    <x v="72"/>
    <x v="1"/>
    <s v="World"/>
    <d v="2016-03-08T00:00:00"/>
    <d v="2017-08-31T00:00:00"/>
    <n v="650000"/>
    <n v="583330.65"/>
    <n v="305356.03999999998"/>
    <n v="35240"/>
    <n v="2018"/>
    <n v="2016"/>
    <n v="3"/>
    <x v="40"/>
    <n v="66669.349999999977"/>
    <n v="15"/>
    <n v="17"/>
    <n v="3"/>
    <n v="0.88235294117647056"/>
    <n v="0.89743176923076928"/>
    <n v="1.5078828054298721E-2"/>
    <n v="38888.71"/>
    <n v="-1722211.31"/>
    <s v=""/>
    <s v=""/>
    <s v=""/>
    <s v=""/>
    <s v=""/>
    <s v=""/>
    <s v="1"/>
    <m/>
    <m/>
  </r>
  <r>
    <s v="0000004110"/>
    <s v="TRACK II (TA) SUB MDTF FOR ANALYTICAL AND ADVISORY SERVICES (CORE)"/>
    <x v="0"/>
    <x v="174"/>
    <s v="P158753"/>
    <x v="173"/>
    <x v="0"/>
    <s v="ACTV"/>
    <x v="37"/>
    <x v="1"/>
    <s v="World"/>
    <d v="2016-03-08T00:00:00"/>
    <d v="2017-06-15T00:00:00"/>
    <n v="120000"/>
    <n v="83691.17"/>
    <n v="65096.97"/>
    <n v="12430"/>
    <n v="2017"/>
    <n v="2016"/>
    <n v="3"/>
    <x v="40"/>
    <n v="36308.83"/>
    <n v="15"/>
    <n v="15"/>
    <n v="1"/>
    <n v="1"/>
    <n v="0.6974264166666666"/>
    <n v="-0.3025735833333334"/>
    <n v="5579.4113333333335"/>
    <n v="-220344.09133333334"/>
    <s v=""/>
    <s v=""/>
    <s v="1"/>
    <s v=""/>
    <s v=""/>
    <s v=""/>
    <s v="1"/>
    <m/>
    <m/>
  </r>
  <r>
    <s v="0000007653"/>
    <s v="EU-SAR Program Operational/Implementation Support"/>
    <x v="7"/>
    <x v="175"/>
    <s v=""/>
    <x v="174"/>
    <x v="0"/>
    <s v="ACTV"/>
    <x v="56"/>
    <x v="2"/>
    <s v="South Asia"/>
    <d v="2016-03-10T00:00:00"/>
    <d v="2019-03-09T00:00:00"/>
    <n v="550000"/>
    <n v="87728.65"/>
    <n v="44741.08"/>
    <n v="1678.96"/>
    <n v="2019"/>
    <n v="2016"/>
    <n v="3"/>
    <x v="40"/>
    <n v="462271.35"/>
    <n v="15"/>
    <n v="35"/>
    <n v="21"/>
    <n v="0.42857142857142855"/>
    <n v="0.15950663636363635"/>
    <n v="-0.26906479220779222"/>
    <n v="5848.5766666666659"/>
    <n v="193236.82333333336"/>
    <s v=""/>
    <s v=""/>
    <s v="1"/>
    <s v="1"/>
    <s v=""/>
    <s v=""/>
    <s v=""/>
    <m/>
    <m/>
  </r>
  <r>
    <s v="0000007311"/>
    <s v="Civil Society Engagement, Community Resilience, and Gender"/>
    <x v="2"/>
    <x v="176"/>
    <s v="P127741"/>
    <x v="175"/>
    <x v="0"/>
    <s v="ACTV"/>
    <x v="73"/>
    <x v="5"/>
    <s v="Philippines"/>
    <d v="2016-03-15T00:00:00"/>
    <d v="2018-02-21T00:00:00"/>
    <n v="500000"/>
    <n v="84906.92"/>
    <n v="56534.87"/>
    <n v="229879.81"/>
    <n v="2018"/>
    <n v="2016"/>
    <n v="3"/>
    <x v="40"/>
    <n v="415093.08"/>
    <n v="14"/>
    <n v="23"/>
    <n v="9"/>
    <n v="0.60869565217391308"/>
    <n v="0.16981383999999999"/>
    <n v="-0.43888181217391309"/>
    <n v="6064.78"/>
    <n v="136113.20000000001"/>
    <s v=""/>
    <s v=""/>
    <s v="1"/>
    <s v="1"/>
    <s v=""/>
    <s v=""/>
    <s v=""/>
    <m/>
    <m/>
  </r>
  <r>
    <s v="0000007113"/>
    <s v="Country programs"/>
    <x v="1"/>
    <x v="177"/>
    <s v="P154840"/>
    <x v="176"/>
    <x v="0"/>
    <s v="ACTV"/>
    <x v="14"/>
    <x v="5"/>
    <s v="Tonga"/>
    <d v="2016-03-15T00:00:00"/>
    <d v="2020-06-30T00:00:00"/>
    <n v="150000"/>
    <n v="41718.800000000003"/>
    <n v="23433.63"/>
    <n v="0"/>
    <n v="2020"/>
    <n v="2016"/>
    <n v="3"/>
    <x v="40"/>
    <n v="108281.2"/>
    <n v="14"/>
    <n v="51"/>
    <n v="37"/>
    <n v="0.27450980392156865"/>
    <n v="0.27812533333333334"/>
    <n v="3.6155294117646841E-3"/>
    <n v="2979.9142857142861"/>
    <n v="-28794.857142857174"/>
    <s v=""/>
    <s v=""/>
    <s v=""/>
    <s v="1"/>
    <s v=""/>
    <s v=""/>
    <s v="1"/>
    <m/>
    <m/>
  </r>
  <r>
    <s v="0000004110"/>
    <s v="TRACK II (TA) SUB MDTF FOR ANALYTICAL AND ADVISORY SERVICES (CORE)"/>
    <x v="0"/>
    <x v="178"/>
    <s v="P112615"/>
    <x v="177"/>
    <x v="0"/>
    <s v="ACTV"/>
    <x v="13"/>
    <x v="5"/>
    <s v="Kiribati"/>
    <d v="2016-03-15T00:00:00"/>
    <d v="2017-06-30T00:00:00"/>
    <n v="100000"/>
    <n v="46977.78"/>
    <n v="46977.78"/>
    <n v="12712"/>
    <n v="2017"/>
    <n v="2016"/>
    <n v="3"/>
    <x v="40"/>
    <n v="53022.22"/>
    <n v="14"/>
    <n v="15"/>
    <n v="1"/>
    <n v="0.93333333333333335"/>
    <n v="0.46977779999999997"/>
    <n v="-0.46355553333333338"/>
    <n v="3355.5557142857142"/>
    <n v="-101333.34285714285"/>
    <s v=""/>
    <s v=""/>
    <s v="1"/>
    <s v=""/>
    <s v=""/>
    <s v=""/>
    <s v="1"/>
    <m/>
    <m/>
  </r>
  <r>
    <s v="0000007311"/>
    <s v="Civil Society Engagement, Community Resilience, and Gender"/>
    <x v="2"/>
    <x v="179"/>
    <s v="P161808"/>
    <x v="178"/>
    <x v="0"/>
    <s v="ACTV"/>
    <x v="74"/>
    <x v="2"/>
    <s v="Pakistan"/>
    <d v="2016-03-17T00:00:00"/>
    <d v="2017-06-30T00:00:00"/>
    <n v="323000"/>
    <n v="79066.52"/>
    <n v="36550.82"/>
    <n v="0"/>
    <n v="2017"/>
    <n v="2016"/>
    <n v="3"/>
    <x v="40"/>
    <n v="243933.47999999998"/>
    <n v="14"/>
    <n v="15"/>
    <n v="1"/>
    <n v="0.93333333333333335"/>
    <n v="0.24478798761609907"/>
    <n v="-0.68854534571723425"/>
    <n v="5647.6085714285718"/>
    <n v="-15856.514285714336"/>
    <s v=""/>
    <s v=""/>
    <s v="1"/>
    <s v="1"/>
    <s v=""/>
    <s v="1"/>
    <s v="1"/>
    <m/>
    <m/>
  </r>
  <r>
    <s v="0000007681"/>
    <s v="Serbia National Disaster Risk Management Program Single donor trust fund"/>
    <x v="8"/>
    <x v="180"/>
    <s v="P157489"/>
    <x v="179"/>
    <x v="1"/>
    <s v="ACTV"/>
    <x v="5"/>
    <x v="3"/>
    <s v="Serbia"/>
    <d v="2017-04-17T00:00:00"/>
    <d v="2018-06-30T00:00:00"/>
    <n v="4094884.55"/>
    <n v="0"/>
    <n v="0"/>
    <n v="4047471.26"/>
    <n v="2018"/>
    <n v="2017"/>
    <n v="4"/>
    <x v="45"/>
    <n v="4094884.55"/>
    <n v="1"/>
    <n v="14"/>
    <n v="13"/>
    <n v="7.1428571428571425E-2"/>
    <n v="0"/>
    <n v="-7.1428571428571425E-2"/>
    <n v="0"/>
    <n v="4094884.55"/>
    <s v=""/>
    <s v=""/>
    <s v=""/>
    <s v="1"/>
    <s v=""/>
    <s v=""/>
    <s v=""/>
    <m/>
    <m/>
  </r>
  <r>
    <s v="0000006114"/>
    <s v="GFDRR: EU/ACP Track III Post Disaster Responses and PDNAs"/>
    <x v="3"/>
    <x v="181"/>
    <s v="P152037"/>
    <x v="180"/>
    <x v="0"/>
    <s v="ACTV"/>
    <x v="14"/>
    <x v="5"/>
    <s v="Pacific Islands"/>
    <d v="2016-03-24T00:00:00"/>
    <d v="2017-03-31T00:00:00"/>
    <n v="216332"/>
    <n v="212624.32"/>
    <n v="9668.09"/>
    <n v="0"/>
    <n v="2017"/>
    <n v="2016"/>
    <n v="3"/>
    <x v="40"/>
    <n v="3707.679999999993"/>
    <n v="14"/>
    <n v="12"/>
    <n v="-1"/>
    <n v="1.1666666666666667"/>
    <n v="0.98286115784997141"/>
    <n v="-0.18380550881669533"/>
    <n v="15187.451428571429"/>
    <n v="-694915.08571428573"/>
    <s v=""/>
    <s v="1"/>
    <s v="1"/>
    <s v=""/>
    <s v=""/>
    <s v=""/>
    <s v="1"/>
    <m/>
    <m/>
  </r>
  <r>
    <s v="0000007681"/>
    <s v="Serbia National Disaster Risk Management Program Single donor trust fund"/>
    <x v="8"/>
    <x v="182"/>
    <s v="P154128"/>
    <x v="181"/>
    <x v="0"/>
    <s v="ACTV"/>
    <x v="6"/>
    <x v="3"/>
    <s v="Serbia"/>
    <d v="2016-03-24T00:00:00"/>
    <d v="2018-06-30T00:00:00"/>
    <n v="394451.84"/>
    <n v="57994.71"/>
    <n v="56660.24"/>
    <n v="4628.3999999999996"/>
    <n v="2018"/>
    <n v="2016"/>
    <n v="3"/>
    <x v="40"/>
    <n v="336457.13"/>
    <n v="14"/>
    <n v="27"/>
    <n v="13"/>
    <n v="0.51851851851851849"/>
    <n v="0.14702608561795527"/>
    <n v="-0.37149243290056322"/>
    <n v="4142.4792857142857"/>
    <n v="145903.08285714287"/>
    <s v=""/>
    <s v=""/>
    <s v="1"/>
    <s v="1"/>
    <s v=""/>
    <s v=""/>
    <s v=""/>
    <m/>
    <m/>
  </r>
  <r>
    <s v="0000007320"/>
    <s v="Resilience to Climate Change"/>
    <x v="2"/>
    <x v="183"/>
    <s v="P154060"/>
    <x v="182"/>
    <x v="0"/>
    <s v="ACTV"/>
    <x v="16"/>
    <x v="1"/>
    <s v="World"/>
    <d v="2016-03-28T00:00:00"/>
    <d v="2017-12-31T00:00:00"/>
    <n v="960000"/>
    <n v="383160.34"/>
    <n v="29317.11"/>
    <n v="0"/>
    <n v="2018"/>
    <n v="2016"/>
    <n v="3"/>
    <x v="40"/>
    <n v="576839.65999999992"/>
    <n v="14"/>
    <n v="21"/>
    <n v="7"/>
    <n v="0.66666666666666663"/>
    <n v="0.39912535416666667"/>
    <n v="-0.26754131249999996"/>
    <n v="27368.595714285715"/>
    <n v="-682115.74285714305"/>
    <s v=""/>
    <s v=""/>
    <s v="1"/>
    <s v="1"/>
    <s v=""/>
    <s v=""/>
    <s v="1"/>
    <m/>
    <m/>
  </r>
  <r>
    <s v="0000007681"/>
    <s v="Serbia National Disaster Risk Management Program Single donor trust fund"/>
    <x v="8"/>
    <x v="184"/>
    <s v=""/>
    <x v="183"/>
    <x v="0"/>
    <s v="ACTV"/>
    <x v="75"/>
    <x v="3"/>
    <s v="Serbia"/>
    <d v="2016-03-29T00:00:00"/>
    <d v="2018-08-31T00:00:00"/>
    <n v="152880.75"/>
    <n v="20497.509999999998"/>
    <n v="10422.65"/>
    <n v="0"/>
    <n v="2019"/>
    <n v="2016"/>
    <n v="3"/>
    <x v="40"/>
    <n v="132383.24"/>
    <n v="14"/>
    <n v="29"/>
    <n v="15"/>
    <n v="0.48275862068965519"/>
    <n v="0.13407515334664435"/>
    <n v="-0.34868346734301081"/>
    <n v="1464.107857142857"/>
    <n v="65034.278571428571"/>
    <s v=""/>
    <s v=""/>
    <s v="1"/>
    <s v="1"/>
    <s v=""/>
    <s v=""/>
    <s v=""/>
    <m/>
    <m/>
  </r>
  <r>
    <s v="0000007311"/>
    <s v="Civil Society Engagement, Community Resilience, and Gender"/>
    <x v="2"/>
    <x v="185"/>
    <s v="P159592"/>
    <x v="184"/>
    <x v="0"/>
    <s v="ACTV"/>
    <x v="76"/>
    <x v="5"/>
    <s v="East Asia and Pacific"/>
    <d v="2016-04-04T00:00:00"/>
    <d v="2017-12-15T00:00:00"/>
    <n v="450000"/>
    <n v="275440.15000000002"/>
    <n v="113008.37"/>
    <n v="19475"/>
    <n v="2018"/>
    <n v="2016"/>
    <n v="4"/>
    <x v="44"/>
    <n v="174559.84999999998"/>
    <n v="14"/>
    <n v="20"/>
    <n v="7"/>
    <n v="0.7"/>
    <n v="0.61208922222222228"/>
    <n v="-8.7910777777777671E-2"/>
    <n v="19674.29642857143"/>
    <n v="-730457.7857142858"/>
    <s v=""/>
    <s v=""/>
    <s v=""/>
    <s v=""/>
    <s v=""/>
    <s v=""/>
    <s v="1"/>
    <m/>
    <m/>
  </r>
  <r>
    <s v="0000004110"/>
    <s v="TRACK II (TA) SUB MDTF FOR ANALYTICAL AND ADVISORY SERVICES (CORE)"/>
    <x v="0"/>
    <x v="186"/>
    <s v="P156705"/>
    <x v="185"/>
    <x v="0"/>
    <s v="ACTV"/>
    <x v="77"/>
    <x v="1"/>
    <s v="World"/>
    <d v="2016-04-04T00:00:00"/>
    <d v="2017-06-15T00:00:00"/>
    <n v="320000"/>
    <n v="194292.46"/>
    <n v="90698.63"/>
    <n v="49991.89"/>
    <n v="2017"/>
    <n v="2016"/>
    <n v="4"/>
    <x v="44"/>
    <n v="125707.54000000001"/>
    <n v="14"/>
    <n v="14"/>
    <n v="1"/>
    <n v="1"/>
    <n v="0.60716393749999997"/>
    <n v="-0.39283606250000003"/>
    <n v="13878.032857142856"/>
    <n v="-512681.97142857139"/>
    <s v=""/>
    <s v=""/>
    <s v="1"/>
    <s v=""/>
    <s v=""/>
    <s v=""/>
    <s v="1"/>
    <m/>
    <m/>
  </r>
  <r>
    <s v="0000004110"/>
    <s v="TRACK II (TA) SUB MDTF FOR ANALYTICAL AND ADVISORY SERVICES (CORE)"/>
    <x v="0"/>
    <x v="187"/>
    <s v="P158937"/>
    <x v="186"/>
    <x v="0"/>
    <s v="ACTV"/>
    <x v="78"/>
    <x v="1"/>
    <s v="World"/>
    <d v="2016-04-04T00:00:00"/>
    <d v="2017-02-28T00:00:00"/>
    <n v="170000"/>
    <n v="169028.71"/>
    <n v="127186.02"/>
    <n v="0"/>
    <n v="2017"/>
    <n v="2016"/>
    <n v="4"/>
    <x v="44"/>
    <n v="971.29000000000815"/>
    <n v="14"/>
    <n v="10"/>
    <n v="-2"/>
    <n v="1.4"/>
    <n v="0.99428652941176465"/>
    <n v="-0.40571347058823526"/>
    <n v="12073.479285714286"/>
    <n v="-554408.75714285707"/>
    <s v=""/>
    <s v="1"/>
    <s v="1"/>
    <s v=""/>
    <s v=""/>
    <s v=""/>
    <s v="1"/>
    <m/>
    <m/>
  </r>
  <r>
    <s v="0000007311"/>
    <s v="Civil Society Engagement, Community Resilience, and Gender"/>
    <x v="2"/>
    <x v="188"/>
    <s v="P159232"/>
    <x v="187"/>
    <x v="0"/>
    <s v="ACTV"/>
    <x v="79"/>
    <x v="0"/>
    <s v="Jamaica"/>
    <d v="2016-04-15T00:00:00"/>
    <d v="2017-12-18T00:00:00"/>
    <n v="430000"/>
    <n v="152327.96"/>
    <n v="145497.35999999999"/>
    <n v="106883.58"/>
    <n v="2018"/>
    <n v="2016"/>
    <n v="4"/>
    <x v="44"/>
    <n v="277672.04000000004"/>
    <n v="13"/>
    <n v="20"/>
    <n v="7"/>
    <n v="0.65"/>
    <n v="0.35425106976744186"/>
    <n v="-0.29574893023255816"/>
    <n v="11717.535384615385"/>
    <n v="-261334.58769230766"/>
    <s v=""/>
    <s v=""/>
    <s v="1"/>
    <s v="1"/>
    <s v=""/>
    <s v=""/>
    <s v="1"/>
    <m/>
    <m/>
  </r>
  <r>
    <s v="0000007323"/>
    <s v="Safer Schools"/>
    <x v="2"/>
    <x v="189"/>
    <s v="P146965"/>
    <x v="188"/>
    <x v="0"/>
    <s v="ACTV"/>
    <x v="28"/>
    <x v="0"/>
    <s v="Jamaica"/>
    <d v="2016-04-15T00:00:00"/>
    <d v="2019-04-08T00:00:00"/>
    <n v="500000"/>
    <n v="134850.01"/>
    <n v="134850.01"/>
    <n v="281640.40000000002"/>
    <n v="2019"/>
    <n v="2016"/>
    <n v="4"/>
    <x v="44"/>
    <n v="365149.99"/>
    <n v="13"/>
    <n v="35"/>
    <n v="22"/>
    <n v="0.37142857142857144"/>
    <n v="0.26970002000000004"/>
    <n v="-0.1017285514285714"/>
    <n v="10373.077692307694"/>
    <n v="-112011.58384615392"/>
    <s v=""/>
    <s v=""/>
    <s v=""/>
    <s v="1"/>
    <s v=""/>
    <s v=""/>
    <s v="1"/>
    <m/>
    <m/>
  </r>
  <r>
    <s v="0000004110"/>
    <s v="TRACK II (TA) SUB MDTF FOR ANALYTICAL AND ADVISORY SERVICES (CORE)"/>
    <x v="0"/>
    <x v="190"/>
    <s v="P159351"/>
    <x v="189"/>
    <x v="0"/>
    <s v="ACTV"/>
    <x v="3"/>
    <x v="0"/>
    <s v="Dominican Republic"/>
    <d v="2016-04-19T00:00:00"/>
    <d v="2017-08-31T00:00:00"/>
    <n v="150000"/>
    <n v="117953.43"/>
    <n v="113462.15"/>
    <n v="30110.82"/>
    <n v="2018"/>
    <n v="2016"/>
    <n v="4"/>
    <x v="44"/>
    <n v="32046.570000000007"/>
    <n v="13"/>
    <n v="16"/>
    <n v="3"/>
    <n v="0.8125"/>
    <n v="0.78635619999999995"/>
    <n v="-2.614380000000005E-2"/>
    <n v="9073.3407692307683"/>
    <n v="-385327.10538461531"/>
    <s v=""/>
    <s v=""/>
    <s v=""/>
    <s v=""/>
    <s v=""/>
    <s v=""/>
    <s v="1"/>
    <m/>
    <m/>
  </r>
  <r>
    <s v="0000007311"/>
    <s v="Civil Society Engagement, Community Resilience, and Gender"/>
    <x v="2"/>
    <x v="191"/>
    <s v="P159824"/>
    <x v="190"/>
    <x v="0"/>
    <s v="ACTV"/>
    <x v="80"/>
    <x v="5"/>
    <s v="Philippines"/>
    <d v="2016-04-19T00:00:00"/>
    <d v="2017-12-31T00:00:00"/>
    <n v="400000"/>
    <n v="88671.84"/>
    <n v="60310.98"/>
    <n v="4810"/>
    <n v="2018"/>
    <n v="2016"/>
    <n v="4"/>
    <x v="44"/>
    <n v="311328.16000000003"/>
    <n v="13"/>
    <n v="20"/>
    <n v="7"/>
    <n v="0.65"/>
    <n v="0.2216796"/>
    <n v="-0.42832040000000005"/>
    <n v="6820.9107692307689"/>
    <n v="-2433.7353846153128"/>
    <s v=""/>
    <s v=""/>
    <s v="1"/>
    <s v="1"/>
    <s v=""/>
    <s v=""/>
    <s v="1"/>
    <m/>
    <m/>
  </r>
  <r>
    <s v="0000004110"/>
    <s v="TRACK II (TA) SUB MDTF FOR ANALYTICAL AND ADVISORY SERVICES (CORE)"/>
    <x v="0"/>
    <x v="192"/>
    <s v="P127338"/>
    <x v="191"/>
    <x v="0"/>
    <s v="ACTV"/>
    <x v="42"/>
    <x v="0"/>
    <s v="Belize"/>
    <d v="2016-04-20T00:00:00"/>
    <d v="2017-08-31T00:00:00"/>
    <n v="170000"/>
    <n v="100596.59"/>
    <n v="86516.42"/>
    <n v="28255"/>
    <n v="2018"/>
    <n v="2016"/>
    <n v="4"/>
    <x v="44"/>
    <n v="69403.41"/>
    <n v="13"/>
    <n v="16"/>
    <n v="3"/>
    <n v="0.8125"/>
    <n v="0.59174464705882346"/>
    <n v="-0.22075535294117654"/>
    <n v="7738.1992307692308"/>
    <n v="-286553.75461538462"/>
    <s v=""/>
    <s v=""/>
    <s v="1"/>
    <s v=""/>
    <s v=""/>
    <s v=""/>
    <s v="1"/>
    <m/>
    <m/>
  </r>
  <r>
    <s v="0000006113"/>
    <s v="GFDRR: EU/ACP Track II Technical Assistance and Mainstreaming DRR"/>
    <x v="3"/>
    <x v="193"/>
    <s v="P159234"/>
    <x v="192"/>
    <x v="0"/>
    <s v="ACTV"/>
    <x v="81"/>
    <x v="0"/>
    <s v="Suriname"/>
    <d v="2016-04-21T00:00:00"/>
    <d v="2017-12-29T00:00:00"/>
    <n v="350000"/>
    <n v="227573.65"/>
    <n v="187257.07"/>
    <n v="82021"/>
    <n v="2018"/>
    <n v="2016"/>
    <n v="4"/>
    <x v="44"/>
    <n v="122426.35"/>
    <n v="13"/>
    <n v="20"/>
    <n v="7"/>
    <n v="0.65"/>
    <n v="0.65021042857142852"/>
    <n v="2.1042857142850036E-4"/>
    <n v="17505.665384615386"/>
    <n v="-682834.25769230782"/>
    <s v=""/>
    <s v=""/>
    <s v=""/>
    <s v=""/>
    <s v=""/>
    <s v=""/>
    <s v="1"/>
    <m/>
    <m/>
  </r>
  <r>
    <s v="0000004110"/>
    <s v="TRACK II (TA) SUB MDTF FOR ANALYTICAL AND ADVISORY SERVICES (CORE)"/>
    <x v="0"/>
    <x v="194"/>
    <s v="P095863"/>
    <x v="193"/>
    <x v="0"/>
    <s v="ACTV"/>
    <x v="82"/>
    <x v="0"/>
    <s v="Dominican Republic"/>
    <d v="2016-04-29T00:00:00"/>
    <d v="2017-08-31T00:00:00"/>
    <n v="125000"/>
    <n v="60422.94"/>
    <n v="40134"/>
    <n v="20725"/>
    <n v="2018"/>
    <n v="2016"/>
    <n v="4"/>
    <x v="44"/>
    <n v="64577.06"/>
    <n v="13"/>
    <n v="16"/>
    <n v="3"/>
    <n v="0.8125"/>
    <n v="0.48338352000000001"/>
    <n v="-0.32911647999999999"/>
    <n v="4647.918461538462"/>
    <n v="-149227.18923076926"/>
    <s v=""/>
    <s v=""/>
    <s v="1"/>
    <s v=""/>
    <s v=""/>
    <s v=""/>
    <s v="1"/>
    <m/>
    <m/>
  </r>
  <r>
    <s v="0000007691"/>
    <s v="Global Partnership on Disaster Risk Financing Analytics"/>
    <x v="9"/>
    <x v="195"/>
    <s v=""/>
    <x v="194"/>
    <x v="0"/>
    <s v="ACTV"/>
    <x v="75"/>
    <x v="1"/>
    <s v="World"/>
    <d v="2016-05-06T00:00:00"/>
    <d v="2019-12-29T00:00:00"/>
    <n v="162496.79999999999"/>
    <n v="23903.23"/>
    <n v="16491.52"/>
    <n v="0"/>
    <n v="2020"/>
    <n v="2016"/>
    <n v="5"/>
    <x v="46"/>
    <n v="138593.56999999998"/>
    <n v="13"/>
    <n v="43"/>
    <n v="31"/>
    <n v="0.30232558139534882"/>
    <n v="0.14709969673248952"/>
    <n v="-0.1552258846628593"/>
    <n v="1838.71"/>
    <n v="54012.909999999974"/>
    <s v=""/>
    <s v=""/>
    <s v="1"/>
    <s v="1"/>
    <s v=""/>
    <s v=""/>
    <s v=""/>
    <m/>
    <m/>
  </r>
  <r>
    <s v="0000004110"/>
    <s v="TRACK II (TA) SUB MDTF FOR ANALYTICAL AND ADVISORY SERVICES (CORE)"/>
    <x v="0"/>
    <x v="196"/>
    <s v="P160104"/>
    <x v="195"/>
    <x v="0"/>
    <s v="ACTV"/>
    <x v="36"/>
    <x v="1"/>
    <s v="World"/>
    <d v="2016-05-09T00:00:00"/>
    <d v="2017-08-31T00:00:00"/>
    <n v="115000"/>
    <n v="31755.4"/>
    <n v="31755.4"/>
    <n v="72815"/>
    <n v="2018"/>
    <n v="2016"/>
    <n v="5"/>
    <x v="46"/>
    <n v="83244.600000000006"/>
    <n v="13"/>
    <n v="15"/>
    <n v="3"/>
    <n v="0.8666666666666667"/>
    <n v="0.27613391304347829"/>
    <n v="-0.59053275362318836"/>
    <n v="2442.7230769230769"/>
    <n v="-29120.661538461529"/>
    <s v=""/>
    <s v=""/>
    <s v="1"/>
    <s v="1"/>
    <s v=""/>
    <s v="1"/>
    <s v="1"/>
    <m/>
    <m/>
  </r>
  <r>
    <s v="0000004110"/>
    <s v="TRACK II (TA) SUB MDTF FOR ANALYTICAL AND ADVISORY SERVICES (CORE)"/>
    <x v="0"/>
    <x v="197"/>
    <s v="P126346"/>
    <x v="196"/>
    <x v="0"/>
    <s v="ACTV"/>
    <x v="0"/>
    <x v="0"/>
    <s v="Haiti"/>
    <d v="2016-05-10T00:00:00"/>
    <d v="2017-08-31T00:00:00"/>
    <n v="200000"/>
    <n v="80807"/>
    <n v="73647.649999999994"/>
    <n v="106043"/>
    <n v="2018"/>
    <n v="2016"/>
    <n v="5"/>
    <x v="46"/>
    <n v="119193"/>
    <n v="13"/>
    <n v="15"/>
    <n v="3"/>
    <n v="0.8666666666666667"/>
    <n v="0.40403499999999998"/>
    <n v="-0.46263166666666672"/>
    <n v="6215.9230769230771"/>
    <n v="-166739.46153846156"/>
    <s v=""/>
    <s v=""/>
    <s v="1"/>
    <s v=""/>
    <s v=""/>
    <s v=""/>
    <s v="1"/>
    <m/>
    <m/>
  </r>
  <r>
    <s v="0000007319"/>
    <s v="Program Management and Administration"/>
    <x v="2"/>
    <x v="198"/>
    <s v=""/>
    <x v="197"/>
    <x v="0"/>
    <s v="ACTV"/>
    <x v="8"/>
    <x v="1"/>
    <s v="World"/>
    <d v="2016-05-13T00:00:00"/>
    <d v="2020-08-31T00:00:00"/>
    <n v="5000000"/>
    <n v="4100202.62"/>
    <n v="2196374.46"/>
    <n v="395200.79"/>
    <n v="2021"/>
    <n v="2016"/>
    <n v="5"/>
    <x v="46"/>
    <n v="899797.37999999989"/>
    <n v="13"/>
    <n v="51"/>
    <n v="39"/>
    <n v="0.25490196078431371"/>
    <n v="0.82004052400000005"/>
    <n v="0.56513856321568634"/>
    <n v="315400.20153846155"/>
    <n v="-13608611.890769232"/>
    <s v=""/>
    <s v=""/>
    <s v=""/>
    <s v=""/>
    <s v=""/>
    <s v=""/>
    <s v="1"/>
    <m/>
    <m/>
  </r>
  <r>
    <s v="0000006114"/>
    <s v="GFDRR: EU/ACP Track III Post Disaster Responses and PDNAs"/>
    <x v="3"/>
    <x v="199"/>
    <s v="P147236"/>
    <x v="198"/>
    <x v="0"/>
    <s v="ACTV"/>
    <x v="25"/>
    <x v="4"/>
    <s v="Seychelles"/>
    <d v="2016-05-19T00:00:00"/>
    <d v="2017-04-28T00:00:00"/>
    <n v="74772"/>
    <n v="73221.36"/>
    <n v="29018.13"/>
    <n v="0"/>
    <n v="2017"/>
    <n v="2016"/>
    <n v="5"/>
    <x v="46"/>
    <n v="1550.6399999999994"/>
    <n v="12"/>
    <n v="11"/>
    <n v="0"/>
    <n v="1.0909090909090908"/>
    <n v="0.97926175573744179"/>
    <n v="-0.11164733517164904"/>
    <n v="6101.78"/>
    <n v="-279131.24"/>
    <s v=""/>
    <s v="1"/>
    <s v=""/>
    <s v=""/>
    <s v=""/>
    <s v=""/>
    <s v="1"/>
    <m/>
    <m/>
  </r>
  <r>
    <s v="0000007113"/>
    <s v="Country programs"/>
    <x v="1"/>
    <x v="200"/>
    <s v="P158298"/>
    <x v="199"/>
    <x v="0"/>
    <s v="ACTV"/>
    <x v="5"/>
    <x v="3"/>
    <s v="Tajikistan"/>
    <d v="2016-05-23T00:00:00"/>
    <d v="2019-05-15T00:00:00"/>
    <n v="1250000"/>
    <n v="480603.08"/>
    <n v="469491.7"/>
    <n v="498848.35"/>
    <n v="2019"/>
    <n v="2016"/>
    <n v="5"/>
    <x v="46"/>
    <n v="769396.91999999993"/>
    <n v="12"/>
    <n v="35"/>
    <n v="23"/>
    <n v="0.34285714285714286"/>
    <n v="0.38448246400000002"/>
    <n v="4.1625321142857163E-2"/>
    <n v="40050.256666666668"/>
    <n v="-1072914.8866666667"/>
    <s v=""/>
    <s v=""/>
    <s v=""/>
    <s v="1"/>
    <s v=""/>
    <s v=""/>
    <s v="1"/>
    <m/>
    <m/>
  </r>
  <r>
    <s v="0000007313"/>
    <s v="ECA – Europe and Central Asia"/>
    <x v="2"/>
    <x v="201"/>
    <s v="P159268"/>
    <x v="200"/>
    <x v="0"/>
    <s v="ACTV"/>
    <x v="67"/>
    <x v="3"/>
    <s v="Uzbekistan"/>
    <d v="2016-05-23T00:00:00"/>
    <d v="2017-08-31T00:00:00"/>
    <n v="250000"/>
    <n v="74235.7"/>
    <n v="64763.59"/>
    <n v="16697.5"/>
    <n v="2018"/>
    <n v="2016"/>
    <n v="5"/>
    <x v="46"/>
    <n v="175764.3"/>
    <n v="12"/>
    <n v="15"/>
    <n v="3"/>
    <n v="0.8"/>
    <n v="0.29694280000000001"/>
    <n v="-0.50305719999999998"/>
    <n v="6186.3083333333334"/>
    <n v="-108805.88333333336"/>
    <s v=""/>
    <s v=""/>
    <s v="1"/>
    <s v="1"/>
    <s v=""/>
    <s v="1"/>
    <s v="1"/>
    <m/>
    <m/>
  </r>
  <r>
    <s v="0000004110"/>
    <s v="TRACK II (TA) SUB MDTF FOR ANALYTICAL AND ADVISORY SERVICES (CORE)"/>
    <x v="0"/>
    <x v="202"/>
    <s v="P156561"/>
    <x v="201"/>
    <x v="0"/>
    <s v="ACTV"/>
    <x v="83"/>
    <x v="0"/>
    <s v="Haiti"/>
    <d v="2016-05-23T00:00:00"/>
    <d v="2017-08-31T00:00:00"/>
    <n v="200000"/>
    <n v="95899.65"/>
    <n v="91782.58"/>
    <n v="41238.69"/>
    <n v="2018"/>
    <n v="2016"/>
    <n v="5"/>
    <x v="46"/>
    <n v="104100.35"/>
    <n v="12"/>
    <n v="15"/>
    <n v="3"/>
    <n v="0.8"/>
    <n v="0.47949824999999996"/>
    <n v="-0.32050175000000009"/>
    <n v="7991.6374999999998"/>
    <n v="-263514.97499999998"/>
    <s v=""/>
    <s v=""/>
    <s v="1"/>
    <s v=""/>
    <s v=""/>
    <s v=""/>
    <s v="1"/>
    <m/>
    <m/>
  </r>
  <r>
    <s v="0000004110"/>
    <s v="TRACK II (TA) SUB MDTF FOR ANALYTICAL AND ADVISORY SERVICES (CORE)"/>
    <x v="0"/>
    <x v="203"/>
    <s v="P153768"/>
    <x v="202"/>
    <x v="0"/>
    <s v="ACTV"/>
    <x v="3"/>
    <x v="0"/>
    <s v="Caribbean"/>
    <d v="2016-05-25T00:00:00"/>
    <d v="2017-08-31T00:00:00"/>
    <n v="200000"/>
    <n v="7376.92"/>
    <n v="5621.92"/>
    <n v="77495"/>
    <n v="2018"/>
    <n v="2016"/>
    <n v="5"/>
    <x v="46"/>
    <n v="192623.08"/>
    <n v="12"/>
    <n v="15"/>
    <n v="3"/>
    <n v="0.8"/>
    <n v="3.6884600000000003E-2"/>
    <n v="-0.7631154"/>
    <n v="614.74333333333334"/>
    <n v="164344.88666666666"/>
    <s v=""/>
    <s v=""/>
    <s v="1"/>
    <s v="1"/>
    <s v=""/>
    <s v="1"/>
    <s v=""/>
    <m/>
    <m/>
  </r>
  <r>
    <s v="0000004110"/>
    <s v="TRACK II (TA) SUB MDTF FOR ANALYTICAL AND ADVISORY SERVICES (CORE)"/>
    <x v="0"/>
    <x v="204"/>
    <s v="P161392"/>
    <x v="203"/>
    <x v="0"/>
    <s v="ACTV"/>
    <x v="84"/>
    <x v="4"/>
    <s v="Malawi"/>
    <d v="2016-05-26T00:00:00"/>
    <d v="2017-06-30T00:00:00"/>
    <n v="500000"/>
    <n v="467726.91"/>
    <n v="214526.49"/>
    <n v="10880"/>
    <n v="2017"/>
    <n v="2016"/>
    <n v="5"/>
    <x v="46"/>
    <n v="32273.090000000026"/>
    <n v="12"/>
    <n v="13"/>
    <n v="1"/>
    <n v="0.92307692307692313"/>
    <n v="0.93545381999999999"/>
    <n v="1.2376896923076863E-2"/>
    <n v="38977.2425"/>
    <n v="-1760680.0649999999"/>
    <s v=""/>
    <s v=""/>
    <s v=""/>
    <s v=""/>
    <s v=""/>
    <s v=""/>
    <s v="1"/>
    <m/>
    <m/>
  </r>
  <r>
    <s v="0000007691"/>
    <s v="Global Partnership on Disaster Risk Financing Analytics"/>
    <x v="9"/>
    <x v="205"/>
    <s v="P157439"/>
    <x v="204"/>
    <x v="0"/>
    <s v="ACTV"/>
    <x v="1"/>
    <x v="1"/>
    <s v="World"/>
    <d v="2016-05-30T00:00:00"/>
    <d v="2019-12-31T00:00:00"/>
    <n v="1543185"/>
    <n v="121302.59"/>
    <n v="121302.59"/>
    <n v="67120"/>
    <n v="2020"/>
    <n v="2016"/>
    <n v="5"/>
    <x v="46"/>
    <n v="1421882.41"/>
    <n v="12"/>
    <n v="43"/>
    <n v="31"/>
    <n v="0.27906976744186046"/>
    <n v="7.8605345438168467E-2"/>
    <n v="-0.20046442200369199"/>
    <n v="10108.549166666666"/>
    <n v="956889.14833333332"/>
    <s v=""/>
    <s v=""/>
    <s v="1"/>
    <s v="1"/>
    <s v=""/>
    <s v=""/>
    <s v=""/>
    <m/>
    <m/>
  </r>
  <r>
    <s v="0000006112"/>
    <s v="GFDRR: EU/ACP Track I Regional/Sub-Regional DRM Cooperation"/>
    <x v="3"/>
    <x v="206"/>
    <s v="P156774"/>
    <x v="205"/>
    <x v="1"/>
    <s v="ACTV"/>
    <x v="49"/>
    <x v="4"/>
    <s v="Africa"/>
    <d v="2016-10-19T00:00:00"/>
    <d v="2019-06-30T00:00:00"/>
    <n v="1285000"/>
    <n v="300000"/>
    <n v="300000"/>
    <n v="985000"/>
    <n v="2019"/>
    <n v="2016"/>
    <n v="10"/>
    <x v="47"/>
    <n v="985000"/>
    <n v="7"/>
    <n v="32"/>
    <n v="25"/>
    <n v="0.21875"/>
    <n v="0.23346303501945526"/>
    <n v="1.4713035019455256E-2"/>
    <n v="42857.142857142855"/>
    <n v="-986428.57142857136"/>
    <s v=""/>
    <s v=""/>
    <s v=""/>
    <s v="1"/>
    <s v=""/>
    <s v=""/>
    <s v="1"/>
    <m/>
    <m/>
  </r>
  <r>
    <s v="0000007113"/>
    <s v="Country programs"/>
    <x v="1"/>
    <x v="207"/>
    <s v="P161315"/>
    <x v="206"/>
    <x v="0"/>
    <s v="ACTV"/>
    <x v="85"/>
    <x v="6"/>
    <s v="Middle East and North Africa"/>
    <d v="2016-06-03T00:00:00"/>
    <d v="2017-05-01T00:00:00"/>
    <n v="1050000"/>
    <n v="726798.28"/>
    <n v="726798.28"/>
    <n v="12146"/>
    <n v="2017"/>
    <n v="2016"/>
    <n v="6"/>
    <x v="48"/>
    <n v="323201.71999999997"/>
    <n v="12"/>
    <n v="10"/>
    <n v="0"/>
    <n v="1.2"/>
    <n v="0.69218883809523812"/>
    <n v="-0.50781116190476183"/>
    <n v="60566.523333333338"/>
    <n v="-2462858.3533333335"/>
    <s v=""/>
    <s v="1"/>
    <s v="1"/>
    <s v=""/>
    <s v=""/>
    <s v=""/>
    <s v="1"/>
    <m/>
    <m/>
  </r>
  <r>
    <s v="0000007310"/>
    <s v="AFR - Africa"/>
    <x v="2"/>
    <x v="208"/>
    <s v="P159501"/>
    <x v="207"/>
    <x v="0"/>
    <s v="ACTV"/>
    <x v="86"/>
    <x v="4"/>
    <s v="Somalia"/>
    <d v="2016-06-03T00:00:00"/>
    <d v="2017-11-30T00:00:00"/>
    <n v="450000"/>
    <n v="74922.05"/>
    <n v="74922.05"/>
    <n v="305485.07"/>
    <n v="2018"/>
    <n v="2016"/>
    <n v="6"/>
    <x v="48"/>
    <n v="375077.95"/>
    <n v="12"/>
    <n v="17"/>
    <n v="6"/>
    <n v="0.70588235294117652"/>
    <n v="0.16649344444444444"/>
    <n v="-0.53938890849673204"/>
    <n v="6243.5041666666666"/>
    <n v="87876.75833333336"/>
    <s v=""/>
    <s v=""/>
    <s v="1"/>
    <s v="1"/>
    <s v=""/>
    <s v="1"/>
    <s v=""/>
    <m/>
    <m/>
  </r>
  <r>
    <s v="0000007311"/>
    <s v="Civil Society Engagement, Community Resilience, and Gender"/>
    <x v="2"/>
    <x v="209"/>
    <s v="P160328"/>
    <x v="208"/>
    <x v="0"/>
    <s v="ACTV"/>
    <x v="21"/>
    <x v="1"/>
    <s v="World"/>
    <d v="2016-06-06T00:00:00"/>
    <d v="2019-06-30T00:00:00"/>
    <n v="500000"/>
    <n v="325533.82"/>
    <n v="308399.56"/>
    <n v="9120"/>
    <n v="2019"/>
    <n v="2016"/>
    <n v="6"/>
    <x v="48"/>
    <n v="174466.18"/>
    <n v="12"/>
    <n v="36"/>
    <n v="25"/>
    <n v="0.33333333333333331"/>
    <n v="0.65106764000000006"/>
    <n v="0.31773430666666674"/>
    <n v="27127.818333333333"/>
    <n v="-1073413.4633333334"/>
    <s v=""/>
    <s v=""/>
    <s v=""/>
    <s v=""/>
    <s v=""/>
    <s v=""/>
    <s v="1"/>
    <m/>
    <m/>
  </r>
  <r>
    <s v="0000004110"/>
    <s v="TRACK II (TA) SUB MDTF FOR ANALYTICAL AND ADVISORY SERVICES (CORE)"/>
    <x v="0"/>
    <x v="210"/>
    <s v="P160144"/>
    <x v="209"/>
    <x v="0"/>
    <s v="ACTV"/>
    <x v="87"/>
    <x v="1"/>
    <s v="World"/>
    <d v="2016-06-06T00:00:00"/>
    <d v="2017-06-30T00:00:00"/>
    <n v="100000"/>
    <n v="22238.42"/>
    <n v="22238.42"/>
    <n v="3750"/>
    <n v="2017"/>
    <n v="2016"/>
    <n v="6"/>
    <x v="48"/>
    <n v="77761.58"/>
    <n v="12"/>
    <n v="12"/>
    <n v="1"/>
    <n v="1"/>
    <n v="0.22238419999999998"/>
    <n v="-0.77761579999999997"/>
    <n v="1853.2016666666666"/>
    <n v="-7485.6966666666558"/>
    <s v=""/>
    <s v=""/>
    <s v="1"/>
    <s v="1"/>
    <s v=""/>
    <s v="1"/>
    <s v="1"/>
    <m/>
    <m/>
  </r>
  <r>
    <s v="0000007309"/>
    <s v="Disaster Risk Financing and Insurance (DRFI)"/>
    <x v="2"/>
    <x v="211"/>
    <s v="P153168"/>
    <x v="210"/>
    <x v="0"/>
    <s v="ACTV"/>
    <x v="44"/>
    <x v="1"/>
    <s v="World"/>
    <d v="2016-06-09T00:00:00"/>
    <d v="2019-06-30T00:00:00"/>
    <n v="3114309"/>
    <n v="397097.29"/>
    <n v="397097.29"/>
    <n v="62436.23"/>
    <n v="2019"/>
    <n v="2016"/>
    <n v="6"/>
    <x v="48"/>
    <n v="2717211.71"/>
    <n v="12"/>
    <n v="36"/>
    <n v="25"/>
    <n v="0.33333333333333331"/>
    <n v="0.12750735074779027"/>
    <n v="-0.20582598258554305"/>
    <n v="33091.440833333334"/>
    <n v="1195005.4316666666"/>
    <s v=""/>
    <s v=""/>
    <s v="1"/>
    <s v="1"/>
    <s v=""/>
    <s v=""/>
    <s v=""/>
    <m/>
    <m/>
  </r>
  <r>
    <s v="0000007586"/>
    <s v="DRM Institutional capacity development"/>
    <x v="7"/>
    <x v="212"/>
    <s v="P160578"/>
    <x v="211"/>
    <x v="0"/>
    <s v="ACTV"/>
    <x v="57"/>
    <x v="2"/>
    <s v="South Asia"/>
    <d v="2016-06-24T00:00:00"/>
    <d v="2019-03-30T00:00:00"/>
    <n v="500000"/>
    <n v="196411.31"/>
    <n v="196411.31"/>
    <n v="53087.61"/>
    <n v="2019"/>
    <n v="2016"/>
    <n v="6"/>
    <x v="48"/>
    <n v="303588.69"/>
    <n v="11"/>
    <n v="33"/>
    <n v="22"/>
    <n v="0.33333333333333331"/>
    <n v="0.39282262000000001"/>
    <n v="5.9489286666666696E-2"/>
    <n v="17855.573636363635"/>
    <n v="-517767.69727272721"/>
    <s v=""/>
    <s v=""/>
    <s v=""/>
    <s v="1"/>
    <s v=""/>
    <s v=""/>
    <s v="1"/>
    <m/>
    <m/>
  </r>
  <r>
    <s v="0000007586"/>
    <s v="DRM Institutional capacity development"/>
    <x v="7"/>
    <x v="213"/>
    <s v="P160584"/>
    <x v="212"/>
    <x v="0"/>
    <s v="ACTV"/>
    <x v="88"/>
    <x v="2"/>
    <s v="South Asia"/>
    <d v="2016-06-24T00:00:00"/>
    <d v="2018-12-20T00:00:00"/>
    <n v="1000000"/>
    <n v="172021.02"/>
    <n v="172021.02"/>
    <n v="251424"/>
    <n v="2019"/>
    <n v="2016"/>
    <n v="6"/>
    <x v="48"/>
    <n v="827978.98"/>
    <n v="11"/>
    <n v="29"/>
    <n v="19"/>
    <n v="0.37931034482758619"/>
    <n v="0.17202102"/>
    <n v="-0.20728932482758619"/>
    <n v="15638.274545454544"/>
    <n v="108618.35090909095"/>
    <s v=""/>
    <s v=""/>
    <s v="1"/>
    <s v="1"/>
    <s v=""/>
    <s v=""/>
    <s v=""/>
    <m/>
    <m/>
  </r>
  <r>
    <s v="0000004110"/>
    <s v="TRACK II (TA) SUB MDTF FOR ANALYTICAL AND ADVISORY SERVICES (CORE)"/>
    <x v="0"/>
    <x v="214"/>
    <s v="P155201"/>
    <x v="213"/>
    <x v="0"/>
    <s v="ACTV"/>
    <x v="89"/>
    <x v="0"/>
    <s v="Haiti"/>
    <d v="2016-06-28T00:00:00"/>
    <d v="2017-06-30T00:00:00"/>
    <n v="200000"/>
    <n v="106450.53"/>
    <n v="106450.53"/>
    <n v="91746.6"/>
    <n v="2017"/>
    <n v="2016"/>
    <n v="6"/>
    <x v="48"/>
    <n v="93549.47"/>
    <n v="11"/>
    <n v="12"/>
    <n v="1"/>
    <n v="0.91666666666666663"/>
    <n v="0.53225264999999999"/>
    <n v="-0.38441401666666664"/>
    <n v="9677.3209090909095"/>
    <n v="-351607.29181818187"/>
    <s v=""/>
    <s v=""/>
    <s v="1"/>
    <s v=""/>
    <s v=""/>
    <s v=""/>
    <s v="1"/>
    <m/>
    <m/>
  </r>
  <r>
    <s v="0000004110"/>
    <s v="TRACK II (TA) SUB MDTF FOR ANALYTICAL AND ADVISORY SERVICES (CORE)"/>
    <x v="0"/>
    <x v="215"/>
    <s v="P146314"/>
    <x v="214"/>
    <x v="0"/>
    <s v="ACTV"/>
    <x v="2"/>
    <x v="2"/>
    <s v="Sri Lanka"/>
    <d v="2016-07-08T00:00:00"/>
    <d v="2017-08-31T00:00:00"/>
    <n v="500000"/>
    <n v="208240.76"/>
    <n v="208240.76"/>
    <n v="269895.65999999997"/>
    <n v="2018"/>
    <n v="2016"/>
    <n v="7"/>
    <x v="49"/>
    <n v="291759.24"/>
    <n v="11"/>
    <n v="13"/>
    <n v="3"/>
    <n v="0.84615384615384615"/>
    <n v="0.41648151999999999"/>
    <n v="-0.42967232615384615"/>
    <n v="18930.978181818184"/>
    <n v="-579065.75636363646"/>
    <s v=""/>
    <s v=""/>
    <s v="1"/>
    <s v=""/>
    <s v=""/>
    <s v=""/>
    <s v="1"/>
    <m/>
    <m/>
  </r>
  <r>
    <s v="0000007313"/>
    <s v="ECA – Europe and Central Asia"/>
    <x v="2"/>
    <x v="216"/>
    <s v="P128416"/>
    <x v="215"/>
    <x v="0"/>
    <s v="ACTV"/>
    <x v="90"/>
    <x v="3"/>
    <s v="Europe and Central Asia"/>
    <d v="2016-07-18T00:00:00"/>
    <d v="2017-12-31T00:00:00"/>
    <n v="250000"/>
    <n v="0"/>
    <n v="0"/>
    <n v="0"/>
    <n v="2018"/>
    <n v="2016"/>
    <n v="7"/>
    <x v="49"/>
    <n v="250000"/>
    <n v="10"/>
    <n v="17"/>
    <n v="7"/>
    <n v="0.58823529411764708"/>
    <n v="0"/>
    <n v="-0.58823529411764708"/>
    <n v="0"/>
    <n v="250000"/>
    <s v=""/>
    <s v=""/>
    <s v="1"/>
    <s v="1"/>
    <s v=""/>
    <s v=""/>
    <s v=""/>
    <m/>
    <m/>
  </r>
  <r>
    <s v="0000004110"/>
    <s v="TRACK II (TA) SUB MDTF FOR ANALYTICAL AND ADVISORY SERVICES (CORE)"/>
    <x v="0"/>
    <x v="217"/>
    <s v="P154060"/>
    <x v="216"/>
    <x v="0"/>
    <s v="ACTV"/>
    <x v="16"/>
    <x v="1"/>
    <s v="World"/>
    <d v="2016-07-19T00:00:00"/>
    <d v="2017-06-26T00:00:00"/>
    <n v="1200000"/>
    <n v="488398.69"/>
    <n v="488398.69"/>
    <n v="28193"/>
    <n v="2017"/>
    <n v="2016"/>
    <n v="7"/>
    <x v="49"/>
    <n v="711601.31"/>
    <n v="10"/>
    <n v="11"/>
    <n v="1"/>
    <n v="0.90909090909090906"/>
    <n v="0.40699890833333335"/>
    <n v="-0.50209200075757576"/>
    <n v="48839.868999999999"/>
    <n v="-1535032.6639999999"/>
    <s v=""/>
    <s v=""/>
    <s v="1"/>
    <s v=""/>
    <s v=""/>
    <s v=""/>
    <s v="1"/>
    <m/>
    <m/>
  </r>
  <r>
    <s v="0000004110"/>
    <s v="TRACK II (TA) SUB MDTF FOR ANALYTICAL AND ADVISORY SERVICES (CORE)"/>
    <x v="0"/>
    <x v="218"/>
    <s v="P161222"/>
    <x v="217"/>
    <x v="0"/>
    <s v="ACTV"/>
    <x v="91"/>
    <x v="3"/>
    <s v="Georgia"/>
    <d v="2016-07-26T00:00:00"/>
    <d v="2017-08-31T00:00:00"/>
    <n v="200000"/>
    <n v="20000"/>
    <n v="20000"/>
    <n v="180000"/>
    <n v="2018"/>
    <n v="2016"/>
    <n v="7"/>
    <x v="49"/>
    <n v="180000"/>
    <n v="10"/>
    <n v="13"/>
    <n v="3"/>
    <n v="0.76923076923076927"/>
    <n v="0.1"/>
    <n v="-0.6692307692307693"/>
    <n v="2000"/>
    <n v="88000"/>
    <s v=""/>
    <s v=""/>
    <s v="1"/>
    <s v="1"/>
    <s v=""/>
    <s v="1"/>
    <s v=""/>
    <m/>
    <m/>
  </r>
  <r>
    <s v="0000007313"/>
    <s v="ECA – Europe and Central Asia"/>
    <x v="2"/>
    <x v="219"/>
    <s v="P151157"/>
    <x v="218"/>
    <x v="0"/>
    <s v="ACTV"/>
    <x v="92"/>
    <x v="3"/>
    <s v="Bosnia and Herzegovina"/>
    <d v="2016-07-26T00:00:00"/>
    <d v="2018-07-31T00:00:00"/>
    <n v="250000"/>
    <n v="8880.48"/>
    <n v="8880.48"/>
    <n v="7200"/>
    <n v="2019"/>
    <n v="2016"/>
    <n v="7"/>
    <x v="49"/>
    <n v="241119.52"/>
    <n v="10"/>
    <n v="24"/>
    <n v="14"/>
    <n v="0.41666666666666669"/>
    <n v="3.5521919999999998E-2"/>
    <n v="-0.3811447466666667"/>
    <n v="888.048"/>
    <n v="200269.31199999998"/>
    <s v=""/>
    <s v=""/>
    <s v="1"/>
    <s v="1"/>
    <s v=""/>
    <s v=""/>
    <s v=""/>
    <m/>
    <m/>
  </r>
  <r>
    <s v="0000007317"/>
    <s v="MNA – Middle East and North Africa"/>
    <x v="2"/>
    <x v="220"/>
    <s v="P144539"/>
    <x v="219"/>
    <x v="0"/>
    <s v="ACTV"/>
    <x v="93"/>
    <x v="6"/>
    <s v="Morocco"/>
    <d v="2016-07-29T00:00:00"/>
    <d v="2017-12-29T00:00:00"/>
    <n v="600000"/>
    <n v="204103.43"/>
    <n v="204103.43"/>
    <n v="76953.7"/>
    <n v="2018"/>
    <n v="2016"/>
    <n v="7"/>
    <x v="49"/>
    <n v="395896.57"/>
    <n v="10"/>
    <n v="17"/>
    <n v="7"/>
    <n v="0.58823529411764708"/>
    <n v="0.34017238333333333"/>
    <n v="-0.24806291078431375"/>
    <n v="20410.343000000001"/>
    <n v="-542979.2080000001"/>
    <s v=""/>
    <s v=""/>
    <s v="1"/>
    <s v="1"/>
    <s v=""/>
    <s v=""/>
    <s v="1"/>
    <m/>
    <m/>
  </r>
  <r>
    <s v="0000007313"/>
    <s v="ECA – Europe and Central Asia"/>
    <x v="2"/>
    <x v="221"/>
    <s v="P252345"/>
    <x v="220"/>
    <x v="0"/>
    <s v="ACTV"/>
    <x v="5"/>
    <x v="3"/>
    <s v="Central Asia"/>
    <d v="2016-08-01T00:00:00"/>
    <d v="2018-06-29T00:00:00"/>
    <n v="610000"/>
    <n v="174686.18"/>
    <n v="174686.18"/>
    <n v="223008"/>
    <n v="2018"/>
    <n v="2016"/>
    <n v="8"/>
    <x v="50"/>
    <n v="435313.82"/>
    <n v="10"/>
    <n v="22"/>
    <n v="13"/>
    <n v="0.45454545454545453"/>
    <n v="0.28637078688524586"/>
    <n v="-0.16817466766020867"/>
    <n v="17468.617999999999"/>
    <n v="-368242.60799999995"/>
    <s v=""/>
    <s v=""/>
    <s v="1"/>
    <s v="1"/>
    <s v=""/>
    <s v=""/>
    <s v="1"/>
    <m/>
    <m/>
  </r>
  <r>
    <s v="0000004110"/>
    <s v="TRACK II (TA) SUB MDTF FOR ANALYTICAL AND ADVISORY SERVICES (CORE)"/>
    <x v="0"/>
    <x v="222"/>
    <s v="P158636"/>
    <x v="221"/>
    <x v="0"/>
    <s v="ACTV"/>
    <x v="94"/>
    <x v="4"/>
    <s v="Sao Tome and Principe"/>
    <d v="2016-08-07T00:00:00"/>
    <d v="2017-06-17T00:00:00"/>
    <n v="228600"/>
    <n v="157426.07999999999"/>
    <n v="157426.07999999999"/>
    <n v="0"/>
    <n v="2017"/>
    <n v="2016"/>
    <n v="8"/>
    <x v="50"/>
    <n v="71173.920000000013"/>
    <n v="10"/>
    <n v="10"/>
    <n v="1"/>
    <n v="1"/>
    <n v="0.68865301837270332"/>
    <n v="-0.31134698162729668"/>
    <n v="15742.607999999998"/>
    <n v="-652986.04799999984"/>
    <s v=""/>
    <s v=""/>
    <s v="1"/>
    <s v=""/>
    <s v=""/>
    <s v=""/>
    <s v="1"/>
    <m/>
    <m/>
  </r>
  <r>
    <s v="0000007113"/>
    <s v="Country programs"/>
    <x v="1"/>
    <x v="223"/>
    <s v="P160976"/>
    <x v="222"/>
    <x v="0"/>
    <s v="ACTV"/>
    <x v="95"/>
    <x v="1"/>
    <s v="World"/>
    <d v="2016-09-07T00:00:00"/>
    <d v="2018-03-31T00:00:00"/>
    <n v="1000000"/>
    <n v="11176.95"/>
    <n v="11176.95"/>
    <n v="209900"/>
    <n v="2018"/>
    <n v="2016"/>
    <n v="9"/>
    <x v="42"/>
    <n v="988823.05"/>
    <n v="9"/>
    <n v="18"/>
    <n v="10"/>
    <n v="0.5"/>
    <n v="1.1176950000000001E-2"/>
    <n v="-0.48882304999999998"/>
    <n v="1241.8833333333334"/>
    <n v="931696.41666666674"/>
    <s v=""/>
    <s v=""/>
    <s v="1"/>
    <s v="1"/>
    <s v=""/>
    <s v=""/>
    <s v=""/>
    <m/>
    <m/>
  </r>
  <r>
    <s v="0000004110"/>
    <s v="TRACK II (TA) SUB MDTF FOR ANALYTICAL AND ADVISORY SERVICES (CORE)"/>
    <x v="0"/>
    <x v="224"/>
    <s v="P149754"/>
    <x v="223"/>
    <x v="0"/>
    <s v="ACTV"/>
    <x v="27"/>
    <x v="1"/>
    <s v="World"/>
    <d v="2016-08-12T00:00:00"/>
    <d v="2017-06-30T00:00:00"/>
    <n v="50000"/>
    <n v="48821.13"/>
    <n v="48821.13"/>
    <n v="0"/>
    <n v="2017"/>
    <n v="2016"/>
    <n v="8"/>
    <x v="50"/>
    <n v="1178.8700000000026"/>
    <n v="10"/>
    <n v="10"/>
    <n v="1"/>
    <n v="1"/>
    <n v="0.97642259999999992"/>
    <n v="-2.3577400000000082E-2"/>
    <n v="4882.1129999999994"/>
    <n v="-223398.32799999998"/>
    <s v=""/>
    <s v=""/>
    <s v=""/>
    <s v=""/>
    <s v=""/>
    <s v=""/>
    <s v="1"/>
    <m/>
    <m/>
  </r>
  <r>
    <s v="0000006113"/>
    <s v="GFDRR: EU/ACP Track II Technical Assistance and Mainstreaming DRR"/>
    <x v="3"/>
    <x v="225"/>
    <s v="P159217"/>
    <x v="224"/>
    <x v="0"/>
    <s v="ACTV"/>
    <x v="32"/>
    <x v="4"/>
    <s v="Congo, Democratic Republic of"/>
    <d v="2016-08-17T00:00:00"/>
    <d v="2019-12-31T00:00:00"/>
    <n v="300000"/>
    <n v="35212.68"/>
    <n v="35212.68"/>
    <n v="52740"/>
    <n v="2020"/>
    <n v="2016"/>
    <n v="8"/>
    <x v="50"/>
    <n v="264787.32"/>
    <n v="9"/>
    <n v="40"/>
    <n v="31"/>
    <n v="0.22500000000000001"/>
    <n v="0.1173756"/>
    <n v="-0.10762440000000001"/>
    <n v="3912.52"/>
    <n v="84811.4"/>
    <s v=""/>
    <s v=""/>
    <s v=""/>
    <s v="1"/>
    <s v=""/>
    <s v=""/>
    <s v=""/>
    <m/>
    <m/>
  </r>
  <r>
    <s v="0000004110"/>
    <s v="TRACK II (TA) SUB MDTF FOR ANALYTICAL AND ADVISORY SERVICES (CORE)"/>
    <x v="0"/>
    <x v="226"/>
    <s v="P157324"/>
    <x v="225"/>
    <x v="0"/>
    <s v="ACTV"/>
    <x v="51"/>
    <x v="0"/>
    <s v="Ecuador"/>
    <d v="2016-08-20T00:00:00"/>
    <d v="2017-08-31T00:00:00"/>
    <n v="215000"/>
    <n v="105202.8"/>
    <n v="105202.8"/>
    <n v="87360"/>
    <n v="2018"/>
    <n v="2016"/>
    <n v="8"/>
    <x v="50"/>
    <n v="109797.2"/>
    <n v="9"/>
    <n v="12"/>
    <n v="3"/>
    <n v="0.75"/>
    <n v="0.48931534883720934"/>
    <n v="-0.26068465116279066"/>
    <n v="11689.2"/>
    <n v="-427906.00000000006"/>
    <s v=""/>
    <s v=""/>
    <s v="1"/>
    <s v=""/>
    <s v=""/>
    <s v=""/>
    <s v="1"/>
    <m/>
    <m/>
  </r>
  <r>
    <s v="0000007318"/>
    <s v="Outreach and Partnership"/>
    <x v="2"/>
    <x v="227"/>
    <s v="P161132"/>
    <x v="226"/>
    <x v="0"/>
    <s v="ACTV"/>
    <x v="96"/>
    <x v="1"/>
    <s v="World"/>
    <d v="2016-08-24T00:00:00"/>
    <d v="2017-06-30T00:00:00"/>
    <n v="185000"/>
    <n v="171035.36"/>
    <n v="171035.36"/>
    <n v="11725"/>
    <n v="2017"/>
    <n v="2016"/>
    <n v="8"/>
    <x v="50"/>
    <n v="13964.640000000014"/>
    <n v="9"/>
    <n v="10"/>
    <n v="1"/>
    <n v="0.9"/>
    <n v="0.92451545945945934"/>
    <n v="2.4515459459459321E-2"/>
    <n v="19003.928888888888"/>
    <n v="-860216.08888888883"/>
    <s v=""/>
    <s v=""/>
    <s v=""/>
    <s v=""/>
    <s v=""/>
    <s v=""/>
    <s v="1"/>
    <m/>
    <m/>
  </r>
  <r>
    <s v="0000004110"/>
    <s v="TRACK II (TA) SUB MDTF FOR ANALYTICAL AND ADVISORY SERVICES (CORE)"/>
    <x v="0"/>
    <x v="228"/>
    <s v="P161411"/>
    <x v="227"/>
    <x v="0"/>
    <s v="ACTV"/>
    <x v="97"/>
    <x v="1"/>
    <s v="World"/>
    <d v="2016-08-24T00:00:00"/>
    <d v="2017-08-30T00:00:00"/>
    <n v="305000"/>
    <n v="136052.95000000001"/>
    <n v="136052.95000000001"/>
    <n v="154067.1"/>
    <n v="2018"/>
    <n v="2016"/>
    <n v="8"/>
    <x v="50"/>
    <n v="168947.05"/>
    <n v="9"/>
    <n v="12"/>
    <n v="3"/>
    <n v="0.75"/>
    <n v="0.44607524590163938"/>
    <n v="-0.30392475409836062"/>
    <n v="15116.994444444446"/>
    <n v="-526434.6944444445"/>
    <s v=""/>
    <s v=""/>
    <s v="1"/>
    <s v=""/>
    <s v=""/>
    <s v=""/>
    <s v="1"/>
    <m/>
    <m/>
  </r>
  <r>
    <s v="0000007312"/>
    <s v="EAP – East Asia and Pacific"/>
    <x v="2"/>
    <x v="229"/>
    <s v="P161556"/>
    <x v="228"/>
    <x v="0"/>
    <s v="ACTV"/>
    <x v="98"/>
    <x v="5"/>
    <s v="Vietnam"/>
    <d v="2016-09-04T00:00:00"/>
    <d v="2017-09-30T00:00:00"/>
    <n v="400000"/>
    <n v="73379.19"/>
    <n v="73379.19"/>
    <n v="97977.03"/>
    <n v="2018"/>
    <n v="2016"/>
    <n v="9"/>
    <x v="42"/>
    <n v="326620.81"/>
    <n v="9"/>
    <n v="12"/>
    <n v="4"/>
    <n v="0.75"/>
    <n v="0.18344797500000001"/>
    <n v="-0.56655202500000001"/>
    <n v="8153.2433333333338"/>
    <n v="-48428.38333333336"/>
    <s v=""/>
    <s v=""/>
    <s v="1"/>
    <s v="1"/>
    <s v=""/>
    <s v="1"/>
    <s v="1"/>
    <m/>
    <m/>
  </r>
  <r>
    <s v="0000007312"/>
    <s v="EAP – East Asia and Pacific"/>
    <x v="2"/>
    <x v="230"/>
    <s v="P161609"/>
    <x v="229"/>
    <x v="0"/>
    <s v="ACTV"/>
    <x v="64"/>
    <x v="5"/>
    <s v="Vietnam"/>
    <d v="2016-09-06T00:00:00"/>
    <d v="2017-10-31T00:00:00"/>
    <n v="700000"/>
    <n v="417153.92"/>
    <n v="417153.92"/>
    <n v="167182"/>
    <n v="2018"/>
    <n v="2016"/>
    <n v="9"/>
    <x v="42"/>
    <n v="282846.08000000002"/>
    <n v="9"/>
    <n v="13"/>
    <n v="5"/>
    <n v="0.69230769230769229"/>
    <n v="0.59593417142857141"/>
    <n v="-9.6373520879120878E-2"/>
    <n v="46350.435555555552"/>
    <n v="-1849273.9555555554"/>
    <s v=""/>
    <s v=""/>
    <s v=""/>
    <s v=""/>
    <s v=""/>
    <s v=""/>
    <s v="1"/>
    <m/>
    <m/>
  </r>
  <r>
    <s v="0000007691"/>
    <s v="Global Partnership on Disaster Risk Financing Analytics"/>
    <x v="9"/>
    <x v="231"/>
    <s v="P157439"/>
    <x v="230"/>
    <x v="0"/>
    <s v="ACTV"/>
    <x v="1"/>
    <x v="1"/>
    <s v="World"/>
    <d v="2016-08-30T00:00:00"/>
    <d v="2019-12-31T00:00:00"/>
    <n v="359121.6"/>
    <n v="2437.5500000000002"/>
    <n v="2437.5500000000002"/>
    <n v="0"/>
    <n v="2020"/>
    <n v="2016"/>
    <n v="8"/>
    <x v="50"/>
    <n v="356684.05"/>
    <n v="9"/>
    <n v="40"/>
    <n v="31"/>
    <n v="0.22500000000000001"/>
    <n v="6.787533804705705E-3"/>
    <n v="-0.2182124661952943"/>
    <n v="270.8388888888889"/>
    <n v="344225.4611111111"/>
    <s v=""/>
    <s v=""/>
    <s v="1"/>
    <s v="1"/>
    <s v=""/>
    <s v=""/>
    <s v=""/>
    <m/>
    <m/>
  </r>
  <r>
    <s v="0000007691"/>
    <s v="Global Partnership on Disaster Risk Financing Analytics"/>
    <x v="9"/>
    <x v="232"/>
    <s v="P157439"/>
    <x v="231"/>
    <x v="0"/>
    <s v="ACTV"/>
    <x v="1"/>
    <x v="1"/>
    <s v="World"/>
    <d v="2016-08-30T00:00:00"/>
    <d v="2019-12-31T00:00:00"/>
    <n v="704942.4"/>
    <n v="4544.8100000000004"/>
    <n v="4544.8100000000004"/>
    <n v="0"/>
    <n v="2020"/>
    <n v="2016"/>
    <n v="8"/>
    <x v="50"/>
    <n v="700397.59"/>
    <n v="9"/>
    <n v="40"/>
    <n v="31"/>
    <n v="0.22500000000000001"/>
    <n v="6.4470657460808153E-3"/>
    <n v="-0.2185529342539192"/>
    <n v="504.97888888888895"/>
    <n v="677168.56111111108"/>
    <s v=""/>
    <s v=""/>
    <s v="1"/>
    <s v="1"/>
    <s v=""/>
    <s v=""/>
    <s v=""/>
    <m/>
    <m/>
  </r>
  <r>
    <s v="0000007691"/>
    <s v="Global Partnership on Disaster Risk Financing Analytics"/>
    <x v="9"/>
    <x v="233"/>
    <s v="P157439"/>
    <x v="232"/>
    <x v="0"/>
    <s v="ACTV"/>
    <x v="1"/>
    <x v="1"/>
    <s v="World"/>
    <d v="2016-08-30T00:00:00"/>
    <d v="2019-12-31T00:00:00"/>
    <n v="1029038.4"/>
    <n v="104349.13"/>
    <n v="104349.13"/>
    <n v="31200.62"/>
    <n v="2020"/>
    <n v="2016"/>
    <n v="8"/>
    <x v="50"/>
    <n v="924689.27"/>
    <n v="9"/>
    <n v="40"/>
    <n v="31"/>
    <n v="0.22500000000000001"/>
    <n v="0.10140450541009938"/>
    <n v="-0.12359549458990063"/>
    <n v="11594.347777777779"/>
    <n v="391349.27222222218"/>
    <s v=""/>
    <s v=""/>
    <s v=""/>
    <s v="1"/>
    <s v=""/>
    <s v=""/>
    <s v=""/>
    <m/>
    <m/>
  </r>
  <r>
    <s v="0000004110"/>
    <s v="TRACK II (TA) SUB MDTF FOR ANALYTICAL AND ADVISORY SERVICES (CORE)"/>
    <x v="0"/>
    <x v="234"/>
    <s v="P153282"/>
    <x v="233"/>
    <x v="0"/>
    <s v="ACTV"/>
    <x v="21"/>
    <x v="1"/>
    <s v="World"/>
    <d v="2016-08-31T00:00:00"/>
    <d v="2017-08-31T00:00:00"/>
    <n v="250000"/>
    <n v="94397.7"/>
    <n v="94397.7"/>
    <n v="0"/>
    <n v="2018"/>
    <n v="2016"/>
    <n v="8"/>
    <x v="50"/>
    <n v="155602.29999999999"/>
    <n v="9"/>
    <n v="11"/>
    <n v="3"/>
    <n v="0.81818181818181823"/>
    <n v="0.3775908"/>
    <n v="-0.44059101818181823"/>
    <n v="10488.633333333333"/>
    <n v="-326874.83333333331"/>
    <s v=""/>
    <s v=""/>
    <s v="1"/>
    <s v="1"/>
    <s v=""/>
    <s v="1"/>
    <s v="1"/>
    <m/>
    <m/>
  </r>
  <r>
    <s v="0000007312"/>
    <s v="EAP – East Asia and Pacific"/>
    <x v="2"/>
    <x v="235"/>
    <s v="P161427"/>
    <x v="234"/>
    <x v="0"/>
    <s v="ACTV"/>
    <x v="30"/>
    <x v="5"/>
    <s v="China"/>
    <d v="2016-08-31T00:00:00"/>
    <d v="2019-05-31T00:00:00"/>
    <n v="500000"/>
    <n v="40972.17"/>
    <n v="40972.17"/>
    <n v="0"/>
    <n v="2019"/>
    <n v="2016"/>
    <n v="8"/>
    <x v="50"/>
    <n v="459027.83"/>
    <n v="9"/>
    <n v="32"/>
    <n v="24"/>
    <n v="0.28125"/>
    <n v="8.1944339999999991E-2"/>
    <n v="-0.19930566"/>
    <n v="4552.4633333333331"/>
    <n v="249614.51666666669"/>
    <s v=""/>
    <s v=""/>
    <s v="1"/>
    <s v="1"/>
    <s v=""/>
    <s v=""/>
    <s v=""/>
    <m/>
    <m/>
  </r>
  <r>
    <s v="0000007320"/>
    <s v="Resilience to Climate Change"/>
    <x v="2"/>
    <x v="236"/>
    <s v="P158723"/>
    <x v="235"/>
    <x v="0"/>
    <s v="ACTV"/>
    <x v="57"/>
    <x v="2"/>
    <s v="South Asia"/>
    <d v="2016-09-06T00:00:00"/>
    <d v="2018-09-14T00:00:00"/>
    <n v="700000"/>
    <n v="22596.85"/>
    <n v="22596.85"/>
    <n v="38709.43"/>
    <n v="2019"/>
    <n v="2016"/>
    <n v="9"/>
    <x v="42"/>
    <n v="677403.15"/>
    <n v="9"/>
    <n v="24"/>
    <n v="16"/>
    <n v="0.375"/>
    <n v="3.2281214285714281E-2"/>
    <n v="-0.34271878571428571"/>
    <n v="2510.7611111111109"/>
    <n v="561908.13888888888"/>
    <s v=""/>
    <s v=""/>
    <s v="1"/>
    <s v="1"/>
    <s v=""/>
    <s v=""/>
    <s v=""/>
    <m/>
    <m/>
  </r>
  <r>
    <s v="0000007586"/>
    <s v="DRM Institutional capacity development"/>
    <x v="7"/>
    <x v="237"/>
    <s v="P154477"/>
    <x v="236"/>
    <x v="1"/>
    <s v="ACTV"/>
    <x v="64"/>
    <x v="2"/>
    <s v="Bhutan"/>
    <d v="2016-10-03T00:00:00"/>
    <d v="2020-06-30T00:00:00"/>
    <n v="1500000"/>
    <n v="132713.89000000001"/>
    <n v="132713.89000000001"/>
    <n v="1367286.11"/>
    <n v="2020"/>
    <n v="2016"/>
    <n v="10"/>
    <x v="47"/>
    <n v="1367286.1099999999"/>
    <n v="8"/>
    <n v="44"/>
    <n v="37"/>
    <n v="0.18181818181818182"/>
    <n v="8.8475926666666677E-2"/>
    <n v="-9.3342255151515147E-2"/>
    <n v="16589.236250000002"/>
    <n v="604181.24249999982"/>
    <s v=""/>
    <s v=""/>
    <s v=""/>
    <s v="1"/>
    <s v=""/>
    <s v=""/>
    <s v=""/>
    <m/>
    <m/>
  </r>
  <r>
    <s v="0000007113"/>
    <s v="Country programs"/>
    <x v="1"/>
    <x v="238"/>
    <s v="P154477"/>
    <x v="237"/>
    <x v="1"/>
    <s v="ACTV"/>
    <x v="64"/>
    <x v="2"/>
    <s v="Bhutan"/>
    <d v="2016-10-03T00:00:00"/>
    <d v="2020-06-30T00:00:00"/>
    <n v="1800000"/>
    <n v="159276.85"/>
    <n v="159276.85"/>
    <n v="1640723.15"/>
    <n v="2020"/>
    <n v="2016"/>
    <n v="10"/>
    <x v="47"/>
    <n v="1640723.15"/>
    <n v="8"/>
    <n v="44"/>
    <n v="37"/>
    <n v="0.18181818181818182"/>
    <n v="8.8487138888888886E-2"/>
    <n v="-9.3331042929292937E-2"/>
    <n v="19909.606250000001"/>
    <n v="724881.26249999984"/>
    <s v=""/>
    <s v=""/>
    <s v=""/>
    <s v="1"/>
    <s v=""/>
    <s v=""/>
    <s v=""/>
    <m/>
    <m/>
  </r>
  <r>
    <s v="0000007320"/>
    <s v="Resilience to Climate Change"/>
    <x v="2"/>
    <x v="239"/>
    <s v="P161912"/>
    <x v="238"/>
    <x v="0"/>
    <s v="ACTV"/>
    <x v="69"/>
    <x v="3"/>
    <s v="Moldova"/>
    <d v="2016-09-26T00:00:00"/>
    <d v="2018-12-31T00:00:00"/>
    <n v="500000"/>
    <n v="9205.58"/>
    <n v="9205.58"/>
    <n v="1500"/>
    <n v="2019"/>
    <n v="2016"/>
    <n v="9"/>
    <x v="42"/>
    <n v="490794.42"/>
    <n v="8"/>
    <n v="27"/>
    <n v="19"/>
    <n v="0.29629629629629628"/>
    <n v="1.8411159999999999E-2"/>
    <n v="-0.2778851362962963"/>
    <n v="1150.6975"/>
    <n v="437862.33499999996"/>
    <s v=""/>
    <s v=""/>
    <s v="1"/>
    <s v="1"/>
    <s v=""/>
    <s v=""/>
    <s v=""/>
    <m/>
    <m/>
  </r>
  <r>
    <s v="0000004110"/>
    <s v="TRACK II (TA) SUB MDTF FOR ANALYTICAL AND ADVISORY SERVICES (CORE)"/>
    <x v="0"/>
    <x v="240"/>
    <s v="P160628"/>
    <x v="239"/>
    <x v="0"/>
    <s v="ACTV"/>
    <x v="25"/>
    <x v="4"/>
    <s v="Cabo Verde"/>
    <d v="2016-09-26T00:00:00"/>
    <d v="2017-06-30T00:00:00"/>
    <n v="75000"/>
    <n v="11047.51"/>
    <n v="11047.51"/>
    <n v="0"/>
    <n v="2017"/>
    <n v="2016"/>
    <n v="9"/>
    <x v="42"/>
    <n v="63952.49"/>
    <n v="8"/>
    <n v="9"/>
    <n v="1"/>
    <n v="0.88888888888888884"/>
    <n v="0.14730013333333333"/>
    <n v="-0.74158875555555548"/>
    <n v="1380.93875"/>
    <n v="429.30749999999534"/>
    <s v=""/>
    <s v=""/>
    <s v="1"/>
    <s v="1"/>
    <s v=""/>
    <s v="1"/>
    <s v=""/>
    <m/>
    <m/>
  </r>
  <r>
    <s v="0000004110"/>
    <s v="TRACK II (TA) SUB MDTF FOR ANALYTICAL AND ADVISORY SERVICES (CORE)"/>
    <x v="0"/>
    <x v="241"/>
    <s v="P156705"/>
    <x v="148"/>
    <x v="0"/>
    <s v="ACTV"/>
    <x v="62"/>
    <x v="4"/>
    <s v="Africa"/>
    <d v="2016-09-26T00:00:00"/>
    <d v="2017-06-30T00:00:00"/>
    <n v="580000"/>
    <n v="275078.46000000002"/>
    <n v="275078.46000000002"/>
    <n v="237693.49"/>
    <n v="2017"/>
    <n v="2016"/>
    <n v="9"/>
    <x v="42"/>
    <n v="304921.53999999998"/>
    <n v="8"/>
    <n v="9"/>
    <n v="1"/>
    <n v="0.88888888888888884"/>
    <n v="0.47427320689655178"/>
    <n v="-0.41461568199233706"/>
    <n v="34384.807500000003"/>
    <n v="-1276779.605"/>
    <s v=""/>
    <s v=""/>
    <s v="1"/>
    <s v=""/>
    <s v=""/>
    <s v=""/>
    <s v="1"/>
    <m/>
    <m/>
  </r>
  <r>
    <s v="0000007310"/>
    <s v="AFR - Africa"/>
    <x v="2"/>
    <x v="242"/>
    <s v="P154337"/>
    <x v="240"/>
    <x v="0"/>
    <s v="ACTV"/>
    <x v="15"/>
    <x v="4"/>
    <s v="Senegal"/>
    <d v="2016-09-26T00:00:00"/>
    <d v="2018-04-30T00:00:00"/>
    <n v="370000"/>
    <n v="21.56"/>
    <n v="21.56"/>
    <n v="303440.21000000002"/>
    <n v="2018"/>
    <n v="2016"/>
    <n v="9"/>
    <x v="42"/>
    <n v="369978.44"/>
    <n v="8"/>
    <n v="19"/>
    <n v="11"/>
    <n v="0.42105263157894735"/>
    <n v="5.8270270270270265E-5"/>
    <n v="-0.42099436130867707"/>
    <n v="2.6949999999999998"/>
    <n v="369854.47000000003"/>
    <s v=""/>
    <s v=""/>
    <s v="1"/>
    <s v="1"/>
    <s v=""/>
    <s v=""/>
    <s v=""/>
    <m/>
    <m/>
  </r>
  <r>
    <s v="0000007652"/>
    <s v="Hydromet institutional capacity development"/>
    <x v="7"/>
    <x v="243"/>
    <s v="P160830"/>
    <x v="241"/>
    <x v="0"/>
    <s v="ACTV"/>
    <x v="64"/>
    <x v="2"/>
    <s v="South Asia"/>
    <d v="2016-09-27T00:00:00"/>
    <d v="2019-06-30T00:00:00"/>
    <n v="500000"/>
    <n v="46379.35"/>
    <n v="46379.35"/>
    <n v="74153.23"/>
    <n v="2019"/>
    <n v="2016"/>
    <n v="9"/>
    <x v="42"/>
    <n v="453620.65"/>
    <n v="8"/>
    <n v="33"/>
    <n v="25"/>
    <n v="0.24242424242424243"/>
    <n v="9.2758699999999999E-2"/>
    <n v="-0.14966554242424243"/>
    <n v="5797.4187499999998"/>
    <n v="186939.38750000001"/>
    <s v=""/>
    <s v=""/>
    <s v=""/>
    <s v="1"/>
    <s v=""/>
    <s v=""/>
    <s v=""/>
    <m/>
    <m/>
  </r>
  <r>
    <s v="0000007322"/>
    <s v="SAR – South Asia"/>
    <x v="2"/>
    <x v="244"/>
    <s v="P155025"/>
    <x v="242"/>
    <x v="0"/>
    <s v="ACTV"/>
    <x v="9"/>
    <x v="2"/>
    <s v="Afghanistan"/>
    <d v="2016-10-03T00:00:00"/>
    <d v="2019-08-31T00:00:00"/>
    <n v="1300000"/>
    <n v="60932.3"/>
    <n v="60932.3"/>
    <n v="179151"/>
    <n v="2020"/>
    <n v="2016"/>
    <n v="10"/>
    <x v="47"/>
    <n v="1239067.7"/>
    <n v="8"/>
    <n v="34"/>
    <n v="27"/>
    <n v="0.23529411764705882"/>
    <n v="4.6871000000000003E-2"/>
    <n v="-0.18842311764705882"/>
    <n v="7616.5375000000004"/>
    <n v="888706.97499999986"/>
    <s v=""/>
    <s v=""/>
    <s v="1"/>
    <s v="1"/>
    <s v=""/>
    <s v=""/>
    <s v=""/>
    <m/>
    <m/>
  </r>
  <r>
    <s v="0000004110"/>
    <s v="TRACK II (TA) SUB MDTF FOR ANALYTICAL AND ADVISORY SERVICES (CORE)"/>
    <x v="0"/>
    <x v="245"/>
    <s v="P161955"/>
    <x v="243"/>
    <x v="0"/>
    <s v="ACTV"/>
    <x v="20"/>
    <x v="4"/>
    <s v="Zambia"/>
    <d v="2016-10-04T00:00:00"/>
    <d v="2017-06-30T00:00:00"/>
    <n v="200000"/>
    <n v="175039.86"/>
    <n v="175039.86"/>
    <n v="21872.21"/>
    <n v="2017"/>
    <n v="2016"/>
    <n v="10"/>
    <x v="47"/>
    <n v="24960.140000000014"/>
    <n v="8"/>
    <n v="8"/>
    <n v="1"/>
    <n v="1"/>
    <n v="0.8751992999999999"/>
    <n v="-0.1248007000000001"/>
    <n v="21879.982499999998"/>
    <n v="-981519.05499999993"/>
    <s v=""/>
    <s v=""/>
    <s v=""/>
    <s v=""/>
    <s v=""/>
    <s v=""/>
    <s v="1"/>
    <m/>
    <m/>
  </r>
  <r>
    <s v="0000004110"/>
    <s v="TRACK II (TA) SUB MDTF FOR ANALYTICAL AND ADVISORY SERVICES (CORE)"/>
    <x v="0"/>
    <x v="246"/>
    <s v="P155969"/>
    <x v="244"/>
    <x v="0"/>
    <s v="ACTV"/>
    <x v="53"/>
    <x v="2"/>
    <s v="Nepal"/>
    <d v="2016-10-05T00:00:00"/>
    <d v="2017-08-31T00:00:00"/>
    <n v="500000"/>
    <n v="61261.279999999999"/>
    <n v="61261.279999999999"/>
    <n v="353704.99"/>
    <n v="2018"/>
    <n v="2016"/>
    <n v="10"/>
    <x v="47"/>
    <n v="438738.72"/>
    <n v="8"/>
    <n v="10"/>
    <n v="3"/>
    <n v="0.8"/>
    <n v="0.12252256"/>
    <n v="-0.6774774400000001"/>
    <n v="7657.66"/>
    <n v="86486.359999999986"/>
    <s v=""/>
    <s v=""/>
    <s v="1"/>
    <s v="1"/>
    <s v=""/>
    <s v="1"/>
    <s v=""/>
    <m/>
    <m/>
  </r>
  <r>
    <s v="0000004110"/>
    <s v="TRACK II (TA) SUB MDTF FOR ANALYTICAL AND ADVISORY SERVICES (CORE)"/>
    <x v="0"/>
    <x v="247"/>
    <s v="P161469"/>
    <x v="245"/>
    <x v="0"/>
    <s v="ACTV"/>
    <x v="99"/>
    <x v="6"/>
    <s v="Iraq"/>
    <d v="2016-10-06T00:00:00"/>
    <d v="2017-07-31T00:00:00"/>
    <n v="250000"/>
    <n v="33981.120000000003"/>
    <n v="33981.120000000003"/>
    <n v="120440"/>
    <n v="2018"/>
    <n v="2016"/>
    <n v="10"/>
    <x v="47"/>
    <n v="216018.88"/>
    <n v="8"/>
    <n v="9"/>
    <n v="2"/>
    <n v="0.88888888888888884"/>
    <n v="0.13592448000000001"/>
    <n v="-0.75296440888888883"/>
    <n v="4247.6400000000003"/>
    <n v="20627.440000000002"/>
    <s v=""/>
    <s v=""/>
    <s v="1"/>
    <s v="1"/>
    <s v=""/>
    <s v="1"/>
    <s v=""/>
    <m/>
    <m/>
  </r>
  <r>
    <s v="0000007311"/>
    <s v="Civil Society Engagement, Community Resilience, and Gender"/>
    <x v="2"/>
    <x v="248"/>
    <s v="P161098"/>
    <x v="246"/>
    <x v="0"/>
    <s v="ACTV"/>
    <x v="100"/>
    <x v="4"/>
    <s v="Lesotho"/>
    <d v="2016-11-16T00:00:00"/>
    <d v="2018-06-30T00:00:00"/>
    <n v="360000"/>
    <n v="58924.52"/>
    <n v="58924.52"/>
    <n v="88042"/>
    <n v="2018"/>
    <n v="2016"/>
    <n v="11"/>
    <x v="51"/>
    <n v="301075.48"/>
    <n v="6"/>
    <n v="19"/>
    <n v="13"/>
    <n v="0.31578947368421051"/>
    <n v="0.16367922222222223"/>
    <n v="-0.15211025146198828"/>
    <n v="9820.7533333333322"/>
    <n v="-150679.17333333328"/>
    <s v=""/>
    <s v=""/>
    <s v="1"/>
    <s v="1"/>
    <s v=""/>
    <s v=""/>
    <s v="1"/>
    <m/>
    <m/>
  </r>
  <r>
    <s v="0000006112"/>
    <s v="GFDRR: EU/ACP Track I Regional/Sub-Regional DRM Cooperation"/>
    <x v="3"/>
    <x v="249"/>
    <s v="P161464"/>
    <x v="247"/>
    <x v="0"/>
    <s v="ACTV"/>
    <x v="49"/>
    <x v="4"/>
    <s v="Southern Africa"/>
    <d v="2016-10-24T00:00:00"/>
    <d v="2019-06-30T00:00:00"/>
    <n v="1381250"/>
    <n v="14853.9"/>
    <n v="14853.9"/>
    <n v="2075"/>
    <n v="2019"/>
    <n v="2016"/>
    <n v="10"/>
    <x v="47"/>
    <n v="1366396.1"/>
    <n v="7"/>
    <n v="32"/>
    <n v="25"/>
    <n v="0.21875"/>
    <n v="1.0753954751131221E-2"/>
    <n v="-0.20799604524886878"/>
    <n v="2121.985714285714"/>
    <n v="1268784.7571428572"/>
    <s v=""/>
    <s v=""/>
    <s v="1"/>
    <s v="1"/>
    <s v=""/>
    <s v=""/>
    <s v=""/>
    <m/>
    <m/>
  </r>
  <r>
    <s v="0000007311"/>
    <s v="Civil Society Engagement, Community Resilience, and Gender"/>
    <x v="2"/>
    <x v="250"/>
    <s v="P162273"/>
    <x v="248"/>
    <x v="0"/>
    <s v="ACTV"/>
    <x v="101"/>
    <x v="0"/>
    <s v="Colombia"/>
    <d v="2016-10-31T00:00:00"/>
    <d v="2018-06-30T00:00:00"/>
    <n v="440000"/>
    <n v="49323.34"/>
    <n v="49323.34"/>
    <n v="14435"/>
    <n v="2018"/>
    <n v="2016"/>
    <n v="10"/>
    <x v="47"/>
    <n v="390676.66000000003"/>
    <n v="7"/>
    <n v="19"/>
    <n v="13"/>
    <n v="0.36842105263157893"/>
    <n v="0.11209849999999999"/>
    <n v="-0.25632255263157894"/>
    <n v="7046.1914285714283"/>
    <n v="66551.854285714333"/>
    <s v=""/>
    <s v=""/>
    <s v="1"/>
    <s v="1"/>
    <s v=""/>
    <s v=""/>
    <s v=""/>
    <m/>
    <m/>
  </r>
  <r>
    <s v="0000004602"/>
    <s v="TRACK III (TA) SUB MDTF FOR PROGRAM MANAGEMENT"/>
    <x v="4"/>
    <x v="251"/>
    <s v="P161985"/>
    <x v="249"/>
    <x v="0"/>
    <s v="ACTV"/>
    <x v="31"/>
    <x v="5"/>
    <s v="Myanmar"/>
    <d v="2016-10-26T00:00:00"/>
    <d v="2017-08-31T00:00:00"/>
    <n v="120000"/>
    <n v="89260.1"/>
    <n v="89260.1"/>
    <n v="7182"/>
    <n v="2018"/>
    <n v="2016"/>
    <n v="10"/>
    <x v="47"/>
    <n v="30739.899999999994"/>
    <n v="7"/>
    <n v="10"/>
    <n v="3"/>
    <n v="0.7"/>
    <n v="0.74383416666666669"/>
    <n v="4.383416666666673E-2"/>
    <n v="12751.442857142858"/>
    <n v="-555826.47142857139"/>
    <s v=""/>
    <s v=""/>
    <s v=""/>
    <s v=""/>
    <s v=""/>
    <s v=""/>
    <s v="1"/>
    <m/>
    <m/>
  </r>
  <r>
    <s v="0000007309"/>
    <s v="Disaster Risk Financing and Insurance (DRFI)"/>
    <x v="2"/>
    <x v="252"/>
    <s v="P153176"/>
    <x v="250"/>
    <x v="0"/>
    <s v="ACTV"/>
    <x v="41"/>
    <x v="1"/>
    <s v="World"/>
    <d v="2016-10-24T00:00:00"/>
    <d v="2017-09-30T00:00:00"/>
    <n v="400000"/>
    <n v="121718.01"/>
    <n v="121718.01"/>
    <n v="7000"/>
    <n v="2018"/>
    <n v="2016"/>
    <n v="10"/>
    <x v="47"/>
    <n v="278281.99"/>
    <n v="7"/>
    <n v="11"/>
    <n v="4"/>
    <n v="0.63636363636363635"/>
    <n v="0.304295025"/>
    <n v="-0.33206861136363636"/>
    <n v="17388.287142857142"/>
    <n v="-521579.21857142856"/>
    <s v=""/>
    <s v=""/>
    <s v="1"/>
    <s v="1"/>
    <s v=""/>
    <s v="1"/>
    <s v="1"/>
    <m/>
    <m/>
  </r>
  <r>
    <s v="0000004496"/>
    <s v="TRACK III: MDTF STANDBY RECOVERY FINANCING FACILITY-TECHNICAL ASSISTANCE"/>
    <x v="4"/>
    <x v="253"/>
    <s v="P154128"/>
    <x v="251"/>
    <x v="0"/>
    <s v="ACTV"/>
    <x v="6"/>
    <x v="3"/>
    <s v="Serbia"/>
    <d v="2016-10-27T00:00:00"/>
    <d v="2017-08-30T00:00:00"/>
    <n v="83000"/>
    <n v="13153.34"/>
    <n v="13153.34"/>
    <n v="2860"/>
    <n v="2018"/>
    <n v="2016"/>
    <n v="10"/>
    <x v="47"/>
    <n v="69846.66"/>
    <n v="7"/>
    <n v="10"/>
    <n v="3"/>
    <n v="0.7"/>
    <n v="0.15847397590361445"/>
    <n v="-0.54152602409638551"/>
    <n v="1879.0485714285714"/>
    <n v="-16589.574285714276"/>
    <s v=""/>
    <s v=""/>
    <s v="1"/>
    <s v="1"/>
    <s v=""/>
    <s v="1"/>
    <s v="1"/>
    <m/>
    <m/>
  </r>
  <r>
    <s v="0000004110"/>
    <s v="TRACK II (TA) SUB MDTF FOR ANALYTICAL AND ADVISORY SERVICES (CORE)"/>
    <x v="0"/>
    <x v="254"/>
    <s v="P156514"/>
    <x v="252"/>
    <x v="0"/>
    <s v="ACTV"/>
    <x v="89"/>
    <x v="4"/>
    <s v="Ghana"/>
    <d v="2016-10-27T00:00:00"/>
    <d v="2017-06-30T00:00:00"/>
    <n v="210000"/>
    <n v="2818.91"/>
    <n v="2818.91"/>
    <n v="92399"/>
    <n v="2017"/>
    <n v="2016"/>
    <n v="10"/>
    <x v="47"/>
    <n v="207181.09"/>
    <n v="7"/>
    <n v="8"/>
    <n v="1"/>
    <n v="0.875"/>
    <n v="1.3423380952380952E-2"/>
    <n v="-0.86157661904761906"/>
    <n v="402.70142857142855"/>
    <n v="188656.82428571428"/>
    <s v=""/>
    <s v=""/>
    <s v="1"/>
    <s v="1"/>
    <s v=""/>
    <s v="1"/>
    <s v=""/>
    <m/>
    <m/>
  </r>
  <r>
    <s v="0000004110"/>
    <s v="TRACK II (TA) SUB MDTF FOR ANALYTICAL AND ADVISORY SERVICES (CORE)"/>
    <x v="0"/>
    <x v="255"/>
    <s v="P163452"/>
    <x v="253"/>
    <x v="0"/>
    <s v="ACTV"/>
    <x v="102"/>
    <x v="4"/>
    <s v="Ethiopia"/>
    <d v="2016-10-31T00:00:00"/>
    <d v="2017-06-30T00:00:00"/>
    <n v="200000"/>
    <n v="47086.9"/>
    <n v="47086.9"/>
    <n v="80837.429999999993"/>
    <n v="2017"/>
    <n v="2016"/>
    <n v="10"/>
    <x v="47"/>
    <n v="152913.1"/>
    <n v="7"/>
    <n v="7"/>
    <n v="1"/>
    <n v="1"/>
    <n v="0.23543450000000002"/>
    <n v="-0.76456550000000001"/>
    <n v="6726.7"/>
    <n v="-156515.1"/>
    <s v=""/>
    <s v=""/>
    <s v="1"/>
    <s v="1"/>
    <s v=""/>
    <s v="1"/>
    <s v="1"/>
    <m/>
    <m/>
  </r>
  <r>
    <s v="0000004110"/>
    <s v="TRACK II (TA) SUB MDTF FOR ANALYTICAL AND ADVISORY SERVICES (CORE)"/>
    <x v="0"/>
    <x v="256"/>
    <s v="P160911"/>
    <x v="254"/>
    <x v="0"/>
    <s v="ACTV"/>
    <x v="103"/>
    <x v="4"/>
    <s v="Botswana"/>
    <d v="2016-11-03T00:00:00"/>
    <d v="2017-06-30T00:00:00"/>
    <n v="150000"/>
    <n v="34181.01"/>
    <n v="34181.01"/>
    <n v="65406"/>
    <n v="2017"/>
    <n v="2016"/>
    <n v="11"/>
    <x v="51"/>
    <n v="115818.98999999999"/>
    <n v="7"/>
    <n v="7"/>
    <n v="1"/>
    <n v="1"/>
    <n v="0.2278734"/>
    <n v="-0.7721266"/>
    <n v="4883.0014285714287"/>
    <n v="-108799.07571428572"/>
    <s v=""/>
    <s v=""/>
    <s v="1"/>
    <s v="1"/>
    <s v=""/>
    <s v="1"/>
    <s v="1"/>
    <m/>
    <m/>
  </r>
  <r>
    <s v="0000004110"/>
    <s v="TRACK II (TA) SUB MDTF FOR ANALYTICAL AND ADVISORY SERVICES (CORE)"/>
    <x v="0"/>
    <x v="257"/>
    <s v="P159330"/>
    <x v="255"/>
    <x v="0"/>
    <s v="ACTV"/>
    <x v="104"/>
    <x v="4"/>
    <s v="Zambia"/>
    <d v="2016-11-08T00:00:00"/>
    <d v="2017-08-31T00:00:00"/>
    <n v="200000"/>
    <n v="61985.19"/>
    <n v="61985.19"/>
    <n v="31597.73"/>
    <n v="2018"/>
    <n v="2016"/>
    <n v="11"/>
    <x v="51"/>
    <n v="138014.81"/>
    <n v="7"/>
    <n v="9"/>
    <n v="3"/>
    <n v="0.77777777777777779"/>
    <n v="0.30992595000000001"/>
    <n v="-0.46785182777777778"/>
    <n v="8855.0271428571432"/>
    <n v="-269316.43857142859"/>
    <s v=""/>
    <s v=""/>
    <s v="1"/>
    <s v="1"/>
    <s v=""/>
    <s v="1"/>
    <s v="1"/>
    <m/>
    <m/>
  </r>
  <r>
    <s v="0000007113"/>
    <s v="Country programs"/>
    <x v="1"/>
    <x v="258"/>
    <s v="P162600"/>
    <x v="256"/>
    <x v="0"/>
    <s v="ACTV"/>
    <x v="49"/>
    <x v="4"/>
    <s v="Africa"/>
    <d v="2017-01-10T00:00:00"/>
    <d v="2019-12-31T00:00:00"/>
    <n v="3000000"/>
    <n v="114883.44"/>
    <n v="114883.44"/>
    <n v="43438.2"/>
    <n v="2020"/>
    <n v="2017"/>
    <n v="1"/>
    <x v="52"/>
    <n v="2885116.56"/>
    <n v="5"/>
    <n v="35"/>
    <n v="31"/>
    <n v="0.14285714285714285"/>
    <n v="3.8294479999999999E-2"/>
    <n v="-0.10456266285714286"/>
    <n v="22976.688000000002"/>
    <n v="1828188.912"/>
    <s v=""/>
    <s v=""/>
    <s v=""/>
    <s v="1"/>
    <s v=""/>
    <s v=""/>
    <s v=""/>
    <m/>
    <m/>
  </r>
  <r>
    <s v="0000007113"/>
    <s v="Country programs"/>
    <x v="1"/>
    <x v="259"/>
    <s v="P162643"/>
    <x v="257"/>
    <x v="0"/>
    <s v="ACTV"/>
    <x v="105"/>
    <x v="0"/>
    <s v="Central America"/>
    <d v="2016-11-15T00:00:00"/>
    <d v="2018-09-30T00:00:00"/>
    <n v="1000000"/>
    <n v="448601.97"/>
    <n v="448601.97"/>
    <n v="204164.66"/>
    <n v="2019"/>
    <n v="2016"/>
    <n v="11"/>
    <x v="51"/>
    <n v="551398.03"/>
    <n v="6"/>
    <n v="22"/>
    <n v="16"/>
    <n v="0.27272727272727271"/>
    <n v="0.44860196999999996"/>
    <n v="0.17587469727272725"/>
    <n v="74766.994999999995"/>
    <n v="-2887883.7399999993"/>
    <s v=""/>
    <s v=""/>
    <s v=""/>
    <s v=""/>
    <s v=""/>
    <s v=""/>
    <s v="1"/>
    <m/>
    <m/>
  </r>
  <r>
    <s v="0000007311"/>
    <s v="Civil Society Engagement, Community Resilience, and Gender"/>
    <x v="2"/>
    <x v="260"/>
    <s v="P160074"/>
    <x v="258"/>
    <x v="0"/>
    <s v="ACTV"/>
    <x v="21"/>
    <x v="4"/>
    <s v="Africa"/>
    <d v="2016-11-18T00:00:00"/>
    <d v="2019-11-07T00:00:00"/>
    <n v="400000"/>
    <n v="23663.29"/>
    <n v="23663.29"/>
    <n v="98163.199999999997"/>
    <n v="2020"/>
    <n v="2016"/>
    <n v="11"/>
    <x v="51"/>
    <n v="376336.71"/>
    <n v="6"/>
    <n v="35"/>
    <n v="29"/>
    <n v="0.17142857142857143"/>
    <n v="5.9158225000000002E-2"/>
    <n v="-0.11227034642857142"/>
    <n v="3943.8816666666667"/>
    <n v="194918.15333333335"/>
    <s v=""/>
    <s v=""/>
    <s v=""/>
    <s v="1"/>
    <s v=""/>
    <s v=""/>
    <s v=""/>
    <m/>
    <m/>
  </r>
  <r>
    <s v="0000007312"/>
    <s v="EAP – East Asia and Pacific"/>
    <x v="2"/>
    <x v="261"/>
    <s v="P153853"/>
    <x v="259"/>
    <x v="0"/>
    <s v="ACTV"/>
    <x v="13"/>
    <x v="5"/>
    <s v="Philippines"/>
    <d v="2016-11-15T00:00:00"/>
    <d v="2018-09-30T00:00:00"/>
    <n v="100000"/>
    <n v="0"/>
    <n v="0"/>
    <n v="0"/>
    <n v="2019"/>
    <n v="2016"/>
    <n v="11"/>
    <x v="51"/>
    <n v="100000"/>
    <n v="6"/>
    <n v="22"/>
    <n v="16"/>
    <n v="0.27272727272727271"/>
    <n v="0"/>
    <n v="-0.27272727272727271"/>
    <n v="0"/>
    <n v="100000"/>
    <s v=""/>
    <s v=""/>
    <s v="1"/>
    <s v="1"/>
    <s v=""/>
    <s v=""/>
    <s v=""/>
    <m/>
    <m/>
  </r>
  <r>
    <s v="0000007114"/>
    <s v="Knowledge and Capacity Development"/>
    <x v="1"/>
    <x v="262"/>
    <s v="P159507"/>
    <x v="260"/>
    <x v="0"/>
    <s v="ACTV"/>
    <x v="106"/>
    <x v="1"/>
    <s v="World"/>
    <d v="2016-11-16T00:00:00"/>
    <d v="2018-04-30T00:00:00"/>
    <n v="300000"/>
    <n v="17434.39"/>
    <n v="17434.39"/>
    <n v="98181.3"/>
    <n v="2018"/>
    <n v="2016"/>
    <n v="11"/>
    <x v="51"/>
    <n v="282565.61"/>
    <n v="6"/>
    <n v="17"/>
    <n v="11"/>
    <n v="0.35294117647058826"/>
    <n v="5.8114633333333332E-2"/>
    <n v="-0.29482654313725493"/>
    <n v="2905.7316666666666"/>
    <n v="148901.95333333331"/>
    <s v=""/>
    <s v=""/>
    <s v="1"/>
    <s v="1"/>
    <s v=""/>
    <s v=""/>
    <s v=""/>
    <m/>
    <m/>
  </r>
  <r>
    <s v="0000007114"/>
    <s v="Knowledge and Capacity Development"/>
    <x v="1"/>
    <x v="263"/>
    <s v="P161727"/>
    <x v="261"/>
    <x v="0"/>
    <s v="ACTV"/>
    <x v="106"/>
    <x v="1"/>
    <s v="World"/>
    <d v="2016-11-16T00:00:00"/>
    <d v="2018-03-31T00:00:00"/>
    <n v="250000"/>
    <n v="8817.35"/>
    <n v="8817.35"/>
    <n v="99950.399999999994"/>
    <n v="2018"/>
    <n v="2016"/>
    <n v="11"/>
    <x v="51"/>
    <n v="241182.65"/>
    <n v="6"/>
    <n v="16"/>
    <n v="10"/>
    <n v="0.375"/>
    <n v="3.5269399999999999E-2"/>
    <n v="-0.33973059999999999"/>
    <n v="1469.5583333333334"/>
    <n v="173582.96666666667"/>
    <s v=""/>
    <s v=""/>
    <s v="1"/>
    <s v="1"/>
    <s v=""/>
    <s v=""/>
    <s v=""/>
    <m/>
    <m/>
  </r>
  <r>
    <s v="0000007114"/>
    <s v="Knowledge and Capacity Development"/>
    <x v="1"/>
    <x v="264"/>
    <s v="P156243"/>
    <x v="262"/>
    <x v="0"/>
    <s v="ACTV"/>
    <x v="107"/>
    <x v="1"/>
    <s v="World"/>
    <d v="2016-11-16T00:00:00"/>
    <d v="2017-06-30T00:00:00"/>
    <n v="400000"/>
    <n v="110042.38"/>
    <n v="110042.38"/>
    <n v="201564.3"/>
    <n v="2017"/>
    <n v="2016"/>
    <n v="11"/>
    <x v="51"/>
    <n v="289957.62"/>
    <n v="6"/>
    <n v="7"/>
    <n v="1"/>
    <n v="0.8571428571428571"/>
    <n v="0.27510594999999999"/>
    <n v="-0.58203690714285705"/>
    <n v="18340.396666666667"/>
    <n v="-553700.62666666671"/>
    <s v=""/>
    <s v=""/>
    <s v="1"/>
    <s v="1"/>
    <s v=""/>
    <s v="1"/>
    <s v="1"/>
    <m/>
    <m/>
  </r>
  <r>
    <s v="0000007317"/>
    <s v="MNA – Middle East and North Africa"/>
    <x v="2"/>
    <x v="265"/>
    <s v="P149724"/>
    <x v="263"/>
    <x v="0"/>
    <s v="ACTV"/>
    <x v="108"/>
    <x v="6"/>
    <s v="Lebanon"/>
    <d v="2016-11-22T00:00:00"/>
    <d v="2018-06-30T00:00:00"/>
    <n v="500000"/>
    <n v="47683.18"/>
    <n v="47683.18"/>
    <n v="79852.59"/>
    <n v="2018"/>
    <n v="2016"/>
    <n v="11"/>
    <x v="51"/>
    <n v="452316.82"/>
    <n v="6"/>
    <n v="19"/>
    <n v="13"/>
    <n v="0.31578947368421051"/>
    <n v="9.5366359999999997E-2"/>
    <n v="-0.22042311368421053"/>
    <n v="7947.1966666666667"/>
    <n v="86745.773333333316"/>
    <s v=""/>
    <s v=""/>
    <s v="1"/>
    <s v="1"/>
    <s v=""/>
    <s v=""/>
    <s v=""/>
    <m/>
    <m/>
  </r>
  <r>
    <s v="0000004110"/>
    <s v="TRACK II (TA) SUB MDTF FOR ANALYTICAL AND ADVISORY SERVICES (CORE)"/>
    <x v="0"/>
    <x v="266"/>
    <s v="P162522"/>
    <x v="264"/>
    <x v="0"/>
    <s v="ACTV"/>
    <x v="109"/>
    <x v="1"/>
    <s v="Multi-Regional"/>
    <d v="2016-12-02T00:00:00"/>
    <d v="2017-06-30T00:00:00"/>
    <n v="200000"/>
    <n v="67024.61"/>
    <n v="67024.61"/>
    <n v="83716.92"/>
    <n v="2017"/>
    <n v="2016"/>
    <n v="12"/>
    <x v="53"/>
    <n v="132975.39000000001"/>
    <n v="6"/>
    <n v="6"/>
    <n v="1"/>
    <n v="1"/>
    <n v="0.33512304999999998"/>
    <n v="-0.66487695000000002"/>
    <n v="11170.768333333333"/>
    <n v="-380879.95333333331"/>
    <s v=""/>
    <s v=""/>
    <s v="1"/>
    <s v="1"/>
    <s v=""/>
    <s v="1"/>
    <s v="1"/>
    <m/>
    <m/>
  </r>
  <r>
    <s v="0000006113"/>
    <s v="GFDRR: EU/ACP Track II Technical Assistance and Mainstreaming DRR"/>
    <x v="3"/>
    <x v="267"/>
    <s v="P159351"/>
    <x v="265"/>
    <x v="0"/>
    <s v="ACTV"/>
    <x v="3"/>
    <x v="0"/>
    <s v="Dominican Republic"/>
    <d v="2016-12-06T00:00:00"/>
    <d v="2019-07-15T00:00:00"/>
    <n v="800000"/>
    <n v="42424.2"/>
    <n v="42424.2"/>
    <n v="43991"/>
    <n v="2020"/>
    <n v="2016"/>
    <n v="12"/>
    <x v="53"/>
    <n v="757575.8"/>
    <n v="6"/>
    <n v="31"/>
    <n v="25"/>
    <n v="0.19354838709677419"/>
    <n v="5.3030249999999994E-2"/>
    <n v="-0.14051813709677419"/>
    <n v="7070.7"/>
    <n v="432323.60000000003"/>
    <s v=""/>
    <s v=""/>
    <s v=""/>
    <s v="1"/>
    <s v=""/>
    <s v=""/>
    <s v=""/>
    <m/>
    <m/>
  </r>
  <r>
    <s v="0000007321"/>
    <s v="Resilient Cities"/>
    <x v="2"/>
    <x v="268"/>
    <s v="P162717"/>
    <x v="266"/>
    <x v="0"/>
    <s v="ACTV"/>
    <x v="23"/>
    <x v="1"/>
    <s v="World"/>
    <d v="2016-12-15T00:00:00"/>
    <d v="2020-06-30T00:00:00"/>
    <n v="1500000"/>
    <n v="0"/>
    <n v="0"/>
    <n v="0"/>
    <n v="2020"/>
    <n v="2016"/>
    <n v="12"/>
    <x v="53"/>
    <n v="1500000"/>
    <n v="5"/>
    <n v="42"/>
    <n v="37"/>
    <n v="0.11904761904761904"/>
    <n v="0"/>
    <n v="-0.11904761904761904"/>
    <n v="0"/>
    <n v="1500000"/>
    <s v=""/>
    <s v=""/>
    <s v=""/>
    <s v="1"/>
    <s v=""/>
    <s v=""/>
    <s v=""/>
    <m/>
    <m/>
  </r>
  <r>
    <s v="0000004496"/>
    <s v="TRACK III: MDTF STANDBY RECOVERY FINANCING FACILITY-TECHNICAL ASSISTANCE"/>
    <x v="4"/>
    <x v="269"/>
    <s v="P126346"/>
    <x v="267"/>
    <x v="0"/>
    <s v="ACTV"/>
    <x v="0"/>
    <x v="0"/>
    <s v="Haiti"/>
    <d v="2016-12-19T00:00:00"/>
    <d v="2017-08-31T00:00:00"/>
    <n v="150000"/>
    <n v="74687.91"/>
    <n v="74687.91"/>
    <n v="19678"/>
    <n v="2018"/>
    <n v="2016"/>
    <n v="12"/>
    <x v="53"/>
    <n v="75312.09"/>
    <n v="5"/>
    <n v="8"/>
    <n v="3"/>
    <n v="0.625"/>
    <n v="0.49791940000000001"/>
    <n v="-0.12708059999999999"/>
    <n v="14937.582"/>
    <n v="-611816.68200000003"/>
    <s v=""/>
    <s v=""/>
    <s v=""/>
    <s v=""/>
    <s v=""/>
    <s v=""/>
    <s v="1"/>
    <m/>
    <m/>
  </r>
  <r>
    <s v="0000004496"/>
    <s v="TRACK III: MDTF STANDBY RECOVERY FINANCING FACILITY-TECHNICAL ASSISTANCE"/>
    <x v="4"/>
    <x v="270"/>
    <s v="P156711"/>
    <x v="268"/>
    <x v="0"/>
    <s v="ACTV"/>
    <x v="30"/>
    <x v="5"/>
    <s v="Indonesia"/>
    <d v="2017-01-09T00:00:00"/>
    <d v="2017-08-31T00:00:00"/>
    <n v="170000"/>
    <n v="46236.25"/>
    <n v="46236.25"/>
    <n v="83630"/>
    <n v="2018"/>
    <n v="2017"/>
    <n v="1"/>
    <x v="52"/>
    <n v="123763.75"/>
    <n v="5"/>
    <n v="7"/>
    <n v="3"/>
    <n v="0.7142857142857143"/>
    <n v="0.27197794117647056"/>
    <n v="-0.44230777310924374"/>
    <n v="9247.25"/>
    <n v="-301609.75"/>
    <s v=""/>
    <s v=""/>
    <s v="1"/>
    <s v="1"/>
    <s v=""/>
    <s v="1"/>
    <s v="1"/>
    <m/>
    <m/>
  </r>
  <r>
    <s v="0000007310"/>
    <s v="AFR - Africa"/>
    <x v="2"/>
    <x v="271"/>
    <s v="P162379"/>
    <x v="269"/>
    <x v="0"/>
    <s v="ACTV"/>
    <x v="110"/>
    <x v="4"/>
    <s v="Malawi"/>
    <d v="2017-01-31T00:00:00"/>
    <d v="2018-06-30T00:00:00"/>
    <n v="250000"/>
    <n v="766.26"/>
    <n v="766.26"/>
    <n v="0"/>
    <n v="2018"/>
    <n v="2017"/>
    <n v="1"/>
    <x v="52"/>
    <n v="249233.74"/>
    <n v="4"/>
    <n v="16"/>
    <n v="13"/>
    <n v="0.25"/>
    <n v="3.0650399999999998E-3"/>
    <n v="-0.24693496000000001"/>
    <n v="191.565"/>
    <n v="240421.75"/>
    <s v=""/>
    <s v=""/>
    <s v="1"/>
    <s v="1"/>
    <s v=""/>
    <s v=""/>
    <s v=""/>
    <m/>
    <m/>
  </r>
  <r>
    <s v="0000008081"/>
    <s v="Innovation Lab"/>
    <x v="10"/>
    <x v="272"/>
    <s v="P162595"/>
    <x v="270"/>
    <x v="0"/>
    <s v="ACTV"/>
    <x v="39"/>
    <x v="1"/>
    <s v="World"/>
    <d v="2017-01-18T00:00:00"/>
    <d v="2017-12-31T00:00:00"/>
    <n v="549463"/>
    <n v="8547.9500000000007"/>
    <n v="8547.9500000000007"/>
    <n v="152226"/>
    <n v="2018"/>
    <n v="2017"/>
    <n v="1"/>
    <x v="52"/>
    <n v="540915.05000000005"/>
    <n v="4"/>
    <n v="11"/>
    <n v="7"/>
    <n v="0.36363636363636365"/>
    <n v="1.5556916480272558E-2"/>
    <n v="-0.34807944715609107"/>
    <n v="2136.9875000000002"/>
    <n v="442613.62500000006"/>
    <s v=""/>
    <s v=""/>
    <s v="1"/>
    <s v="1"/>
    <s v=""/>
    <s v=""/>
    <s v=""/>
    <m/>
    <m/>
  </r>
  <r>
    <s v="0000007312"/>
    <s v="EAP – East Asia and Pacific"/>
    <x v="2"/>
    <x v="273"/>
    <s v="P158922"/>
    <x v="271"/>
    <x v="0"/>
    <s v="ACTV"/>
    <x v="14"/>
    <x v="5"/>
    <s v="Pacific Islands"/>
    <d v="2017-01-17T00:00:00"/>
    <d v="2018-12-31T00:00:00"/>
    <n v="1200000"/>
    <n v="0"/>
    <n v="0"/>
    <n v="0"/>
    <n v="2019"/>
    <n v="2017"/>
    <n v="1"/>
    <x v="52"/>
    <n v="1200000"/>
    <n v="4"/>
    <n v="23"/>
    <n v="19"/>
    <n v="0.17391304347826086"/>
    <n v="0"/>
    <n v="-0.17391304347826086"/>
    <n v="0"/>
    <n v="1200000"/>
    <s v=""/>
    <s v=""/>
    <s v="1"/>
    <s v="1"/>
    <s v=""/>
    <s v=""/>
    <s v=""/>
    <m/>
    <m/>
  </r>
  <r>
    <s v="0000007114"/>
    <s v="Knowledge and Capacity Development"/>
    <x v="1"/>
    <x v="274"/>
    <s v="P162946"/>
    <x v="272"/>
    <x v="0"/>
    <s v="ACTV"/>
    <x v="106"/>
    <x v="1"/>
    <s v="World"/>
    <d v="2017-01-18T00:00:00"/>
    <d v="2018-06-30T00:00:00"/>
    <n v="300000"/>
    <n v="5384.64"/>
    <n v="5384.64"/>
    <n v="0"/>
    <n v="2018"/>
    <n v="2017"/>
    <n v="1"/>
    <x v="52"/>
    <n v="294615.36"/>
    <n v="4"/>
    <n v="17"/>
    <n v="13"/>
    <n v="0.23529411764705882"/>
    <n v="1.7948800000000001E-2"/>
    <n v="-0.21734531764705883"/>
    <n v="1346.16"/>
    <n v="232692"/>
    <s v=""/>
    <s v=""/>
    <s v="1"/>
    <s v="1"/>
    <s v=""/>
    <s v=""/>
    <s v=""/>
    <m/>
    <m/>
  </r>
  <r>
    <s v="0000007114"/>
    <s v="Knowledge and Capacity Development"/>
    <x v="1"/>
    <x v="275"/>
    <s v="P162947"/>
    <x v="273"/>
    <x v="0"/>
    <s v="ACTV"/>
    <x v="106"/>
    <x v="1"/>
    <s v="World"/>
    <d v="2017-01-18T00:00:00"/>
    <d v="2018-06-30T00:00:00"/>
    <n v="300000"/>
    <n v="32686.240000000002"/>
    <n v="32686.240000000002"/>
    <n v="36779.43"/>
    <n v="2018"/>
    <n v="2017"/>
    <n v="1"/>
    <x v="52"/>
    <n v="267313.76"/>
    <n v="4"/>
    <n v="17"/>
    <n v="13"/>
    <n v="0.23529411764705882"/>
    <n v="0.10895413333333334"/>
    <n v="-0.12633998431372548"/>
    <n v="8171.56"/>
    <n v="-108578"/>
    <s v=""/>
    <s v=""/>
    <s v=""/>
    <s v="1"/>
    <s v=""/>
    <s v=""/>
    <s v="1"/>
    <m/>
    <m/>
  </r>
  <r>
    <s v="0000006112"/>
    <s v="GFDRR: EU/ACP Track I Regional/Sub-Regional DRM Cooperation"/>
    <x v="3"/>
    <x v="276"/>
    <s v="P161581"/>
    <x v="274"/>
    <x v="0"/>
    <s v="ACTV"/>
    <x v="31"/>
    <x v="5"/>
    <s v="Pacific Islands"/>
    <d v="2017-01-18T00:00:00"/>
    <d v="2018-12-21T00:00:00"/>
    <n v="500000"/>
    <n v="1171.5999999999999"/>
    <n v="1171.5999999999999"/>
    <n v="32750"/>
    <n v="2019"/>
    <n v="2017"/>
    <n v="1"/>
    <x v="52"/>
    <n v="498828.4"/>
    <n v="4"/>
    <n v="23"/>
    <n v="19"/>
    <n v="0.17391304347826086"/>
    <n v="2.3431999999999997E-3"/>
    <n v="-0.17156984347826088"/>
    <n v="292.89999999999998"/>
    <n v="485355"/>
    <s v=""/>
    <s v=""/>
    <s v="1"/>
    <s v="1"/>
    <s v=""/>
    <s v=""/>
    <s v=""/>
    <m/>
    <m/>
  </r>
  <r>
    <s v="0000007317"/>
    <s v="MNA – Middle East and North Africa"/>
    <x v="2"/>
    <x v="277"/>
    <s v="P147689"/>
    <x v="275"/>
    <x v="0"/>
    <s v="ACTV"/>
    <x v="111"/>
    <x v="6"/>
    <s v="Jordan"/>
    <d v="2017-01-18T00:00:00"/>
    <d v="2018-06-30T00:00:00"/>
    <n v="500000"/>
    <n v="11364.89"/>
    <n v="11364.89"/>
    <n v="14095"/>
    <n v="2018"/>
    <n v="2017"/>
    <n v="1"/>
    <x v="52"/>
    <n v="488635.11"/>
    <n v="4"/>
    <n v="17"/>
    <n v="13"/>
    <n v="0.23529411764705882"/>
    <n v="2.2729779999999998E-2"/>
    <n v="-0.21256433764705882"/>
    <n v="2841.2224999999999"/>
    <n v="357938.875"/>
    <s v=""/>
    <s v=""/>
    <s v="1"/>
    <s v="1"/>
    <s v=""/>
    <s v=""/>
    <s v=""/>
    <m/>
    <m/>
  </r>
  <r>
    <s v="0000007310"/>
    <s v="AFR - Africa"/>
    <x v="2"/>
    <x v="278"/>
    <s v="P150143"/>
    <x v="276"/>
    <x v="0"/>
    <s v="ACTV"/>
    <x v="112"/>
    <x v="4"/>
    <s v="Africa"/>
    <d v="2017-01-24T00:00:00"/>
    <d v="2018-06-29T00:00:00"/>
    <n v="150000"/>
    <n v="0"/>
    <n v="0"/>
    <n v="24691"/>
    <n v="2018"/>
    <n v="2017"/>
    <n v="1"/>
    <x v="52"/>
    <n v="150000"/>
    <n v="4"/>
    <n v="17"/>
    <n v="13"/>
    <n v="0.23529411764705882"/>
    <n v="0"/>
    <n v="-0.23529411764705882"/>
    <n v="0"/>
    <n v="150000"/>
    <s v=""/>
    <s v=""/>
    <s v="1"/>
    <s v="1"/>
    <s v=""/>
    <s v=""/>
    <s v=""/>
    <m/>
    <m/>
  </r>
  <r>
    <s v="0000006287"/>
    <s v="Callable MDTF Sub TF for Standby Recovery Financing Facility - Callable"/>
    <x v="5"/>
    <x v="279"/>
    <s v="P161556"/>
    <x v="277"/>
    <x v="0"/>
    <s v="ACTV"/>
    <x v="48"/>
    <x v="5"/>
    <s v="Vietnam"/>
    <d v="2017-02-01T00:00:00"/>
    <d v="2017-08-31T00:00:00"/>
    <n v="250000"/>
    <n v="132229.24"/>
    <n v="132229.24"/>
    <n v="15729.84"/>
    <n v="2018"/>
    <n v="2017"/>
    <n v="2"/>
    <x v="54"/>
    <n v="117770.76000000001"/>
    <n v="4"/>
    <n v="6"/>
    <n v="3"/>
    <n v="0.66666666666666663"/>
    <n v="0.52891695999999999"/>
    <n v="-0.13774970666666664"/>
    <n v="33057.31"/>
    <n v="-1402865.4999999998"/>
    <s v=""/>
    <s v=""/>
    <s v=""/>
    <s v=""/>
    <s v=""/>
    <s v=""/>
    <s v="1"/>
    <m/>
    <m/>
  </r>
  <r>
    <s v="0000007313"/>
    <s v="ECA – Europe and Central Asia"/>
    <x v="2"/>
    <x v="280"/>
    <s v="P157489"/>
    <x v="278"/>
    <x v="1"/>
    <s v="ACTV"/>
    <x v="5"/>
    <x v="3"/>
    <s v="Serbia"/>
    <d v="2017-04-17T00:00:00"/>
    <d v="2018-02-28T00:00:00"/>
    <n v="1020000"/>
    <n v="0"/>
    <n v="0"/>
    <n v="1020000"/>
    <n v="2018"/>
    <n v="2017"/>
    <n v="4"/>
    <x v="45"/>
    <n v="1020000"/>
    <n v="1"/>
    <n v="10"/>
    <n v="9"/>
    <n v="0.1"/>
    <n v="0"/>
    <n v="-0.1"/>
    <n v="0"/>
    <n v="1020000"/>
    <s v=""/>
    <s v=""/>
    <s v=""/>
    <s v="1"/>
    <s v=""/>
    <s v=""/>
    <s v=""/>
    <m/>
    <m/>
  </r>
  <r>
    <s v="0000007317"/>
    <s v="MNA – Middle East and North Africa"/>
    <x v="2"/>
    <x v="281"/>
    <s v="P163084"/>
    <x v="279"/>
    <x v="0"/>
    <s v="ACTV"/>
    <x v="113"/>
    <x v="6"/>
    <s v="Middle East and North Africa"/>
    <d v="2017-02-21T00:00:00"/>
    <d v="2020-05-31T00:00:00"/>
    <n v="400000"/>
    <n v="50709.4"/>
    <n v="50709.4"/>
    <n v="11398"/>
    <n v="2020"/>
    <n v="2017"/>
    <n v="2"/>
    <x v="54"/>
    <n v="349290.6"/>
    <n v="3"/>
    <n v="39"/>
    <n v="36"/>
    <n v="7.6923076923076927E-2"/>
    <n v="0.12677350000000001"/>
    <n v="4.9850423076923084E-2"/>
    <n v="16903.133333333335"/>
    <n v="-428253.53333333344"/>
    <s v=""/>
    <s v=""/>
    <s v=""/>
    <s v="1"/>
    <s v=""/>
    <s v=""/>
    <s v="1"/>
    <m/>
    <m/>
  </r>
  <r>
    <s v="0000007113"/>
    <s v="Country programs"/>
    <x v="1"/>
    <x v="282"/>
    <s v="P162635"/>
    <x v="280"/>
    <x v="0"/>
    <s v="ACTV"/>
    <x v="5"/>
    <x v="3"/>
    <s v="Kyrgyz Republic"/>
    <d v="2017-02-09T00:00:00"/>
    <d v="2019-08-31T00:00:00"/>
    <n v="1800000"/>
    <n v="125029.4"/>
    <n v="125029.4"/>
    <n v="17880.62"/>
    <n v="2020"/>
    <n v="2017"/>
    <n v="2"/>
    <x v="54"/>
    <n v="1674970.6"/>
    <n v="4"/>
    <n v="30"/>
    <n v="27"/>
    <n v="0.13333333333333333"/>
    <n v="6.9460777777777774E-2"/>
    <n v="-6.3872555555555557E-2"/>
    <n v="31257.35"/>
    <n v="237132.50000000023"/>
    <s v=""/>
    <s v=""/>
    <s v=""/>
    <s v="1"/>
    <s v=""/>
    <s v=""/>
    <s v=""/>
    <m/>
    <m/>
  </r>
  <r>
    <s v="0000007113"/>
    <s v="Country programs"/>
    <x v="1"/>
    <x v="283"/>
    <s v="P130637"/>
    <x v="281"/>
    <x v="0"/>
    <s v="ACTV"/>
    <x v="114"/>
    <x v="6"/>
    <s v="Tunisia"/>
    <d v="2017-02-10T00:00:00"/>
    <d v="2018-03-01T00:00:00"/>
    <n v="600000"/>
    <n v="54963.9"/>
    <n v="54963.9"/>
    <n v="4977.53"/>
    <n v="2018"/>
    <n v="2017"/>
    <n v="2"/>
    <x v="54"/>
    <n v="545036.1"/>
    <n v="4"/>
    <n v="12"/>
    <n v="9"/>
    <n v="0.33333333333333331"/>
    <n v="9.1606500000000007E-2"/>
    <n v="-0.24172683333333331"/>
    <n v="13740.975"/>
    <n v="-87048.75"/>
    <s v=""/>
    <s v=""/>
    <s v="1"/>
    <s v="1"/>
    <s v=""/>
    <s v=""/>
    <s v="1"/>
    <m/>
    <m/>
  </r>
  <r>
    <s v="0000007320"/>
    <s v="Resilience to Climate Change"/>
    <x v="2"/>
    <x v="284"/>
    <s v="P163046"/>
    <x v="282"/>
    <x v="0"/>
    <s v="ACTV"/>
    <x v="96"/>
    <x v="1"/>
    <s v="World"/>
    <d v="2017-02-13T00:00:00"/>
    <d v="2018-05-31T00:00:00"/>
    <n v="350000"/>
    <n v="53052.37"/>
    <n v="53052.37"/>
    <n v="147633.48000000001"/>
    <n v="2018"/>
    <n v="2017"/>
    <n v="2"/>
    <x v="54"/>
    <n v="296947.63"/>
    <n v="3"/>
    <n v="15"/>
    <n v="12"/>
    <n v="0.2"/>
    <n v="0.1515782"/>
    <n v="-4.8421800000000015E-2"/>
    <n v="17684.123333333333"/>
    <n v="-516522.04333333333"/>
    <s v=""/>
    <s v=""/>
    <s v=""/>
    <s v="1"/>
    <s v=""/>
    <s v=""/>
    <s v="1"/>
    <m/>
    <m/>
  </r>
  <r>
    <s v="0000004110"/>
    <s v="TRACK II (TA) SUB MDTF FOR ANALYTICAL AND ADVISORY SERVICES (CORE)"/>
    <x v="0"/>
    <x v="285"/>
    <s v="P163046"/>
    <x v="283"/>
    <x v="0"/>
    <s v="ACTV"/>
    <x v="96"/>
    <x v="1"/>
    <s v="World"/>
    <d v="2017-02-13T00:00:00"/>
    <d v="2017-08-31T00:00:00"/>
    <n v="175000"/>
    <n v="51607.09"/>
    <n v="51607.09"/>
    <n v="64680"/>
    <n v="2018"/>
    <n v="2017"/>
    <n v="2"/>
    <x v="54"/>
    <n v="123392.91"/>
    <n v="3"/>
    <n v="6"/>
    <n v="3"/>
    <n v="0.5"/>
    <n v="0.29489765714285715"/>
    <n v="-0.20510234285714285"/>
    <n v="17202.363333333331"/>
    <n v="-667915.80333333323"/>
    <s v=""/>
    <s v=""/>
    <s v="1"/>
    <s v="1"/>
    <s v=""/>
    <s v="1"/>
    <s v="1"/>
    <m/>
    <m/>
  </r>
  <r>
    <s v="0000004496"/>
    <s v="TRACK III: MDTF STANDBY RECOVERY FINANCING FACILITY-TECHNICAL ASSISTANCE"/>
    <x v="4"/>
    <x v="286"/>
    <s v="P163062"/>
    <x v="284"/>
    <x v="0"/>
    <s v="ACTV"/>
    <x v="27"/>
    <x v="1"/>
    <s v="World"/>
    <d v="2017-02-15T00:00:00"/>
    <d v="2017-08-31T00:00:00"/>
    <n v="530000"/>
    <n v="48250.39"/>
    <n v="48250.39"/>
    <n v="55627.79"/>
    <n v="2018"/>
    <n v="2017"/>
    <n v="2"/>
    <x v="54"/>
    <n v="481749.61"/>
    <n v="3"/>
    <n v="6"/>
    <n v="3"/>
    <n v="0.5"/>
    <n v="9.1038471698113202E-2"/>
    <n v="-0.40896152830188681"/>
    <n v="16083.463333333333"/>
    <n v="-258089.70333333337"/>
    <s v=""/>
    <s v=""/>
    <s v="1"/>
    <s v="1"/>
    <s v=""/>
    <s v="1"/>
    <s v="1"/>
    <m/>
    <m/>
  </r>
  <r>
    <s v="0000007113"/>
    <s v="Country programs"/>
    <x v="1"/>
    <x v="287"/>
    <s v="P160929"/>
    <x v="285"/>
    <x v="0"/>
    <s v="ACTV"/>
    <x v="22"/>
    <x v="5"/>
    <s v="Cambodia"/>
    <d v="2017-02-15T00:00:00"/>
    <d v="2020-06-30T00:00:00"/>
    <n v="300000"/>
    <n v="0"/>
    <n v="0"/>
    <n v="0"/>
    <n v="2020"/>
    <n v="2017"/>
    <n v="2"/>
    <x v="54"/>
    <n v="300000"/>
    <n v="3"/>
    <n v="40"/>
    <n v="37"/>
    <n v="7.4999999999999997E-2"/>
    <n v="0"/>
    <n v="-7.4999999999999997E-2"/>
    <n v="0"/>
    <n v="300000"/>
    <s v=""/>
    <s v=""/>
    <s v=""/>
    <s v="1"/>
    <s v=""/>
    <s v=""/>
    <s v=""/>
    <m/>
    <m/>
  </r>
  <r>
    <s v="0000004496"/>
    <s v="TRACK III: MDTF STANDBY RECOVERY FINANCING FACILITY-TECHNICAL ASSISTANCE"/>
    <x v="4"/>
    <x v="288"/>
    <s v="P158373"/>
    <x v="286"/>
    <x v="0"/>
    <s v="ACTV"/>
    <x v="69"/>
    <x v="3"/>
    <s v="Central Asia"/>
    <d v="2017-02-16T00:00:00"/>
    <d v="2017-08-31T00:00:00"/>
    <n v="84000"/>
    <n v="47799.95"/>
    <n v="47799.95"/>
    <n v="34500.370000000003"/>
    <n v="2018"/>
    <n v="2017"/>
    <n v="2"/>
    <x v="54"/>
    <n v="36200.050000000003"/>
    <n v="3"/>
    <n v="6"/>
    <n v="3"/>
    <n v="0.5"/>
    <n v="0.56904702380952377"/>
    <n v="6.9047023809523767E-2"/>
    <n v="15933.316666666666"/>
    <n v="-696732.5166666666"/>
    <s v=""/>
    <s v=""/>
    <s v=""/>
    <s v=""/>
    <s v=""/>
    <s v=""/>
    <s v="1"/>
    <m/>
    <m/>
  </r>
  <r>
    <s v="0000007653"/>
    <s v="EU-SAR Program Operational/Implementation Support"/>
    <x v="7"/>
    <x v="289"/>
    <s v="P154477"/>
    <x v="287"/>
    <x v="0"/>
    <s v="ACTV"/>
    <x v="64"/>
    <x v="2"/>
    <s v="Bhutan"/>
    <d v="2017-02-19T00:00:00"/>
    <d v="2020-06-30T00:00:00"/>
    <n v="150000"/>
    <n v="0"/>
    <n v="0"/>
    <n v="0"/>
    <n v="2020"/>
    <n v="2017"/>
    <n v="2"/>
    <x v="54"/>
    <n v="150000"/>
    <n v="3"/>
    <n v="40"/>
    <n v="37"/>
    <n v="7.4999999999999997E-2"/>
    <n v="0"/>
    <n v="-7.4999999999999997E-2"/>
    <n v="0"/>
    <n v="150000"/>
    <s v=""/>
    <s v=""/>
    <s v=""/>
    <s v="1"/>
    <s v=""/>
    <s v=""/>
    <s v=""/>
    <m/>
    <m/>
  </r>
  <r>
    <s v="0000007310"/>
    <s v="AFR - Africa"/>
    <x v="2"/>
    <x v="290"/>
    <s v="P161405"/>
    <x v="288"/>
    <x v="0"/>
    <s v="ACTV"/>
    <x v="49"/>
    <x v="4"/>
    <s v="Southern Africa"/>
    <d v="2017-03-08T00:00:00"/>
    <d v="2017-06-30T00:00:00"/>
    <n v="100000"/>
    <n v="23713.75"/>
    <n v="23713.75"/>
    <n v="8735"/>
    <n v="2017"/>
    <n v="2017"/>
    <n v="3"/>
    <x v="55"/>
    <n v="76286.25"/>
    <n v="3"/>
    <n v="3"/>
    <n v="1"/>
    <n v="1"/>
    <n v="0.2371375"/>
    <n v="-0.7628625"/>
    <n v="7904.583333333333"/>
    <n v="-287324.58333333331"/>
    <s v=""/>
    <s v=""/>
    <s v="1"/>
    <s v="1"/>
    <s v=""/>
    <s v="1"/>
    <s v="1"/>
    <m/>
    <m/>
  </r>
  <r>
    <s v="0000006112"/>
    <s v="GFDRR: EU/ACP Track I Regional/Sub-Regional DRM Cooperation"/>
    <x v="3"/>
    <x v="291"/>
    <s v="P158922"/>
    <x v="289"/>
    <x v="0"/>
    <s v="ACTV"/>
    <x v="14"/>
    <x v="5"/>
    <s v="Pacific Islands"/>
    <d v="2017-02-24T00:00:00"/>
    <d v="2018-09-30T00:00:00"/>
    <n v="720000"/>
    <n v="0"/>
    <n v="0"/>
    <n v="0"/>
    <n v="2019"/>
    <n v="2017"/>
    <n v="2"/>
    <x v="54"/>
    <n v="720000"/>
    <n v="3"/>
    <n v="19"/>
    <n v="16"/>
    <n v="0.15789473684210525"/>
    <n v="0"/>
    <n v="-0.15789473684210525"/>
    <n v="0"/>
    <n v="720000"/>
    <s v=""/>
    <s v=""/>
    <s v="1"/>
    <s v="1"/>
    <s v=""/>
    <s v=""/>
    <s v=""/>
    <m/>
    <m/>
  </r>
  <r>
    <s v="0000007113"/>
    <s v="Country programs"/>
    <x v="1"/>
    <x v="292"/>
    <s v="P161556"/>
    <x v="290"/>
    <x v="0"/>
    <s v="ACTV"/>
    <x v="48"/>
    <x v="5"/>
    <s v="Vietnam"/>
    <d v="2017-02-28T00:00:00"/>
    <d v="2018-08-31T00:00:00"/>
    <n v="1200000"/>
    <n v="0"/>
    <n v="0"/>
    <n v="0"/>
    <n v="2019"/>
    <n v="2017"/>
    <n v="2"/>
    <x v="54"/>
    <n v="1200000"/>
    <n v="3"/>
    <n v="18"/>
    <n v="15"/>
    <n v="0.16666666666666666"/>
    <n v="0"/>
    <n v="-0.16666666666666666"/>
    <n v="0"/>
    <n v="1200000"/>
    <s v=""/>
    <s v=""/>
    <s v="1"/>
    <s v="1"/>
    <s v=""/>
    <s v=""/>
    <s v=""/>
    <m/>
    <m/>
  </r>
  <r>
    <s v="0000006114"/>
    <s v="GFDRR: EU/ACP Track III Post Disaster Responses and PDNAs"/>
    <x v="3"/>
    <x v="293"/>
    <s v="P163062"/>
    <x v="291"/>
    <x v="0"/>
    <s v="ACTV"/>
    <x v="27"/>
    <x v="1"/>
    <s v="World"/>
    <d v="2017-03-01T00:00:00"/>
    <d v="2017-12-31T00:00:00"/>
    <n v="350000"/>
    <n v="12069.81"/>
    <n v="12069.81"/>
    <n v="11542.79"/>
    <n v="2018"/>
    <n v="2017"/>
    <n v="3"/>
    <x v="55"/>
    <n v="337930.19"/>
    <n v="3"/>
    <n v="10"/>
    <n v="7"/>
    <n v="0.3"/>
    <n v="3.448517142857143E-2"/>
    <n v="-0.26551482857142855"/>
    <n v="4023.27"/>
    <n v="152859.76999999999"/>
    <s v=""/>
    <s v=""/>
    <s v="1"/>
    <s v="1"/>
    <s v=""/>
    <s v=""/>
    <s v=""/>
    <m/>
    <m/>
  </r>
  <r>
    <s v="0000007205"/>
    <s v="ACP-EU ADRF Program"/>
    <x v="6"/>
    <x v="294"/>
    <s v=""/>
    <x v="292"/>
    <x v="0"/>
    <s v="ACTV"/>
    <x v="115"/>
    <x v="1"/>
    <s v="World"/>
    <d v="2017-03-02T00:00:00"/>
    <d v="2018-10-01T00:00:00"/>
    <n v="583000"/>
    <n v="0"/>
    <n v="0"/>
    <n v="0"/>
    <n v="2019"/>
    <n v="2017"/>
    <n v="3"/>
    <x v="55"/>
    <n v="583000"/>
    <n v="3"/>
    <n v="18"/>
    <n v="16"/>
    <n v="0.16666666666666666"/>
    <n v="0"/>
    <n v="-0.16666666666666666"/>
    <n v="0"/>
    <n v="583000"/>
    <s v=""/>
    <s v=""/>
    <s v="1"/>
    <s v="1"/>
    <s v=""/>
    <s v=""/>
    <s v=""/>
    <m/>
    <m/>
  </r>
  <r>
    <s v="0000007310"/>
    <s v="AFR - Africa"/>
    <x v="2"/>
    <x v="295"/>
    <s v="P156705"/>
    <x v="293"/>
    <x v="0"/>
    <s v="ACTV"/>
    <x v="62"/>
    <x v="4"/>
    <s v="Africa"/>
    <d v="2017-03-06T00:00:00"/>
    <d v="2018-07-08T00:00:00"/>
    <n v="200000"/>
    <n v="0"/>
    <n v="0"/>
    <n v="191726"/>
    <n v="2019"/>
    <n v="2017"/>
    <n v="3"/>
    <x v="55"/>
    <n v="200000"/>
    <n v="3"/>
    <n v="16"/>
    <n v="13"/>
    <n v="0.1875"/>
    <n v="0"/>
    <n v="-0.1875"/>
    <n v="0"/>
    <n v="200000"/>
    <s v=""/>
    <s v=""/>
    <s v="1"/>
    <s v="1"/>
    <s v=""/>
    <s v=""/>
    <s v=""/>
    <m/>
    <m/>
  </r>
  <r>
    <s v="0000007321"/>
    <s v="Resilient Cities"/>
    <x v="2"/>
    <x v="296"/>
    <s v="P163394"/>
    <x v="294"/>
    <x v="0"/>
    <s v="ACTV"/>
    <x v="72"/>
    <x v="1"/>
    <s v="World"/>
    <d v="2017-03-20T00:00:00"/>
    <d v="2019-02-28T00:00:00"/>
    <n v="500000"/>
    <n v="12964.72"/>
    <n v="12964.72"/>
    <n v="24000"/>
    <n v="2019"/>
    <n v="2017"/>
    <n v="3"/>
    <x v="55"/>
    <n v="487035.28"/>
    <n v="2"/>
    <n v="23"/>
    <n v="21"/>
    <n v="8.6956521739130432E-2"/>
    <n v="2.5929439999999998E-2"/>
    <n v="-6.1027081739130434E-2"/>
    <n v="6482.36"/>
    <n v="188846.72000000003"/>
    <s v=""/>
    <s v=""/>
    <s v=""/>
    <s v="1"/>
    <s v=""/>
    <s v=""/>
    <s v=""/>
    <m/>
    <m/>
  </r>
  <r>
    <s v="0000006113"/>
    <s v="GFDRR: EU/ACP Track II Technical Assistance and Mainstreaming DRR"/>
    <x v="3"/>
    <x v="297"/>
    <s v="P127226"/>
    <x v="295"/>
    <x v="0"/>
    <s v="ACTV"/>
    <x v="116"/>
    <x v="0"/>
    <s v="OECS Countries"/>
    <d v="2017-03-23T00:00:00"/>
    <d v="2019-03-29T00:00:00"/>
    <n v="175000"/>
    <n v="15583.07"/>
    <n v="15583.07"/>
    <n v="0"/>
    <n v="2019"/>
    <n v="2017"/>
    <n v="3"/>
    <x v="55"/>
    <n v="159416.93"/>
    <n v="2"/>
    <n v="24"/>
    <n v="22"/>
    <n v="8.3333333333333329E-2"/>
    <n v="8.9046114285714281E-2"/>
    <n v="5.7127809523809525E-3"/>
    <n v="7791.5349999999999"/>
    <n v="-198993.68"/>
    <s v=""/>
    <s v=""/>
    <s v=""/>
    <s v="1"/>
    <s v=""/>
    <s v=""/>
    <s v="1"/>
    <m/>
    <m/>
  </r>
  <r>
    <s v="0000007316"/>
    <s v="LCR: Latin America and Caribbean"/>
    <x v="2"/>
    <x v="298"/>
    <s v="P155201"/>
    <x v="296"/>
    <x v="0"/>
    <s v="ACTV"/>
    <x v="89"/>
    <x v="0"/>
    <s v="Haiti"/>
    <d v="2017-03-23T00:00:00"/>
    <d v="2017-12-31T00:00:00"/>
    <n v="100000"/>
    <n v="0"/>
    <n v="0"/>
    <n v="0"/>
    <n v="2018"/>
    <n v="2017"/>
    <n v="3"/>
    <x v="55"/>
    <n v="100000"/>
    <n v="2"/>
    <n v="9"/>
    <n v="7"/>
    <n v="0.22222222222222221"/>
    <n v="0"/>
    <n v="-0.22222222222222221"/>
    <n v="0"/>
    <n v="100000"/>
    <s v=""/>
    <s v=""/>
    <s v="1"/>
    <s v="1"/>
    <s v=""/>
    <s v=""/>
    <s v=""/>
    <m/>
    <m/>
  </r>
  <r>
    <s v="0000007113"/>
    <s v="Country programs"/>
    <x v="1"/>
    <x v="299"/>
    <s v="P149493"/>
    <x v="297"/>
    <x v="0"/>
    <s v="ACTV"/>
    <x v="2"/>
    <x v="2"/>
    <s v="Bangladesh"/>
    <d v="2017-03-23T00:00:00"/>
    <d v="2019-03-15T00:00:00"/>
    <n v="500000"/>
    <n v="361.66"/>
    <n v="361.66"/>
    <n v="0"/>
    <n v="2019"/>
    <n v="2017"/>
    <n v="3"/>
    <x v="55"/>
    <n v="499638.34"/>
    <n v="2"/>
    <n v="23"/>
    <n v="21"/>
    <n v="8.6956521739130432E-2"/>
    <n v="7.2332000000000006E-4"/>
    <n v="-8.6233201739130433E-2"/>
    <n v="180.83"/>
    <n v="491320.16000000003"/>
    <s v=""/>
    <s v=""/>
    <s v=""/>
    <s v="1"/>
    <s v=""/>
    <s v=""/>
    <s v=""/>
    <m/>
    <m/>
  </r>
  <r>
    <s v="0000007114"/>
    <s v="Knowledge and Capacity Development"/>
    <x v="1"/>
    <x v="300"/>
    <s v="P162815"/>
    <x v="298"/>
    <x v="0"/>
    <s v="ACTV"/>
    <x v="70"/>
    <x v="1"/>
    <s v="World"/>
    <d v="2017-03-24T00:00:00"/>
    <d v="2019-03-31T00:00:00"/>
    <n v="200000"/>
    <n v="17510.419999999998"/>
    <n v="17510.419999999998"/>
    <n v="18115.849999999999"/>
    <n v="2019"/>
    <n v="2017"/>
    <n v="3"/>
    <x v="55"/>
    <n v="182489.58000000002"/>
    <n v="2"/>
    <n v="24"/>
    <n v="22"/>
    <n v="8.3333333333333329E-2"/>
    <n v="8.7552099999999994E-2"/>
    <n v="4.2187666666666651E-3"/>
    <n v="8755.2099999999991"/>
    <n v="-220250.07999999996"/>
    <s v=""/>
    <s v=""/>
    <s v=""/>
    <s v="1"/>
    <s v=""/>
    <s v=""/>
    <s v="1"/>
    <m/>
    <m/>
  </r>
  <r>
    <s v="0000004110"/>
    <s v="TRACK II (TA) SUB MDTF FOR ANALYTICAL AND ADVISORY SERVICES (CORE)"/>
    <x v="0"/>
    <x v="301"/>
    <s v="P163064"/>
    <x v="299"/>
    <x v="0"/>
    <s v="ACTV"/>
    <x v="117"/>
    <x v="1"/>
    <s v="World"/>
    <d v="2017-03-27T00:00:00"/>
    <d v="2017-06-30T00:00:00"/>
    <n v="150000"/>
    <n v="2333.52"/>
    <n v="2333.52"/>
    <n v="98273"/>
    <n v="2017"/>
    <n v="2017"/>
    <n v="3"/>
    <x v="55"/>
    <n v="147666.48000000001"/>
    <n v="2"/>
    <n v="3"/>
    <n v="1"/>
    <n v="0.66666666666666663"/>
    <n v="1.5556799999999999E-2"/>
    <n v="-0.65110986666666659"/>
    <n v="1166.76"/>
    <n v="93995.520000000019"/>
    <s v=""/>
    <s v=""/>
    <s v="1"/>
    <s v="1"/>
    <s v=""/>
    <s v="1"/>
    <s v=""/>
    <m/>
    <m/>
  </r>
  <r>
    <s v="0000004110"/>
    <s v="TRACK II (TA) SUB MDTF FOR ANALYTICAL AND ADVISORY SERVICES (CORE)"/>
    <x v="0"/>
    <x v="302"/>
    <s v="P129992"/>
    <x v="300"/>
    <x v="0"/>
    <s v="ACTV"/>
    <x v="18"/>
    <x v="0"/>
    <s v="Dominica"/>
    <d v="2017-04-03T00:00:00"/>
    <d v="2017-08-30T00:00:00"/>
    <n v="200000"/>
    <n v="0"/>
    <n v="0"/>
    <n v="0"/>
    <n v="2018"/>
    <n v="2017"/>
    <n v="4"/>
    <x v="45"/>
    <n v="200000"/>
    <n v="2"/>
    <n v="4"/>
    <n v="3"/>
    <n v="0.5"/>
    <n v="0"/>
    <n v="-0.5"/>
    <n v="0"/>
    <n v="200000"/>
    <s v=""/>
    <s v=""/>
    <s v="1"/>
    <s v="1"/>
    <s v=""/>
    <s v="1"/>
    <s v=""/>
    <m/>
    <m/>
  </r>
  <r>
    <s v="0000007316"/>
    <s v="LCR: Latin America and Caribbean"/>
    <x v="2"/>
    <x v="303"/>
    <s v="P162522"/>
    <x v="301"/>
    <x v="0"/>
    <s v="ACTV"/>
    <x v="109"/>
    <x v="1"/>
    <s v="Multi-Regional"/>
    <d v="2017-04-03T00:00:00"/>
    <d v="2018-12-31T00:00:00"/>
    <n v="400000"/>
    <n v="4376.13"/>
    <n v="4376.13"/>
    <n v="4046"/>
    <n v="2019"/>
    <n v="2017"/>
    <n v="4"/>
    <x v="45"/>
    <n v="395623.87"/>
    <n v="2"/>
    <n v="20"/>
    <n v="19"/>
    <n v="0.1"/>
    <n v="1.0940325000000001E-2"/>
    <n v="-8.9059675000000005E-2"/>
    <n v="2188.0650000000001"/>
    <n v="294972.88"/>
    <s v=""/>
    <s v=""/>
    <s v=""/>
    <s v="1"/>
    <s v=""/>
    <s v=""/>
    <s v=""/>
    <m/>
    <m/>
  </r>
  <r>
    <s v="0000004110"/>
    <s v="TRACK II (TA) SUB MDTF FOR ANALYTICAL AND ADVISORY SERVICES (CORE)"/>
    <x v="0"/>
    <x v="304"/>
    <s v="P154829"/>
    <x v="302"/>
    <x v="0"/>
    <s v="ACTV"/>
    <x v="116"/>
    <x v="0"/>
    <s v="St. Lucia"/>
    <d v="2017-04-10T00:00:00"/>
    <d v="2017-08-31T00:00:00"/>
    <n v="320000"/>
    <n v="26482.35"/>
    <n v="26482.35"/>
    <n v="0"/>
    <n v="2018"/>
    <n v="2017"/>
    <n v="4"/>
    <x v="45"/>
    <n v="293517.65000000002"/>
    <n v="2"/>
    <n v="4"/>
    <n v="3"/>
    <n v="0.5"/>
    <n v="8.275734374999999E-2"/>
    <n v="-0.41724265625000001"/>
    <n v="13241.174999999999"/>
    <n v="-315576.39999999991"/>
    <s v=""/>
    <s v=""/>
    <s v="1"/>
    <s v="1"/>
    <s v=""/>
    <s v="1"/>
    <s v="1"/>
    <m/>
    <m/>
  </r>
  <r>
    <s v="0000004496"/>
    <s v="TRACK III: MDTF STANDBY RECOVERY FINANCING FACILITY-TECHNICAL ASSISTANCE"/>
    <x v="4"/>
    <x v="305"/>
    <s v="P163830"/>
    <x v="303"/>
    <x v="0"/>
    <s v="ACTV"/>
    <x v="84"/>
    <x v="4"/>
    <s v="Somalia"/>
    <d v="2017-04-12T00:00:00"/>
    <d v="2017-08-31T00:00:00"/>
    <n v="300000"/>
    <n v="56853.31"/>
    <n v="56853.31"/>
    <n v="74126.34"/>
    <n v="2018"/>
    <n v="2017"/>
    <n v="4"/>
    <x v="45"/>
    <n v="243146.69"/>
    <n v="2"/>
    <n v="4"/>
    <n v="3"/>
    <n v="0.5"/>
    <n v="0.18951103333333333"/>
    <n v="-0.3104889666666667"/>
    <n v="28426.654999999999"/>
    <n v="-1064479.44"/>
    <s v=""/>
    <s v=""/>
    <s v="1"/>
    <s v="1"/>
    <s v=""/>
    <s v="1"/>
    <s v="1"/>
    <m/>
    <m/>
  </r>
  <r>
    <s v="0000006287"/>
    <s v="Callable MDTF Sub TF for Standby Recovery Financing Facility - Callable"/>
    <x v="5"/>
    <x v="306"/>
    <s v="P163182"/>
    <x v="304"/>
    <x v="0"/>
    <s v="ACTV"/>
    <x v="63"/>
    <x v="1"/>
    <s v="World"/>
    <d v="2017-04-18T00:00:00"/>
    <d v="2017-08-31T00:00:00"/>
    <n v="863050.09"/>
    <n v="3410.4"/>
    <n v="3410.4"/>
    <n v="0"/>
    <n v="2018"/>
    <n v="2017"/>
    <n v="4"/>
    <x v="45"/>
    <n v="859639.69"/>
    <n v="1"/>
    <n v="4"/>
    <n v="3"/>
    <n v="0.25"/>
    <n v="3.9515667045466624E-3"/>
    <n v="-0.24604843329545334"/>
    <n v="3410.4"/>
    <n v="702761.28999999992"/>
    <s v=""/>
    <s v=""/>
    <s v="1"/>
    <s v="1"/>
    <s v=""/>
    <s v="1"/>
    <s v=""/>
    <m/>
    <m/>
  </r>
  <r>
    <s v="0000007313"/>
    <s v="ECA – Europe and Central Asia"/>
    <x v="2"/>
    <x v="307"/>
    <s v="P163725"/>
    <x v="305"/>
    <x v="0"/>
    <s v="ACTV"/>
    <x v="118"/>
    <x v="3"/>
    <s v="Armenia"/>
    <d v="2017-04-17T00:00:00"/>
    <d v="2018-05-31T00:00:00"/>
    <n v="100000"/>
    <n v="0"/>
    <n v="0"/>
    <n v="0"/>
    <n v="2018"/>
    <n v="2017"/>
    <n v="4"/>
    <x v="45"/>
    <n v="100000"/>
    <n v="1"/>
    <n v="13"/>
    <n v="12"/>
    <n v="7.6923076923076927E-2"/>
    <n v="0"/>
    <n v="-7.6923076923076927E-2"/>
    <n v="0"/>
    <n v="100000"/>
    <s v=""/>
    <s v=""/>
    <s v=""/>
    <s v="1"/>
    <s v=""/>
    <s v=""/>
    <s v=""/>
    <m/>
    <m/>
  </r>
  <r>
    <s v="0000007154"/>
    <s v="GFDRR MDTF for Mainstreaming Disaster and Climate Risk Management in Developing Countries"/>
    <x v="2"/>
    <x v="308"/>
    <s v="P163893"/>
    <x v="306"/>
    <x v="0"/>
    <s v="ACTV"/>
    <x v="4"/>
    <x v="1"/>
    <s v="World"/>
    <d v="2017-04-17T00:00:00"/>
    <d v="2018-06-30T00:00:00"/>
    <n v="875000"/>
    <n v="0"/>
    <n v="0"/>
    <n v="342098.25"/>
    <n v="2018"/>
    <n v="2017"/>
    <n v="4"/>
    <x v="45"/>
    <n v="875000"/>
    <n v="1"/>
    <n v="14"/>
    <n v="13"/>
    <n v="7.1428571428571425E-2"/>
    <n v="0"/>
    <n v="-7.1428571428571425E-2"/>
    <n v="0"/>
    <n v="875000"/>
    <s v=""/>
    <s v=""/>
    <s v=""/>
    <s v="1"/>
    <s v=""/>
    <s v=""/>
    <s v=""/>
    <m/>
    <m/>
  </r>
  <r>
    <s v="0000006113"/>
    <s v="GFDRR: EU/ACP Track II Technical Assistance and Mainstreaming DRR"/>
    <x v="3"/>
    <x v="309"/>
    <s v="P162522"/>
    <x v="307"/>
    <x v="0"/>
    <s v="ACTV"/>
    <x v="109"/>
    <x v="1"/>
    <s v="Multi-Regional"/>
    <d v="2017-04-25T00:00:00"/>
    <d v="2018-12-31T00:00:00"/>
    <n v="100000"/>
    <n v="0"/>
    <n v="0"/>
    <n v="0"/>
    <n v="2019"/>
    <n v="2017"/>
    <n v="4"/>
    <x v="45"/>
    <n v="100000"/>
    <n v="1"/>
    <n v="20"/>
    <n v="19"/>
    <n v="0.05"/>
    <n v="0"/>
    <n v="-0.05"/>
    <n v="0"/>
    <n v="100000"/>
    <s v=""/>
    <s v=""/>
    <s v=""/>
    <s v="1"/>
    <s v=""/>
    <s v=""/>
    <s v=""/>
    <m/>
    <m/>
  </r>
  <r>
    <s v="0000007311"/>
    <s v="Civil Society Engagement, Community Resilience, and Gender"/>
    <x v="2"/>
    <x v="310"/>
    <s v="P163926"/>
    <x v="308"/>
    <x v="0"/>
    <s v="ACTV"/>
    <x v="119"/>
    <x v="5"/>
    <s v="Myanmar"/>
    <d v="2017-05-03T00:00:00"/>
    <d v="2018-05-31T00:00:00"/>
    <n v="110000"/>
    <n v="0"/>
    <n v="0"/>
    <n v="0"/>
    <n v="2018"/>
    <n v="2017"/>
    <n v="5"/>
    <x v="56"/>
    <n v="110000"/>
    <n v="1"/>
    <n v="12"/>
    <n v="12"/>
    <n v="8.3333333333333329E-2"/>
    <n v="0"/>
    <n v="-8.3333333333333329E-2"/>
    <n v="0"/>
    <n v="110000"/>
    <s v=""/>
    <s v=""/>
    <s v=""/>
    <s v="1"/>
    <s v=""/>
    <s v=""/>
    <s v=""/>
    <m/>
    <m/>
  </r>
  <r>
    <s v="0000007311"/>
    <s v="Civil Society Engagement, Community Resilience, and Gender"/>
    <x v="2"/>
    <x v="311"/>
    <s v="P164034"/>
    <x v="309"/>
    <x v="0"/>
    <s v="ACTV"/>
    <x v="21"/>
    <x v="4"/>
    <s v="Madagascar"/>
    <d v="2017-05-08T00:00:00"/>
    <d v="2020-08-31T00:00:00"/>
    <n v="850000"/>
    <n v="0"/>
    <n v="0"/>
    <n v="0"/>
    <n v="2021"/>
    <n v="2017"/>
    <n v="5"/>
    <x v="56"/>
    <n v="850000"/>
    <n v="1"/>
    <n v="39"/>
    <n v="39"/>
    <n v="2.564102564102564E-2"/>
    <n v="0"/>
    <n v="-2.564102564102564E-2"/>
    <n v="0"/>
    <n v="850000"/>
    <s v=""/>
    <s v=""/>
    <s v=""/>
    <s v="1"/>
    <s v=""/>
    <s v=""/>
    <s v=""/>
    <m/>
    <m/>
  </r>
  <r>
    <s v="0000007025"/>
    <s v="Japan-World Bank Program for Mainstreaming Disaster Risk Management in Developing Countries"/>
    <x v="1"/>
    <x v="312"/>
    <s v="P160931"/>
    <x v="310"/>
    <x v="0"/>
    <s v="ACTV"/>
    <x v="31"/>
    <x v="5"/>
    <s v="Myanmar"/>
    <d v="2017-05-07T00:00:00"/>
    <d v="2019-06-30T00:00:00"/>
    <n v="1100000"/>
    <n v="0"/>
    <n v="0"/>
    <n v="0"/>
    <n v="2019"/>
    <n v="2017"/>
    <n v="5"/>
    <x v="56"/>
    <n v="1100000"/>
    <n v="1"/>
    <n v="25"/>
    <n v="25"/>
    <n v="0.04"/>
    <n v="0"/>
    <n v="-0.04"/>
    <n v="0"/>
    <n v="1100000"/>
    <s v=""/>
    <s v=""/>
    <s v=""/>
    <s v="1"/>
    <s v=""/>
    <s v=""/>
    <s v="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3">
  <r>
    <s v="Integrating Resilience into Urban Infrastructure and Services in Nairobi Metropolitan Region"/>
    <m/>
    <s v="FY17 Base Envelope"/>
    <x v="0"/>
    <s v="Nairobi"/>
    <n v="200000"/>
    <x v="0"/>
    <m/>
    <m/>
    <x v="0"/>
    <x v="0"/>
    <x v="0"/>
    <n v="7"/>
    <d v="2017-07-10T00:00:00"/>
    <x v="0"/>
    <m/>
  </r>
  <r>
    <s v="Climate Vulnerability Assessment (CVA) for Fiji"/>
    <m/>
    <s v="FY18 Base Envelope"/>
    <x v="1"/>
    <s v="Fiji"/>
    <n v="450000"/>
    <x v="1"/>
    <m/>
    <s v="TF0A5425"/>
    <x v="1"/>
    <x v="0"/>
    <x v="0"/>
    <n v="7"/>
    <d v="2017-07-10T00:00:00"/>
    <x v="1"/>
    <m/>
  </r>
  <r>
    <s v="Strengthening Peruvian Social Protection System as a Disaster Risk Mitigation Mechanism"/>
    <m/>
    <s v="FY18 SP Base Envelope "/>
    <x v="2"/>
    <s v="Peru"/>
    <n v="450000"/>
    <x v="0"/>
    <m/>
    <m/>
    <x v="0"/>
    <x v="0"/>
    <x v="0"/>
    <n v="7"/>
    <d v="2017-07-06T00:00:00"/>
    <x v="0"/>
    <m/>
  </r>
  <r>
    <s v="Strengthening the institutional capacity of the Government of Sri Lanka on Rapid Damage Assessments and Recovery Planning"/>
    <m/>
    <s v="FY17 Base Envelope"/>
    <x v="3"/>
    <s v="Sri Lanka"/>
    <n v="175000"/>
    <x v="0"/>
    <m/>
    <s v="TF0A5327"/>
    <x v="1"/>
    <x v="1"/>
    <x v="0"/>
    <n v="6"/>
    <d v="2017-06-19T00:00:00"/>
    <x v="0"/>
    <m/>
  </r>
  <r>
    <s v="Yemen: Community-Led Service Delivery for Strengthened Resilience"/>
    <m/>
    <s v="FY17 Germany Contribution- ICR "/>
    <x v="2"/>
    <s v="Yemen"/>
    <n v="500000"/>
    <x v="0"/>
    <m/>
    <s v="TF0A5357"/>
    <x v="1"/>
    <x v="1"/>
    <x v="0"/>
    <n v="6"/>
    <d v="2017-06-14T00:00:00"/>
    <x v="0"/>
    <m/>
  </r>
  <r>
    <s v="Support to address the catastrophic wind-blow event of 2016 in Belarus. "/>
    <m/>
    <s v="FY17 Base Envelope"/>
    <x v="3"/>
    <s v="Belarus"/>
    <n v="150000"/>
    <x v="0"/>
    <m/>
    <s v="TF0A5374"/>
    <x v="1"/>
    <x v="1"/>
    <x v="0"/>
    <n v="6"/>
    <d v="2017-06-13T00:00:00"/>
    <x v="0"/>
    <m/>
  </r>
  <r>
    <s v="Open Data for Resilience Initiative: Tools and Capacity Building"/>
    <m/>
    <s v="FY18 Base Envelope"/>
    <x v="4"/>
    <s v="Global"/>
    <n v="250000"/>
    <x v="0"/>
    <m/>
    <s v="TF0A5351"/>
    <x v="1"/>
    <x v="1"/>
    <x v="0"/>
    <n v="6"/>
    <d v="2017-06-12T00:00:00"/>
    <x v="1"/>
    <m/>
  </r>
  <r>
    <s v="Enhancing Risk Assessment Quality"/>
    <m/>
    <s v="FY18 Base Envelope"/>
    <x v="4"/>
    <s v="Global"/>
    <n v="250000"/>
    <x v="0"/>
    <m/>
    <s v="TF0A5330"/>
    <x v="1"/>
    <x v="1"/>
    <x v="0"/>
    <n v="6"/>
    <d v="2017-06-12T00:00:00"/>
    <x v="1"/>
    <m/>
  </r>
  <r>
    <s v="Partnerships, Training and Communications"/>
    <m/>
    <s v="FY18 Base Envelope"/>
    <x v="4"/>
    <s v="Global"/>
    <n v="250000"/>
    <x v="0"/>
    <m/>
    <s v="TF0A5331"/>
    <x v="1"/>
    <x v="1"/>
    <x v="0"/>
    <n v="6"/>
    <d v="2017-06-12T00:00:00"/>
    <x v="1"/>
    <m/>
  </r>
  <r>
    <s v="Robust Hazard Analytics for Mainstreaming DRM and CC (Think Hazard!)"/>
    <m/>
    <s v="FY18 Base Envelope"/>
    <x v="4"/>
    <s v="Global"/>
    <n v="150000"/>
    <x v="0"/>
    <m/>
    <s v="TF0A5332"/>
    <x v="1"/>
    <x v="1"/>
    <x v="0"/>
    <n v="6"/>
    <d v="2017-06-12T00:00:00"/>
    <x v="1"/>
    <m/>
  </r>
  <r>
    <s v="2018 Understanding Risk Forum"/>
    <m/>
    <s v="FY18 Base Envelope"/>
    <x v="4"/>
    <s v="Global"/>
    <n v="750000"/>
    <x v="0"/>
    <m/>
    <m/>
    <x v="0"/>
    <x v="1"/>
    <x v="0"/>
    <n v="6"/>
    <d v="2017-06-12T00:00:00"/>
    <x v="1"/>
    <m/>
  </r>
  <r>
    <s v="Support to Building Resilience and Mainstreaming DRM into Education Infrastructure in Turkey"/>
    <m/>
    <s v="FY17 Base Envelope"/>
    <x v="5"/>
    <s v="Turkey"/>
    <n v="500000"/>
    <x v="0"/>
    <m/>
    <m/>
    <x v="0"/>
    <x v="1"/>
    <x v="0"/>
    <n v="6"/>
    <d v="2017-06-10T00:00:00"/>
    <x v="0"/>
    <m/>
  </r>
  <r>
    <s v="Sri Lanka – Support Risk Sensitive Infrastructure Planning in Colombo Megapolis Region and Scaling of Spatial Data Platform"/>
    <m/>
    <s v="Country Window"/>
    <x v="6"/>
    <s v="Sri Lanka"/>
    <n v="500000"/>
    <x v="2"/>
    <m/>
    <m/>
    <x v="0"/>
    <x v="2"/>
    <x v="0"/>
    <n v="5"/>
    <d v="2017-05-31T00:00:00"/>
    <x v="0"/>
    <m/>
  </r>
  <r>
    <s v="Vulnerability Assessment for Resilient Housing Retrofit in Guatemala"/>
    <m/>
    <s v="FY17 Base Envelope"/>
    <x v="7"/>
    <s v="Guatemala"/>
    <n v="275000"/>
    <x v="0"/>
    <m/>
    <s v="TF0A5234"/>
    <x v="1"/>
    <x v="2"/>
    <x v="0"/>
    <n v="5"/>
    <d v="2017-05-31T00:00:00"/>
    <x v="0"/>
    <m/>
  </r>
  <r>
    <s v="Strengthening the Institutional Capacity of the Government of Vietnam on Flood Risk Management and Recovery Preparedness"/>
    <m/>
    <s v="Country Window"/>
    <x v="1"/>
    <s v="Vietnam"/>
    <n v="2495000"/>
    <x v="2"/>
    <m/>
    <m/>
    <x v="0"/>
    <x v="2"/>
    <x v="0"/>
    <n v="5"/>
    <d v="2017-05-26T00:00:00"/>
    <x v="0"/>
    <m/>
  </r>
  <r>
    <s v="Support to the Reconstruction Planning in Peru after the 2017 Niño Costero"/>
    <m/>
    <s v="FY17 Base Envelope"/>
    <x v="8"/>
    <s v="Peru"/>
    <n v="50000"/>
    <x v="3"/>
    <m/>
    <s v="TF0A5150"/>
    <x v="1"/>
    <x v="2"/>
    <x v="0"/>
    <n v="5"/>
    <d v="2017-05-24T00:00:00"/>
    <x v="0"/>
    <m/>
  </r>
  <r>
    <s v="Developing Safer School Programs in Malawi"/>
    <m/>
    <s v="FY17 Base Envelope"/>
    <x v="0"/>
    <s v="Malawi"/>
    <n v="158000"/>
    <x v="0"/>
    <s v="TF082805"/>
    <s v="TF0A5354"/>
    <x v="1"/>
    <x v="2"/>
    <x v="0"/>
    <n v="5"/>
    <d v="2017-05-19T00:00:00"/>
    <x v="0"/>
    <m/>
  </r>
  <r>
    <s v="Building Resilience through Adaptive Social Protection Programs"/>
    <m/>
    <s v="FY17 Base Envelope"/>
    <x v="2"/>
    <m/>
    <n v="150000"/>
    <x v="3"/>
    <m/>
    <s v="TF0A5192"/>
    <x v="1"/>
    <x v="2"/>
    <x v="0"/>
    <n v="5"/>
    <d v="2017-05-16T00:00:00"/>
    <x v="0"/>
    <s v="awarded 300K"/>
  </r>
  <r>
    <s v="Request for Post-Disaster TA Support: Surigao del Norte Earthquake"/>
    <m/>
    <s v="FY17 Base Envelope"/>
    <x v="3"/>
    <s v="Philippines"/>
    <n v="150000"/>
    <x v="0"/>
    <s v="TF083077"/>
    <s v="TF0A5131"/>
    <x v="1"/>
    <x v="2"/>
    <x v="0"/>
    <n v="5"/>
    <d v="2017-05-16T00:00:00"/>
    <x v="0"/>
    <m/>
  </r>
  <r>
    <s v="Kiribati: Strengthening Atolls for Climate-Resilient Future Urban Expansion (KiriSAFE). "/>
    <m/>
    <s v="FY17 Base Envelope"/>
    <x v="1"/>
    <s v="Kiribati"/>
    <n v="455000"/>
    <x v="1"/>
    <m/>
    <m/>
    <x v="0"/>
    <x v="2"/>
    <x v="0"/>
    <n v="5"/>
    <d v="2017-05-19T00:00:00"/>
    <x v="0"/>
    <m/>
  </r>
  <r>
    <s v="Climate Vulnerability Assessment (CVA) for Fiji. "/>
    <m/>
    <s v="Country Window"/>
    <x v="1"/>
    <s v="Fiji"/>
    <n v="450000"/>
    <x v="2"/>
    <m/>
    <m/>
    <x v="0"/>
    <x v="1"/>
    <x v="0"/>
    <n v="6"/>
    <d v="2017-06-10T00:00:00"/>
    <x v="0"/>
    <m/>
  </r>
  <r>
    <s v="Tuvalu Maritime Vulnerability Assessment"/>
    <m/>
    <s v="FY17 Base Envelope"/>
    <x v="9"/>
    <s v="Global"/>
    <n v="200000"/>
    <x v="3"/>
    <m/>
    <s v="TF0A5093"/>
    <x v="1"/>
    <x v="2"/>
    <x v="0"/>
    <n v="5"/>
    <d v="2017-05-03T00:00:00"/>
    <x v="0"/>
    <m/>
  </r>
  <r>
    <s v="Dominica - Reducing Debris Flow Risk for Infrastructure Resilience"/>
    <m/>
    <s v="Country Window"/>
    <x v="7"/>
    <s v="Dominica"/>
    <n v="800000"/>
    <x v="2"/>
    <m/>
    <s v="TF0A5352"/>
    <x v="1"/>
    <x v="2"/>
    <x v="0"/>
    <n v="5"/>
    <d v="2017-05-02T00:00:00"/>
    <x v="0"/>
    <m/>
  </r>
  <r>
    <s v="To Facilitate Country Capacity to Develop, Implement and Trigger a CERC in an Emergency "/>
    <m/>
    <s v="FY17 Base Envelope"/>
    <x v="3"/>
    <s v="Global"/>
    <n v="250000"/>
    <x v="4"/>
    <m/>
    <s v="TF0A5423"/>
    <x v="1"/>
    <x v="3"/>
    <x v="0"/>
    <n v="4"/>
    <d v="2017-04-27T00:00:00"/>
    <x v="0"/>
    <m/>
  </r>
  <r>
    <s v="Building Resilience of Urban and Road Infrastructure in Myanmar"/>
    <m/>
    <s v="Country Window"/>
    <x v="1"/>
    <s v="Myanmar"/>
    <n v="400000"/>
    <x v="2"/>
    <m/>
    <m/>
    <x v="0"/>
    <x v="3"/>
    <x v="0"/>
    <n v="4"/>
    <d v="2017-04-27T00:00:00"/>
    <x v="0"/>
    <s v="Remaining balance from award (TF0A5034)"/>
  </r>
  <r>
    <s v="Building Resilience of Urban and Road Infrastructure in Myanmar"/>
    <m/>
    <s v="Country Window"/>
    <x v="1"/>
    <s v="Myanmar"/>
    <n v="1100000"/>
    <x v="2"/>
    <m/>
    <s v="TF0A5034"/>
    <x v="1"/>
    <x v="3"/>
    <x v="0"/>
    <n v="4"/>
    <d v="2017-04-27T00:00:00"/>
    <x v="0"/>
    <s v="Award amount is 1,500,000"/>
  </r>
  <r>
    <s v="Social Resilience in Southern Madagascar"/>
    <m/>
    <s v="FY17 Germany Contribution- ICR "/>
    <x v="2"/>
    <s v="Madagascar"/>
    <n v="850000"/>
    <x v="0"/>
    <m/>
    <s v="TF0A5019"/>
    <x v="1"/>
    <x v="3"/>
    <x v="0"/>
    <n v="4"/>
    <d v="2017-04-27T00:00:00"/>
    <x v="0"/>
    <m/>
  </r>
  <r>
    <s v="JIT Assistance for Post-disaster Assessment and Recovery Planning"/>
    <m/>
    <s v="Resilient Recovery"/>
    <x v="3"/>
    <s v="Global"/>
    <n v="863050.09"/>
    <x v="5"/>
    <m/>
    <s v="TF0A4906"/>
    <x v="1"/>
    <x v="3"/>
    <x v="0"/>
    <n v="4"/>
    <d v="2017-04-12T00:00:00"/>
    <x v="0"/>
    <s v="No award letter for reposting purpose"/>
  </r>
  <r>
    <s v="Somalia Rapid Recovery and Resilience Assessment"/>
    <m/>
    <s v="FY17 Base Envelope"/>
    <x v="3"/>
    <s v="Somalia"/>
    <n v="300000"/>
    <x v="4"/>
    <m/>
    <s v="TF0A4905"/>
    <x v="1"/>
    <x v="3"/>
    <x v="0"/>
    <n v="4"/>
    <d v="2017-04-11T00:00:00"/>
    <x v="0"/>
    <m/>
  </r>
  <r>
    <s v="Post-Nargis Social Impacts Monitoring in Myanmar"/>
    <m/>
    <s v="FY17 Germany Contribution- ICR "/>
    <x v="2"/>
    <s v="Myanmar"/>
    <n v="110000"/>
    <x v="0"/>
    <m/>
    <s v="TF0A5008"/>
    <x v="1"/>
    <x v="3"/>
    <x v="0"/>
    <n v="4"/>
    <d v="2017-04-11T00:00:00"/>
    <x v="0"/>
    <m/>
  </r>
  <r>
    <s v="Building Resilience in Public School Infrastructure"/>
    <m/>
    <s v="FY17 Base Envelope"/>
    <x v="10"/>
    <s v="Global"/>
    <n v="875000"/>
    <x v="0"/>
    <m/>
    <s v="TF0A4920"/>
    <x v="1"/>
    <x v="3"/>
    <x v="0"/>
    <n v="4"/>
    <d v="2017-04-07T00:00:00"/>
    <x v="0"/>
    <m/>
  </r>
  <r>
    <s v="Toward Green Growth and Climate Resilient Development"/>
    <m/>
    <s v="FY17 Base Envelope"/>
    <x v="8"/>
    <s v="Global"/>
    <n v="200000"/>
    <x v="0"/>
    <m/>
    <s v="TF0A5230"/>
    <x v="1"/>
    <x v="3"/>
    <x v="0"/>
    <n v="4"/>
    <d v="2017-04-04T00:00:00"/>
    <x v="0"/>
    <m/>
  </r>
  <r>
    <s v="Seismic Risk, Resilient Infrastructure, and Disaster Risk Financing in Pakistan"/>
    <m/>
    <s v="Country Window"/>
    <x v="6"/>
    <s v="Pakistan"/>
    <n v="1250000"/>
    <x v="2"/>
    <m/>
    <m/>
    <x v="0"/>
    <x v="3"/>
    <x v="0"/>
    <n v="4"/>
    <d v="2017-04-03T00:00:00"/>
    <x v="0"/>
    <m/>
  </r>
  <r>
    <s v="Operationalizing Building Regulation for Resilience in Ethiopia, Jamaica and India"/>
    <m/>
    <s v="Country Window"/>
    <x v="11"/>
    <s v="Regional"/>
    <n v="1000000"/>
    <x v="2"/>
    <m/>
    <s v="TF0A5120"/>
    <x v="1"/>
    <x v="4"/>
    <x v="0"/>
    <n v="3"/>
    <d v="2017-03-31T00:00:00"/>
    <x v="0"/>
    <m/>
  </r>
  <r>
    <s v="Developing Cost Benefit Analysis Tool for Flood Risk Management Projects"/>
    <m/>
    <s v="FY17 Base Envelope"/>
    <x v="7"/>
    <s v="Dominica"/>
    <n v="200000"/>
    <x v="3"/>
    <m/>
    <s v="TF0A4806"/>
    <x v="1"/>
    <x v="4"/>
    <x v="0"/>
    <n v="3"/>
    <d v="2017-03-29T00:00:00"/>
    <x v="0"/>
    <m/>
  </r>
  <r>
    <s v="Saint Lucia: Enhancing Policies to Mainstream Disaster Risk Management and Climate Change Adaptation"/>
    <m/>
    <s v="FY17 Base Envelope"/>
    <x v="7"/>
    <s v="Saint Lucia"/>
    <n v="320000"/>
    <x v="3"/>
    <m/>
    <s v="TF0A4878"/>
    <x v="1"/>
    <x v="4"/>
    <x v="0"/>
    <n v="3"/>
    <d v="2017-03-27T00:00:00"/>
    <x v="0"/>
    <m/>
  </r>
  <r>
    <s v="Honiara Flood Risk Study and Management Plan"/>
    <m/>
    <s v="FY17 Base Envelope"/>
    <x v="12"/>
    <m/>
    <n v="500000"/>
    <x v="1"/>
    <m/>
    <s v="TF0A5245"/>
    <x v="1"/>
    <x v="4"/>
    <x v="0"/>
    <n v="3"/>
    <d v="2017-03-22T00:00:00"/>
    <x v="0"/>
    <m/>
  </r>
  <r>
    <s v=" Learning from the Japanese Experience in Disaster Risk Management for Cultural Heritage and Tourism"/>
    <s v="James P. Newman"/>
    <s v="Japan Hub"/>
    <x v="13"/>
    <s v="Global"/>
    <n v="200000"/>
    <x v="2"/>
    <m/>
    <s v="TF0A4763"/>
    <x v="1"/>
    <x v="4"/>
    <x v="0"/>
    <n v="3"/>
    <d v="2017-03-20T00:00:00"/>
    <x v="0"/>
    <m/>
  </r>
  <r>
    <s v="Climate Resilience Road Asset for Albania"/>
    <m/>
    <s v="FY17 Base Envelope"/>
    <x v="5"/>
    <s v="Albania"/>
    <n v="300000"/>
    <x v="0"/>
    <m/>
    <s v="TF0A4790"/>
    <x v="1"/>
    <x v="4"/>
    <x v="0"/>
    <n v="3"/>
    <d v="2017-03-16T00:00:00"/>
    <x v="0"/>
    <m/>
  </r>
  <r>
    <s v="Enhancing Capacity to Undertake Hazard and Risk Assessment of Rock Slope Failures in the Republic of Armenia"/>
    <m/>
    <s v="FY17 Base Envelope"/>
    <x v="5"/>
    <s v="Armenia"/>
    <n v="100000"/>
    <x v="0"/>
    <m/>
    <s v="TF0A4917"/>
    <x v="1"/>
    <x v="4"/>
    <x v="0"/>
    <n v="3"/>
    <d v="2017-03-13T00:00:00"/>
    <x v="0"/>
    <m/>
  </r>
  <r>
    <s v="Review of Historical Disaster Scenarios"/>
    <s v="Rashmin Gunasekera"/>
    <s v="FY17 Base Envelope"/>
    <x v="6"/>
    <s v="Global"/>
    <n v="200000"/>
    <x v="3"/>
    <m/>
    <s v="TF0A4775"/>
    <x v="1"/>
    <x v="4"/>
    <x v="0"/>
    <n v="3"/>
    <d v="2017-03-09T00:00:00"/>
    <x v="0"/>
    <m/>
  </r>
  <r>
    <s v="Greater Accra Climate and Disaster Risk Mitigation Strategy Development"/>
    <m/>
    <s v="FY17 Base Envelope"/>
    <x v="0"/>
    <s v="Africa - Regional"/>
    <n v="200000"/>
    <x v="0"/>
    <m/>
    <s v="TF0A4618"/>
    <x v="1"/>
    <x v="4"/>
    <x v="0"/>
    <n v="3"/>
    <d v="2017-03-02T00:00:00"/>
    <x v="0"/>
    <m/>
  </r>
  <r>
    <s v="Togo:  DRM Country Program (GFDRR: Track II Core)"/>
    <m/>
    <s v="FY17 Base Envelope"/>
    <x v="0"/>
    <s v="Togo"/>
    <n v="30000"/>
    <x v="3"/>
    <m/>
    <s v="TF098258"/>
    <x v="2"/>
    <x v="5"/>
    <x v="0"/>
    <n v="2"/>
    <d v="2017-02-20T00:00:00"/>
    <x v="0"/>
    <m/>
  </r>
  <r>
    <s v="India: Jammu and Kashmir Floods Needs Assessment and Recovery Planning"/>
    <m/>
    <s v="FY17 Base Envelope"/>
    <x v="3"/>
    <s v="India"/>
    <n v="140000"/>
    <x v="4"/>
    <m/>
    <m/>
    <x v="0"/>
    <x v="5"/>
    <x v="0"/>
    <n v="2"/>
    <d v="2017-02-20T00:00:00"/>
    <x v="0"/>
    <m/>
  </r>
  <r>
    <s v="Malawi Flood Needs Assessment"/>
    <m/>
    <s v="FY17 Base Envelope"/>
    <x v="0"/>
    <s v="Malawi"/>
    <n v="170000"/>
    <x v="1"/>
    <m/>
    <m/>
    <x v="0"/>
    <x v="5"/>
    <x v="0"/>
    <n v="2"/>
    <d v="2017-02-20T00:00:00"/>
    <x v="0"/>
    <m/>
  </r>
  <r>
    <s v="Zambia Strengthening Hydro-Meteorological and Climate Services."/>
    <s v="Robert Curle Jesse Reid"/>
    <s v="FY17 Base Envelope"/>
    <x v="0"/>
    <s v="Zambia"/>
    <n v="100000"/>
    <x v="0"/>
    <s v="TF082805"/>
    <m/>
    <x v="0"/>
    <x v="5"/>
    <x v="0"/>
    <n v="2"/>
    <d v="2017-02-16T00:00:00"/>
    <x v="0"/>
    <m/>
  </r>
  <r>
    <s v="World Reconstruction Conference 3 – Knowledge and Lessons Learned from ACP Countries."/>
    <s v="Rosella Monica"/>
    <s v="FY17 Base Envelope"/>
    <x v="3"/>
    <s v="Global"/>
    <n v="350000"/>
    <x v="1"/>
    <m/>
    <s v="TF0A4577"/>
    <x v="1"/>
    <x v="5"/>
    <x v="0"/>
    <n v="2"/>
    <d v="2017-02-16T00:00:00"/>
    <x v="0"/>
    <m/>
  </r>
  <r>
    <s v="Snowmelt and Flood Hazard Assessment for Tajikistan"/>
    <s v="Daniel Kull "/>
    <s v="FY17 Base Envelope"/>
    <x v="3"/>
    <s v="Tajikistan"/>
    <n v="84000"/>
    <x v="4"/>
    <s v="TF080318"/>
    <s v="TF0A4490"/>
    <x v="1"/>
    <x v="5"/>
    <x v="0"/>
    <n v="2"/>
    <d v="2017-02-14T00:00:00"/>
    <x v="0"/>
    <m/>
  </r>
  <r>
    <s v="Vietnam: Supporting Resilience of Critical Infrastructure Investments"/>
    <s v="Dzung Huy Nguyen"/>
    <s v="Country Window"/>
    <x v="1"/>
    <s v="Vietnam"/>
    <n v="1200000"/>
    <x v="2"/>
    <m/>
    <s v="TF0A4573"/>
    <x v="1"/>
    <x v="5"/>
    <x v="0"/>
    <n v="2"/>
    <d v="2017-02-08T00:00:00"/>
    <x v="0"/>
    <m/>
  </r>
  <r>
    <s v="Strengthening Financial Planning and Rural Infrastructure for Disaster Resilience in Cambodia"/>
    <s v="Henrike Brecht"/>
    <s v="Country Window"/>
    <x v="1"/>
    <s v="Cambodia"/>
    <n v="1000000"/>
    <x v="2"/>
    <m/>
    <s v="TF0A4488"/>
    <x v="1"/>
    <x v="5"/>
    <x v="0"/>
    <n v="2"/>
    <d v="2017-02-03T00:00:00"/>
    <x v="0"/>
    <m/>
  </r>
  <r>
    <s v="Strengthening Financial Planning and Rural Infrastructure for Disaster Resilience in Cambodia"/>
    <s v="Henrike Brecht"/>
    <s v="Country Window"/>
    <x v="1"/>
    <s v="Cambodia"/>
    <n v="300000"/>
    <x v="2"/>
    <m/>
    <s v="TF0A4487"/>
    <x v="1"/>
    <x v="5"/>
    <x v="0"/>
    <n v="2"/>
    <d v="2017-02-03T00:00:00"/>
    <x v="0"/>
    <m/>
  </r>
  <r>
    <s v="Kyrgyz Republic: Strengthening Disaster Risk Management"/>
    <s v="Joaquin Toro"/>
    <s v="Country Window"/>
    <x v="5"/>
    <s v="Kyrgyz Republic"/>
    <n v="1800000"/>
    <x v="2"/>
    <m/>
    <s v="TF0A4444"/>
    <x v="1"/>
    <x v="5"/>
    <x v="0"/>
    <n v="2"/>
    <d v="2017-02-02T00:00:00"/>
    <x v="0"/>
    <m/>
  </r>
  <r>
    <s v="Streamlining DRM in Municipal Investment and Urban Planning"/>
    <s v="Sabine Beddies"/>
    <s v="Country Window"/>
    <x v="14"/>
    <s v="Tunisia"/>
    <n v="600000"/>
    <x v="2"/>
    <m/>
    <s v="TF0A4457"/>
    <x v="1"/>
    <x v="5"/>
    <x v="0"/>
    <n v="2"/>
    <d v="2017-02-02T00:00:00"/>
    <x v="0"/>
    <m/>
  </r>
  <r>
    <s v="Survey Study on the Impact of Climate-Related Events on Poverty in Selected Latin-America and Caribbean Countries."/>
    <s v="Nobuo Yoshida"/>
    <s v="FY17 Base Envelope"/>
    <x v="7"/>
    <s v="LCR"/>
    <n v="400000"/>
    <x v="0"/>
    <s v="TF082811"/>
    <s v="TF0A4807"/>
    <x v="0"/>
    <x v="5"/>
    <x v="0"/>
    <n v="2"/>
    <d v="2017-02-01T00:00:00"/>
    <x v="0"/>
    <s v="original grant $400K - multiple child funds"/>
  </r>
  <r>
    <s v="Study on the Impact of Climate-Related Events on Poverty in Cap-Haitien. "/>
    <s v="Jonas Ingemann Parby"/>
    <s v="FY17 Base Envelope"/>
    <x v="7"/>
    <s v="LCR"/>
    <n v="100000"/>
    <x v="0"/>
    <s v="TF082811"/>
    <s v="TF0A4751"/>
    <x v="1"/>
    <x v="5"/>
    <x v="0"/>
    <n v="2"/>
    <d v="2017-02-01T00:00:00"/>
    <x v="0"/>
    <m/>
  </r>
  <r>
    <s v="Supporting the Global Preparedness Partnership"/>
    <s v="Josef Lloyd Leitmann &lt;jleitmann@worldbank.org&gt;"/>
    <s v="FY17 Base Envelope"/>
    <x v="15"/>
    <s v="Global"/>
    <n v="50000"/>
    <x v="3"/>
    <s v="TF080085"/>
    <s v="TF0A3263"/>
    <x v="2"/>
    <x v="5"/>
    <x v="0"/>
    <n v="2"/>
    <d v="2017-02-01T00:00:00"/>
    <x v="0"/>
    <m/>
  </r>
  <r>
    <s v="Antananarivo Urban Poverty and Resilience Study"/>
    <s v="Michel Matera"/>
    <s v="FY17 Base Envelope"/>
    <x v="0"/>
    <s v="Madagascar"/>
    <n v="150000"/>
    <x v="3"/>
    <s v="TF080085"/>
    <s v="TF0A2084"/>
    <x v="2"/>
    <x v="5"/>
    <x v="0"/>
    <n v="2"/>
    <d v="2017-02-01T00:00:00"/>
    <x v="0"/>
    <m/>
  </r>
  <r>
    <s v="Saudi Arabia: Comprehensive Risk Profiling and Assessment for the Kingdom of Saudi Arabia"/>
    <s v="Andrea Zanon"/>
    <s v="FY17 Base Envelope"/>
    <x v="14"/>
    <s v="Saudi Arabia"/>
    <n v="30000"/>
    <x v="3"/>
    <s v="TF080085"/>
    <s v="TF099390"/>
    <x v="2"/>
    <x v="5"/>
    <x v="0"/>
    <n v="2"/>
    <d v="2017-02-01T00:00:00"/>
    <x v="0"/>
    <m/>
  </r>
  <r>
    <s v="Enhancing Knowledge Management and Mainstreaming DRM in the ECA Region"/>
    <s v="Jose C. Joaquin Toro Landivar"/>
    <s v="FY17 Base Envelope"/>
    <x v="5"/>
    <s v="Europe and Central Asia - Regional"/>
    <n v="360000"/>
    <x v="0"/>
    <s v="ECA (TF082808)"/>
    <s v="TF0A1924"/>
    <x v="2"/>
    <x v="5"/>
    <x v="0"/>
    <n v="2"/>
    <d v="2017-02-01T00:00:00"/>
    <x v="0"/>
    <m/>
  </r>
  <r>
    <s v="Agriculture Insurance Development Program"/>
    <s v="Daniel Clarke"/>
    <s v="FY16 USAID Contribution - DRFI - Agriculture"/>
    <x v="16"/>
    <s v="Global"/>
    <n v="1056000"/>
    <x v="0"/>
    <s v="DRFI (TF082804)"/>
    <s v="TF0A1942"/>
    <x v="2"/>
    <x v="5"/>
    <x v="0"/>
    <n v="2"/>
    <d v="2017-02-01T00:00:00"/>
    <x v="0"/>
    <m/>
  </r>
  <r>
    <s v="Strengthening Climate Information and Early Warning Systems to Support Climate-Resilient Development in Honduras and Nicaragua"/>
    <s v="Ana Campos"/>
    <s v="Country Window"/>
    <x v="7"/>
    <s v="Nicaragua, Honduras"/>
    <n v="250000"/>
    <x v="2"/>
    <s v="Country Programs (TF082633)"/>
    <s v="TF0A0446"/>
    <x v="2"/>
    <x v="5"/>
    <x v="0"/>
    <n v="2"/>
    <d v="2017-02-01T00:00:00"/>
    <x v="0"/>
    <m/>
  </r>
  <r>
    <s v="Code for Resilience - 2015"/>
    <s v="Keiko Saito"/>
    <s v="FY17 Base Envelope"/>
    <x v="4"/>
    <s v="Global"/>
    <n v="250000"/>
    <x v="3"/>
    <s v="TF080085"/>
    <s v="TF018454"/>
    <x v="2"/>
    <x v="5"/>
    <x v="0"/>
    <n v="2"/>
    <d v="2017-02-01T00:00:00"/>
    <x v="0"/>
    <m/>
  </r>
  <r>
    <s v="Vietnam Central Region: Rapid Damage and Needs Assessment after 2016 Floods."/>
    <s v="Dzung Huy Nguyen"/>
    <s v="Resilient Recovery"/>
    <x v="1"/>
    <s v="Vietnam"/>
    <n v="250000"/>
    <x v="5"/>
    <m/>
    <s v="TF0A4342"/>
    <x v="1"/>
    <x v="6"/>
    <x v="0"/>
    <n v="1"/>
    <d v="2017-01-25T00:00:00"/>
    <x v="0"/>
    <m/>
  </r>
  <r>
    <s v="World Reconstruction Conference 3. "/>
    <s v="Hemang Karelia "/>
    <s v="FY17 Base Envelope"/>
    <x v="3"/>
    <s v="Global"/>
    <n v="530000"/>
    <x v="4"/>
    <s v="TF080318"/>
    <s v="TF0A4485"/>
    <x v="1"/>
    <x v="6"/>
    <x v="0"/>
    <n v="1"/>
    <d v="2017-01-24T00:00:00"/>
    <x v="0"/>
    <m/>
  </r>
  <r>
    <s v="Development of Analytical Tools to Measure Resilience and to Prioritize Action in Disaster Risk Management"/>
    <s v="Stephane Hallegatte"/>
    <s v="FY17 Base Envelope"/>
    <x v="8"/>
    <s v="Global"/>
    <n v="175000"/>
    <x v="3"/>
    <m/>
    <s v="TF0A4463"/>
    <x v="1"/>
    <x v="6"/>
    <x v="0"/>
    <n v="1"/>
    <d v="2017-01-12T00:00:00"/>
    <x v="0"/>
    <m/>
  </r>
  <r>
    <s v="Building Resilience through Innovation and Open Data in Sub-Saharan Africa"/>
    <s v="Alanna Simpson"/>
    <s v="FY17 Belgium contribution-Innovation lab"/>
    <x v="0"/>
    <s v="Africa - Regional"/>
    <n v="549463"/>
    <x v="0"/>
    <m/>
    <s v="TF0A4259"/>
    <x v="1"/>
    <x v="6"/>
    <x v="0"/>
    <n v="1"/>
    <d v="2017-01-12T00:00:00"/>
    <x v="0"/>
    <m/>
  </r>
  <r>
    <s v="Strengthening DRM Capacity and Recovery Readiness in the MNA Region"/>
    <s v="Tahir Akbar"/>
    <s v="FY17 Base Envelope"/>
    <x v="14"/>
    <s v="MNA"/>
    <n v="400000"/>
    <x v="0"/>
    <s v="TF082812"/>
    <s v="TF0A4351"/>
    <x v="1"/>
    <x v="7"/>
    <x v="1"/>
    <n v="12"/>
    <d v="2016-12-22T00:00:00"/>
    <x v="0"/>
    <m/>
  </r>
  <r>
    <s v="Rapid Damage Assessment for Safer Schools Following the 2016 Aceh Earthquake"/>
    <s v="Jolanta Kryspin-Watson"/>
    <s v="Resilient Recovery"/>
    <x v="1"/>
    <s v="Indonesia"/>
    <n v="170000"/>
    <x v="4"/>
    <m/>
    <s v="TF0A4205"/>
    <x v="1"/>
    <x v="7"/>
    <x v="1"/>
    <n v="12"/>
    <d v="2016-12-21T00:00:00"/>
    <x v="0"/>
    <m/>
  </r>
  <r>
    <s v="Strengthening Capacity for Implementing Building Regulations for Resilience"/>
    <s v="Thomas Moullier"/>
    <s v="FY17 Base Envelope"/>
    <x v="17"/>
    <s v="Global"/>
    <n v="500000"/>
    <x v="0"/>
    <s v="TF082816"/>
    <s v="TF0A4690"/>
    <x v="1"/>
    <x v="7"/>
    <x v="1"/>
    <n v="12"/>
    <d v="2016-12-20T00:00:00"/>
    <x v="0"/>
    <m/>
  </r>
  <r>
    <s v="Bangladesh - An Integrated Approach to Enhance Urban Resilience in Dhaka"/>
    <s v="Marc S. Forni"/>
    <s v="Country Window"/>
    <x v="6"/>
    <s v="Bangladesh"/>
    <n v="500000"/>
    <x v="2"/>
    <s v="TF082633"/>
    <s v="TF0A4752"/>
    <x v="1"/>
    <x v="7"/>
    <x v="1"/>
    <n v="12"/>
    <d v="2016-12-12T00:00:00"/>
    <x v="0"/>
    <m/>
  </r>
  <r>
    <s v="Supporting Rapid Impact Assessment of Hurricane Matthew in Haiti."/>
    <s v="Sergio Dell'anna"/>
    <s v="FY17 Base Envelope"/>
    <x v="3"/>
    <s v="Haiti"/>
    <n v="150000"/>
    <x v="4"/>
    <m/>
    <s v="TF0A4115"/>
    <x v="1"/>
    <x v="7"/>
    <x v="1"/>
    <n v="12"/>
    <d v="2016-12-07T00:00:00"/>
    <x v="0"/>
    <m/>
  </r>
  <r>
    <s v="Disaster Risk and Poverty in the Dominican Republic"/>
    <s v="Nobuo Yoshida"/>
    <s v="FY17 Base Envelope"/>
    <x v="7"/>
    <s v="Global"/>
    <n v="100000"/>
    <x v="1"/>
    <s v="TF082811"/>
    <s v="TF0A4964"/>
    <x v="1"/>
    <x v="7"/>
    <x v="1"/>
    <n v="12"/>
    <d v="2016-12-02T00:00:00"/>
    <x v="0"/>
    <s v="Remaining balance from award (TF0A4967)"/>
  </r>
  <r>
    <s v="Building Physical and Fiscal Resilience of the Dominican Republic to Ensure Shared Prosperity"/>
    <s v="Oscar Anil Escudero"/>
    <s v="FY17 Base Envelope"/>
    <x v="7"/>
    <s v="Dominican Republic"/>
    <n v="800000"/>
    <x v="1"/>
    <m/>
    <s v="TF0A4033"/>
    <x v="1"/>
    <x v="7"/>
    <x v="1"/>
    <n v="12"/>
    <d v="2016-12-02T00:00:00"/>
    <x v="0"/>
    <s v="award amount 900K"/>
  </r>
  <r>
    <s v="Enhancing Resilience to Disaster and Climate Shocks in Africa: Integrating Disaster Risk Management and Adaptive Social Protection"/>
    <s v="Carlo Del Ninno"/>
    <s v="FY17 Base Envelope"/>
    <x v="0"/>
    <s v="Africa - Regional"/>
    <n v="250000"/>
    <x v="0"/>
    <s v="TF082805"/>
    <s v="TF0A4226"/>
    <x v="1"/>
    <x v="8"/>
    <x v="1"/>
    <n v="11"/>
    <d v="2016-11-29T00:00:00"/>
    <x v="0"/>
    <s v="First grant of 400K awarded?"/>
  </r>
  <r>
    <s v="Enhancing Resilience to Disaster and Climate Shocks in Africa: Integrating Disaster Risk Management and Adaptive Social Protection"/>
    <s v="Carlo Del Ninno"/>
    <s v="FY17 Base Envelope"/>
    <x v="0"/>
    <s v="Africa - Regional"/>
    <n v="150000"/>
    <x v="0"/>
    <s v="TF082805"/>
    <s v="TF0A4318"/>
    <x v="1"/>
    <x v="8"/>
    <x v="1"/>
    <n v="11"/>
    <d v="2016-11-29T00:00:00"/>
    <x v="0"/>
    <s v="second grant of orginal award 400K"/>
  </r>
  <r>
    <s v="UAV4Resilience - Utilizing Unmanned Aerial Vehicles for Disaster Assessments in the Pacific Islands"/>
    <s v="Michael Bonte"/>
    <s v="FY17 Base Envelope"/>
    <x v="1"/>
    <s v="EAP"/>
    <n v="500000"/>
    <x v="1"/>
    <s v="TF081712"/>
    <s v="TF0A4275"/>
    <x v="1"/>
    <x v="8"/>
    <x v="1"/>
    <n v="11"/>
    <d v="2016-11-21T00:00:00"/>
    <x v="0"/>
    <m/>
  </r>
  <r>
    <s v="Reducing the Impacts of Climate Change on Poverty"/>
    <s v="Yohannes Yemane Kesete"/>
    <s v="FY17 Base Envelope"/>
    <x v="7"/>
    <s v="LCR"/>
    <n v="100000"/>
    <x v="0"/>
    <s v="TF082811"/>
    <m/>
    <x v="0"/>
    <x v="8"/>
    <x v="1"/>
    <n v="11"/>
    <d v="2016-11-17T00:00:00"/>
    <x v="0"/>
    <m/>
  </r>
  <r>
    <s v="Resilient Rail Project Development"/>
    <s v="Naho, Shomik and Georges"/>
    <s v="Japan Hub"/>
    <x v="13"/>
    <s v="Global"/>
    <n v="300000"/>
    <x v="2"/>
    <s v="TF082634"/>
    <s v="TF0A4269"/>
    <x v="1"/>
    <x v="8"/>
    <x v="1"/>
    <n v="11"/>
    <d v="2016-11-17T00:00:00"/>
    <x v="0"/>
    <m/>
  </r>
  <r>
    <s v="Understanding the Impact of Climate and Disaster Risk on Poverty in Ghana and Ethiopia"/>
    <s v="Nobuo Yoshida"/>
    <s v="FY17 Base Envelope"/>
    <x v="0"/>
    <s v="Ethiopia  "/>
    <n v="200000"/>
    <x v="3"/>
    <m/>
    <s v="TF0A4020"/>
    <x v="1"/>
    <x v="8"/>
    <x v="1"/>
    <n v="11"/>
    <d v="2016-11-17T00:00:00"/>
    <x v="0"/>
    <m/>
  </r>
  <r>
    <s v="Technical Review and Capacity Building Program on Climate Induced Risks in Pakistan"/>
    <s v="Haris Khan"/>
    <s v="Country Window"/>
    <x v="6"/>
    <s v="Pakistan"/>
    <n v="500000"/>
    <x v="2"/>
    <s v="TF082633"/>
    <s v="TF0A4791"/>
    <x v="0"/>
    <x v="8"/>
    <x v="1"/>
    <n v="11"/>
    <d v="2016-11-10T00:00:00"/>
    <x v="0"/>
    <m/>
  </r>
  <r>
    <s v="Africa Hydromet Technical Assistance: Capacity Building and Knowledge Exchange Program"/>
    <s v="Prashant Singh"/>
    <s v="Country Window"/>
    <x v="0"/>
    <s v="Africa - Regional"/>
    <n v="3000000"/>
    <x v="2"/>
    <s v="TF082633"/>
    <s v="TF0A3901"/>
    <x v="1"/>
    <x v="8"/>
    <x v="1"/>
    <n v="11"/>
    <d v="2016-11-02T00:00:00"/>
    <x v="0"/>
    <m/>
  </r>
  <r>
    <s v="Zambia Transport Sector Climate Resilience Support"/>
    <s v="Justin Runji"/>
    <s v="FY17 Base Envelope"/>
    <x v="0"/>
    <s v="Zambia"/>
    <n v="200000"/>
    <x v="3"/>
    <m/>
    <s v="TF0A3874"/>
    <x v="1"/>
    <x v="8"/>
    <x v="1"/>
    <n v="11"/>
    <d v="2016-11-02T00:00:00"/>
    <x v="0"/>
    <m/>
  </r>
  <r>
    <s v="Strengthening Global Hydromet System – Investment Support"/>
    <s v="Vladimir V. Tsirkunov"/>
    <s v="FY17 Base Envelope"/>
    <x v="18"/>
    <s v="Global"/>
    <n v="200000"/>
    <x v="0"/>
    <s v="Hydromet (TF082809)"/>
    <s v="TF0A0953"/>
    <x v="2"/>
    <x v="8"/>
    <x v="1"/>
    <n v="11"/>
    <d v="2016-11-01T00:00:00"/>
    <x v="0"/>
    <m/>
  </r>
  <r>
    <s v="Japan-World Bank Knowledge Program Support"/>
    <s v="James Newsman"/>
    <s v="Japan Hub"/>
    <x v="13"/>
    <s v="Global"/>
    <n v="300000"/>
    <x v="2"/>
    <s v="Japan Hub (TF082634)"/>
    <s v="TF0A2148"/>
    <x v="2"/>
    <x v="2"/>
    <x v="0"/>
    <n v="5"/>
    <d v="2017-05-02T00:00:00"/>
    <x v="0"/>
    <m/>
  </r>
  <r>
    <s v="Japan-World Bank Knowledge Program Support"/>
    <s v="James Newsman"/>
    <s v="Japan Hub"/>
    <x v="13"/>
    <s v="Global"/>
    <n v="100000"/>
    <x v="2"/>
    <s v="Japan Hub (TF082634)"/>
    <s v="TF0A2148"/>
    <x v="2"/>
    <x v="8"/>
    <x v="1"/>
    <n v="11"/>
    <d v="2016-11-01T00:00:00"/>
    <x v="0"/>
    <m/>
  </r>
  <r>
    <s v="Strengthening Social Protections Systems through Forecast-based Financing in the Sahel"/>
    <s v="Margaret Arnold"/>
    <s v="FY17 Luxembourg contribution for ICR"/>
    <x v="2"/>
    <s v="Africa - Regional"/>
    <n v="400000"/>
    <x v="0"/>
    <s v="TF082806"/>
    <s v="TF0A3911"/>
    <x v="1"/>
    <x v="9"/>
    <x v="1"/>
    <n v="10"/>
    <d v="2016-10-31T00:00:00"/>
    <x v="0"/>
    <m/>
  </r>
  <r>
    <s v="Community Vulnerability Mapping in Republic of Marhsall Islands and Federal States of Micronesia"/>
    <s v="Tevi Maltali Obed"/>
    <s v="FY17 Base Envelope"/>
    <x v="1"/>
    <s v="EAP"/>
    <n v="720000"/>
    <x v="1"/>
    <s v="TF081712"/>
    <s v="TF0A4550"/>
    <x v="1"/>
    <x v="9"/>
    <x v="1"/>
    <n v="10"/>
    <d v="2016-10-31T00:00:00"/>
    <x v="0"/>
    <s v="original award is 660K."/>
  </r>
  <r>
    <s v="Infrastructure Prioritization Framework and Resilience"/>
    <s v="Darwin and Naho"/>
    <s v="Japan Hub"/>
    <x v="13"/>
    <s v="Global"/>
    <n v="300000"/>
    <x v="2"/>
    <s v="TF082634"/>
    <s v="TF0A4270"/>
    <x v="1"/>
    <x v="9"/>
    <x v="1"/>
    <n v="10"/>
    <d v="2016-10-25T00:00:00"/>
    <x v="0"/>
    <m/>
  </r>
  <r>
    <s v="Ethiopia: Poverty and Disaster Risk Pilot Assessment in Key Regional Capitals"/>
    <s v="Asmita Tiwari"/>
    <s v="FY17 Base Envelope"/>
    <x v="0"/>
    <s v="Ethiopia  "/>
    <n v="200000"/>
    <x v="3"/>
    <m/>
    <s v="TF0A3826"/>
    <x v="1"/>
    <x v="9"/>
    <x v="1"/>
    <n v="10"/>
    <d v="2016-10-24T00:00:00"/>
    <x v="0"/>
    <m/>
  </r>
  <r>
    <s v="impact of Climate and Disaster Risk on Poverty in Greater Accra Metropolitan Area"/>
    <s v="Jonas Ingemann Parby"/>
    <s v="FY17 Base Envelope"/>
    <x v="0"/>
    <s v="Ghana"/>
    <n v="210000"/>
    <x v="3"/>
    <m/>
    <s v="TF0A3803"/>
    <x v="1"/>
    <x v="9"/>
    <x v="1"/>
    <n v="10"/>
    <d v="2016-10-24T00:00:00"/>
    <x v="0"/>
    <m/>
  </r>
  <r>
    <s v="GFDRR Strengthening DRR Planning, Coordination and Policy Advisory Capacity of the Southern African Development Community"/>
    <s v="Prashant Singh"/>
    <s v="FY17 Base Envelope"/>
    <x v="0"/>
    <s v="Southern Africa"/>
    <n v="1381250"/>
    <x v="1"/>
    <s v="TF081712"/>
    <s v="TF0A3668"/>
    <x v="1"/>
    <x v="9"/>
    <x v="1"/>
    <n v="10"/>
    <d v="2016-10-21T00:00:00"/>
    <x v="0"/>
    <m/>
  </r>
  <r>
    <s v="City Resilience Program"/>
    <s v="Niels and Marc"/>
    <s v="FY17 Base Envelope"/>
    <x v="17"/>
    <s v="Global"/>
    <n v="1500000"/>
    <x v="0"/>
    <s v="TF082816"/>
    <s v="TF0A4034"/>
    <x v="1"/>
    <x v="9"/>
    <x v="1"/>
    <n v="10"/>
    <d v="2016-10-18T00:00:00"/>
    <x v="0"/>
    <m/>
  </r>
  <r>
    <s v="Resilient Water and Sanitation Services"/>
    <s v="Glenn, Naho and Roland"/>
    <s v="Japan Hub"/>
    <x v="13"/>
    <s v="Global"/>
    <n v="300000"/>
    <x v="2"/>
    <s v="TF082634"/>
    <s v="TF0A3921"/>
    <x v="1"/>
    <x v="9"/>
    <x v="1"/>
    <n v="10"/>
    <d v="2016-10-18T00:00:00"/>
    <x v="0"/>
    <m/>
  </r>
  <r>
    <s v="Building Social Protection’s Role in Disaster Response and Resilience in Swaziland and Lesotho"/>
    <s v="Lucilla Maria Bruni"/>
    <s v="FY17 SP Base Envelope "/>
    <x v="2"/>
    <s v="Lesotho"/>
    <n v="360000"/>
    <x v="0"/>
    <s v="TF082806"/>
    <s v="TF0A3667"/>
    <x v="1"/>
    <x v="9"/>
    <x v="1"/>
    <n v="10"/>
    <d v="2016-10-17T00:00:00"/>
    <x v="0"/>
    <m/>
  </r>
  <r>
    <s v="Africa - Strategic Framework, Operational Support and Capacity Development - GFDRR Track 2  MDTF"/>
    <s v="Christoph Pusch"/>
    <s v="FY17 Base Envelope"/>
    <x v="0"/>
    <s v="Africa - Regional"/>
    <n v="100000"/>
    <x v="3"/>
    <m/>
    <s v="TF015916"/>
    <x v="2"/>
    <x v="9"/>
    <x v="1"/>
    <n v="10"/>
    <d v="2016-10-11T00:00:00"/>
    <x v="0"/>
    <m/>
  </r>
  <r>
    <s v="Strengthening Global Hydromet System - Knowledge Management and Partnerships"/>
    <s v="Vladimir V. Tsirkunov"/>
    <s v="FY17 Base Envelope"/>
    <x v="18"/>
    <s v="Global"/>
    <n v="300000"/>
    <x v="0"/>
    <s v="Hydromet (TF082809)"/>
    <s v="TF0A0954"/>
    <x v="2"/>
    <x v="9"/>
    <x v="1"/>
    <n v="10"/>
    <d v="2016-10-10T00:00:00"/>
    <x v="0"/>
    <m/>
  </r>
  <r>
    <s v="Strengthening Social Protection Interventions as a Disaster Risk Mitigation Mechanism"/>
    <s v="Edmundo Murrugarra "/>
    <s v="FY17 SP Base Envelope "/>
    <x v="2"/>
    <s v="Colombia"/>
    <n v="440000"/>
    <x v="0"/>
    <s v="TF082806"/>
    <s v="TF0A3705"/>
    <x v="1"/>
    <x v="9"/>
    <x v="1"/>
    <n v="10"/>
    <d v="2016-10-06T00:00:00"/>
    <x v="0"/>
    <s v="LCR"/>
  </r>
  <r>
    <s v="Resilient Infrastructure PPPs - Contracts and Procurement"/>
    <s v="Sanae Sasamori "/>
    <s v="Japan Hub"/>
    <x v="13"/>
    <s v="Global"/>
    <n v="250000"/>
    <x v="2"/>
    <s v="TF082634"/>
    <s v="TF0A3922"/>
    <x v="1"/>
    <x v="9"/>
    <x v="1"/>
    <n v="10"/>
    <d v="2016-10-03T00:00:00"/>
    <x v="0"/>
    <s v="award letter 200000"/>
  </r>
  <r>
    <s v="Zambia Strengthening Hydro-Meteorological and Climate Services"/>
    <m/>
    <s v="FY17 Base Envelope"/>
    <x v="0"/>
    <s v="Zambia"/>
    <n v="200000"/>
    <x v="3"/>
    <m/>
    <s v="TF0A3609"/>
    <x v="1"/>
    <x v="9"/>
    <x v="1"/>
    <n v="10"/>
    <d v="2016-10-03T00:00:00"/>
    <x v="0"/>
    <m/>
  </r>
  <r>
    <s v="Post-earthquake Rapid Assessment and Recovery Planning"/>
    <s v="Michael Bonte"/>
    <s v="FY17 Base Envelope"/>
    <x v="3"/>
    <s v="Myanmar"/>
    <n v="120000"/>
    <x v="4"/>
    <m/>
    <s v="TF0A3708"/>
    <x v="1"/>
    <x v="10"/>
    <x v="1"/>
    <n v="9"/>
    <d v="2016-09-23T00:00:00"/>
    <x v="0"/>
    <m/>
  </r>
  <r>
    <s v="Botswana Support for Hydromet and Groundwater Monitoring"/>
    <s v="Rosemary Mukami Kariuki"/>
    <s v="FY17 Base Envelope"/>
    <x v="0"/>
    <s v="Botswana"/>
    <n v="150000"/>
    <x v="3"/>
    <m/>
    <s v="TF0A3837"/>
    <x v="1"/>
    <x v="10"/>
    <x v="1"/>
    <n v="9"/>
    <d v="2016-09-22T00:00:00"/>
    <x v="0"/>
    <m/>
  </r>
  <r>
    <s v="Cabo Verde Resilience Dialogue"/>
    <s v="doekle Wielinga"/>
    <s v="FY17 Base Envelope"/>
    <x v="0"/>
    <s v="Cabo Verde"/>
    <n v="75000"/>
    <x v="3"/>
    <m/>
    <s v="TF0A3561"/>
    <x v="1"/>
    <x v="10"/>
    <x v="1"/>
    <n v="9"/>
    <d v="2016-09-20T00:00:00"/>
    <x v="0"/>
    <m/>
  </r>
  <r>
    <s v="EAP Comparative Study of the Legal and Institutional Frameworks for Dam Safety and Disaster Resilience"/>
    <s v="Marcus J. Wishart"/>
    <s v="Japan Hub"/>
    <x v="13"/>
    <s v="EAP"/>
    <n v="400000"/>
    <x v="2"/>
    <s v="TF082634"/>
    <s v="TF0A3923"/>
    <x v="1"/>
    <x v="10"/>
    <x v="1"/>
    <n v="9"/>
    <d v="2016-09-16T00:00:00"/>
    <x v="0"/>
    <m/>
  </r>
  <r>
    <s v="Climate and Disaster Risk Management Multi-Sectoral Plan Preparation in Selected Sub-Saharan African Countries"/>
    <s v="Asmita Tiwari"/>
    <s v="FY17 Base Envelope"/>
    <x v="0"/>
    <s v="Africa - Regional"/>
    <n v="280000"/>
    <x v="3"/>
    <m/>
    <s v="TF0A3562"/>
    <x v="1"/>
    <x v="10"/>
    <x v="1"/>
    <n v="9"/>
    <d v="2016-09-15T00:00:00"/>
    <x v="0"/>
    <m/>
  </r>
  <r>
    <s v="Resilient Recovery Component of the National Disaster Risk Management Program of the Republic of Serbia (2015-2019)"/>
    <s v="Elif Ayhan"/>
    <s v="FY17 Base Envelope"/>
    <x v="3"/>
    <s v="Serbia  "/>
    <n v="83000"/>
    <x v="4"/>
    <m/>
    <s v="TF0A3802"/>
    <x v="1"/>
    <x v="10"/>
    <x v="1"/>
    <n v="9"/>
    <d v="2016-09-15T00:00:00"/>
    <x v="0"/>
    <m/>
  </r>
  <r>
    <s v="Lebanon Comprehensive Urban Resilience Project"/>
    <s v="Andrea Zanon"/>
    <s v="FY17 Base Envelope"/>
    <x v="14"/>
    <s v="Lebanon"/>
    <n v="100000"/>
    <x v="3"/>
    <s v="TF080085"/>
    <s v="TF019136"/>
    <x v="2"/>
    <x v="10"/>
    <x v="1"/>
    <n v="9"/>
    <d v="2016-09-01T00:00:00"/>
    <x v="0"/>
    <m/>
  </r>
  <r>
    <s v="Investing in Urban Resilience: How We Can Make Cities and the Urban Poor More Resilient"/>
    <s v="Valerie Joy Eunice Santos"/>
    <s v="FY17 Base Envelope"/>
    <x v="17"/>
    <s v="Global"/>
    <n v="70000"/>
    <x v="3"/>
    <s v="TF080085"/>
    <s v="TF0A2411"/>
    <x v="2"/>
    <x v="10"/>
    <x v="1"/>
    <n v="9"/>
    <d v="2016-09-01T00:00:00"/>
    <x v="0"/>
    <m/>
  </r>
  <r>
    <s v="Open Data for Resilience Technology Development"/>
    <s v="Alanna Simpson"/>
    <s v="FY17 Base Envelope"/>
    <x v="4"/>
    <s v="Global"/>
    <n v="375000"/>
    <x v="3"/>
    <s v="TF080085"/>
    <s v="TF018476"/>
    <x v="2"/>
    <x v="10"/>
    <x v="1"/>
    <n v="9"/>
    <d v="2016-09-01T00:00:00"/>
    <x v="0"/>
    <m/>
  </r>
  <r>
    <s v="GFDRR Labs Partnerships, Training and Communications"/>
    <s v="Alanna Simpson"/>
    <s v="FY17 Base Envelope"/>
    <x v="4"/>
    <s v="Global"/>
    <n v="225000"/>
    <x v="3"/>
    <s v="TF080085"/>
    <s v="TF018473"/>
    <x v="2"/>
    <x v="10"/>
    <x v="1"/>
    <n v="9"/>
    <d v="2016-09-01T00:00:00"/>
    <x v="0"/>
    <m/>
  </r>
  <r>
    <s v="Operationalizing Japanese Expertise and Lessons Learned in Hydrological and Meteorological Services in World Bank Client Countries"/>
    <s v="Jack Campbell"/>
    <s v="Japan Hub"/>
    <x v="13"/>
    <s v="Global"/>
    <n v="150000"/>
    <x v="2"/>
    <s v="Japan Hub (TF082634)"/>
    <s v="TF0A0412"/>
    <x v="2"/>
    <x v="10"/>
    <x v="1"/>
    <n v="9"/>
    <d v="2016-09-01T00:00:00"/>
    <x v="0"/>
    <m/>
  </r>
  <r>
    <s v="Mainstreaming DRM through Simple and Robust Hazard Analytics: Development of an open-source hazard analytical tool"/>
    <s v="Alanna Simpson"/>
    <s v="FY17 Base Envelope"/>
    <x v="4"/>
    <s v="Global"/>
    <n v="450000"/>
    <x v="3"/>
    <s v="TF080085"/>
    <s v="TF018472"/>
    <x v="2"/>
    <x v="10"/>
    <x v="1"/>
    <n v="9"/>
    <d v="2016-09-01T00:00:00"/>
    <x v="0"/>
    <m/>
  </r>
  <r>
    <s v="GFDRR Innovation Labs: Enhancing Risk Identification Quality through Technical Assistance"/>
    <s v="Alanna Simpson"/>
    <s v="FY17 Base Envelope"/>
    <x v="4"/>
    <s v="Global"/>
    <n v="450000"/>
    <x v="3"/>
    <s v="TF080085"/>
    <s v="TF018474"/>
    <x v="2"/>
    <x v="10"/>
    <x v="1"/>
    <n v="9"/>
    <d v="2016-09-01T00:00:00"/>
    <x v="0"/>
    <m/>
  </r>
  <r>
    <s v="Technical Assistance on Reinforcing Weather and Climate Services in Moldova"/>
    <s v="Daniel Kull "/>
    <s v="FY15 Swiss Contribution - Climate Change"/>
    <x v="5"/>
    <s v="Moldova"/>
    <n v="500000"/>
    <x v="0"/>
    <m/>
    <s v="TF0A3534"/>
    <x v="1"/>
    <x v="11"/>
    <x v="1"/>
    <n v="8"/>
    <d v="2016-08-25T00:00:00"/>
    <x v="0"/>
    <m/>
  </r>
  <r>
    <s v="Senegal DRM Country Plan II"/>
    <s v="Isabelle Celine Kane"/>
    <s v="FY17 Base Envelope"/>
    <x v="0"/>
    <s v="Senegal  "/>
    <n v="370000"/>
    <x v="0"/>
    <m/>
    <s v="TF0A3563"/>
    <x v="1"/>
    <x v="11"/>
    <x v="1"/>
    <n v="8"/>
    <d v="2016-08-22T00:00:00"/>
    <x v="0"/>
    <m/>
  </r>
  <r>
    <s v="Institutional Strengthening Support for Nepal Earthquake  Reconstruction"/>
    <s v="Kamran Akbar "/>
    <s v="FY17 Base Envelope"/>
    <x v="6"/>
    <s v="Nepal"/>
    <n v="500000"/>
    <x v="3"/>
    <s v="TF082815"/>
    <s v="TF0A3629"/>
    <x v="1"/>
    <x v="11"/>
    <x v="1"/>
    <n v="8"/>
    <d v="2016-08-18T00:00:00"/>
    <x v="0"/>
    <m/>
  </r>
  <r>
    <s v="Strengthening Emergency Response and Recovery Capacity in Ecuador"/>
    <s v="Diana Marcela Rubiano Vargas"/>
    <s v="FY16 Spill-over"/>
    <x v="7"/>
    <s v="Ecuador"/>
    <n v="215000"/>
    <x v="3"/>
    <s v="TF082815"/>
    <s v="TF0A3322"/>
    <x v="1"/>
    <x v="11"/>
    <x v="1"/>
    <n v="8"/>
    <d v="2016-08-18T00:00:00"/>
    <x v="0"/>
    <m/>
  </r>
  <r>
    <s v="Mainstreaming Inclusive Community Resilience in DRM investments"/>
    <s v="Margaret Arnold "/>
    <s v="FY17 Base Envelope"/>
    <x v="2"/>
    <s v="Global"/>
    <n v="250000"/>
    <x v="3"/>
    <s v="TF082815"/>
    <s v="TF0A3407"/>
    <x v="1"/>
    <x v="11"/>
    <x v="1"/>
    <n v="8"/>
    <d v="2016-08-16T00:00:00"/>
    <x v="0"/>
    <m/>
  </r>
  <r>
    <s v="Bhutan Weather and Disaster Improvement Regional Project (BWDIP)."/>
    <s v="Poonam Pillai "/>
    <s v="FY16 EU-SAR Program"/>
    <x v="6"/>
    <s v="Bhutan"/>
    <n v="1500000"/>
    <x v="6"/>
    <s v="TF083058"/>
    <s v="TF0A3507"/>
    <x v="1"/>
    <x v="11"/>
    <x v="1"/>
    <n v="8"/>
    <d v="2016-08-09T00:00:00"/>
    <x v="2"/>
    <s v="Award: 1.8 m including 150K for BETF supervision. "/>
  </r>
  <r>
    <s v="Resilient Retrofit of Informal Housing in Latin America and the Caribbean"/>
    <s v="Luis Miguel Triveno Chan Jan"/>
    <s v="FY16 Spill-over"/>
    <x v="7"/>
    <s v="LCR"/>
    <n v="305000"/>
    <x v="3"/>
    <s v="TF082815"/>
    <s v="TF0A3354"/>
    <x v="1"/>
    <x v="11"/>
    <x v="1"/>
    <n v="8"/>
    <d v="2016-08-05T00:00:00"/>
    <x v="0"/>
    <m/>
  </r>
  <r>
    <s v="Mainstreaming Drought Resilience in Vietnam"/>
    <s v="Abigail C. Baca "/>
    <s v="FY17 Base Envelope"/>
    <x v="1"/>
    <s v="Vietnam"/>
    <n v="400000"/>
    <x v="0"/>
    <s v="TF082807"/>
    <s v="TF0A3357"/>
    <x v="1"/>
    <x v="11"/>
    <x v="1"/>
    <n v="8"/>
    <d v="2016-08-05T00:00:00"/>
    <x v="0"/>
    <m/>
  </r>
  <r>
    <s v="Safer Schools Program in Samoa, Tonga and Vanuatu"/>
    <m/>
    <s v="FY16 Australia Contribution - Safer School 2016"/>
    <x v="1"/>
    <s v="Samoa, Tonga and Vanuatu"/>
    <n v="1200000"/>
    <x v="0"/>
    <s v="TF082807"/>
    <s v="TF0A4260"/>
    <x v="1"/>
    <x v="11"/>
    <x v="1"/>
    <n v="8"/>
    <d v="2016-08-05T00:00:00"/>
    <x v="0"/>
    <m/>
  </r>
  <r>
    <s v="Inclusive Community Resilience and Gender-Based Violence Prevention and Response in Somalia"/>
    <s v="Verena Phipps "/>
    <s v="FY17 Germany Contribution- ICR "/>
    <x v="2"/>
    <s v="Somalia"/>
    <n v="600000"/>
    <x v="0"/>
    <s v="TF082806"/>
    <m/>
    <x v="0"/>
    <x v="11"/>
    <x v="1"/>
    <n v="8"/>
    <d v="2016-08-04T00:00:00"/>
    <x v="0"/>
    <m/>
  </r>
  <r>
    <s v="Knowledge for Resilient Infrastructure and Disaster Preparedness in China"/>
    <s v="Jolanta Kryspin-Watson"/>
    <s v="FY17 Base Envelope"/>
    <x v="1"/>
    <s v="China"/>
    <n v="500000"/>
    <x v="0"/>
    <s v="TF082807"/>
    <s v="TF0A3413"/>
    <x v="1"/>
    <x v="11"/>
    <x v="1"/>
    <n v="8"/>
    <d v="2016-08-03T00:00:00"/>
    <x v="0"/>
    <m/>
  </r>
  <r>
    <s v="Disaster Risk Management in Urban Planning and Investments in Mekong Delta Region Cities"/>
    <s v="Dzung Huy Nguyen"/>
    <s v="FY17 Base Envelope"/>
    <x v="1"/>
    <s v="EAP"/>
    <n v="700000"/>
    <x v="0"/>
    <s v="TF082807"/>
    <s v="TF0A3362"/>
    <x v="1"/>
    <x v="11"/>
    <x v="1"/>
    <n v="8"/>
    <d v="2016-08-03T00:00:00"/>
    <x v="0"/>
    <m/>
  </r>
  <r>
    <s v="Mainstreaming Natural Hazard and Climate Risk Information and Community Driven Development in Afghanistan"/>
    <s v="Federica Ranghieri"/>
    <s v="FY17 Base Envelope"/>
    <x v="6"/>
    <s v="Afghanistan"/>
    <n v="1000000"/>
    <x v="0"/>
    <s v="TF082817"/>
    <s v="TF0A3608"/>
    <x v="1"/>
    <x v="11"/>
    <x v="1"/>
    <n v="8"/>
    <d v="2016-08-03T00:00:00"/>
    <x v="0"/>
    <s v="Full grant awarded : 1.3m"/>
  </r>
  <r>
    <s v="Mainstreaming Natural Hazard and Climate Risk Information and Community Driven Development in Afghanistan"/>
    <s v="Federica Ranghieri"/>
    <s v="FY17 Germany Contribution- ICR "/>
    <x v="2"/>
    <s v="Afghanistan"/>
    <n v="300000"/>
    <x v="0"/>
    <s v="TF082817"/>
    <s v="TF0A3608"/>
    <x v="1"/>
    <x v="11"/>
    <x v="1"/>
    <n v="8"/>
    <d v="2016-08-03T00:00:00"/>
    <x v="0"/>
    <s v="Full grant awarded : 1.3m"/>
  </r>
  <r>
    <s v="Empowering Elders, Women, and People with Disabilities for Resilience"/>
    <s v="Margaret Arnold; Naho and Taf"/>
    <s v="Japan Hub"/>
    <x v="13"/>
    <s v="Global"/>
    <n v="350000"/>
    <x v="2"/>
    <s v="TF082634"/>
    <s v="TF0A2197"/>
    <x v="2"/>
    <x v="11"/>
    <x v="1"/>
    <n v="8"/>
    <d v="2016-08-02T00:00:00"/>
    <x v="0"/>
    <m/>
  </r>
  <r>
    <s v="Strengthening Hydro-Meteorological and Climate Services - RETF"/>
    <s v="Jean-Baptise Migraine"/>
    <s v="FY17 Base Envelope"/>
    <x v="0"/>
    <s v="DR Congo"/>
    <n v="2700000"/>
    <x v="1"/>
    <s v="TF081713"/>
    <m/>
    <x v="0"/>
    <x v="12"/>
    <x v="1"/>
    <n v="7"/>
    <d v="2016-07-28T00:00:00"/>
    <x v="0"/>
    <s v="Pending GA"/>
  </r>
  <r>
    <s v="Strengthening Hydro-Meteorological and Climate Services"/>
    <s v="Jean-Baptise Migraine"/>
    <s v="FY17 Base Envelope"/>
    <x v="0"/>
    <s v="DR Congo"/>
    <n v="300000"/>
    <x v="1"/>
    <s v="TF081713"/>
    <s v="TF0A3294"/>
    <x v="1"/>
    <x v="12"/>
    <x v="1"/>
    <n v="7"/>
    <d v="2016-07-28T00:00:00"/>
    <x v="0"/>
    <m/>
  </r>
  <r>
    <s v="Disasters and Poverty Analytical Work Program"/>
    <s v="Stephane Hallegatte "/>
    <s v="FY17 Base Envelope"/>
    <x v="15"/>
    <s v="Global"/>
    <n v="150000"/>
    <x v="0"/>
    <s v="TF080085"/>
    <s v="TF0A3338"/>
    <x v="1"/>
    <x v="12"/>
    <x v="1"/>
    <n v="7"/>
    <d v="2016-07-28T00:00:00"/>
    <x v="0"/>
    <m/>
  </r>
  <r>
    <s v="Resilient Transport Infrastructure Program"/>
    <s v="Shomik Raj Mehndiratta &lt;smehndiratta@worldbank.org&gt;"/>
    <s v="Country Window"/>
    <x v="11"/>
    <s v="Global"/>
    <n v="1000000"/>
    <x v="2"/>
    <s v="TF082633"/>
    <s v="TF0A3205"/>
    <x v="1"/>
    <x v="12"/>
    <x v="1"/>
    <n v="7"/>
    <d v="2016-07-28T00:00:00"/>
    <x v="0"/>
    <m/>
  </r>
  <r>
    <s v="Supporting the Global Preparedness Partnership"/>
    <s v="Josef Lloyd Leitmann &lt;jleitmann@worldbank.org&gt;"/>
    <s v="FY17 Base Envelope"/>
    <x v="15"/>
    <s v="Global"/>
    <n v="50000"/>
    <x v="3"/>
    <s v="TF080085"/>
    <s v="TF0A3263"/>
    <x v="1"/>
    <x v="12"/>
    <x v="1"/>
    <n v="7"/>
    <d v="2016-07-26T00:00:00"/>
    <x v="0"/>
    <s v="wrong window?"/>
  </r>
  <r>
    <s v="Morocco Integrated Disaster Risk Management and Resilience Program"/>
    <s v="Axel E. N. Baeumler "/>
    <s v="FY17 Base Envelope"/>
    <x v="14"/>
    <s v="Moroco"/>
    <n v="600000"/>
    <x v="0"/>
    <s v="TF082812"/>
    <s v="TF0A3125"/>
    <x v="1"/>
    <x v="12"/>
    <x v="1"/>
    <n v="7"/>
    <d v="2016-07-25T00:00:00"/>
    <x v="0"/>
    <m/>
  </r>
  <r>
    <s v="Enhancing Financial Resilience Against Climate and Disaster Risks in V20 Member Countries."/>
    <s v="Benedikt Lukas Signer"/>
    <s v="FY17 Base Envelope"/>
    <x v="16"/>
    <s v="Global"/>
    <n v="400000"/>
    <x v="0"/>
    <s v="TF082804"/>
    <s v="TF0A3756"/>
    <x v="1"/>
    <x v="12"/>
    <x v="1"/>
    <n v="7"/>
    <d v="2016-07-20T00:00:00"/>
    <x v="0"/>
    <m/>
  </r>
  <r>
    <s v="Enhancing Capacity to Understand Disaster Response Needs and Road Network Vulnerability in Bosnia and Herzegovina"/>
    <s v="Ko Takeuchi"/>
    <s v="FY17 Base Envelope"/>
    <x v="5"/>
    <s v="Bosnia; Heerzegovina"/>
    <n v="250000"/>
    <x v="0"/>
    <s v="TF082808"/>
    <s v="TF0A3090"/>
    <x v="1"/>
    <x v="12"/>
    <x v="1"/>
    <n v="7"/>
    <d v="2016-07-18T00:00:00"/>
    <x v="0"/>
    <m/>
  </r>
  <r>
    <s v="Technical Assistance and Capacity Building for Risk Assessment in the Coast of São Tomé and Príncipe"/>
    <s v="Sofia U. Bettencourt"/>
    <s v="FY17 Base Envelope"/>
    <x v="0"/>
    <s v="Sao Tomer"/>
    <n v="228600"/>
    <x v="3"/>
    <s v="TF082815"/>
    <s v="TF0A3204"/>
    <x v="1"/>
    <x v="12"/>
    <x v="1"/>
    <n v="7"/>
    <d v="2016-07-08T00:00:00"/>
    <x v="0"/>
    <m/>
  </r>
  <r>
    <s v="Small Island States Resilience Initiative (SISRI) Phase III"/>
    <s v="Sofia U. Bettencourt"/>
    <s v="FY17 Base Envelope"/>
    <x v="9"/>
    <s v="Global"/>
    <n v="1000000"/>
    <x v="3"/>
    <s v="TF082815"/>
    <s v="TF0A3043"/>
    <x v="1"/>
    <x v="12"/>
    <x v="1"/>
    <n v="7"/>
    <d v="2016-07-05T00:00:00"/>
    <x v="0"/>
    <s v="reduce by 200K for new one"/>
  </r>
  <r>
    <s v="Bhutan: Hydromet Services and Disaster Resilience Regional Project (HSDRRP)"/>
    <m/>
    <s v="FY16 EU-SAR Program"/>
    <x v="6"/>
    <s v="Bhutan"/>
    <n v="150000"/>
    <x v="6"/>
    <s v="TF083058"/>
    <s v="TF0A4493"/>
    <x v="1"/>
    <x v="12"/>
    <x v="1"/>
    <n v="7"/>
    <d v="2016-07-05T00:00:00"/>
    <x v="0"/>
    <s v="First grant of 500K awarded?"/>
  </r>
  <r>
    <s v="Capacity Strengthening for Regional DRM and Climate Resilience"/>
    <s v="Poonam Pillai "/>
    <s v="FY16 EU-SAR Program"/>
    <x v="6"/>
    <s v="Bhutan"/>
    <n v="350000"/>
    <x v="6"/>
    <s v="TF083058"/>
    <m/>
    <x v="0"/>
    <x v="12"/>
    <x v="1"/>
    <n v="7"/>
    <d v="2016-07-05T00:00:00"/>
    <x v="0"/>
    <s v="Original award 500K"/>
  </r>
  <r>
    <s v="Iraq’s Risk Profiling and Building Resilience in the Energy Sector – Phase I: "/>
    <s v="Paul Baringanire"/>
    <s v="FY16 Base Envelope"/>
    <x v="14"/>
    <s v="Iraq"/>
    <n v="250000"/>
    <x v="3"/>
    <m/>
    <s v="TF0A3643"/>
    <x v="1"/>
    <x v="13"/>
    <x v="1"/>
    <n v="6"/>
    <d v="2016-06-29T00:00:00"/>
    <x v="2"/>
    <m/>
  </r>
  <r>
    <s v="Iraq’s Risk Profiling and Building Resilience in the Energy Sector – Phase I: "/>
    <m/>
    <s v="FY16 Base Envelope"/>
    <x v="14"/>
    <s v="Irag"/>
    <n v="250000"/>
    <x v="0"/>
    <s v="TF082812"/>
    <m/>
    <x v="0"/>
    <x v="13"/>
    <x v="1"/>
    <n v="6"/>
    <d v="2016-06-29T00:00:00"/>
    <x v="2"/>
    <m/>
  </r>
  <r>
    <s v="Sharing Best Practices and Lessons Learned on Disaster Risk Management in Central America and the Andean Region"/>
    <s v="Fernando Ramirez Cortes"/>
    <s v="Spain"/>
    <x v="7"/>
    <s v="Global"/>
    <n v="275000"/>
    <x v="7"/>
    <m/>
    <s v="TF070806"/>
    <x v="1"/>
    <x v="13"/>
    <x v="1"/>
    <n v="6"/>
    <d v="2016-06-28T00:00:00"/>
    <x v="2"/>
    <m/>
  </r>
  <r>
    <s v="Cap-Haitien Urban Resilience and Flood Risk Management Technical Assistance"/>
    <m/>
    <s v="FY16 Spill-over"/>
    <x v="7"/>
    <s v="Haiti"/>
    <n v="200000"/>
    <x v="3"/>
    <m/>
    <s v="TF0A2929"/>
    <x v="1"/>
    <x v="13"/>
    <x v="1"/>
    <n v="6"/>
    <d v="2016-06-21T00:00:00"/>
    <x v="0"/>
    <m/>
  </r>
  <r>
    <s v="Measuring the Impact of Disaster Events on Poverty and Social Vulnerability - Saint Lucia"/>
    <s v="Tiguist"/>
    <s v="FY17 Base Envelope"/>
    <x v="7"/>
    <s v="Saint Lucia"/>
    <n v="175000"/>
    <x v="1"/>
    <m/>
    <s v="TF0A4750"/>
    <x v="1"/>
    <x v="13"/>
    <x v="1"/>
    <n v="6"/>
    <d v="2016-06-20T00:00:00"/>
    <x v="0"/>
    <m/>
  </r>
  <r>
    <s v="EU-South Asia Capacity Building for Disaster Risk Management Program for Improving Hydromet and Climate Services in South Asia"/>
    <s v="Poonam Pillai "/>
    <s v="FY16 EU-SAR Program"/>
    <x v="6"/>
    <s v="South Asia"/>
    <n v="500000"/>
    <x v="6"/>
    <s v="TF083116"/>
    <s v="TF0A3572"/>
    <x v="1"/>
    <x v="13"/>
    <x v="1"/>
    <n v="6"/>
    <d v="2016-06-17T00:00:00"/>
    <x v="2"/>
    <m/>
  </r>
  <r>
    <s v="Water Safety Planning for Utilities in the Danube"/>
    <s v="David Michaud"/>
    <s v="FY16 Base Envelope"/>
    <x v="5"/>
    <m/>
    <n v="250000"/>
    <x v="0"/>
    <m/>
    <s v="TF0A3033"/>
    <x v="1"/>
    <x v="13"/>
    <x v="1"/>
    <n v="6"/>
    <d v="2016-06-10T00:00:00"/>
    <x v="2"/>
    <m/>
  </r>
  <r>
    <s v="GFDRR: Accelerating implementation: support to SAR priority country programs"/>
    <s v="Marc S. Forni"/>
    <s v="FY16 Base Envelope"/>
    <x v="6"/>
    <s v="SAR"/>
    <n v="28000"/>
    <x v="3"/>
    <m/>
    <s v="TF010333"/>
    <x v="2"/>
    <x v="13"/>
    <x v="1"/>
    <n v="6"/>
    <d v="2016-06-08T00:00:00"/>
    <x v="2"/>
    <n v="0.66666666666666663"/>
  </r>
  <r>
    <s v="Disasters, Fragility and Conflict: A Joint Agenda"/>
    <s v="Hemang Karelia "/>
    <s v="FY16 Base Envelope"/>
    <x v="3"/>
    <s v="Global"/>
    <n v="22000"/>
    <x v="4"/>
    <s v="TF080318"/>
    <s v="TF0A2035"/>
    <x v="2"/>
    <x v="13"/>
    <x v="1"/>
    <n v="6"/>
    <d v="2016-06-08T00:00:00"/>
    <x v="2"/>
    <m/>
  </r>
  <r>
    <s v="Building Resilience to Landslide and Geo-Hazard Risk in the South Asia Region"/>
    <s v="Yuka Makino "/>
    <s v="FY16 EU-SAR Program"/>
    <x v="6"/>
    <s v="SAR"/>
    <n v="500000"/>
    <x v="6"/>
    <s v="TF083058"/>
    <s v="TF0A2897"/>
    <x v="1"/>
    <x v="14"/>
    <x v="1"/>
    <n v="5"/>
    <d v="2016-05-31T00:00:00"/>
    <x v="2"/>
    <m/>
  </r>
  <r>
    <s v="Increasing the Resilience of Cities in MENA (conference cycle) - GFDRR Track II MDTF"/>
    <s v="Andrea Zanon"/>
    <m/>
    <x v="14"/>
    <s v="Regional"/>
    <n v="75000"/>
    <x v="3"/>
    <s v="TF080085"/>
    <s v="TF017153"/>
    <x v="2"/>
    <x v="14"/>
    <x v="1"/>
    <n v="5"/>
    <d v="2016-05-30T00:00:00"/>
    <x v="2"/>
    <m/>
  </r>
  <r>
    <s v="Malawi Drought Recovery and Resilience Strategy"/>
    <s v="Ayaz Parvez "/>
    <s v="FY16 Base Envelope"/>
    <x v="0"/>
    <s v="Malawi"/>
    <n v="500000"/>
    <x v="3"/>
    <m/>
    <s v="TF0A2722"/>
    <x v="1"/>
    <x v="14"/>
    <x v="1"/>
    <n v="5"/>
    <d v="2016-05-26T00:00:00"/>
    <x v="2"/>
    <m/>
  </r>
  <r>
    <s v="Resilience Dialogue Series "/>
    <m/>
    <s v="FY16 Base Envelope"/>
    <x v="15"/>
    <s v="Global"/>
    <n v="100000"/>
    <x v="3"/>
    <m/>
    <s v="TF0A2782"/>
    <x v="1"/>
    <x v="14"/>
    <x v="1"/>
    <n v="5"/>
    <d v="2016-05-13T00:00:00"/>
    <x v="2"/>
    <m/>
  </r>
  <r>
    <s v="Capacity Building for Inclusive Disaster Risk Management"/>
    <s v="Margaret Arnold ; Taf"/>
    <s v="FY16 Base Envelope"/>
    <x v="2"/>
    <s v="global"/>
    <n v="500000"/>
    <x v="0"/>
    <s v="TF082806"/>
    <s v="TF0A2781"/>
    <x v="1"/>
    <x v="14"/>
    <x v="1"/>
    <n v="5"/>
    <d v="2016-05-12T00:00:00"/>
    <x v="2"/>
    <m/>
  </r>
  <r>
    <s v="Development of a Natural Disaster Risk Management Learning Platform"/>
    <s v="Tafadzwa Irvine Dube &lt;tdube1@worldbank.org&gt;"/>
    <s v="FY16 Base Envelope"/>
    <x v="15"/>
    <s v="Global"/>
    <n v="115000"/>
    <x v="3"/>
    <m/>
    <s v="TF0A2627"/>
    <x v="1"/>
    <x v="14"/>
    <x v="1"/>
    <n v="5"/>
    <d v="2016-05-10T00:00:00"/>
    <x v="2"/>
    <m/>
  </r>
  <r>
    <s v="SAR Open Data for Resilience"/>
    <s v="Marc S. Forni"/>
    <s v="FY16 Base Envelope"/>
    <x v="6"/>
    <s v="South Asia"/>
    <n v="500000"/>
    <x v="3"/>
    <s v="TF080085"/>
    <s v="TF013595"/>
    <x v="2"/>
    <x v="14"/>
    <x v="1"/>
    <n v="5"/>
    <d v="2016-05-09T00:00:00"/>
    <x v="2"/>
    <m/>
  </r>
  <r>
    <s v="Strengthening Disaster Resilience in Tajikistan"/>
    <s v="Jose C. Joaquin Toro Landivar"/>
    <s v="FY15-16 Country Window"/>
    <x v="5"/>
    <s v="Tajikistan"/>
    <n v="1250000"/>
    <x v="2"/>
    <s v="TF082633 "/>
    <s v="TF0A2685"/>
    <x v="1"/>
    <x v="14"/>
    <x v="1"/>
    <n v="5"/>
    <d v="2016-05-09T00:00:00"/>
    <x v="3"/>
    <m/>
  </r>
  <r>
    <s v="Nepal - Assessment, Recovery and Resilience of Education Infrastructure (Phase 2)"/>
    <s v="Marc S. Forni"/>
    <s v="FY16 Legacy T2-SDTF Australia"/>
    <x v="6"/>
    <s v="Nepal"/>
    <n v="250000"/>
    <x v="8"/>
    <m/>
    <s v="TF0A2633"/>
    <x v="1"/>
    <x v="14"/>
    <x v="1"/>
    <n v="5"/>
    <d v="2016-05-06T00:00:00"/>
    <x v="2"/>
    <m/>
  </r>
  <r>
    <s v="Seychelles Rapid Damage Assessment TC Fantala 2016"/>
    <s v="Doekle Geert Wielinga &lt;dwielinga@worldbank.org&gt;"/>
    <s v="All Windows"/>
    <x v="0"/>
    <s v="Seychelles"/>
    <n v="74772"/>
    <x v="1"/>
    <s v="Window 3 (TF081714)"/>
    <s v="TF0A2676"/>
    <x v="1"/>
    <x v="14"/>
    <x v="1"/>
    <n v="5"/>
    <d v="2016-05-06T00:00:00"/>
    <x v="2"/>
    <m/>
  </r>
  <r>
    <s v="Sri Lanka: Develop Community Landslides Risk Mitigation Action Plan"/>
    <s v="Marc S. Forni"/>
    <s v="FY16 Base Envelope"/>
    <x v="6"/>
    <s v="Sri Lanka"/>
    <n v="500000"/>
    <x v="3"/>
    <m/>
    <s v="TF0A2980"/>
    <x v="1"/>
    <x v="14"/>
    <x v="1"/>
    <n v="5"/>
    <d v="2016-05-05T00:00:00"/>
    <x v="2"/>
    <m/>
  </r>
  <r>
    <s v="Supporting Guatemala policy dialogue and preparation of a CAT-DDO"/>
    <s v="Ana Campos Garcia &lt;acamposgarcia@worldbank.org&gt;"/>
    <s v="Spain"/>
    <x v="7"/>
    <s v="Guatemala"/>
    <n v="150000"/>
    <x v="7"/>
    <m/>
    <s v="TF0A2715"/>
    <x v="1"/>
    <x v="14"/>
    <x v="1"/>
    <n v="5"/>
    <d v="2016-05-05T00:00:00"/>
    <x v="2"/>
    <m/>
  </r>
  <r>
    <s v="Building Disaster Resilience in Haiti – Strengthening Disaster Risk Data Management"/>
    <s v="Sergio Dell'anna"/>
    <s v="FY16 Haiti Project (1m)"/>
    <x v="7"/>
    <s v="Haiti"/>
    <n v="200000"/>
    <x v="3"/>
    <m/>
    <s v="TF0A2635"/>
    <x v="1"/>
    <x v="14"/>
    <x v="1"/>
    <n v="5"/>
    <d v="2016-05-03T00:00:00"/>
    <x v="2"/>
    <m/>
  </r>
  <r>
    <s v="WB/GFDRR-EU Global Partnership on Disaster Risk Financing Analytics."/>
    <s v="Daniel Jonathan Clarke "/>
    <s v="FY16 EU Envelope - DRFI"/>
    <x v="16"/>
    <s v="Global"/>
    <n v="636000"/>
    <x v="9"/>
    <s v="TF08315"/>
    <s v="TF0A3394"/>
    <x v="1"/>
    <x v="14"/>
    <x v="1"/>
    <n v="5"/>
    <d v="2016-05-02T00:00:00"/>
    <x v="2"/>
    <s v="full grant: 3,770,708 USD and 3276K EUR"/>
  </r>
  <r>
    <s v="WB/GFDRR-EU Global Partnership on Disaster Risk Financing Analytics."/>
    <s v="Daniel Jonathan Clarke "/>
    <s v="FY16 EU Envelope - DRFI"/>
    <x v="16"/>
    <s v="Global"/>
    <n v="936000"/>
    <x v="9"/>
    <s v="TF08315"/>
    <s v="TF0A3395"/>
    <x v="1"/>
    <x v="14"/>
    <x v="1"/>
    <n v="5"/>
    <d v="2016-05-02T00:00:00"/>
    <x v="2"/>
    <s v="full grant: 3,770,708 USD and 3276K EUR"/>
  </r>
  <r>
    <s v="WB/GFDRR-EU Global Partnership on Disaster Risk Financing Analytics."/>
    <s v="Daniel Jonathan Clarke "/>
    <s v="FY16 EU Envelope - DRFI"/>
    <x v="16"/>
    <s v="Global"/>
    <n v="1380000"/>
    <x v="9"/>
    <s v="TF08315"/>
    <s v="TF0A2727"/>
    <x v="1"/>
    <x v="14"/>
    <x v="1"/>
    <n v="5"/>
    <d v="2016-05-02T00:00:00"/>
    <x v="2"/>
    <m/>
  </r>
  <r>
    <s v="WB/GFDRR-EU Global Partnership on Disaster Risk Financing Analytics."/>
    <s v="Daniel Jonathan Clarke "/>
    <s v="FY16 EU Envelope - DRFI"/>
    <x v="16"/>
    <s v="Global"/>
    <n v="324000"/>
    <x v="9"/>
    <s v="TF08315"/>
    <s v="TF0A3393"/>
    <x v="1"/>
    <x v="14"/>
    <x v="1"/>
    <n v="5"/>
    <d v="2016-05-02T00:00:00"/>
    <x v="2"/>
    <s v="full grant: 3,770,708 USD and 3276K EUR"/>
  </r>
  <r>
    <s v="Improving Urban Resilience in Cities Impacted by the Syrian Refugee Crisis in Lebanon and Jordan-Technical Assistance and Knowledge Exchang"/>
    <s v="Raja Rehan Arshad"/>
    <s v="FY16 Italy Contribution-Knowledge Exchange - Jordan and Lebanon"/>
    <x v="14"/>
    <s v="Lebanon"/>
    <n v="500000"/>
    <x v="0"/>
    <s v="TF082812"/>
    <s v="TF0A3931"/>
    <x v="1"/>
    <x v="15"/>
    <x v="1"/>
    <n v="4"/>
    <d v="2016-04-28T00:00:00"/>
    <x v="0"/>
    <s v="original award of 1m Split into two TFs"/>
  </r>
  <r>
    <s v="Improving Urban Resilience in Cities Impacted by the Syrian Refugee Crisis in Lebanon and Jordan-Technical Assistance and Knowledge Exchang"/>
    <s v="Raja Rehan Arshad"/>
    <s v="FY16 Italy Contribution-Knowledge Exchange - Jordan and Lebanon"/>
    <x v="14"/>
    <s v="Jordan"/>
    <n v="500000"/>
    <x v="0"/>
    <s v="TF082812"/>
    <s v="TF0A4276"/>
    <x v="1"/>
    <x v="15"/>
    <x v="1"/>
    <n v="4"/>
    <d v="2016-04-28T00:00:00"/>
    <x v="0"/>
    <s v="original award of 1m Split into two TFs"/>
  </r>
  <r>
    <s v="Technical Assistance to Increase Climate Resilience of Georgia's Road Network"/>
    <s v="Natalya Stankevich"/>
    <s v="FY16 Base Envelope"/>
    <x v="5"/>
    <s v="Georgia"/>
    <n v="200000"/>
    <x v="3"/>
    <s v="TF080085"/>
    <s v="TF0A3088"/>
    <x v="1"/>
    <x v="15"/>
    <x v="1"/>
    <n v="4"/>
    <d v="2016-04-18T00:00:00"/>
    <x v="2"/>
    <m/>
  </r>
  <r>
    <s v="Belize: Natural Hazards and Disaster Risk Assessment for Improved Road Management"/>
    <s v="Frederico Ferreira Fonse Pedroso"/>
    <s v="FY16 Base Envelope"/>
    <x v="7"/>
    <s v="Belize"/>
    <n v="170000"/>
    <x v="3"/>
    <s v="TF080085"/>
    <s v="TF0A2517"/>
    <x v="1"/>
    <x v="15"/>
    <x v="1"/>
    <n v="4"/>
    <d v="2016-04-15T00:00:00"/>
    <x v="2"/>
    <m/>
  </r>
  <r>
    <s v="Supporting DRM Policy Dialogue and Preparation of the CAT-DDO in DR"/>
    <s v="Oscar Anil Ishizawa Escudero "/>
    <s v="FY16 Base Envelope"/>
    <x v="7"/>
    <s v="Dominican Republic"/>
    <n v="150000"/>
    <x v="3"/>
    <s v="TF080085"/>
    <s v="TF0A2512"/>
    <x v="1"/>
    <x v="15"/>
    <x v="1"/>
    <n v="4"/>
    <d v="2016-04-12T00:00:00"/>
    <x v="2"/>
    <m/>
  </r>
  <r>
    <s v="Urban Resilience in Central Asia"/>
    <s v="Rosanna Nitti "/>
    <s v="FY16 Base Envelope"/>
    <x v="5"/>
    <s v="Region"/>
    <n v="250000"/>
    <x v="0"/>
    <s v="TF082808"/>
    <s v="TF0A2689"/>
    <x v="1"/>
    <x v="15"/>
    <x v="1"/>
    <n v="4"/>
    <d v="2016-04-11T00:00:00"/>
    <x v="2"/>
    <m/>
  </r>
  <r>
    <s v="Bogota: Reducing Flood Risk in Bogota: Formulation of the Rio Bogota Dynamic River Management Plan (GFDRR: Track II Spain Non-Core)"/>
    <s v="Carmen Rosa Yee-Batista"/>
    <s v="Spain"/>
    <x v="7"/>
    <s v="Colombia"/>
    <n v="22000"/>
    <x v="7"/>
    <m/>
    <s v="TF012583"/>
    <x v="2"/>
    <x v="15"/>
    <x v="1"/>
    <n v="4"/>
    <d v="2016-04-08T00:00:00"/>
    <x v="2"/>
    <m/>
  </r>
  <r>
    <s v="Philippines: Supporting the Philippine Disaster Risk Reduction and Management (DRRM) Agenda (GFDRR Tk2 Australia Non-Core)"/>
    <s v="Jolanta Kryspin-Watson"/>
    <s v="FY16 Base Envelope"/>
    <x v="1"/>
    <s v="Philippines"/>
    <n v="50000"/>
    <x v="8"/>
    <m/>
    <s v="TF011819"/>
    <x v="2"/>
    <x v="15"/>
    <x v="1"/>
    <n v="4"/>
    <d v="2016-04-08T00:00:00"/>
    <x v="2"/>
    <m/>
  </r>
  <r>
    <s v="Capacity Building for Climate Resilient Infrastructure in Bhutan and Nepal"/>
    <s v="Yuka Makino _x000a_Dominic Pasquale Patella"/>
    <s v="FY15 Swiss Contribution - CC Window 1 (Country)"/>
    <x v="6"/>
    <s v="Bhutan and Nepal"/>
    <n v="700000"/>
    <x v="0"/>
    <s v="Resilience to Climate Change (TF082815)"/>
    <s v="TF0A3426"/>
    <x v="1"/>
    <x v="15"/>
    <x v="1"/>
    <n v="4"/>
    <d v="2016-04-08T00:00:00"/>
    <x v="4"/>
    <m/>
  </r>
  <r>
    <s v="Solid Waste Management and Disaster Risk Management: How to Achieve a Resilient Service"/>
    <s v="John Morton"/>
    <s v="FY16 Base Envelope"/>
    <x v="7"/>
    <s v="Dominican Republic"/>
    <n v="125000"/>
    <x v="3"/>
    <m/>
    <s v="TF0A2578"/>
    <x v="1"/>
    <x v="15"/>
    <x v="1"/>
    <n v="4"/>
    <d v="2016-04-06T00:00:00"/>
    <x v="2"/>
    <m/>
  </r>
  <r>
    <s v="Nepal - Technical Assistance for Recovery Planning and Implementation "/>
    <s v="Marc S. Forni"/>
    <s v="FY16 Legacy T2-SDTF Australia"/>
    <x v="6"/>
    <s v="Nepal"/>
    <n v="200000"/>
    <x v="8"/>
    <m/>
    <s v="TF0A2500"/>
    <x v="1"/>
    <x v="15"/>
    <x v="1"/>
    <n v="4"/>
    <d v="2016-04-06T00:00:00"/>
    <x v="2"/>
    <m/>
  </r>
  <r>
    <s v="Strengthening Institutions for Developing Resilience in Pakistan"/>
    <s v="Haris Khan"/>
    <s v="FY16 EU-SAR Program"/>
    <x v="6"/>
    <s v="Pakistan"/>
    <n v="1000000"/>
    <x v="6"/>
    <s v="DRM Institutional Capacity Development (TF083058)"/>
    <s v="TF0A2898"/>
    <x v="1"/>
    <x v="15"/>
    <x v="1"/>
    <n v="4"/>
    <d v="2016-04-05T00:00:00"/>
    <x v="2"/>
    <m/>
  </r>
  <r>
    <s v="LCR: Country Programming for Andean Region (GFDRR: Track II Spain Non-Core)"/>
    <s v="Niels B. Holm-Nielsen"/>
    <s v="Spain"/>
    <x v="7"/>
    <s v="Andean Countries"/>
    <n v="368710"/>
    <x v="7"/>
    <s v="TF013879"/>
    <s v="TF080127"/>
    <x v="2"/>
    <x v="16"/>
    <x v="1"/>
    <n v="3"/>
    <d v="2016-03-25T00:00:00"/>
    <x v="2"/>
    <m/>
  </r>
  <r>
    <s v="Antananarivo Urban Poverty and Resilience Study"/>
    <s v="Michel Matera"/>
    <s v="FY16 Base Envelope"/>
    <x v="0"/>
    <s v="Madagascar"/>
    <n v="150000"/>
    <x v="3"/>
    <s v="TF080085"/>
    <s v="TF0A2084"/>
    <x v="1"/>
    <x v="16"/>
    <x v="1"/>
    <n v="3"/>
    <d v="2016-03-23T00:00:00"/>
    <x v="2"/>
    <m/>
  </r>
  <r>
    <s v="Cylcone Winston Fiji PDNA Bank Executed Trust Fund ACP-EU NDRR - Window 3"/>
    <s v="Denis Jean-Jacques Jordy"/>
    <s v="FY16 Base Envelope"/>
    <x v="1"/>
    <s v="Pacific Islands"/>
    <n v="216332"/>
    <x v="1"/>
    <s v="Window 3 (TF081714)"/>
    <s v="TF0A2334"/>
    <x v="1"/>
    <x v="16"/>
    <x v="1"/>
    <n v="3"/>
    <d v="2016-03-23T00:00:00"/>
    <x v="2"/>
    <m/>
  </r>
  <r>
    <s v="Building Disaster Resilience in priority sectors in Haiti – Increasing Fiscal Resilience"/>
    <s v="Oscar Anil Ishizawa Escudero"/>
    <s v="FY16 Haiti Project (1m)"/>
    <x v="7"/>
    <s v="Haiti"/>
    <n v="200000"/>
    <x v="3"/>
    <m/>
    <s v="TF0A2716"/>
    <x v="1"/>
    <x v="16"/>
    <x v="1"/>
    <n v="3"/>
    <d v="2016-03-22T00:00:00"/>
    <x v="2"/>
    <m/>
  </r>
  <r>
    <s v="Capacity Building for Disaster Risk Reduction (DRR) in the MENA Region"/>
    <s v="Andrea Zanon"/>
    <s v="FY16 Base Envelope"/>
    <x v="14"/>
    <s v="Regional"/>
    <n v="70000"/>
    <x v="3"/>
    <s v="TF080085"/>
    <s v="TF019292"/>
    <x v="2"/>
    <x v="16"/>
    <x v="1"/>
    <n v="3"/>
    <d v="2016-03-20T00:00:00"/>
    <x v="2"/>
    <m/>
  </r>
  <r>
    <s v="India - Support to Strengthen India’s National DRM Capacity"/>
    <s v="Saurabh Suresh Dani"/>
    <s v="FY16 Base Envelope"/>
    <x v="6"/>
    <s v="India"/>
    <n v="500000"/>
    <x v="3"/>
    <s v="TF080085"/>
    <s v="TF018249"/>
    <x v="2"/>
    <x v="16"/>
    <x v="1"/>
    <n v="3"/>
    <d v="2016-03-20T00:00:00"/>
    <x v="2"/>
    <m/>
  </r>
  <r>
    <s v="Lebanon Comprehensive Urban Resilience Project"/>
    <s v="Andrea Zanon"/>
    <s v="FY16 Base Envelope"/>
    <x v="14"/>
    <s v="Lebanon"/>
    <n v="200000"/>
    <x v="3"/>
    <s v="TF080085"/>
    <s v="TF019136"/>
    <x v="2"/>
    <x v="16"/>
    <x v="1"/>
    <n v="3"/>
    <d v="2016-03-20T00:00:00"/>
    <x v="2"/>
    <m/>
  </r>
  <r>
    <s v="Lesotho - Climate Risk Analysis &amp; EWS Information Management Systems for Lesotho (GFDRR: ACP/EU W2)"/>
    <s v="Ijeoma Emenanjo"/>
    <s v="FY16 Base Envelope"/>
    <x v="0"/>
    <s v="Lesotho"/>
    <n v="200000"/>
    <x v="1"/>
    <s v="Window 2 (TF081713)"/>
    <s v="TF014417"/>
    <x v="2"/>
    <x v="16"/>
    <x v="1"/>
    <n v="3"/>
    <d v="2016-03-20T00:00:00"/>
    <x v="2"/>
    <m/>
  </r>
  <r>
    <s v="Strengthening Jamaica's Social Protection System for Disaster Preparedness and Response"/>
    <s v="Junko Onishi"/>
    <s v="FY16 Swiss Contribution - Community Resilience"/>
    <x v="2"/>
    <s v="Jamaica"/>
    <n v="430000"/>
    <x v="0"/>
    <s v="Inclusive Community Resilience (TF082806)"/>
    <s v="TF0A2499"/>
    <x v="1"/>
    <x v="16"/>
    <x v="1"/>
    <n v="3"/>
    <d v="2016-03-18T00:00:00"/>
    <x v="2"/>
    <m/>
  </r>
  <r>
    <s v="Disaster Responsive Social Protection in the Pacific: Fiji, Tonga and Vanuatu"/>
    <s v="Oleksiy Ivaschenko "/>
    <s v="FY16 Base Envelope"/>
    <x v="2"/>
    <s v="EAP"/>
    <n v="450000"/>
    <x v="0"/>
    <s v="Inclusive Community Resilience (TF082806)"/>
    <s v="TF0A2408"/>
    <x v="1"/>
    <x v="16"/>
    <x v="1"/>
    <n v="3"/>
    <d v="2016-03-17T00:00:00"/>
    <x v="2"/>
    <m/>
  </r>
  <r>
    <s v="Developing an Emergency Cash Transfer for Increased Household Resilience to Disasters in the Philippines"/>
    <s v="Pablo Ariel Acosta"/>
    <s v="FY16 Base Envelope"/>
    <x v="2"/>
    <s v="Philippines"/>
    <n v="400000"/>
    <x v="0"/>
    <s v="Inclusive Community Resilience (TF082806)"/>
    <s v="TF0A2514"/>
    <x v="1"/>
    <x v="16"/>
    <x v="1"/>
    <n v="3"/>
    <d v="2016-03-17T00:00:00"/>
    <x v="2"/>
    <m/>
  </r>
  <r>
    <s v="Small Island States Resilience Initiative (SISRI) Phase II"/>
    <s v="Sofia U. Bettencourt"/>
    <s v="FY16 Luxembourg Contribution - SISRI"/>
    <x v="9"/>
    <s v="Global"/>
    <n v="960000"/>
    <x v="0"/>
    <s v="TF082815"/>
    <s v="TF0A2350"/>
    <x v="1"/>
    <x v="16"/>
    <x v="1"/>
    <n v="3"/>
    <d v="2016-03-16T00:00:00"/>
    <x v="2"/>
    <m/>
  </r>
  <r>
    <s v="PA on Building Disaster Resilience in priority sectors in Haiti - Urbanization Review"/>
    <s v="Nancy Lozano Gracia"/>
    <s v="FY16 Haiti Project (1m)"/>
    <x v="7"/>
    <s v="Haiti"/>
    <n v="200000"/>
    <x v="3"/>
    <m/>
    <s v="TF0A2693"/>
    <x v="1"/>
    <x v="16"/>
    <x v="1"/>
    <n v="3"/>
    <d v="2016-03-15T00:00:00"/>
    <x v="2"/>
    <m/>
  </r>
  <r>
    <s v="Suriname Greater Paramaribo Flood Risk Management Program"/>
    <s v="Armando Eduardo Guzman Escobar"/>
    <s v="All Windows"/>
    <x v="7"/>
    <s v="Suriname"/>
    <n v="350000"/>
    <x v="1"/>
    <s v="Window 2 (TF081713)"/>
    <s v="TF0A2523"/>
    <x v="1"/>
    <x v="16"/>
    <x v="1"/>
    <n v="3"/>
    <d v="2016-03-15T00:00:00"/>
    <x v="2"/>
    <m/>
  </r>
  <r>
    <s v="Strengthening disaster risk management and resilience of Central American municipalities"/>
    <s v="Ana Campos Garcia"/>
    <s v="FY16 Spill-over"/>
    <x v="7"/>
    <s v="Central America"/>
    <n v="1000000"/>
    <x v="2"/>
    <m/>
    <s v="TF0A3910"/>
    <x v="1"/>
    <x v="16"/>
    <x v="1"/>
    <n v="3"/>
    <d v="2016-03-08T00:00:00"/>
    <x v="0"/>
    <m/>
  </r>
  <r>
    <s v="Social Inclusion and Resilience Framework for Karachi"/>
    <s v="Maitreyi Das"/>
    <s v="FY16 Swiss Contribution - Community Resilience"/>
    <x v="2"/>
    <s v="Pakistan"/>
    <n v="323000"/>
    <x v="0"/>
    <s v="Inclusive Community Resilience (TF082806)"/>
    <s v="TF0A2293"/>
    <x v="1"/>
    <x v="16"/>
    <x v="1"/>
    <n v="3"/>
    <d v="2016-03-07T00:00:00"/>
    <x v="2"/>
    <m/>
  </r>
  <r>
    <s v="Developing a Disaster Risk Management Strategy in Jamaica’s Education Sector"/>
    <s v="Eric Dickson"/>
    <s v="FY16 Germany Contribution - Safer Schools - LCR Jamaica"/>
    <x v="10"/>
    <s v="Jamaica"/>
    <n v="500000"/>
    <x v="0"/>
    <s v="Safer Schools (TF082818)"/>
    <s v="TF0A2501"/>
    <x v="1"/>
    <x v="16"/>
    <x v="1"/>
    <n v="3"/>
    <d v="2016-03-04T00:00:00"/>
    <x v="2"/>
    <m/>
  </r>
  <r>
    <s v="Kiribati Urban Resilience and Climate Adaptation"/>
    <s v="Artessa Saldivar-Sali"/>
    <s v="FY16 Base Envelope"/>
    <x v="1"/>
    <s v="Kiribati"/>
    <n v="100000"/>
    <x v="3"/>
    <s v="TF080085"/>
    <s v="TF0A2273"/>
    <x v="1"/>
    <x v="16"/>
    <x v="1"/>
    <n v="3"/>
    <d v="2016-03-02T00:00:00"/>
    <x v="2"/>
    <m/>
  </r>
  <r>
    <s v="City Strength Diagnostic: Enhancing Urban Resilience"/>
    <s v="Maria Angelica Sotomayor"/>
    <s v="FY16 Base Envelope"/>
    <x v="19"/>
    <s v="Global"/>
    <n v="320000"/>
    <x v="3"/>
    <s v="TF080085"/>
    <s v="TF0A2409"/>
    <x v="1"/>
    <x v="16"/>
    <x v="1"/>
    <n v="3"/>
    <d v="2016-03-02T00:00:00"/>
    <x v="2"/>
    <m/>
  </r>
  <r>
    <s v="Spatial Impact Assessment"/>
    <s v="Keiko Saito"/>
    <s v="FY16 Base Envelope"/>
    <x v="4"/>
    <s v="Global"/>
    <n v="120000"/>
    <x v="3"/>
    <s v="TF080085"/>
    <s v="TF0A2235"/>
    <x v="1"/>
    <x v="16"/>
    <x v="1"/>
    <n v="3"/>
    <d v="2016-03-02T00:00:00"/>
    <x v="2"/>
    <m/>
  </r>
  <r>
    <s v="Strengthening Capacity for EI Nino Preparedness and Response in Somalia"/>
    <s v="Verena Phipps"/>
    <s v="FY16 Italy Contribution- Strengthening Capacity for Somali El Niño Preparedness"/>
    <x v="0"/>
    <s v="Somalia"/>
    <n v="500000"/>
    <x v="0"/>
    <s v="TF082805"/>
    <s v="TF0A2773"/>
    <x v="1"/>
    <x v="17"/>
    <x v="1"/>
    <n v="2"/>
    <d v="2016-02-26T00:00:00"/>
    <x v="2"/>
    <m/>
  </r>
  <r>
    <s v="Learning from and Operationalizing the Japanese Experience in Comprehensive Flood Risk Management for Reducing Urban Flood Risk"/>
    <s v="Jolanta Kryspin-Watson / James Newsman"/>
    <s v="FY15-16 Japan Hub"/>
    <x v="13"/>
    <s v="Global"/>
    <n v="300000"/>
    <x v="2"/>
    <s v="TF082634"/>
    <s v="TF0A2211"/>
    <x v="1"/>
    <x v="17"/>
    <x v="1"/>
    <n v="2"/>
    <d v="2016-02-22T00:00:00"/>
    <x v="3"/>
    <m/>
  </r>
  <r>
    <s v="Challenge Fund and Open Data for Resilience Scoping Project "/>
    <s v="Emma Katrine Phillips"/>
    <s v="FY15 DFID Contribution - Innovation Lab - Challenge Fund"/>
    <x v="4"/>
    <s v="Global"/>
    <n v="2094347"/>
    <x v="0"/>
    <s v="Innovation Lab (TF082810)"/>
    <s v="TF019402"/>
    <x v="2"/>
    <x v="17"/>
    <x v="1"/>
    <n v="2"/>
    <d v="2016-02-20T00:00:00"/>
    <x v="2"/>
    <m/>
  </r>
  <r>
    <s v="Investing in Urban Resilience: How We Can Make Cities and the Urban Poor More Resilient"/>
    <s v="Valerie Joy Eunice Santos"/>
    <s v="FY16 Base Envelope"/>
    <x v="19"/>
    <s v="Global"/>
    <n v="100000"/>
    <x v="3"/>
    <s v="TF080085"/>
    <s v="TF0A2411"/>
    <x v="1"/>
    <x v="17"/>
    <x v="1"/>
    <n v="2"/>
    <d v="2016-02-17T00:00:00"/>
    <x v="2"/>
    <m/>
  </r>
  <r>
    <s v="Enhancing Disaster Risk Management in Central Asia"/>
    <s v="Joaquin Toro"/>
    <s v="FY16 Base Envelope"/>
    <x v="5"/>
    <s v="Region"/>
    <n v="300000"/>
    <x v="0"/>
    <s v="ECA (TF082808)"/>
    <s v="TF0A3139"/>
    <x v="1"/>
    <x v="17"/>
    <x v="1"/>
    <n v="2"/>
    <d v="2016-02-09T00:00:00"/>
    <x v="2"/>
    <m/>
  </r>
  <r>
    <s v="SUPPORT TO SERBIA NATIONAL DRM PROGRAM UNDER IPA II 2014-2020 (BETF)"/>
    <s v="Elif Ayhan"/>
    <s v="FY16 EU Envelope - Serbia NDRMP"/>
    <x v="5"/>
    <s v="Serbia  "/>
    <n v="355250"/>
    <x v="10"/>
    <s v="TF083145"/>
    <s v="TF0A2338"/>
    <x v="1"/>
    <x v="17"/>
    <x v="1"/>
    <n v="2"/>
    <d v="2016-02-09T00:00:00"/>
    <x v="2"/>
    <m/>
  </r>
  <r>
    <s v="Support to Serbia National DRM Program under IPA II 2014-2020"/>
    <s v="Jose C. Joaquin Toro Landivar"/>
    <s v="FY16 EU Envelope - Serbia NDRMP"/>
    <x v="5"/>
    <s v="Serbia  "/>
    <n v="3689750"/>
    <x v="10"/>
    <s v="TF083145"/>
    <s v="TF0A2296"/>
    <x v="1"/>
    <x v="17"/>
    <x v="1"/>
    <n v="2"/>
    <d v="2016-02-09T00:00:00"/>
    <x v="0"/>
    <s v="USD 4,094,884"/>
  </r>
  <r>
    <s v="Empowering Elders, Women, and People with Disabilities for Resilience"/>
    <s v="Margaret Arnold; Naho and Taf"/>
    <s v="FY15-16 Japan Hub"/>
    <x v="13"/>
    <s v="Global"/>
    <n v="250000"/>
    <x v="2"/>
    <s v="TF082634"/>
    <s v="TF0A2197"/>
    <x v="1"/>
    <x v="17"/>
    <x v="1"/>
    <n v="2"/>
    <d v="2016-02-09T00:00:00"/>
    <x v="3"/>
    <m/>
  </r>
  <r>
    <s v="Measurable Reduction of Disaster Risk Specific to Public Infrastructure in St. Lucia.  "/>
    <s v="Roland Alexander Bradshaw"/>
    <s v="All Windows"/>
    <x v="7"/>
    <s v="St Lucia"/>
    <n v="1300000"/>
    <x v="1"/>
    <s v="Window 2 (TF081713)"/>
    <s v="TF0A2123"/>
    <x v="1"/>
    <x v="17"/>
    <x v="1"/>
    <n v="2"/>
    <d v="2016-02-05T00:00:00"/>
    <x v="2"/>
    <m/>
  </r>
  <r>
    <s v="Support for End to End Early Warning System under the Serbia National DRM Program-RETF"/>
    <s v="Elif Ayhan"/>
    <s v="FY16 Swiss Contribution - Serbia"/>
    <x v="5"/>
    <s v="Serbia  "/>
    <n v="0"/>
    <x v="0"/>
    <s v="TF082808"/>
    <s v="TF0A4344"/>
    <x v="1"/>
    <x v="17"/>
    <x v="1"/>
    <n v="2"/>
    <d v="2016-02-01T00:00:00"/>
    <x v="2"/>
    <s v="Replaced TF0A2113"/>
  </r>
  <r>
    <s v="Support for End to End Early Warning System under the Serbia National DRM Program-RETF"/>
    <s v="Elif Ayhan"/>
    <s v="FY16 Swiss Contribution - Serbia"/>
    <x v="5"/>
    <s v="Serbia  "/>
    <n v="0"/>
    <x v="0"/>
    <s v="TF082808"/>
    <s v="TF0A2113"/>
    <x v="3"/>
    <x v="17"/>
    <x v="1"/>
    <n v="2"/>
    <d v="2016-02-01T00:00:00"/>
    <x v="2"/>
    <s v="Revised grant amount on Dec 15 2016. Dropped - new TF is created instead "/>
  </r>
  <r>
    <s v="Support for End to End Early Warning System under the Serbia National DRM Program-BETF"/>
    <s v="Elif Ayhan"/>
    <s v="FY16 Swiss Contribution - Serbia"/>
    <x v="5"/>
    <s v="Serbia  "/>
    <n v="500000"/>
    <x v="0"/>
    <s v="TF082808"/>
    <s v="TF0A2112"/>
    <x v="1"/>
    <x v="17"/>
    <x v="1"/>
    <n v="2"/>
    <d v="2016-02-01T00:00:00"/>
    <x v="2"/>
    <s v="Revised grant amount on Dec 15 2016"/>
  </r>
  <r>
    <s v="Lesotho - Climate Risk Analysis &amp; EWS Information Management Systems for Lesotho"/>
    <s v="Ijeoma Emenanjo"/>
    <s v="All Windows"/>
    <x v="0"/>
    <s v="Lesotho"/>
    <n v="200000"/>
    <x v="1"/>
    <s v="Window 2 (TF081713)"/>
    <s v="TF081713"/>
    <x v="2"/>
    <x v="17"/>
    <x v="1"/>
    <n v="2"/>
    <d v="2016-02-01T00:00:00"/>
    <x v="2"/>
    <m/>
  </r>
  <r>
    <s v="Saudi Arabia: Comprehensive Risk Profiling and Assessment for the Kingdom of Saudi Arabia"/>
    <s v="Andrea Zanon"/>
    <s v="FY16 Base Envelope"/>
    <x v="14"/>
    <s v="Saudi Arabia"/>
    <n v="50000"/>
    <x v="3"/>
    <s v="TF080085"/>
    <s v="TF099390"/>
    <x v="2"/>
    <x v="17"/>
    <x v="1"/>
    <n v="2"/>
    <d v="2016-02-01T00:00:00"/>
    <x v="2"/>
    <m/>
  </r>
  <r>
    <s v="Improving the Resilience and Affordability of Roads and Affordability of Roads and Bridges"/>
    <s v="Zoe Elena Trohanis; Yahnnes Yemane Kesete"/>
    <s v="FY16 Italy Contribution- Dominica "/>
    <x v="7"/>
    <s v="Dominica"/>
    <n v="1056000"/>
    <x v="0"/>
    <s v="TF082811"/>
    <s v="TF0A2069"/>
    <x v="1"/>
    <x v="18"/>
    <x v="1"/>
    <n v="1"/>
    <d v="2016-01-28T00:00:00"/>
    <x v="2"/>
    <m/>
  </r>
  <r>
    <s v="Disaster Risk Financing for Resilient Livelihoods"/>
    <s v="Barry Patrick Maher"/>
    <s v="FY16 Sweden Contribution - DRFI"/>
    <x v="16"/>
    <s v="Global"/>
    <n v="3114309"/>
    <x v="0"/>
    <s v="TF082804"/>
    <s v="TF0A2809"/>
    <x v="1"/>
    <x v="18"/>
    <x v="1"/>
    <n v="1"/>
    <d v="2016-01-28T00:00:00"/>
    <x v="2"/>
    <m/>
  </r>
  <r>
    <s v="Building Regulations for Resilience Program"/>
    <s v="Thomas Moullier"/>
    <s v="FY16 Base Envelope"/>
    <x v="19"/>
    <s v="Global"/>
    <n v="650000"/>
    <x v="3"/>
    <s v="TF080085"/>
    <s v="TF0A2222"/>
    <x v="1"/>
    <x v="18"/>
    <x v="1"/>
    <n v="1"/>
    <d v="2016-01-28T00:00:00"/>
    <x v="2"/>
    <m/>
  </r>
  <r>
    <s v="Nepal – Technical Assistance for Recovery Planning and Implementation Arrangements for Reconstruction"/>
    <s v="Marc S. Forni"/>
    <s v="FY16 Base Envelope"/>
    <x v="3"/>
    <s v="Nepal"/>
    <n v="185563"/>
    <x v="5"/>
    <s v="TF081874"/>
    <s v="TF0A1976"/>
    <x v="1"/>
    <x v="18"/>
    <x v="1"/>
    <n v="1"/>
    <d v="2016-01-28T00:00:00"/>
    <x v="2"/>
    <m/>
  </r>
  <r>
    <s v="Global Resilience Investment Fund (GRIF)/Women for Resilience (W4R"/>
    <s v="Michel Noel, Andrea Zanon, Havard Halland"/>
    <s v="FY15-16 Country Window"/>
    <x v="14"/>
    <s v="Global"/>
    <n v="750000"/>
    <x v="2"/>
    <s v="TF082633"/>
    <s v="TF0A2124"/>
    <x v="1"/>
    <x v="18"/>
    <x v="1"/>
    <n v="1"/>
    <d v="2016-01-19T00:00:00"/>
    <x v="3"/>
    <s v="Reduce from 1.8m to 750K"/>
  </r>
  <r>
    <s v="Strengthening Disaster Resilience in Uzbekistan"/>
    <s v="Rosanna Nitti"/>
    <s v="FY15-16 Country Window"/>
    <x v="5"/>
    <s v="Region"/>
    <n v="1250000"/>
    <x v="2"/>
    <s v="TF082633"/>
    <m/>
    <x v="0"/>
    <x v="18"/>
    <x v="1"/>
    <n v="1"/>
    <d v="2016-01-16T00:00:00"/>
    <x v="3"/>
    <m/>
  </r>
  <r>
    <s v="Socio-Economic Benefits of DRM Report"/>
    <s v="Robert Curle Jesse Reid"/>
    <s v="FY16 Base Envelope"/>
    <x v="15"/>
    <s v="Global"/>
    <n v="100000"/>
    <x v="3"/>
    <s v="TF080085"/>
    <s v="TF018001"/>
    <x v="2"/>
    <x v="18"/>
    <x v="1"/>
    <n v="1"/>
    <d v="2016-01-15T00:00:00"/>
    <x v="2"/>
    <m/>
  </r>
  <r>
    <s v="Bolivia: Qualitative Study of Floods, Droughts and Pathways out of Poverty"/>
    <s v="Oscar Anil Ishizawa Escudero"/>
    <s v="FY15 Swiss Contribution - CC Window 3 (Analytics)"/>
    <x v="8"/>
    <s v="Bolivia"/>
    <n v="118000"/>
    <x v="0"/>
    <s v="Resilience to Climate Change (TF082815)"/>
    <s v="TF0A1994"/>
    <x v="1"/>
    <x v="19"/>
    <x v="1"/>
    <n v="1"/>
    <d v="2016-01-12T00:00:00"/>
    <x v="4"/>
    <m/>
  </r>
  <r>
    <s v="Kyrgyz Republic Safe Schools Program -RE"/>
    <s v="Kremena Ionkova_x000a_Paula Cadavid"/>
    <s v="FY16 Base Envelope"/>
    <x v="5"/>
    <s v="Kyrgyz Republic"/>
    <n v="207000"/>
    <x v="0"/>
    <s v="ECA (TF082808)"/>
    <s v="TF0A1993"/>
    <x v="1"/>
    <x v="18"/>
    <x v="1"/>
    <n v="1"/>
    <d v="2016-01-07T00:00:00"/>
    <x v="2"/>
    <m/>
  </r>
  <r>
    <s v="Kyrgyz Republic Safe Schools Program - BE"/>
    <s v="Kremena Ionkova_x000a_Paula Cadavid"/>
    <s v="FY16 Base Envelope"/>
    <x v="5"/>
    <s v="Kyrgyz Republic"/>
    <n v="98000"/>
    <x v="0"/>
    <s v="ECA (TF082808)"/>
    <s v="TF0A1978"/>
    <x v="1"/>
    <x v="18"/>
    <x v="1"/>
    <n v="1"/>
    <d v="2016-01-07T00:00:00"/>
    <x v="2"/>
    <m/>
  </r>
  <r>
    <s v="Community-Based Disaster Risk Mapping, Community Driven Development Project (Philippines)"/>
    <s v="Patricia Maria Fernandes"/>
    <s v="FY16 Base Envelope"/>
    <x v="2"/>
    <s v="Philippines"/>
    <n v="500000"/>
    <x v="0"/>
    <s v="Inclusive Community Resilience (TF082806)"/>
    <s v="TF0A2271"/>
    <x v="1"/>
    <x v="18"/>
    <x v="1"/>
    <n v="1"/>
    <d v="2016-01-07T00:00:00"/>
    <x v="2"/>
    <m/>
  </r>
  <r>
    <s v="Leveraging Japanese experience for Building Regulation for Resilience"/>
    <s v="Thomas Moullier"/>
    <s v="FY17 Base Envelope"/>
    <x v="13"/>
    <s v="Global"/>
    <n v="200000"/>
    <x v="2"/>
    <s v="Japan Hub (TF082634)"/>
    <s v="TF0A1891"/>
    <x v="2"/>
    <x v="2"/>
    <x v="0"/>
    <n v="5"/>
    <d v="2017-05-20T00:00:00"/>
    <x v="3"/>
    <m/>
  </r>
  <r>
    <s v="Leveraging Japanese experience for Building Regulation for Resilience"/>
    <s v="Thomas Moullier"/>
    <s v="FY15-16 Japan Hub"/>
    <x v="13"/>
    <s v="Global"/>
    <n v="300000"/>
    <x v="2"/>
    <s v="Japan Hub (TF082634)"/>
    <s v="TF0A1891"/>
    <x v="1"/>
    <x v="18"/>
    <x v="1"/>
    <n v="1"/>
    <d v="2016-01-07T00:00:00"/>
    <x v="3"/>
    <m/>
  </r>
  <r>
    <s v="Recovery Framework Guide Roll Out in Africa, Caribbean and the Pacific"/>
    <s v="Tahir Akbar"/>
    <s v="All Windows"/>
    <x v="3"/>
    <s v="Global"/>
    <n v="890000"/>
    <x v="1"/>
    <s v="Window 3 (TF081714)"/>
    <s v="TF0A1908"/>
    <x v="1"/>
    <x v="18"/>
    <x v="1"/>
    <n v="1"/>
    <d v="2016-01-06T00:00:00"/>
    <x v="2"/>
    <m/>
  </r>
  <r>
    <s v="Japan-World Bank Knowledge Program Support"/>
    <s v="Naho Shibuya"/>
    <s v="FY15-16 Japan Hub"/>
    <x v="13"/>
    <s v="Global"/>
    <n v="500000"/>
    <x v="2"/>
    <s v="Japan Hub (TF082634)"/>
    <s v="TF0A2148"/>
    <x v="1"/>
    <x v="20"/>
    <x v="2"/>
    <n v="12"/>
    <d v="2015-12-22T00:00:00"/>
    <x v="3"/>
    <m/>
  </r>
  <r>
    <s v="Disasters, Fragility and Conflict: A Joint Agenda"/>
    <s v="Hemang Karelia "/>
    <s v="FY16 Base Envelope"/>
    <x v="3"/>
    <s v="Global"/>
    <n v="90000"/>
    <x v="4"/>
    <s v="TF080318"/>
    <s v="TF0A2035"/>
    <x v="1"/>
    <x v="21"/>
    <x v="2"/>
    <n v="12"/>
    <d v="2015-12-17T00:00:00"/>
    <x v="2"/>
    <m/>
  </r>
  <r>
    <s v="Global Program for Safer Schools - Top-Up 3"/>
    <s v="Vica Rosario Bogaerts"/>
    <s v="FY16 Base Envelope"/>
    <x v="10"/>
    <s v="Global"/>
    <n v="359000"/>
    <x v="3"/>
    <s v="TF080085"/>
    <s v="TF018232"/>
    <x v="2"/>
    <x v="20"/>
    <x v="2"/>
    <n v="12"/>
    <d v="2015-12-15T00:00:00"/>
    <x v="2"/>
    <m/>
  </r>
  <r>
    <s v="Smart DRM: ICT readiness and application"/>
    <s v="Siou Chew Kuek"/>
    <s v="FY15-16 Japan Hub"/>
    <x v="13"/>
    <s v="Global"/>
    <n v="300000"/>
    <x v="2"/>
    <s v="Japan Hub (TF082634)"/>
    <s v="TF0A2196"/>
    <x v="1"/>
    <x v="20"/>
    <x v="2"/>
    <n v="12"/>
    <d v="2015-12-15T00:00:00"/>
    <x v="3"/>
    <m/>
  </r>
  <r>
    <s v="Nepal Safer Schools Project"/>
    <s v="Marc S. Forni"/>
    <s v="FY15 Australia Contribution - Safer Schools - SAR Nepal"/>
    <x v="10"/>
    <s v="Nepal"/>
    <n v="500000"/>
    <x v="0"/>
    <s v="Safer Schools (TF082818)"/>
    <s v="TF0A0690"/>
    <x v="2"/>
    <x v="20"/>
    <x v="2"/>
    <n v="12"/>
    <d v="2015-12-15T00:00:00"/>
    <x v="4"/>
    <s v="New MDTF"/>
  </r>
  <r>
    <s v="Climate and Disaster Risk Management Multi-Sectoral Plan Preparation in Slected Sub-Saharan African Countries "/>
    <s v="Asmita Tiwari"/>
    <s v="FY16 Base Envelope"/>
    <x v="0"/>
    <s v="Africa - Regional"/>
    <n v="450000"/>
    <x v="0"/>
    <s v="AFR (TF082805)"/>
    <s v="TF0A1702"/>
    <x v="1"/>
    <x v="20"/>
    <x v="2"/>
    <n v="12"/>
    <d v="2015-12-02T00:00:00"/>
    <x v="2"/>
    <m/>
  </r>
  <r>
    <s v="Post Disaster Need Assessment (PDNA) training in Cote d’Ivoire"/>
    <s v="Koffi Hounkpe"/>
    <s v="All Windows"/>
    <x v="0"/>
    <s v="Cote d'Ivoire"/>
    <n v="84000"/>
    <x v="1"/>
    <s v="Window 3 (TF081714)"/>
    <s v="TF0A1819"/>
    <x v="1"/>
    <x v="22"/>
    <x v="2"/>
    <n v="11"/>
    <d v="2015-11-30T00:00:00"/>
    <x v="2"/>
    <m/>
  </r>
  <r>
    <s v="Sharing Best Practices and Lessons Learned from Mexico"/>
    <s v="Oscar Anil Ishizawa Escudero"/>
    <s v="FY16 Base Envelope"/>
    <x v="7"/>
    <s v="Mexico"/>
    <n v="100000"/>
    <x v="3"/>
    <s v="TF080085"/>
    <s v="TF0A1826"/>
    <x v="1"/>
    <x v="22"/>
    <x v="2"/>
    <n v="11"/>
    <d v="2015-11-23T00:00:00"/>
    <x v="2"/>
    <m/>
  </r>
  <r>
    <s v="Empowering Communities for Disaster and Climate Resilience -"/>
    <s v="Margaret Arnold"/>
    <s v="FY16 Base Envelope"/>
    <x v="2"/>
    <s v="Global"/>
    <n v="100000"/>
    <x v="3"/>
    <s v="TF080085"/>
    <s v="TF015831"/>
    <x v="2"/>
    <x v="22"/>
    <x v="2"/>
    <n v="11"/>
    <d v="2015-11-23T00:00:00"/>
    <x v="2"/>
    <m/>
  </r>
  <r>
    <s v="Strengthening Early Warning of Mountain Hazards in Central Asia"/>
    <s v="Daniel Kull "/>
    <s v="FY15 Swiss Contribution - CC Window 1 (Country)"/>
    <x v="8"/>
    <s v="ECA - Regional"/>
    <n v="1200000"/>
    <x v="0"/>
    <s v="Resilience to Climate Change (TF082815)"/>
    <s v="TF0A2128"/>
    <x v="1"/>
    <x v="22"/>
    <x v="2"/>
    <n v="11"/>
    <d v="2015-11-12T00:00:00"/>
    <x v="4"/>
    <m/>
  </r>
  <r>
    <s v="Enhancing Knowledge Management and Mainstreaming DRM in the ECA Region"/>
    <s v="Jose C. Joaquin Toro Landivar"/>
    <s v="FY16 Base Envelope"/>
    <x v="5"/>
    <s v="Europe and Central Asia - Regional"/>
    <n v="600000"/>
    <x v="0"/>
    <s v="ECA (TF082808)"/>
    <s v="TF0A1924"/>
    <x v="1"/>
    <x v="22"/>
    <x v="2"/>
    <n v="11"/>
    <d v="2015-11-03T00:00:00"/>
    <x v="2"/>
    <m/>
  </r>
  <r>
    <s v="Improving DR Congo's capacity to manage, monitor and respond to natural hazards in the region of Goma"/>
    <s v="Mohammed Dalil Essakali"/>
    <s v="FY16 Spill-over"/>
    <x v="0"/>
    <s v="DRC"/>
    <n v="1800000"/>
    <x v="2"/>
    <s v="Country Programs (TF082633)"/>
    <s v="TF0A1623"/>
    <x v="1"/>
    <x v="22"/>
    <x v="2"/>
    <n v="11"/>
    <d v="2015-11-03T00:00:00"/>
    <x v="0"/>
    <m/>
  </r>
  <r>
    <s v="Bank Supervision of TF Improving DR Congo's capacity to manage, monitor and respond to natural hazards in the region of Goma"/>
    <s v="Mohammed Dalil Essakali"/>
    <s v="FY15-16 Country Window"/>
    <x v="0"/>
    <s v="DRC"/>
    <n v="200000"/>
    <x v="2"/>
    <s v="Country Programs (TF082633)"/>
    <s v="TF0A1637"/>
    <x v="1"/>
    <x v="22"/>
    <x v="2"/>
    <n v="11"/>
    <d v="2015-11-03T00:00:00"/>
    <x v="3"/>
    <m/>
  </r>
  <r>
    <s v="Tools to Measure Socio Economic Resilience and Identiy Policy Priorities "/>
    <s v="Stephane Hallegatte"/>
    <s v="FY15 Swiss Contribution - CC Window 3 (Analytics)"/>
    <x v="8"/>
    <s v="Global"/>
    <n v="350000"/>
    <x v="0"/>
    <s v="Resilience to Climate Change (TF082815)"/>
    <s v="TF0A4462"/>
    <x v="1"/>
    <x v="23"/>
    <x v="2"/>
    <n v="10"/>
    <d v="2015-10-28T00:00:00"/>
    <x v="4"/>
    <m/>
  </r>
  <r>
    <s v="Nigeria: Strengthening Capacity for Disaster Risk Management"/>
    <s v="Ayaz Parvez"/>
    <s v="All Windows"/>
    <x v="0"/>
    <s v="Nigeria"/>
    <n v="650000"/>
    <x v="1"/>
    <s v="Window 2 (TF081713)"/>
    <s v="TF0A1437"/>
    <x v="1"/>
    <x v="23"/>
    <x v="2"/>
    <n v="10"/>
    <d v="2015-10-26T00:00:00"/>
    <x v="2"/>
    <m/>
  </r>
  <r>
    <s v="Open Data for Resilience Technology Development"/>
    <s v="Alanna Simpson"/>
    <s v="FY16 Base Envelope"/>
    <x v="4"/>
    <s v="Global"/>
    <n v="120000"/>
    <x v="3"/>
    <s v="TF080085"/>
    <s v="TF018476"/>
    <x v="2"/>
    <x v="23"/>
    <x v="2"/>
    <n v="10"/>
    <d v="2015-10-20T00:00:00"/>
    <x v="2"/>
    <m/>
  </r>
  <r>
    <s v="Europe and Central Asia: National Risk Profiles - GFDRR Track 2 MDTF"/>
    <s v="Jose C. Joaquin Toro Landivar"/>
    <s v="FY16 Base Envelope"/>
    <x v="5"/>
    <s v="Europe and Central Asia - Regional"/>
    <n v="100000"/>
    <x v="3"/>
    <s v="TF080085"/>
    <s v="TF016749"/>
    <x v="2"/>
    <x v="23"/>
    <x v="2"/>
    <n v="10"/>
    <d v="2015-10-09T00:00:00"/>
    <x v="2"/>
    <m/>
  </r>
  <r>
    <s v="Promoting Contingent Financing in IPFs (P157499)"/>
    <s v="Hemang Karelia "/>
    <s v="FY17 Base Envelope"/>
    <x v="3"/>
    <s v="Global"/>
    <n v="150000"/>
    <x v="0"/>
    <s v="TF083077"/>
    <s v="TF0A1404"/>
    <x v="1"/>
    <x v="2"/>
    <x v="0"/>
    <n v="5"/>
    <d v="2017-05-01T00:00:00"/>
    <x v="0"/>
    <m/>
  </r>
  <r>
    <s v="Promoting Contingent Financing in IPFs (P157499)"/>
    <s v="Hemang Karelia "/>
    <s v="FY16 Base Envelope"/>
    <x v="3"/>
    <s v="Global"/>
    <n v="100000"/>
    <x v="0"/>
    <s v="TF083077"/>
    <s v="TF0A1404"/>
    <x v="1"/>
    <x v="23"/>
    <x v="2"/>
    <n v="10"/>
    <d v="2015-10-07T00:00:00"/>
    <x v="2"/>
    <m/>
  </r>
  <r>
    <s v="DRF Rollout and Piloting (P157588)"/>
    <s v="Tahir Akbar"/>
    <s v="FY16 Base Envelope"/>
    <x v="3"/>
    <s v="Global"/>
    <n v="150000"/>
    <x v="0"/>
    <s v="TF083077"/>
    <s v="TF0A1406"/>
    <x v="2"/>
    <x v="2"/>
    <x v="0"/>
    <n v="5"/>
    <d v="2017-05-01T00:00:00"/>
    <x v="0"/>
    <m/>
  </r>
  <r>
    <s v="DRF Rollout and Piloting (P157588)"/>
    <s v="Tahir Akbar"/>
    <s v="FY16 Base Envelope"/>
    <x v="3"/>
    <s v="Global"/>
    <n v="150000"/>
    <x v="0"/>
    <s v="TF083077"/>
    <s v="TF0A1406"/>
    <x v="1"/>
    <x v="23"/>
    <x v="2"/>
    <n v="10"/>
    <d v="2015-10-07T00:00:00"/>
    <x v="2"/>
    <m/>
  </r>
  <r>
    <s v="Promoting Local Level Resilient Recovery"/>
    <s v="Tahir Akbar"/>
    <s v="FY16 Base Envelope"/>
    <x v="3"/>
    <s v="Global"/>
    <n v="150000"/>
    <x v="0"/>
    <s v="TF083077"/>
    <s v="TF0A1721"/>
    <x v="2"/>
    <x v="2"/>
    <x v="0"/>
    <n v="5"/>
    <d v="2017-05-01T00:00:00"/>
    <x v="0"/>
    <m/>
  </r>
  <r>
    <s v="Promoting Local Level Resilient Recovery"/>
    <s v="Tahir Akbar"/>
    <s v="FY16 Base Envelope"/>
    <x v="3"/>
    <s v="Global"/>
    <n v="350000"/>
    <x v="0"/>
    <s v="TF083077"/>
    <s v="TF0A1721"/>
    <x v="1"/>
    <x v="23"/>
    <x v="2"/>
    <n v="10"/>
    <d v="2015-10-07T00:00:00"/>
    <x v="2"/>
    <m/>
  </r>
  <r>
    <s v="DRF Guide Thematic Expansion (P157586)"/>
    <s v="Tahir Akbar"/>
    <s v="FY16 Base Envelope"/>
    <x v="3"/>
    <s v="Global"/>
    <n v="150000"/>
    <x v="0"/>
    <s v="TF083077"/>
    <s v="TF0A1405"/>
    <x v="2"/>
    <x v="2"/>
    <x v="0"/>
    <n v="5"/>
    <d v="2017-05-01T00:00:00"/>
    <x v="0"/>
    <m/>
  </r>
  <r>
    <s v="DRF Guide Thematic Expansion (P157586)"/>
    <s v="Tahir Akbar"/>
    <s v="FY16 Base Envelope"/>
    <x v="3"/>
    <s v="Global"/>
    <n v="150000"/>
    <x v="0"/>
    <s v="TF083077"/>
    <s v="TF0A1405"/>
    <x v="1"/>
    <x v="23"/>
    <x v="2"/>
    <n v="10"/>
    <d v="2015-10-07T00:00:00"/>
    <x v="2"/>
    <m/>
  </r>
  <r>
    <s v="Spatial Impact Assessment"/>
    <s v="Alanna Simpson"/>
    <s v="FY16 Base Envelope"/>
    <x v="4"/>
    <s v="Global"/>
    <n v="120000"/>
    <x v="0"/>
    <s v="TF082810"/>
    <m/>
    <x v="1"/>
    <x v="23"/>
    <x v="2"/>
    <n v="10"/>
    <d v="2015-10-05T00:00:00"/>
    <x v="2"/>
    <m/>
  </r>
  <r>
    <s v="GFDRR Innovation Labs: Enhancing Risk Identification Quality through Technical Assistance"/>
    <s v="Alanna Simpson"/>
    <s v="FY16 Base Envelope"/>
    <x v="4"/>
    <s v="Global"/>
    <n v="140000"/>
    <x v="3"/>
    <s v="TF080085"/>
    <s v="TF018474"/>
    <x v="2"/>
    <x v="23"/>
    <x v="2"/>
    <n v="10"/>
    <d v="2015-10-05T00:00:00"/>
    <x v="2"/>
    <m/>
  </r>
  <r>
    <s v="GFDRR Labs Partnerships, Training and Communications"/>
    <s v="Alanna Simpson"/>
    <s v="FY16 Base Envelope"/>
    <x v="4"/>
    <s v="Global"/>
    <n v="180000"/>
    <x v="3"/>
    <s v="TF080085"/>
    <s v="TF018473"/>
    <x v="2"/>
    <x v="23"/>
    <x v="2"/>
    <n v="10"/>
    <d v="2015-10-05T00:00:00"/>
    <x v="2"/>
    <m/>
  </r>
  <r>
    <s v="Mainstreaming DRM through Simple and Robust Hazard Analytics: Development of an open-source hazard analytical tool"/>
    <s v="Alanna Simpson"/>
    <s v="FY16 Base Envelope"/>
    <x v="4"/>
    <s v="Global"/>
    <n v="90000"/>
    <x v="3"/>
    <s v="TF080085"/>
    <s v="TF018472"/>
    <x v="2"/>
    <x v="23"/>
    <x v="2"/>
    <n v="10"/>
    <d v="2015-10-05T00:00:00"/>
    <x v="2"/>
    <m/>
  </r>
  <r>
    <s v="Mainstreaming DRM through Simple and Robust Hazard Analytics: Development of an open-source hazard analytical tool"/>
    <s v="Alanna Simpson"/>
    <s v="FY16 Base Envelope"/>
    <x v="4"/>
    <s v="Global"/>
    <n v="10000"/>
    <x v="3"/>
    <s v="TF080085"/>
    <s v="TF018472"/>
    <x v="2"/>
    <x v="23"/>
    <x v="2"/>
    <n v="10"/>
    <d v="2015-10-05T00:00:00"/>
    <x v="2"/>
    <m/>
  </r>
  <r>
    <s v="Mainstreaming DRM through Simple and Robust Hazard Analytics: Development of an open-source hazard analytical tool"/>
    <s v="Alanna Simpson"/>
    <s v="FY16 Base Envelope"/>
    <x v="4"/>
    <s v="Global"/>
    <n v="110000"/>
    <x v="3"/>
    <s v="TF080085"/>
    <s v="TF018472"/>
    <x v="2"/>
    <x v="23"/>
    <x v="2"/>
    <n v="10"/>
    <d v="2015-10-05T00:00:00"/>
    <x v="2"/>
    <m/>
  </r>
  <r>
    <s v="Mainstreaming DRR and CCA into Local Dev. Planning in Zimbabwe through the Zambezi River Basin Initiative"/>
    <s v="Francis Samson Nkoka"/>
    <s v="All Windows"/>
    <x v="0"/>
    <s v="Zimbabwe"/>
    <n v="499831"/>
    <x v="1"/>
    <s v="Window 2 (TF081713)"/>
    <s v="TF0A1230"/>
    <x v="1"/>
    <x v="24"/>
    <x v="2"/>
    <n v="9"/>
    <d v="2015-09-29T00:00:00"/>
    <x v="2"/>
    <m/>
  </r>
  <r>
    <s v="Mozambique: Integration of DRR and CCA into District Development Plans"/>
    <s v="Michel Matera"/>
    <s v="All Windows"/>
    <x v="0"/>
    <s v="Mozambique  "/>
    <n v="580309"/>
    <x v="1"/>
    <s v="Window 2 (TF081713)"/>
    <s v="TF0A1231"/>
    <x v="1"/>
    <x v="24"/>
    <x v="2"/>
    <n v="9"/>
    <d v="2015-09-29T00:00:00"/>
    <x v="2"/>
    <m/>
  </r>
  <r>
    <s v="Agriculture Insurance Development Program"/>
    <s v="Daniel Clarke"/>
    <s v="FY16 USAID Contribution - DRFI - Agriculture"/>
    <x v="16"/>
    <s v="Global"/>
    <n v="906400"/>
    <x v="0"/>
    <s v="DRFI (TF082804)"/>
    <s v="TF0A1942"/>
    <x v="1"/>
    <x v="24"/>
    <x v="2"/>
    <n v="9"/>
    <d v="2015-09-24T00:00:00"/>
    <x v="2"/>
    <m/>
  </r>
  <r>
    <s v="Niger: Community Based Disaster Risk Reduction (GFDRR: ACP/EU W2)"/>
    <s v="Jean-Baptise Migraine"/>
    <s v="All Windows"/>
    <x v="0"/>
    <s v="Niger"/>
    <n v="137000"/>
    <x v="1"/>
    <s v="Window 2 (TF081713)"/>
    <s v="TF013670"/>
    <x v="2"/>
    <x v="24"/>
    <x v="2"/>
    <n v="9"/>
    <d v="2015-09-15T00:00:00"/>
    <x v="2"/>
    <m/>
  </r>
  <r>
    <s v="Bangladesh Urban Earthquake Resilience Project - Phase 1"/>
    <s v="Marc S. Forni"/>
    <m/>
    <x v="6"/>
    <s v="Bangladesh"/>
    <n v="500000"/>
    <x v="8"/>
    <s v="TF080128"/>
    <s v="TF011882"/>
    <x v="2"/>
    <x v="24"/>
    <x v="2"/>
    <n v="9"/>
    <d v="2015-09-15T00:00:00"/>
    <x v="2"/>
    <s v="Net zero transaction: $500k was returned from TF0118247 (Bangladesh DRFI), and $500k was topped up to TF011882. No envelope needed"/>
  </r>
  <r>
    <s v="GFDRR Labs Partnerships, Training and Communications"/>
    <s v="Alanna Simpson"/>
    <s v="FY16 Base Envelope"/>
    <x v="4"/>
    <s v="Global"/>
    <n v="75000"/>
    <x v="3"/>
    <s v="TF080085"/>
    <s v="TF018473"/>
    <x v="2"/>
    <x v="24"/>
    <x v="2"/>
    <n v="9"/>
    <d v="2015-09-11T00:00:00"/>
    <x v="2"/>
    <m/>
  </r>
  <r>
    <s v="Open Data for Resilience Technology "/>
    <s v="Alanna Simpson"/>
    <s v="FY16 Base Envelope"/>
    <x v="4"/>
    <s v="Global"/>
    <n v="75000"/>
    <x v="3"/>
    <s v="TF080085"/>
    <s v="TF018476"/>
    <x v="2"/>
    <x v="24"/>
    <x v="2"/>
    <n v="9"/>
    <d v="2015-09-11T00:00:00"/>
    <x v="2"/>
    <m/>
  </r>
  <r>
    <s v="Dominica: Rapid Damage Assessment of Critical Infrastructure and Support to Recovery Planning"/>
    <s v="Zoe Elena Trohanis"/>
    <s v="All Windows"/>
    <x v="7"/>
    <s v="Dominica"/>
    <n v="150000"/>
    <x v="1"/>
    <s v="Window 3 (TF081714)"/>
    <s v="TF0A1314"/>
    <x v="1"/>
    <x v="24"/>
    <x v="2"/>
    <n v="9"/>
    <d v="2015-09-09T00:00:00"/>
    <x v="2"/>
    <s v="Planned $50k award under SRFF to TF0A1175 (Did not occur). Still confirming whether ACP-EU award of $150k still pending."/>
  </r>
  <r>
    <s v="Myanmar: Post-floods Rapid Assessment and Recovery Planning"/>
    <s v="Henrike Brecht"/>
    <s v="FY16 Base Envelope"/>
    <x v="1"/>
    <s v="Myanmar"/>
    <n v="220000"/>
    <x v="4"/>
    <s v="TF080318"/>
    <s v="TF0A1052"/>
    <x v="1"/>
    <x v="25"/>
    <x v="2"/>
    <n v="8"/>
    <d v="2015-08-31T00:00:00"/>
    <x v="2"/>
    <m/>
  </r>
  <r>
    <s v="Strengthening Uruguay Meteorological Services Project"/>
    <s v="Gaetano Vivo"/>
    <s v="FY16 Base Envelope"/>
    <x v="7"/>
    <s v="Uruguay"/>
    <n v="200000"/>
    <x v="0"/>
    <s v="LCR (TF082811)"/>
    <s v="TF0A1290"/>
    <x v="1"/>
    <x v="25"/>
    <x v="2"/>
    <n v="8"/>
    <d v="2015-08-31T00:00:00"/>
    <x v="2"/>
    <m/>
  </r>
  <r>
    <s v="Understanding Risk Community"/>
    <s v="Emma Katrine Phillips"/>
    <s v="FY16 Base Envelope"/>
    <x v="4"/>
    <s v="Global"/>
    <n v="700000"/>
    <x v="3"/>
    <s v="TF080085"/>
    <s v="TF0A1132"/>
    <x v="1"/>
    <x v="25"/>
    <x v="2"/>
    <n v="8"/>
    <d v="2015-08-26T00:00:00"/>
    <x v="2"/>
    <m/>
  </r>
  <r>
    <s v="Development of a Comprehensive Climate Risk Mitigation Investment Plan for &quot;Mundeni Aru&quot; River Basin"/>
    <s v="Marc S. Forni"/>
    <s v="FY16 Legacy T2-SDTF Japan"/>
    <x v="6"/>
    <s v="Sri Lanka"/>
    <n v="570000"/>
    <x v="11"/>
    <s v="TF080396"/>
    <s v="TF0A1229"/>
    <x v="1"/>
    <x v="25"/>
    <x v="2"/>
    <n v="8"/>
    <d v="2015-08-24T00:00:00"/>
    <x v="2"/>
    <m/>
  </r>
  <r>
    <s v="Strengthening DRR Coordination, Planning and Policy Advisory Capacity of ECOWAS (R2-RE, phase 1"/>
    <s v="Prashant Singh"/>
    <s v="FY17 Base Envelope"/>
    <x v="0"/>
    <s v="Regional - AFR"/>
    <n v="1285000"/>
    <x v="1"/>
    <s v="Window 1 (TF081712)"/>
    <s v="TF0A2770"/>
    <x v="1"/>
    <x v="25"/>
    <x v="2"/>
    <n v="8"/>
    <d v="2015-08-24T00:00:00"/>
    <x v="0"/>
    <m/>
  </r>
  <r>
    <s v="Strengthening Disaster Risk Management and Resilience of Central American Municipalities Project"/>
    <s v="Ana Campos Garcia"/>
    <s v="FY15-16 Country Window"/>
    <x v="7"/>
    <s v="Region - Central America"/>
    <n v="1000000"/>
    <x v="2"/>
    <s v="Country Programs (TF082633)"/>
    <s v="TF0A1369"/>
    <x v="1"/>
    <x v="25"/>
    <x v="2"/>
    <n v="8"/>
    <d v="2015-08-20T00:00:00"/>
    <x v="3"/>
    <m/>
  </r>
  <r>
    <s v="Mainstreaming Disaster Risk Management in El Salvador's Education Sector"/>
    <s v="Fernando Ramirez Cortes"/>
    <s v="FY15-16 Country Window"/>
    <x v="7"/>
    <s v="El Salvador"/>
    <n v="1040000"/>
    <x v="2"/>
    <s v="Country Programs (TF082633)"/>
    <s v="TF0A1520"/>
    <x v="1"/>
    <x v="25"/>
    <x v="2"/>
    <n v="8"/>
    <d v="2015-08-20T00:00:00"/>
    <x v="3"/>
    <m/>
  </r>
  <r>
    <s v="Women for Resilience Program"/>
    <s v="Andrea Zanon"/>
    <s v="FY15-16 Country Window"/>
    <x v="14"/>
    <s v="Region - MNA"/>
    <n v="1050000"/>
    <x v="2"/>
    <s v="Country Programs (TF082633)"/>
    <s v="TF0A2771"/>
    <x v="1"/>
    <x v="25"/>
    <x v="2"/>
    <n v="8"/>
    <d v="2015-08-20T00:00:00"/>
    <x v="3"/>
    <m/>
  </r>
  <r>
    <s v="Disaster-Linked Social Assistance Delivery Support System Development in Nepal"/>
    <s v="Marc S. Forni"/>
    <s v="FY15-16 Country Window - Unbudgeted Nepal Emergency"/>
    <x v="6"/>
    <s v="Nepal"/>
    <n v="1500000"/>
    <x v="2"/>
    <s v="Country Programs (TF082633)"/>
    <s v="TF0A0949"/>
    <x v="1"/>
    <x v="25"/>
    <x v="2"/>
    <n v="8"/>
    <d v="2015-08-20T00:00:00"/>
    <x v="3"/>
    <m/>
  </r>
  <r>
    <s v="Women for Resilience Program"/>
    <s v="Andrea Zanon"/>
    <s v="FY15-16 Country Window"/>
    <x v="14"/>
    <s v="Region - MNA"/>
    <n v="750000"/>
    <x v="2"/>
    <s v="Country Programs (TF082633)"/>
    <m/>
    <x v="0"/>
    <x v="25"/>
    <x v="2"/>
    <n v="8"/>
    <d v="2015-08-20T00:00:00"/>
    <x v="3"/>
    <s v="original award amount 1,800,000"/>
  </r>
  <r>
    <s v="Support to National Scale up of Safe School Facilities in Indonesia"/>
    <s v="Iwan Gunawan"/>
    <s v="FY16 Base Envelope"/>
    <x v="10"/>
    <s v="Indonesia"/>
    <n v="700000"/>
    <x v="3"/>
    <s v="TF080085"/>
    <s v="TF0A1734"/>
    <x v="1"/>
    <x v="25"/>
    <x v="2"/>
    <n v="8"/>
    <d v="2015-08-04T00:00:00"/>
    <x v="2"/>
    <s v="Earmarked grant (Swiss)"/>
  </r>
  <r>
    <s v="Strengthening Global Hydromet System – Investment Support"/>
    <s v="Vladimir V. Tsirkunov"/>
    <s v="FY16 Base Envelope"/>
    <x v="18"/>
    <s v="Global"/>
    <n v="600000"/>
    <x v="0"/>
    <s v="Hydromet (TF082809)"/>
    <s v="TF0A0953"/>
    <x v="1"/>
    <x v="26"/>
    <x v="2"/>
    <n v="7"/>
    <d v="2015-07-30T00:00:00"/>
    <x v="2"/>
    <s v="Makoto Suwa is Co-TTL"/>
  </r>
  <r>
    <s v="Strengthening Global Hydromet System - Knowledge Management and Partnerships"/>
    <s v="Vladimir V. Tsirkunov"/>
    <s v="FY16 Base Envelope"/>
    <x v="18"/>
    <s v="Global"/>
    <n v="400000"/>
    <x v="0"/>
    <s v="Hydromet (TF082809)"/>
    <s v="TF0A0954"/>
    <x v="1"/>
    <x v="26"/>
    <x v="2"/>
    <n v="7"/>
    <d v="2015-07-30T00:00:00"/>
    <x v="2"/>
    <m/>
  </r>
  <r>
    <s v="Enabling Scaled up Risk Reduction Investments in the Philippines"/>
    <s v="Jolanta Kryspin-Watson"/>
    <s v="FY15-16 Country Window"/>
    <x v="1"/>
    <s v="Philippines"/>
    <n v="500000"/>
    <x v="2"/>
    <s v="Country Programs (TF082633)"/>
    <s v="TF017892"/>
    <x v="2"/>
    <x v="26"/>
    <x v="2"/>
    <n v="7"/>
    <d v="2015-07-23T00:00:00"/>
    <x v="3"/>
    <m/>
  </r>
  <r>
    <s v="Tajikistan (GBAO) Risk Assessment for Artificial Dam Failure on Gunt River "/>
    <s v="Jose C. Joaquin Toro Landivar"/>
    <s v="FY16 Base Envelope"/>
    <x v="5"/>
    <s v="Tajikistan"/>
    <n v="50000"/>
    <x v="4"/>
    <s v="TF080318"/>
    <s v="TF0A1073"/>
    <x v="1"/>
    <x v="26"/>
    <x v="2"/>
    <n v="7"/>
    <d v="2015-07-22T00:00:00"/>
    <x v="2"/>
    <m/>
  </r>
  <r>
    <s v="Advancing the DRM Agenda in Georgia"/>
    <s v="Vica Rosario Bogaerts"/>
    <s v="FY16 Base Envelope"/>
    <x v="5"/>
    <s v="Georgia"/>
    <n v="350000"/>
    <x v="0"/>
    <s v="ECA (TF082808)"/>
    <s v="TF0A0965"/>
    <x v="1"/>
    <x v="26"/>
    <x v="2"/>
    <n v="7"/>
    <d v="2015-07-17T00:00:00"/>
    <x v="2"/>
    <m/>
  </r>
  <r>
    <s v="Disaster-Linked Social Assistance Delivery Support System Development in Nepal"/>
    <s v="Marc S. Forni"/>
    <s v="FY16 Germany Contribution - SAR Nepal"/>
    <x v="6"/>
    <s v="Nepal"/>
    <n v="501000"/>
    <x v="0"/>
    <s v="SAR (TF082817)"/>
    <s v="TF0A0753"/>
    <x v="1"/>
    <x v="26"/>
    <x v="2"/>
    <n v="7"/>
    <d v="2015-07-17T00:00:00"/>
    <x v="2"/>
    <s v="Total award of $1 million, and $501 of $570k contribution funded by Germany. Additional funds may be available, but $499 covered under FY16 Base envelope."/>
  </r>
  <r>
    <s v="Disaster-Linked Social Assistance Delivery Support System Development in Nepal"/>
    <s v="Marc S. Forni"/>
    <s v="FY16 Base Envelope"/>
    <x v="6"/>
    <s v="Nepal"/>
    <n v="499000"/>
    <x v="0"/>
    <s v="SAR (TF082817)"/>
    <s v="TF0A0753"/>
    <x v="1"/>
    <x v="26"/>
    <x v="2"/>
    <n v="7"/>
    <d v="2015-07-17T00:00:00"/>
    <x v="2"/>
    <s v="Total award of $1 million, and $501 of $570k contribution funded by Germany. Additional funds may be available, but $499 covered under FY16 Base envelope."/>
  </r>
  <r>
    <s v="Strengthening DRR Coordination, Planning and Policy Advisory Capacity of ECCAS (R2-BE, phase 1)"/>
    <s v="Prashant Singh"/>
    <s v="All Windows"/>
    <x v="0"/>
    <s v="Regional - AFR"/>
    <n v="1369100"/>
    <x v="1"/>
    <s v="Window 1 (TF081712)"/>
    <s v="TF0A0732"/>
    <x v="1"/>
    <x v="26"/>
    <x v="2"/>
    <n v="7"/>
    <d v="2015-07-15T00:00:00"/>
    <x v="2"/>
    <m/>
  </r>
  <r>
    <s v="Urban Flooding Community of Practice (UFCOP)"/>
    <s v="Jolanta Kryspin-Watson"/>
    <s v="FY15 Base Envelope"/>
    <x v="1"/>
    <s v="Region / Global"/>
    <n v="450000"/>
    <x v="3"/>
    <s v="TF080085"/>
    <s v="TF0A0952"/>
    <x v="1"/>
    <x v="26"/>
    <x v="2"/>
    <n v="7"/>
    <d v="2015-07-09T00:00:00"/>
    <x v="4"/>
    <s v="Check grant amount and if award letter has been sent out"/>
  </r>
  <r>
    <s v="Tbilisi Flash Floods Needs Assessment "/>
    <s v="Jose C. Joaquin Toro Landivar"/>
    <s v="FY16 Base Envelope"/>
    <x v="5"/>
    <s v="Georgia"/>
    <n v="35000"/>
    <x v="4"/>
    <s v="TF080318"/>
    <s v="TF0A1000"/>
    <x v="1"/>
    <x v="26"/>
    <x v="2"/>
    <n v="7"/>
    <d v="2015-07-07T00:00:00"/>
    <x v="2"/>
    <m/>
  </r>
  <r>
    <s v="Kazakhstan - Catastrophe Risk Financing and Insurance - Track 2 TA"/>
    <s v="Eugene N. Gurenko"/>
    <s v="FY16 Base Envelope"/>
    <x v="5"/>
    <s v="Kazakhstan"/>
    <n v="100000"/>
    <x v="3"/>
    <s v="TF080085"/>
    <s v="TF0A0691"/>
    <x v="1"/>
    <x v="26"/>
    <x v="2"/>
    <n v="7"/>
    <d v="2015-07-07T00:00:00"/>
    <x v="2"/>
    <m/>
  </r>
  <r>
    <s v="DRM component for Sustainable Energy Industry Development Project"/>
    <s v="Roberto G. Aiello"/>
    <s v="FY15-16 Country Window"/>
    <x v="1"/>
    <s v="Pacific Islands"/>
    <n v="270000"/>
    <x v="2"/>
    <s v="Country Programs (TF082633)"/>
    <s v="TF0A1505"/>
    <x v="1"/>
    <x v="26"/>
    <x v="2"/>
    <n v="7"/>
    <d v="2015-07-01T00:00:00"/>
    <x v="3"/>
    <m/>
  </r>
  <r>
    <s v="DRM component for Sustainable Energy Industry Development Project"/>
    <s v="Roberto G. Aiello"/>
    <s v="FY15-16 Country Window"/>
    <x v="1"/>
    <s v="Pacific Islands"/>
    <n v="30000"/>
    <x v="2"/>
    <s v="Country Programs (TF082633)"/>
    <s v="TF0A1506"/>
    <x v="1"/>
    <x v="26"/>
    <x v="2"/>
    <n v="7"/>
    <d v="2015-07-01T00:00:00"/>
    <x v="3"/>
    <m/>
  </r>
  <r>
    <s v="Bhutan Weather, Disaster and Climate Services Improvement project "/>
    <s v="Dechen Tshering, Poonam Pillai"/>
    <s v="FY16 Spill-over"/>
    <x v="6"/>
    <s v="Bhutan"/>
    <n v="500000"/>
    <x v="2"/>
    <s v="Country Programs (TF082633)"/>
    <s v="TF0A1798"/>
    <x v="1"/>
    <x v="26"/>
    <x v="2"/>
    <n v="7"/>
    <d v="2015-07-01T00:00:00"/>
    <x v="0"/>
    <s v="Replaced TF0A3356. 1st grant of 2.3m commitment"/>
  </r>
  <r>
    <s v="Bhutan Weather, Disaster and Climate Services Improvement project "/>
    <s v="Dechen Tshering, Poonam Pillai"/>
    <s v="FY16 Spill-over"/>
    <x v="6"/>
    <s v="Bhutan"/>
    <n v="0"/>
    <x v="2"/>
    <s v="Country Programs (TF082633)"/>
    <s v="TF0A3356"/>
    <x v="3"/>
    <x v="26"/>
    <x v="2"/>
    <n v="7"/>
    <d v="2015-07-01T00:00:00"/>
    <x v="0"/>
    <s v="Cancelled b/c of duplication grant with TF0A1798 "/>
  </r>
  <r>
    <s v="Bhutan Weather, Disaster and Climate Services Improvement project "/>
    <s v="Dechen Tshering, Poonam Pillai"/>
    <s v="FY16 Spill-over"/>
    <x v="6"/>
    <s v="Bhutan"/>
    <n v="1800000"/>
    <x v="2"/>
    <s v="Country Programs (TF082633)"/>
    <s v="TF0A3511"/>
    <x v="1"/>
    <x v="26"/>
    <x v="2"/>
    <n v="7"/>
    <d v="2015-07-01T00:00:00"/>
    <x v="0"/>
    <s v="2nd grant of the total 2.3m award  "/>
  </r>
  <r>
    <s v="Building Resilience to FloodHazards in Northwest Rwanda through Improved National and Local Capacity"/>
    <s v="Stephen Ling"/>
    <m/>
    <x v="0"/>
    <s v="Rwanda"/>
    <n v="500000"/>
    <x v="3"/>
    <s v="TF080085"/>
    <s v="TF0A0951"/>
    <x v="1"/>
    <x v="27"/>
    <x v="2"/>
    <n v="6"/>
    <d v="2015-06-29T00:00:00"/>
    <x v="4"/>
    <m/>
  </r>
  <r>
    <s v="Pacific Resilience Program - Tonga - GFDRR Cofininancing Grant (RE)"/>
    <s v="Denis Jean-Jacques Jordy"/>
    <s v="FY15-16 Country Window"/>
    <x v="1"/>
    <s v="Tonga"/>
    <n v="1500000"/>
    <x v="2"/>
    <s v="Country Programs (TF082633)"/>
    <s v="TF0A1232"/>
    <x v="1"/>
    <x v="27"/>
    <x v="2"/>
    <n v="6"/>
    <d v="2015-06-24T00:00:00"/>
    <x v="3"/>
    <m/>
  </r>
  <r>
    <s v="Pacific Resilience Program - Tonga - GFDRR Cofininancing Grant (BE Supervision)"/>
    <s v="Denis Jean-Jacques Jordy"/>
    <s v="FY15-16 Country Window"/>
    <x v="1"/>
    <s v="Tonga"/>
    <n v="150000"/>
    <x v="2"/>
    <s v="Country Programs (TF082633)"/>
    <s v="TF0A2272"/>
    <x v="1"/>
    <x v="27"/>
    <x v="2"/>
    <n v="6"/>
    <d v="2015-06-24T00:00:00"/>
    <x v="3"/>
    <m/>
  </r>
  <r>
    <s v="Scaling up Risk Reduction and Risk Financing in the PICs"/>
    <s v="Denis Jean-Jacques Jordy"/>
    <s v="FY15-16 Country Window"/>
    <x v="1"/>
    <s v="Pacific Islands"/>
    <n v="700000"/>
    <x v="2"/>
    <s v="Country Programs (TF082633)"/>
    <m/>
    <x v="0"/>
    <x v="27"/>
    <x v="2"/>
    <n v="6"/>
    <d v="2015-06-24T00:00:00"/>
    <x v="3"/>
    <s v="Remaining balance from award (TF0A1232, TF0A2272)"/>
  </r>
  <r>
    <s v="Woreda Disaster Risk Reduction and Climate Change Adaptation Planning"/>
    <s v="Prashant Singh"/>
    <m/>
    <x v="0"/>
    <s v="Ethiopia  "/>
    <n v="750000"/>
    <x v="1"/>
    <s v="Window 2 (TF081713)"/>
    <s v="TF0A0728"/>
    <x v="1"/>
    <x v="27"/>
    <x v="2"/>
    <n v="6"/>
    <d v="2015-06-24T00:00:00"/>
    <x v="4"/>
    <m/>
  </r>
  <r>
    <s v="Nepal Safer Schools Project"/>
    <s v="Marc S. Forni"/>
    <s v="FY15 Australia Contribution - Safer Schools - SAR Nepal"/>
    <x v="10"/>
    <s v="Nepal"/>
    <n v="1000000"/>
    <x v="0"/>
    <s v="Safer Schools (TF082818)"/>
    <s v="TF0A0690"/>
    <x v="1"/>
    <x v="27"/>
    <x v="2"/>
    <n v="6"/>
    <d v="2015-06-19T00:00:00"/>
    <x v="4"/>
    <m/>
  </r>
  <r>
    <s v="Support to School Safety Program"/>
    <s v="Zaruhi Tokhmakhian"/>
    <s v="FY15 Germany Contribution - Safer Schools ECA Armenia"/>
    <x v="10"/>
    <s v="Armenia"/>
    <n v="170000"/>
    <x v="0"/>
    <s v="Safer Schools (TF082818)"/>
    <s v="TF0A1111"/>
    <x v="2"/>
    <x v="2"/>
    <x v="0"/>
    <n v="5"/>
    <d v="2017-05-01T00:00:00"/>
    <x v="0"/>
    <m/>
  </r>
  <r>
    <s v="Support to School Safety Program"/>
    <s v="Zaruhi Tokhmakhian"/>
    <s v="FY15 Germany Contribution - Safer Schools ECA Armenia"/>
    <x v="10"/>
    <s v="Armenia"/>
    <n v="500000"/>
    <x v="0"/>
    <s v="Safer Schools (TF082818)"/>
    <s v="TF0A1111"/>
    <x v="1"/>
    <x v="27"/>
    <x v="2"/>
    <n v="6"/>
    <d v="2015-06-15T00:00:00"/>
    <x v="4"/>
    <m/>
  </r>
  <r>
    <s v="Strengthening DRR Coordination, Planning and Policy Advisory Capacity of ECOWAS (R2-BE, phase 1)"/>
    <s v="Prashant Singh"/>
    <m/>
    <x v="0"/>
    <s v="Africa - Regional"/>
    <n v="1477500"/>
    <x v="1"/>
    <s v="Window 1 (TF081712)"/>
    <s v="TF0A0559"/>
    <x v="1"/>
    <x v="27"/>
    <x v="2"/>
    <n v="6"/>
    <d v="2015-06-09T00:00:00"/>
    <x v="4"/>
    <m/>
  </r>
  <r>
    <s v="Resilience Results Monitoring &amp; Evaluation"/>
    <s v="Ulf Narloch"/>
    <s v="FY15 Swiss Contribution - CC Window 3 (Analytics)"/>
    <x v="8"/>
    <s v="Global"/>
    <n v="295000"/>
    <x v="0"/>
    <s v="Resilience to Climate Change (TF082815)"/>
    <s v="TF0A0955"/>
    <x v="1"/>
    <x v="27"/>
    <x v="2"/>
    <n v="6"/>
    <d v="2015-06-09T00:00:00"/>
    <x v="4"/>
    <s v="Swiss Climate Window 3"/>
  </r>
  <r>
    <s v="GFDRR Labs Partnerships, Training and Communications"/>
    <s v="Alanna Simpson"/>
    <s v="FY16 Base Envelope"/>
    <x v="4"/>
    <s v="Global"/>
    <n v="20000"/>
    <x v="3"/>
    <s v="TF080085"/>
    <s v="TF018473"/>
    <x v="2"/>
    <x v="27"/>
    <x v="2"/>
    <n v="6"/>
    <d v="2015-06-05T00:00:00"/>
    <x v="2"/>
    <m/>
  </r>
  <r>
    <s v="Open Data for Resilience Technology "/>
    <s v="Alanna Simpson"/>
    <s v="FY16 Base Envelope"/>
    <x v="4"/>
    <s v="Global"/>
    <n v="40000"/>
    <x v="3"/>
    <s v="TF080085"/>
    <s v="TF018476"/>
    <x v="2"/>
    <x v="27"/>
    <x v="2"/>
    <n v="6"/>
    <d v="2015-06-05T00:00:00"/>
    <x v="2"/>
    <m/>
  </r>
  <r>
    <s v="Code for Resilience - 2015"/>
    <s v="Keiko Saito"/>
    <s v="FY16 Base Envelope"/>
    <x v="4"/>
    <s v="Global"/>
    <n v="122000"/>
    <x v="3"/>
    <s v="TF080085"/>
    <s v="TF018454"/>
    <x v="2"/>
    <x v="27"/>
    <x v="2"/>
    <n v="6"/>
    <d v="2015-06-05T00:00:00"/>
    <x v="2"/>
    <s v="Approval date JUL as per KVs data"/>
  </r>
  <r>
    <s v="Burundi-Flood and Landslide Preparedness to Improve Community Resilience "/>
    <s v="Jean-Baptise Migraine"/>
    <m/>
    <x v="0"/>
    <s v="Burundi"/>
    <n v="743982"/>
    <x v="1"/>
    <s v="Window 2 (TF081713)"/>
    <s v="TF0A0560"/>
    <x v="1"/>
    <x v="27"/>
    <x v="2"/>
    <n v="6"/>
    <d v="2015-06-03T00:00:00"/>
    <x v="4"/>
    <m/>
  </r>
  <r>
    <s v="Mozambique - DRM Country Framework Project"/>
    <s v="Jean-Baptise Migraine"/>
    <m/>
    <x v="0"/>
    <s v="Mozambique  "/>
    <n v="1000000"/>
    <x v="3"/>
    <s v="TF080085"/>
    <s v="TF0A0729"/>
    <x v="1"/>
    <x v="27"/>
    <x v="2"/>
    <n v="6"/>
    <d v="2015-06-02T00:00:00"/>
    <x v="4"/>
    <m/>
  </r>
  <r>
    <s v="Dominica (extension and top-up)"/>
    <s v="Zoe Elena Trohanis"/>
    <m/>
    <x v="7"/>
    <s v="Dominica"/>
    <n v="200000"/>
    <x v="1"/>
    <s v="Window 2 (TF081713)"/>
    <s v="TF013867"/>
    <x v="2"/>
    <x v="27"/>
    <x v="2"/>
    <n v="6"/>
    <d v="2015-06-01T00:00:00"/>
    <x v="4"/>
    <s v="Unclear when this was processed."/>
  </r>
  <r>
    <s v="Data and risk assessment program"/>
    <s v="Keiko Saito"/>
    <s v="FY15-16 Japan Hub"/>
    <x v="13"/>
    <s v="Global"/>
    <n v="400000"/>
    <x v="2"/>
    <s v="Japan Hub (TF082634)"/>
    <s v="TF0A0452"/>
    <x v="1"/>
    <x v="28"/>
    <x v="2"/>
    <n v="5"/>
    <d v="2015-05-27T00:00:00"/>
    <x v="3"/>
    <m/>
  </r>
  <r>
    <s v="Japan-World Bank Country Program Design and Implementation Support"/>
    <s v="Jack Campbell"/>
    <s v="FY15-16 Country Window"/>
    <x v="13"/>
    <s v="Global"/>
    <n v="1000000"/>
    <x v="2"/>
    <s v="Japan Hub (TF082634)"/>
    <s v="TF0A0450"/>
    <x v="1"/>
    <x v="28"/>
    <x v="2"/>
    <n v="5"/>
    <d v="2015-05-26T00:00:00"/>
    <x v="3"/>
    <m/>
  </r>
  <r>
    <s v="Integrating DRM into Lao PDR´s Public Investment and Financing Systems "/>
    <s v="Sombath Southivong"/>
    <m/>
    <x v="1"/>
    <s v="Lao PDR"/>
    <n v="588000"/>
    <x v="3"/>
    <s v="TF080085"/>
    <s v="TF0A0776"/>
    <x v="1"/>
    <x v="28"/>
    <x v="2"/>
    <n v="5"/>
    <d v="2015-05-22T00:00:00"/>
    <x v="4"/>
    <m/>
  </r>
  <r>
    <s v="Integrating Japan’s Experience into the Global Program for Safer Schools Project"/>
    <s v="Vica Rosario Bogaerts"/>
    <s v="FY15-16 Japan Hub"/>
    <x v="13"/>
    <s v="Global"/>
    <n v="300000"/>
    <x v="2"/>
    <s v="Japan Hub (TF082634)"/>
    <s v="TF0A0420"/>
    <x v="1"/>
    <x v="28"/>
    <x v="2"/>
    <n v="5"/>
    <d v="2015-05-21T00:00:00"/>
    <x v="3"/>
    <m/>
  </r>
  <r>
    <s v="Strengthening the Capacity of National Hydrological Services in Sub-Saharan Africa"/>
    <s v="Vladimir V. Tsirkunov"/>
    <s v="FY15 Swiss Contribution - CC Window 1 (Country)"/>
    <x v="8"/>
    <s v="Africa - Regional"/>
    <n v="450000"/>
    <x v="0"/>
    <s v="Resilience to Climate Change (TF082815)"/>
    <s v="TF0A0871"/>
    <x v="1"/>
    <x v="28"/>
    <x v="2"/>
    <n v="5"/>
    <d v="2015-05-20T00:00:00"/>
    <x v="4"/>
    <m/>
  </r>
  <r>
    <s v="Resilient Infrastructure: Roads, landslides and DRM"/>
    <s v="Yuka Makino"/>
    <s v="Japan Hub"/>
    <x v="13"/>
    <s v="Global"/>
    <n v="200000"/>
    <x v="2"/>
    <s v="Japan Hub (TF082634)"/>
    <s v="TF0A0453"/>
    <x v="2"/>
    <x v="2"/>
    <x v="0"/>
    <n v="5"/>
    <d v="2017-05-01T00:00:00"/>
    <x v="0"/>
    <m/>
  </r>
  <r>
    <s v="Resilient Infrastructure: Roads, landslides and DRM"/>
    <s v="Yuka Makino"/>
    <s v="FY15-16 Japan Hub"/>
    <x v="13"/>
    <s v="Global"/>
    <n v="400000"/>
    <x v="2"/>
    <s v="Japan Hub (TF082634)"/>
    <s v="TF0A0453"/>
    <x v="1"/>
    <x v="28"/>
    <x v="2"/>
    <n v="5"/>
    <d v="2015-05-19T00:00:00"/>
    <x v="3"/>
    <m/>
  </r>
  <r>
    <s v="Community Resilience: Social risk management and disaster risk management"/>
    <s v="Yuka Makino"/>
    <s v="FY15-16 Japan Hub"/>
    <x v="13"/>
    <s v="Global"/>
    <n v="400000"/>
    <x v="2"/>
    <s v="Japan Hub (TF082634)"/>
    <s v="TF0A0451"/>
    <x v="1"/>
    <x v="28"/>
    <x v="2"/>
    <n v="5"/>
    <d v="2015-05-15T00:00:00"/>
    <x v="3"/>
    <m/>
  </r>
  <r>
    <s v="TRACK II (TA) JAPAN SDTF - SECRETARIAT ADMINISTRATION"/>
    <s v="Luis Tineo"/>
    <m/>
    <x v="20"/>
    <s v="Global"/>
    <n v="550000"/>
    <x v="2"/>
    <s v="PMA (TF082635)"/>
    <s v="TF091684"/>
    <x v="1"/>
    <x v="28"/>
    <x v="2"/>
    <n v="5"/>
    <d v="2015-05-15T00:00:00"/>
    <x v="3"/>
    <m/>
  </r>
  <r>
    <s v="EU/ACP Secretariat Trust Funds for Program Management and Ad"/>
    <s v="Manuela Chiapparino"/>
    <m/>
    <x v="20"/>
    <s v="Global"/>
    <n v="1907970.97"/>
    <x v="1"/>
    <s v="PMA (TF081717)"/>
    <s v="TF010704"/>
    <x v="1"/>
    <x v="28"/>
    <x v="2"/>
    <n v="5"/>
    <d v="2015-05-15T00:00:00"/>
    <x v="4"/>
    <s v="Creation date, not top up date"/>
  </r>
  <r>
    <s v="TRACK III (TA) MDTF - SECRETARIAT ADMINISTRATION"/>
    <s v="Raja Rehan Arshad"/>
    <m/>
    <x v="20"/>
    <s v="Global"/>
    <n v="184000"/>
    <x v="4"/>
    <s v="TF080424 - TRACK III (TA) SUB MDTF FOR PROGRAM MANAGEMENT"/>
    <s v="TF091807"/>
    <x v="1"/>
    <x v="28"/>
    <x v="2"/>
    <n v="5"/>
    <d v="2015-05-15T00:00:00"/>
    <x v="4"/>
    <s v="Creation date, not top up date"/>
  </r>
  <r>
    <s v="GFDRR Track 3 MDTF Callable - Secretariat Administration"/>
    <s v="Raja Rehan Arshad"/>
    <m/>
    <x v="20"/>
    <s v="Global"/>
    <n v="1795506.35"/>
    <x v="4"/>
    <s v="TF080424 - TRACK III (TA) SUB MDTF FOR PROGRAM MANAGEMENT"/>
    <s v="TF094972"/>
    <x v="1"/>
    <x v="28"/>
    <x v="2"/>
    <n v="5"/>
    <d v="2015-05-15T00:00:00"/>
    <x v="4"/>
    <s v="Creation date, not top up date"/>
  </r>
  <r>
    <s v="TRACK II (TA) AUSTRALIA SDTF - SECRETARIAT ADMINISTRATION"/>
    <s v="Luis Tineo"/>
    <m/>
    <x v="20"/>
    <s v="Global"/>
    <n v="994369"/>
    <x v="8"/>
    <s v="PMA (TF080246)"/>
    <s v="TF090993"/>
    <x v="2"/>
    <x v="28"/>
    <x v="2"/>
    <n v="5"/>
    <d v="2015-05-15T00:00:00"/>
    <x v="4"/>
    <s v="Creation date, not top up date"/>
  </r>
  <r>
    <s v="TRACK II (TA) MDTF - SECRETARIAT ADMINISTRATION"/>
    <s v="Luis Tineo"/>
    <m/>
    <x v="20"/>
    <s v="Global"/>
    <n v="3999401"/>
    <x v="3"/>
    <s v="PMA (TF057710)"/>
    <s v="TF057711"/>
    <x v="2"/>
    <x v="28"/>
    <x v="2"/>
    <n v="5"/>
    <d v="2015-05-15T00:00:00"/>
    <x v="4"/>
    <s v="Creation date, not top up date"/>
  </r>
  <r>
    <s v="Operationalizing Japanese Expertise and Lessons Learned in Hydrological and Meteorological Services in World Bank Client Countries"/>
    <s v="Jack Campbell"/>
    <s v="FY15-16 Japan Hub"/>
    <x v="13"/>
    <s v="Global"/>
    <n v="400000"/>
    <x v="2"/>
    <s v="Japan Hub (TF082634)"/>
    <s v="TF0A0412"/>
    <x v="1"/>
    <x v="28"/>
    <x v="2"/>
    <n v="5"/>
    <d v="2015-05-14T00:00:00"/>
    <x v="3"/>
    <m/>
  </r>
  <r>
    <s v="Increasing the Resilience of Cities in MENA (conference cycle) - GFDRR Track II MDTF"/>
    <s v="Andrea Zanon"/>
    <m/>
    <x v="14"/>
    <s v="Regional"/>
    <n v="170000"/>
    <x v="3"/>
    <s v="TF080085"/>
    <s v="TF017153"/>
    <x v="2"/>
    <x v="28"/>
    <x v="2"/>
    <n v="5"/>
    <d v="2015-05-06T00:00:00"/>
    <x v="4"/>
    <m/>
  </r>
  <r>
    <s v="Strengthening DRR Coordination, Planning, and Policy Advisory Capacity of IGAD (R2-RE, phase 1)"/>
    <s v="Francis M. Muraya"/>
    <m/>
    <x v="0"/>
    <s v="Africa - Regional"/>
    <n v="275750"/>
    <x v="1"/>
    <s v="Window 1 (TF081712)"/>
    <s v="TF0A0768"/>
    <x v="1"/>
    <x v="28"/>
    <x v="2"/>
    <n v="5"/>
    <d v="2015-05-05T00:00:00"/>
    <x v="4"/>
    <s v="Full Amount (BE+RE) - 2,762,000"/>
  </r>
  <r>
    <s v="Strengthening DRR Coordination, Planning, and Policy Advisory Capacity of IGAD (R2-RE, phase 1)"/>
    <s v="Francis M. Muraya"/>
    <m/>
    <x v="0"/>
    <s v="Africa - Regional"/>
    <n v="2486250"/>
    <x v="1"/>
    <s v="Window 1 (TF081712)"/>
    <s v="TF0A1090"/>
    <x v="1"/>
    <x v="28"/>
    <x v="2"/>
    <n v="5"/>
    <d v="2015-05-05T00:00:00"/>
    <x v="4"/>
    <s v="Full Amount (BE+RE) - 2,762,000"/>
  </r>
  <r>
    <s v="Nepal: Post-earthquake Needs Assessment and Recovery Planning"/>
    <s v="Marc S. Forni"/>
    <m/>
    <x v="6"/>
    <s v="Nepal"/>
    <n v="300000"/>
    <x v="4"/>
    <s v="TF080318 - TRACK III: MDTF STANDBY RECOVERY FINANCING FACILITY-TECHNICAL ASSISTANCE"/>
    <s v="TF0A0223"/>
    <x v="1"/>
    <x v="29"/>
    <x v="2"/>
    <n v="4"/>
    <d v="2015-04-25T00:00:00"/>
    <x v="4"/>
    <m/>
  </r>
  <r>
    <s v="Improving Early Warning System under Serbia National DRM Program"/>
    <s v="Jose C. Joaquin Toro Landivar"/>
    <s v="FY15 Swiss Contribution - ECA Serbia"/>
    <x v="5"/>
    <s v="Serbia  "/>
    <n v="380000"/>
    <x v="0"/>
    <s v="ECA (TF082808)"/>
    <s v="TF0A0950"/>
    <x v="1"/>
    <x v="29"/>
    <x v="2"/>
    <n v="4"/>
    <d v="2015-04-22T00:00:00"/>
    <x v="2"/>
    <s v="Earmarked grant (Switzerland)"/>
  </r>
  <r>
    <s v="PDNA Cabo Verde Volcano Eruption 2014-2015 "/>
    <s v="Doekle Geert Wielinga"/>
    <s v="All Windows"/>
    <x v="0"/>
    <s v="Cabo Verde"/>
    <n v="80000"/>
    <x v="1"/>
    <s v="Window 3 (TF081714)"/>
    <s v="TF0A0200"/>
    <x v="1"/>
    <x v="29"/>
    <x v="2"/>
    <n v="4"/>
    <d v="2015-04-22T00:00:00"/>
    <x v="4"/>
    <m/>
  </r>
  <r>
    <s v="Advancing Financial Resilience in Georgia: A Fiscal Risk Assessment and Financial Protection Strategy"/>
    <s v="Vica Rosario Bogaerts"/>
    <m/>
    <x v="5"/>
    <s v="Georgia"/>
    <n v="150000"/>
    <x v="3"/>
    <s v="TF080085"/>
    <s v="TF0A0550"/>
    <x v="1"/>
    <x v="29"/>
    <x v="2"/>
    <n v="4"/>
    <d v="2015-04-21T00:00:00"/>
    <x v="4"/>
    <s v="Called GFDRR - Advancing the DRM Agenda in Georgia. And Joaquin Toro is TTL (In Kim Van's data) "/>
  </r>
  <r>
    <s v="BETF Supervision- Tonga: Increasing Climate and Disaster Resilience of Post-disaster reconstruction"/>
    <s v="Christopher R. Bennett"/>
    <m/>
    <x v="1"/>
    <s v="Tonga"/>
    <n v="200000"/>
    <x v="1"/>
    <s v="Window 2 (TF081713)"/>
    <s v="TF0A0170"/>
    <x v="1"/>
    <x v="29"/>
    <x v="2"/>
    <n v="4"/>
    <d v="2015-04-17T00:00:00"/>
    <x v="4"/>
    <m/>
  </r>
  <r>
    <s v="Tonga: Increasing Climate and Disaster Resilience of Post-disaster reconstruction"/>
    <s v="Christopher R. Bennett"/>
    <m/>
    <x v="1"/>
    <s v="Tonga"/>
    <n v="1800000"/>
    <x v="1"/>
    <s v="Window 2 (TF081713)"/>
    <s v="TF017580"/>
    <x v="1"/>
    <x v="29"/>
    <x v="2"/>
    <n v="4"/>
    <d v="2015-04-17T00:00:00"/>
    <x v="4"/>
    <s v="RETF not active"/>
  </r>
  <r>
    <s v="Vanuatu PDNA for cyclone Pam 2015"/>
    <s v="Michael Bonte"/>
    <m/>
    <x v="1"/>
    <s v="Vanuatu"/>
    <n v="160692"/>
    <x v="1"/>
    <s v="Window 3 (TF081714)"/>
    <s v="TF0A0227"/>
    <x v="1"/>
    <x v="29"/>
    <x v="2"/>
    <n v="4"/>
    <d v="2015-04-10T00:00:00"/>
    <x v="4"/>
    <s v="Award letter grant amount was $163,992. They can ask for a an extra $3,300"/>
  </r>
  <r>
    <s v="Caribbean Disaster Risk Financing Program - Belize"/>
    <s v="Oscar Anil Ishizawa Escudero"/>
    <s v="FY17 Base Envelope"/>
    <x v="7"/>
    <s v="Belize"/>
    <n v="40000"/>
    <x v="1"/>
    <s v="Window 2 (TF081713)"/>
    <s v="TF0A0314"/>
    <x v="2"/>
    <x v="2"/>
    <x v="0"/>
    <n v="5"/>
    <d v="2017-05-01T00:00:00"/>
    <x v="0"/>
    <m/>
  </r>
  <r>
    <s v="Caribbean Disaster Risk Financing Program - Belize"/>
    <s v="Oscar Anil Ishizawa Escudero"/>
    <m/>
    <x v="7"/>
    <s v="Belize"/>
    <n v="233000"/>
    <x v="1"/>
    <s v="Window 2 (TF081713)"/>
    <s v="TF0A0314"/>
    <x v="1"/>
    <x v="29"/>
    <x v="2"/>
    <n v="4"/>
    <d v="2015-04-07T00:00:00"/>
    <x v="4"/>
    <m/>
  </r>
  <r>
    <s v="Caribbean Disaster Risk Financing Program - Grenada"/>
    <s v="Oscar Anil Ishizawa Escudero"/>
    <s v="FY17 Base Envelope"/>
    <x v="7"/>
    <s v="Grenada"/>
    <n v="40000"/>
    <x v="1"/>
    <s v="Window 2 (TF081713)"/>
    <s v="TF0A0316"/>
    <x v="2"/>
    <x v="2"/>
    <x v="0"/>
    <n v="5"/>
    <d v="2017-05-01T00:00:00"/>
    <x v="0"/>
    <m/>
  </r>
  <r>
    <s v="Caribbean Disaster Risk Financing Program - Grenada"/>
    <s v="Oscar Anil Ishizawa Escudero"/>
    <m/>
    <x v="7"/>
    <s v="Grenada"/>
    <n v="233000"/>
    <x v="1"/>
    <s v="Window 2 (TF081713)"/>
    <s v="TF0A0316"/>
    <x v="1"/>
    <x v="29"/>
    <x v="2"/>
    <n v="4"/>
    <d v="2015-04-07T00:00:00"/>
    <x v="4"/>
    <m/>
  </r>
  <r>
    <s v="Caribbean Disaster Risk Financing Program - Saint Lucia"/>
    <s v="Oscar Anil Ishizawa Escudero"/>
    <m/>
    <x v="7"/>
    <s v="Saint Lucia"/>
    <n v="233000"/>
    <x v="1"/>
    <s v="Window 2 (TF081713)"/>
    <s v="TF0A0317"/>
    <x v="1"/>
    <x v="29"/>
    <x v="2"/>
    <n v="4"/>
    <d v="2015-04-07T00:00:00"/>
    <x v="4"/>
    <m/>
  </r>
  <r>
    <s v="Caribbean Disaster Risk Financing Program - Saint Lucia"/>
    <s v="Oscar Anil Ishizawa Escudero"/>
    <s v="FY17 Base Envelope"/>
    <x v="7"/>
    <s v="Saint Lucia"/>
    <n v="233000"/>
    <x v="1"/>
    <s v="Window 2 (TF081713)"/>
    <s v="TF0A0317"/>
    <x v="2"/>
    <x v="2"/>
    <x v="0"/>
    <n v="5"/>
    <d v="2017-05-01T00:00:00"/>
    <x v="0"/>
    <m/>
  </r>
  <r>
    <s v="Caribbean Disaster Risk Financing Program - Jamaica"/>
    <s v="Oscar Anil Ishizawa Escudero"/>
    <m/>
    <x v="7"/>
    <s v="Belize"/>
    <n v="233000"/>
    <x v="1"/>
    <s v="Window 2 (TF081713)"/>
    <s v="TF0A0315"/>
    <x v="1"/>
    <x v="29"/>
    <x v="2"/>
    <n v="4"/>
    <d v="2015-04-07T00:00:00"/>
    <x v="4"/>
    <m/>
  </r>
  <r>
    <s v="Caribbean Disaster Risk Financing Program - Jamaica"/>
    <s v="Oscar Anil Ishizawa Escudero"/>
    <s v="FY17 Base Envelope"/>
    <x v="7"/>
    <s v="Belize"/>
    <n v="40000"/>
    <x v="1"/>
    <s v="Window 2 (TF081713)"/>
    <s v="TF0A0315"/>
    <x v="2"/>
    <x v="2"/>
    <x v="0"/>
    <n v="5"/>
    <d v="2017-05-01T00:00:00"/>
    <x v="0"/>
    <m/>
  </r>
  <r>
    <m/>
    <m/>
    <m/>
    <x v="12"/>
    <m/>
    <m/>
    <x v="12"/>
    <m/>
    <m/>
    <x v="3"/>
    <x v="30"/>
    <x v="3"/>
    <m/>
    <m/>
    <x v="5"/>
    <m/>
  </r>
  <r>
    <s v="GFDRR Innovation Labs: Facilitating Regional Risk Financing and Knowledge Sharing Initiatives"/>
    <s v="Alanna Simpson"/>
    <s v="ADRF"/>
    <x v="0"/>
    <s v="Global"/>
    <n v="1575000"/>
    <x v="13"/>
    <s v="3. Facilitating regional risk financing and knowledge sharing activities (TF082776)"/>
    <s v="TF0A0360"/>
    <x v="2"/>
    <x v="2"/>
    <x v="0"/>
    <n v="5"/>
    <d v="2017-05-01T00:00:00"/>
    <x v="0"/>
    <m/>
  </r>
  <r>
    <s v="GFDRR Innovation Labs: Facilitating Regional Risk Financing and Knowledge Sharing Initiatives"/>
    <s v="Alanna Simpson"/>
    <s v="ADRF"/>
    <x v="0"/>
    <s v="Global"/>
    <n v="1539380"/>
    <x v="13"/>
    <s v="3. Facilitating regional risk financing and knowledge sharing activities (TF082776)"/>
    <s v="TF0A0360"/>
    <x v="1"/>
    <x v="29"/>
    <x v="2"/>
    <n v="4"/>
    <d v="2015-04-03T00:00:00"/>
    <x v="4"/>
    <m/>
  </r>
  <r>
    <s v="Africa DRM: Creating Enabling Environment for Risk financing"/>
    <s v="Jean-Baptise Migraine"/>
    <s v="ADRF"/>
    <x v="0"/>
    <s v="Africa - Regional"/>
    <n v="1009403"/>
    <x v="13"/>
    <s v="1. Creating enabling environment for risk financing (TF082774)"/>
    <s v="TF0A0377"/>
    <x v="1"/>
    <x v="29"/>
    <x v="2"/>
    <n v="4"/>
    <d v="2015-04-03T00:00:00"/>
    <x v="4"/>
    <s v="                                             "/>
  </r>
  <r>
    <s v="Africa DRM: Facilitating Regional Risk Financing and Knowledge Sharing Initiatives"/>
    <s v="Jean-Baptise Migraine"/>
    <s v="ADRF"/>
    <x v="0"/>
    <s v="Africa - Regional"/>
    <n v="1104966"/>
    <x v="13"/>
    <s v="3. Facilitating regional risk financing and knowledge sharing activities (TF082776)"/>
    <s v="TF0A0359"/>
    <x v="1"/>
    <x v="29"/>
    <x v="2"/>
    <n v="4"/>
    <d v="2015-04-03T00:00:00"/>
    <x v="4"/>
    <m/>
  </r>
  <r>
    <s v="DRFI: Creating Enabling Environment for Risk financing"/>
    <s v="Julie Dana"/>
    <s v="ADRF"/>
    <x v="0"/>
    <s v="Africa - Regional"/>
    <n v="168234"/>
    <x v="13"/>
    <s v="1. Creating enabling environment for risk financing (TF082774)"/>
    <s v="TF0A0379"/>
    <x v="1"/>
    <x v="29"/>
    <x v="2"/>
    <n v="4"/>
    <d v="2015-04-03T00:00:00"/>
    <x v="4"/>
    <m/>
  </r>
  <r>
    <s v="DRFI: Supporting Countries in Developing Risk Financing Strategies"/>
    <s v="Julie Dana"/>
    <s v="ADRF"/>
    <x v="0"/>
    <s v="Africa - Regional"/>
    <n v="2944092"/>
    <x v="13"/>
    <s v="2. Supporting countries in developing risk financing strategies (TF082775)"/>
    <s v="TF0A0390"/>
    <x v="1"/>
    <x v="29"/>
    <x v="2"/>
    <n v="4"/>
    <d v="2015-04-03T00:00:00"/>
    <x v="4"/>
    <m/>
  </r>
  <r>
    <s v="DRFI: Facilitating Regional Risk Financing and Knowledge Sharing Initiatives"/>
    <s v="Julie Dana"/>
    <s v="ADRF"/>
    <x v="0"/>
    <s v="Africa - Regional"/>
    <n v="1098958"/>
    <x v="13"/>
    <s v="3. Facilitating regional risk financing and knowledge sharing activities (TF082776)"/>
    <s v="TF0A0358"/>
    <x v="1"/>
    <x v="29"/>
    <x v="2"/>
    <n v="4"/>
    <d v="2015-04-03T00:00:00"/>
    <x v="4"/>
    <m/>
  </r>
  <r>
    <s v="Africa DRM: Supporting Countries in Developing Risk Financing Strategies"/>
    <s v="Saurabh Suresh Dani"/>
    <s v="ADRF"/>
    <x v="0"/>
    <s v="Africa - Regional"/>
    <n v="1261754"/>
    <x v="13"/>
    <s v="2. Supporting countries in developing risk financing strategies (TF082775)"/>
    <s v="TF0A0341"/>
    <x v="1"/>
    <x v="29"/>
    <x v="2"/>
    <n v="4"/>
    <d v="2015-04-03T00:00:00"/>
    <x v="4"/>
    <m/>
  </r>
  <r>
    <s v="GFDRR Innovation Labs: Creating the Enabling Environment for Risk financing"/>
    <s v="Alanna Simpson"/>
    <s v="ADRF"/>
    <x v="0"/>
    <s v="Global"/>
    <n v="1960000"/>
    <x v="13"/>
    <s v="1. Creating enabling environment for risk financing (TF082774)"/>
    <s v="TF0A0238"/>
    <x v="2"/>
    <x v="2"/>
    <x v="0"/>
    <n v="5"/>
    <d v="2017-05-01T00:00:00"/>
    <x v="0"/>
    <m/>
  </r>
  <r>
    <s v="GFDRR Innovation Labs: Creating the Enabling Environment for Risk financing"/>
    <s v="Alanna Simpson"/>
    <s v="ADRF"/>
    <x v="0"/>
    <s v="Global"/>
    <n v="2307206"/>
    <x v="13"/>
    <s v="1. Creating enabling environment for risk financing (TF082774)"/>
    <s v="TF0A0238"/>
    <x v="1"/>
    <x v="29"/>
    <x v="2"/>
    <n v="4"/>
    <d v="2015-04-02T00:00:00"/>
    <x v="4"/>
    <m/>
  </r>
  <r>
    <m/>
    <m/>
    <m/>
    <x v="12"/>
    <m/>
    <m/>
    <x v="12"/>
    <m/>
    <m/>
    <x v="3"/>
    <x v="30"/>
    <x v="3"/>
    <m/>
    <m/>
    <x v="5"/>
    <m/>
  </r>
  <r>
    <s v="Armenia National Disaster Risk Management Program"/>
    <s v="Ko Takeuchi"/>
    <s v="FY15-16 Country Window"/>
    <x v="5"/>
    <s v="Armenia"/>
    <n v="1250000"/>
    <x v="2"/>
    <s v="Country Programs (TF082633)"/>
    <s v="TF0A0667"/>
    <x v="1"/>
    <x v="31"/>
    <x v="2"/>
    <n v="3"/>
    <d v="2015-03-31T00:00:00"/>
    <x v="3"/>
    <m/>
  </r>
  <r>
    <s v="Strengthening Climate Information and Early Warning Systems to Support Climate-Resilient Development in Honduras and Nicaragua"/>
    <s v="Ana Campos"/>
    <s v="FY15-16 Country Window"/>
    <x v="7"/>
    <s v="Nicaragua, Honduras"/>
    <n v="700000"/>
    <x v="2"/>
    <s v="Country Programs (TF082633)"/>
    <s v="TF0A0446"/>
    <x v="1"/>
    <x v="31"/>
    <x v="2"/>
    <n v="3"/>
    <d v="2015-03-30T00:00:00"/>
    <x v="3"/>
    <m/>
  </r>
  <r>
    <s v="Strengthening Early Warning and DRM Capacity in Afghanistan"/>
    <s v="Federica Ranghieri"/>
    <s v="Country Window"/>
    <x v="6"/>
    <s v="Afghanistan"/>
    <n v="121000"/>
    <x v="2"/>
    <s v="Country Programs (TF082633)"/>
    <s v="TF0A0103"/>
    <x v="2"/>
    <x v="2"/>
    <x v="0"/>
    <n v="5"/>
    <d v="2017-05-10T00:00:00"/>
    <x v="0"/>
    <m/>
  </r>
  <r>
    <s v="Strengthening Early Warning and DRM Capacity in Afghanistan"/>
    <s v="Federica Ranghieri"/>
    <s v="FY15-16 Country Window"/>
    <x v="6"/>
    <s v="Afghanistan"/>
    <n v="2500000"/>
    <x v="2"/>
    <s v="Country Programs (TF082633)"/>
    <s v="TF0A0103"/>
    <x v="1"/>
    <x v="31"/>
    <x v="2"/>
    <n v="3"/>
    <d v="2015-03-27T00:00:00"/>
    <x v="3"/>
    <m/>
  </r>
  <r>
    <s v="Understanding Disaster Risk and Welfare Impacts in Bolivia "/>
    <s v="Oscar Anil Ishizawa Escudero"/>
    <m/>
    <x v="7"/>
    <s v="Bolivia"/>
    <n v="150000"/>
    <x v="3"/>
    <s v="TF080085"/>
    <s v="TF0A0163"/>
    <x v="1"/>
    <x v="31"/>
    <x v="2"/>
    <n v="3"/>
    <d v="2015-03-27T00:00:00"/>
    <x v="4"/>
    <m/>
  </r>
  <r>
    <s v="Identifying Risk to Protect Schools in the Dominican Republic "/>
    <s v="Michel Matera"/>
    <m/>
    <x v="7"/>
    <s v="Dominican Republic"/>
    <n v="638574"/>
    <x v="1"/>
    <s v="Window 2 (TF081713)"/>
    <s v="TF0A0094"/>
    <x v="1"/>
    <x v="31"/>
    <x v="2"/>
    <n v="3"/>
    <d v="2015-03-26T00:00:00"/>
    <x v="4"/>
    <s v="Draft Stage 2 (C4P)"/>
  </r>
  <r>
    <s v="Mozambique Rapid Assessment Mission with Focus on Flood Risk Management"/>
    <s v="Jean-Baptise Migraine"/>
    <m/>
    <x v="0"/>
    <s v="Mozambique  "/>
    <n v="100000"/>
    <x v="1"/>
    <s v="Window 3 (TF081714)"/>
    <s v="TF019399"/>
    <x v="1"/>
    <x v="31"/>
    <x v="2"/>
    <n v="3"/>
    <d v="2015-03-24T00:00:00"/>
    <x v="4"/>
    <m/>
  </r>
  <r>
    <s v="Building Disaster Resilience in priority sectors in Haiti"/>
    <s v="Michel Matera"/>
    <m/>
    <x v="7"/>
    <s v="Haiti"/>
    <n v="0"/>
    <x v="3"/>
    <s v="TF080085"/>
    <m/>
    <x v="0"/>
    <x v="31"/>
    <x v="2"/>
    <n v="3"/>
    <d v="2015-03-16T00:00:00"/>
    <x v="4"/>
    <s v="1m awared. $734k promise to DFID. Cancelled and Replaced by 04 new projects"/>
  </r>
  <r>
    <s v="Resilience Dialogues"/>
    <s v="Prashant Singh"/>
    <m/>
    <x v="15"/>
    <s v="Global"/>
    <n v="100000"/>
    <x v="3"/>
    <s v="TF080085"/>
    <s v="TF017337"/>
    <x v="2"/>
    <x v="31"/>
    <x v="2"/>
    <n v="3"/>
    <d v="2015-03-16T00:00:00"/>
    <x v="4"/>
    <s v="Top-up for Sendai Resilience Dialogue"/>
  </r>
  <r>
    <s v="Challenge Fund and Open Data for Resilience Scoping Project "/>
    <s v="Emma Katrine Phillips"/>
    <s v="FY15 DFID Contribution - Innovation Lab - Challenge Fund"/>
    <x v="4"/>
    <s v="Global"/>
    <n v="1514480"/>
    <x v="0"/>
    <s v="Innovation Lab (TF082810)"/>
    <s v="TF019402"/>
    <x v="1"/>
    <x v="31"/>
    <x v="2"/>
    <n v="3"/>
    <d v="2015-03-04T00:00:00"/>
    <x v="4"/>
    <m/>
  </r>
  <r>
    <s v="GFDRR Country Evaluation 2015"/>
    <s v="Vica Rosario Bogaerts"/>
    <s v="FY16 Base Envelope"/>
    <x v="15"/>
    <s v="Global"/>
    <n v="54000"/>
    <x v="3"/>
    <s v="TF080085"/>
    <s v="TF018441"/>
    <x v="2"/>
    <x v="31"/>
    <x v="2"/>
    <n v="3"/>
    <d v="2015-03-01T00:00:00"/>
    <x v="2"/>
    <s v="EXPECTED TOP-UP REQUEST"/>
  </r>
  <r>
    <s v="Niger Technical Assistance for multi-hazard early warning system with focus on rapid-onset hazards"/>
    <s v="Jean-Baptise Migraine"/>
    <m/>
    <x v="0"/>
    <s v="Niger"/>
    <n v="300000"/>
    <x v="1"/>
    <s v="Window 2 (TF081713)"/>
    <s v="TF0A0096"/>
    <x v="1"/>
    <x v="32"/>
    <x v="2"/>
    <n v="2"/>
    <d v="2015-02-27T00:00:00"/>
    <x v="4"/>
    <m/>
  </r>
  <r>
    <s v="Developing Strategic Plans for Financial Protection Mechanisms in South East Asia"/>
    <s v="Armando Eduardo Guzman Escobar"/>
    <s v="FY15-16 Country Window"/>
    <x v="1"/>
    <s v="Region  "/>
    <n v="2500000"/>
    <x v="2"/>
    <s v="Country Programs (TF082633)"/>
    <s v="TF0A0408"/>
    <x v="1"/>
    <x v="32"/>
    <x v="2"/>
    <n v="2"/>
    <d v="2015-02-24T00:00:00"/>
    <x v="3"/>
    <m/>
  </r>
  <r>
    <s v="Developing a Strategy for Disaster Risk Management in Argentina"/>
    <s v="Niels B. Holm-Nielsen"/>
    <m/>
    <x v="7"/>
    <s v="Argentina"/>
    <n v="80000"/>
    <x v="3"/>
    <s v="TF080085"/>
    <s v="TF019352"/>
    <x v="1"/>
    <x v="32"/>
    <x v="2"/>
    <n v="2"/>
    <d v="2015-02-20T00:00:00"/>
    <x v="4"/>
    <s v="Confirmed with Water Sector TTL and Practice Manager"/>
  </r>
  <r>
    <s v="Malawi Flood PDNA 2015"/>
    <s v="Ayaz Parvez"/>
    <s v="All Windows"/>
    <x v="0"/>
    <s v="Malawi"/>
    <n v="170000"/>
    <x v="1"/>
    <s v="Window 3 (TF081714)"/>
    <s v="TF019146"/>
    <x v="1"/>
    <x v="32"/>
    <x v="2"/>
    <n v="2"/>
    <d v="2015-02-19T00:00:00"/>
    <x v="4"/>
    <m/>
  </r>
  <r>
    <s v="Risk Assessment and Resilience Action Plan"/>
    <s v="Francis M. Muraya"/>
    <s v="All Windows"/>
    <x v="0"/>
    <s v="Uganda"/>
    <n v="650000"/>
    <x v="1"/>
    <s v="Window 2 (TF081713)"/>
    <s v="TF0A0169"/>
    <x v="1"/>
    <x v="32"/>
    <x v="2"/>
    <n v="2"/>
    <d v="2015-02-04T00:00:00"/>
    <x v="4"/>
    <m/>
  </r>
  <r>
    <s v="Community Resilience to Climate and Disaster Risk Project (C"/>
    <s v="Denis Jean-Jacques Jordy"/>
    <m/>
    <x v="1"/>
    <s v="Solomon Islands"/>
    <n v="200000"/>
    <x v="1"/>
    <s v="Window 2 (TF081713)"/>
    <s v="TF018892"/>
    <x v="1"/>
    <x v="33"/>
    <x v="2"/>
    <n v="1"/>
    <d v="2015-01-30T00:00:00"/>
    <x v="4"/>
    <s v="Approved in FY14 (Dec 2013 - http://sdweb.worldbank.org/gfdrr/home.cfm?Page=activity_details&amp;oid=5159&amp;rg=247)"/>
  </r>
  <r>
    <s v="Disaster Risk Finance Just in Time support to operations FY15"/>
    <s v="Olivier Mahul"/>
    <m/>
    <x v="16"/>
    <s v="Global"/>
    <n v="500000"/>
    <x v="3"/>
    <s v="TF080085"/>
    <s v="TF0A0095"/>
    <x v="1"/>
    <x v="33"/>
    <x v="2"/>
    <n v="1"/>
    <d v="2015-01-23T00:00:00"/>
    <x v="4"/>
    <m/>
  </r>
  <r>
    <s v="&quot;Stories of Impact&quot; - harvesting stories of operational results and lessons"/>
    <s v="Vica Rosario Bogaerts"/>
    <m/>
    <x v="15"/>
    <s v="Global"/>
    <n v="50000"/>
    <x v="3"/>
    <s v="TF080085"/>
    <s v="TF018960"/>
    <x v="1"/>
    <x v="33"/>
    <x v="2"/>
    <n v="1"/>
    <d v="2015-01-23T00:00:00"/>
    <x v="4"/>
    <m/>
  </r>
  <r>
    <s v="New Strategy for Capacity Building Development of GFDRR's Capacity Building Strategy and eLearning Program"/>
    <s v="Federica Ranghieri"/>
    <m/>
    <x v="21"/>
    <s v="Global"/>
    <n v="250000"/>
    <x v="3"/>
    <s v="TF080085"/>
    <s v="TF0A0424"/>
    <x v="1"/>
    <x v="33"/>
    <x v="2"/>
    <n v="1"/>
    <d v="2015-01-16T00:00:00"/>
    <x v="4"/>
    <m/>
  </r>
  <r>
    <s v="Capacity Building for Disaster Risk Reduction (DRR) in the MENA Region"/>
    <s v="Andrea Zanon"/>
    <s v="FY17 Base Envelope"/>
    <x v="14"/>
    <s v="Region  "/>
    <n v="150000"/>
    <x v="3"/>
    <s v="TF080085"/>
    <s v="TF019292"/>
    <x v="2"/>
    <x v="2"/>
    <x v="0"/>
    <n v="5"/>
    <d v="2017-05-01T00:00:00"/>
    <x v="0"/>
    <m/>
  </r>
  <r>
    <s v="Capacity Building for Disaster Risk Reduction (DRR) in the MENA Region"/>
    <s v="Andrea Zanon"/>
    <m/>
    <x v="14"/>
    <s v="Region  "/>
    <n v="260000"/>
    <x v="3"/>
    <s v="TF080085"/>
    <s v="TF019292"/>
    <x v="1"/>
    <x v="33"/>
    <x v="2"/>
    <n v="1"/>
    <d v="2015-01-13T00:00:00"/>
    <x v="4"/>
    <m/>
  </r>
  <r>
    <s v="Strengthening National DRM Investments in Vietnam"/>
    <s v="Abigail Baca"/>
    <m/>
    <x v="1"/>
    <s v="Vietnam"/>
    <n v="800000"/>
    <x v="3"/>
    <s v="TF080085"/>
    <s v="TF019150"/>
    <x v="1"/>
    <x v="33"/>
    <x v="2"/>
    <n v="1"/>
    <d v="2015-01-02T00:00:00"/>
    <x v="4"/>
    <m/>
  </r>
  <r>
    <s v="Strengthening Disaster Risk Management and Climate Resilience in Jamaica?s Development Planning Process"/>
    <s v="Eric Dickson"/>
    <m/>
    <x v="7"/>
    <s v="Jamaica"/>
    <n v="859849"/>
    <x v="1"/>
    <s v="Window 2 (TF081713)"/>
    <s v="TF018902"/>
    <x v="1"/>
    <x v="34"/>
    <x v="4"/>
    <n v="12"/>
    <d v="2014-12-23T00:00:00"/>
    <x v="4"/>
    <m/>
  </r>
  <r>
    <s v="Just-in-Time Capacity Building and Advice for Climate Resilience"/>
    <s v="Bettencourt, Sofia U. "/>
    <s v="FY15 Swiss Contribution - CC Window 2 (JIT)"/>
    <x v="8"/>
    <s v="Global"/>
    <n v="3000000"/>
    <x v="0"/>
    <s v="Resilience to Climate Change (TF082815)"/>
    <s v="TF018938"/>
    <x v="1"/>
    <x v="34"/>
    <x v="4"/>
    <n v="12"/>
    <d v="2014-12-21T00:00:00"/>
    <x v="4"/>
    <s v="Close monitoring needed"/>
  </r>
  <r>
    <s v="Bank-GFDRR Support for WCDRR 2015"/>
    <s v="Prashant Singh"/>
    <m/>
    <x v="15"/>
    <s v="Global"/>
    <n v="874536"/>
    <x v="3"/>
    <s v="TF080085"/>
    <s v="TF018951"/>
    <x v="1"/>
    <x v="34"/>
    <x v="4"/>
    <n v="12"/>
    <d v="2014-12-16T00:00:00"/>
    <x v="4"/>
    <m/>
  </r>
  <r>
    <s v="Lebanon Comprehensive Urban Resilience Project "/>
    <s v="Andrea Zanon"/>
    <m/>
    <x v="14"/>
    <s v="Lebanon"/>
    <n v="700000"/>
    <x v="3"/>
    <s v="TF080085"/>
    <s v="TF019136"/>
    <x v="1"/>
    <x v="34"/>
    <x v="4"/>
    <n v="12"/>
    <d v="2014-12-15T00:00:00"/>
    <x v="4"/>
    <m/>
  </r>
  <r>
    <s v="Central America Disaster Risk Financing Engagement (GFDRR Track II MDTF)"/>
    <s v="Ana Campos"/>
    <m/>
    <x v="7"/>
    <s v="Central America"/>
    <n v="300000"/>
    <x v="3"/>
    <s v="TF080085"/>
    <s v="TF016321"/>
    <x v="2"/>
    <x v="34"/>
    <x v="4"/>
    <n v="12"/>
    <d v="2014-12-15T00:00:00"/>
    <x v="4"/>
    <s v="TTL will submit 300,000 Stage 1 proposal before December 15"/>
  </r>
  <r>
    <s v="Small Island States Resilience Initiative (SISRI) Thematic Group"/>
    <s v="Bettencourt, Sofia U. "/>
    <m/>
    <x v="9"/>
    <s v="Global"/>
    <n v="400000"/>
    <x v="3"/>
    <s v="TF080085"/>
    <s v="TF018740"/>
    <x v="1"/>
    <x v="34"/>
    <x v="4"/>
    <n v="12"/>
    <d v="2014-12-14T00:00:00"/>
    <x v="4"/>
    <m/>
  </r>
  <r>
    <s v="Improving Service Delivery of DRM in India"/>
    <s v="Saurabh Suresh Dani"/>
    <s v="FY15-16 Country Window"/>
    <x v="6"/>
    <s v="India"/>
    <n v="2000000"/>
    <x v="2"/>
    <s v="Country Programs (TF082633)"/>
    <s v="TF019224"/>
    <x v="1"/>
    <x v="34"/>
    <x v="4"/>
    <n v="12"/>
    <d v="2014-12-08T00:00:00"/>
    <x v="3"/>
    <m/>
  </r>
  <r>
    <s v="Development of Risk Reduction Measures, Preparedness and Response to Disaster Risk in Central Africa"/>
    <s v="Francis M. Muraya"/>
    <s v="All Windows"/>
    <x v="0"/>
    <s v="Central Africa"/>
    <n v="300000"/>
    <x v="1"/>
    <s v="Window 1 (TF081712)"/>
    <s v="TF019152"/>
    <x v="1"/>
    <x v="34"/>
    <x v="4"/>
    <n v="12"/>
    <d v="2014-12-01T00:00:00"/>
    <x v="4"/>
    <m/>
  </r>
  <r>
    <s v="Empowering Communities for Disaster and Climate Resilience -"/>
    <s v="Margaret Arnold"/>
    <m/>
    <x v="2"/>
    <s v="Global"/>
    <n v="145000"/>
    <x v="3"/>
    <s v="TF080085"/>
    <s v="TF015831"/>
    <x v="2"/>
    <x v="34"/>
    <x v="4"/>
    <n v="12"/>
    <d v="2014-12-01T00:00:00"/>
    <x v="4"/>
    <m/>
  </r>
  <r>
    <s v="Technical input to the Global Assessment Report 2015 (GFDRR_"/>
    <s v="Robert Curle Jesse Reid"/>
    <m/>
    <x v="15"/>
    <s v="Global"/>
    <n v="75000"/>
    <x v="4"/>
    <s v="TF080318 - TRACK III: MDTF STANDBY RECOVERY FINANCING FACILITY-TECHNICAL ASSISTANCE"/>
    <s v="TF016541"/>
    <x v="2"/>
    <x v="34"/>
    <x v="4"/>
    <n v="12"/>
    <d v="2014-12-01T00:00:00"/>
    <x v="4"/>
    <m/>
  </r>
  <r>
    <s v="Supporting institutional building under the National Disaster Risk Management Program"/>
    <s v="Jose C. Joaquin Toro Landivar"/>
    <m/>
    <x v="5"/>
    <s v="Serbia  "/>
    <n v="500000"/>
    <x v="3"/>
    <s v="TF080085"/>
    <s v="TF018903"/>
    <x v="1"/>
    <x v="35"/>
    <x v="4"/>
    <n v="11"/>
    <d v="2014-11-26T00:00:00"/>
    <x v="4"/>
    <m/>
  </r>
  <r>
    <s v="Developing Safer School Programs in Malawi "/>
    <s v="Francis Samson Nkoka"/>
    <m/>
    <x v="0"/>
    <s v="Malawi"/>
    <n v="300000"/>
    <x v="3"/>
    <s v="TF080085"/>
    <s v="TF019059"/>
    <x v="1"/>
    <x v="35"/>
    <x v="4"/>
    <n v="11"/>
    <d v="2014-11-25T00:00:00"/>
    <x v="4"/>
    <m/>
  </r>
  <r>
    <s v="Policy dialogue for the development of a Comprehensive Natural Disaster Risk Management Program"/>
    <s v="Francis M. Muraya"/>
    <m/>
    <x v="0"/>
    <s v="Kenya  "/>
    <n v="500000"/>
    <x v="3"/>
    <s v="TF080085"/>
    <s v="TF019002"/>
    <x v="1"/>
    <x v="35"/>
    <x v="4"/>
    <n v="11"/>
    <d v="2014-11-21T00:00:00"/>
    <x v="4"/>
    <m/>
  </r>
  <r>
    <s v="Senegal Disaster Risk Management PHASE II"/>
    <s v="Isabelle Celine Kane"/>
    <m/>
    <x v="0"/>
    <s v="Senegal  "/>
    <n v="1000000"/>
    <x v="3"/>
    <s v="TF080085"/>
    <s v="TF019060"/>
    <x v="1"/>
    <x v="35"/>
    <x v="4"/>
    <n v="11"/>
    <d v="2014-11-21T00:00:00"/>
    <x v="4"/>
    <m/>
  </r>
  <r>
    <s v="Ethiopia Disaster Risk Management Analysis"/>
    <s v="Michel Matera"/>
    <m/>
    <x v="0"/>
    <s v="Ethiopia  "/>
    <n v="47000"/>
    <x v="3"/>
    <s v="TF080085"/>
    <s v="TF0A0318"/>
    <x v="2"/>
    <x v="2"/>
    <x v="0"/>
    <n v="5"/>
    <d v="2017-05-20T00:00:00"/>
    <x v="0"/>
    <m/>
  </r>
  <r>
    <s v="Ethiopia Disaster Risk Management Analysis"/>
    <s v="Michel Matera"/>
    <m/>
    <x v="0"/>
    <s v="Ethiopia  "/>
    <n v="700000"/>
    <x v="3"/>
    <s v="TF080085"/>
    <s v="TF0A0318"/>
    <x v="1"/>
    <x v="35"/>
    <x v="4"/>
    <n v="11"/>
    <d v="2014-11-21T00:00:00"/>
    <x v="4"/>
    <m/>
  </r>
  <r>
    <s v="Philippines - Support to Implementation of Disaster Risk Financing and Insurance Strategy"/>
    <s v="Olivier Mahul"/>
    <s v="FY15 DFID Contribution - DRFI - Philippines"/>
    <x v="16"/>
    <s v="Philippines"/>
    <n v="4408200"/>
    <x v="0"/>
    <s v="DRFI (TF082804)"/>
    <s v="TF018718"/>
    <x v="1"/>
    <x v="35"/>
    <x v="4"/>
    <n v="11"/>
    <d v="2014-11-14T00:00:00"/>
    <x v="4"/>
    <s v="Need to monitor DFID tranches vs. installments"/>
  </r>
  <r>
    <s v="Disaster Risk Financing and Insurance Program - Policy FY15-17"/>
    <s v="Benedikt Lukas Signer"/>
    <m/>
    <x v="16"/>
    <s v="Global"/>
    <n v="1000000"/>
    <x v="3"/>
    <s v="TF080085"/>
    <s v="TF018576"/>
    <x v="1"/>
    <x v="35"/>
    <x v="4"/>
    <n v="11"/>
    <d v="2014-11-14T00:00:00"/>
    <x v="4"/>
    <m/>
  </r>
  <r>
    <s v="Strengthening Urban Resilience to Disasters in Kyrgyz Republic"/>
    <s v="Yarissa Lyngdoh Sommer"/>
    <m/>
    <x v="5"/>
    <s v="Kyrgyz Republic"/>
    <n v="597900"/>
    <x v="3"/>
    <s v="TF080085"/>
    <s v="TF019353"/>
    <x v="1"/>
    <x v="35"/>
    <x v="4"/>
    <n v="11"/>
    <d v="2014-11-12T00:00:00"/>
    <x v="4"/>
    <m/>
  </r>
  <r>
    <s v="GFDRR Track II TA for Modernizing Hydro-Meteorological Services to Strengthen Climate Resilience in Africa"/>
    <s v="Vladimir V. Tsirkunov"/>
    <s v="FY17 Base Envelope"/>
    <x v="18"/>
    <s v="Africa - Regional"/>
    <n v="463000"/>
    <x v="3"/>
    <s v="TF080085"/>
    <s v="TF019003"/>
    <x v="2"/>
    <x v="0"/>
    <x v="0"/>
    <n v="7"/>
    <d v="2017-07-12T00:00:00"/>
    <x v="0"/>
    <m/>
  </r>
  <r>
    <s v="GFDRR Track II TA for Modernizing Hydro-Meteorological Services to Strengthen Climate Resilience in Africa"/>
    <s v="Vladimir V. Tsirkunov"/>
    <m/>
    <x v="0"/>
    <s v="Africa - Regional"/>
    <n v="1000000"/>
    <x v="3"/>
    <s v="TF080085"/>
    <s v="TF019003"/>
    <x v="1"/>
    <x v="35"/>
    <x v="4"/>
    <n v="11"/>
    <d v="2014-11-07T00:00:00"/>
    <x v="4"/>
    <m/>
  </r>
  <r>
    <s v="Evolving risk: Influencing Decision Makers on the Potential Today to Reduce Disaster Risk of Tomorrow"/>
    <s v="Alanna Simpson"/>
    <m/>
    <x v="4"/>
    <s v="Global"/>
    <n v="210000"/>
    <x v="3"/>
    <s v="TF080085"/>
    <s v="TF018475"/>
    <x v="1"/>
    <x v="35"/>
    <x v="4"/>
    <n v="11"/>
    <d v="2014-11-03T00:00:00"/>
    <x v="4"/>
    <m/>
  </r>
  <r>
    <s v="Open Data for Resilience: Support to Ebola Crisis"/>
    <s v="Alanna Simpson"/>
    <m/>
    <x v="4"/>
    <s v="Global"/>
    <n v="100000"/>
    <x v="3"/>
    <s v="TF080085"/>
    <s v="TF018477"/>
    <x v="1"/>
    <x v="35"/>
    <x v="4"/>
    <n v="11"/>
    <d v="2014-11-03T00:00:00"/>
    <x v="4"/>
    <m/>
  </r>
  <r>
    <s v="GFDRR Country Evaluation 2015"/>
    <s v="Vica Rosario Bogaerts"/>
    <m/>
    <x v="15"/>
    <s v="Global"/>
    <n v="500000"/>
    <x v="3"/>
    <s v="TF080085"/>
    <s v="TF018441"/>
    <x v="1"/>
    <x v="36"/>
    <x v="4"/>
    <n v="10"/>
    <d v="2014-10-27T00:00:00"/>
    <x v="4"/>
    <m/>
  </r>
  <r>
    <s v="Mozambique Safer Schools Program"/>
    <s v="Francis Samson Nkoka"/>
    <m/>
    <x v="0"/>
    <s v="Mozambique  "/>
    <n v="1500000"/>
    <x v="3"/>
    <s v="TF080085"/>
    <s v="TF019061"/>
    <x v="1"/>
    <x v="36"/>
    <x v="4"/>
    <n v="10"/>
    <d v="2014-10-24T00:00:00"/>
    <x v="4"/>
    <m/>
  </r>
  <r>
    <s v="Mainstreaming DRM through Simple and Robust Hazard Analytics: Development of an open-source hazard analytical tool"/>
    <s v="Alanna Simpson"/>
    <m/>
    <x v="4"/>
    <s v="Global"/>
    <n v="825000"/>
    <x v="3"/>
    <s v="TF080085"/>
    <s v="TF018472"/>
    <x v="1"/>
    <x v="36"/>
    <x v="4"/>
    <n v="10"/>
    <d v="2014-10-24T00:00:00"/>
    <x v="4"/>
    <m/>
  </r>
  <r>
    <s v="Disaster Linked Social Protection FY15-17 (November 2014 -  June 2017)"/>
    <s v="Barry Patrick Maher"/>
    <m/>
    <x v="16"/>
    <s v="Global"/>
    <n v="500000"/>
    <x v="3"/>
    <s v="TF080085"/>
    <s v="TF018861"/>
    <x v="1"/>
    <x v="36"/>
    <x v="4"/>
    <n v="10"/>
    <d v="2014-10-23T00:00:00"/>
    <x v="4"/>
    <m/>
  </r>
  <r>
    <s v="Marshall Islands - Pacific Catastrophe Risk Insurance Pilot"/>
    <s v="Olivier Mahul"/>
    <s v="FY15-16 Country Window"/>
    <x v="1"/>
    <s v="Pacific Islands"/>
    <n v="250000"/>
    <x v="2"/>
    <s v="Country Programs (TF082633)"/>
    <s v="TF018141"/>
    <x v="1"/>
    <x v="36"/>
    <x v="4"/>
    <n v="10"/>
    <d v="2014-10-20T00:00:00"/>
    <x v="3"/>
    <m/>
  </r>
  <r>
    <s v="Samoa - Pacific Catastrophe Risk Insurance Pilot Season 3"/>
    <s v="Olivier Mahul"/>
    <s v="FY15-16 Country Window"/>
    <x v="1"/>
    <s v="Pacific Islands"/>
    <n v="250000"/>
    <x v="2"/>
    <s v="Country Programs (TF082633)"/>
    <s v="TF018142"/>
    <x v="1"/>
    <x v="36"/>
    <x v="4"/>
    <n v="10"/>
    <d v="2014-10-20T00:00:00"/>
    <x v="3"/>
    <m/>
  </r>
  <r>
    <s v="Tonga - Pacific Catastrophe Risk Insurance Pilot Season 3"/>
    <s v="Olivier Mahul"/>
    <s v="FY15-16 Country Window"/>
    <x v="1"/>
    <s v="Pacific Islands"/>
    <n v="250000"/>
    <x v="2"/>
    <s v="Country Programs (TF082633)"/>
    <s v="TF018143"/>
    <x v="1"/>
    <x v="36"/>
    <x v="4"/>
    <n v="10"/>
    <d v="2014-10-20T00:00:00"/>
    <x v="3"/>
    <m/>
  </r>
  <r>
    <s v="Vanuatu - Pacific Catastrophe Risk Insurance Pilot Season 3"/>
    <s v="Olivier Mahul"/>
    <s v="FY15-16 Country Window"/>
    <x v="1"/>
    <s v="Pacific Islands"/>
    <n v="250000"/>
    <x v="2"/>
    <s v="Country Programs (TF082633)"/>
    <s v="TF018144"/>
    <x v="1"/>
    <x v="36"/>
    <x v="4"/>
    <n v="10"/>
    <d v="2014-10-20T00:00:00"/>
    <x v="3"/>
    <m/>
  </r>
  <r>
    <s v="Preparing collaboration with regional organizations in Africa under the ACP-EU Program"/>
    <s v="Christoph Pusch"/>
    <s v="All Windows"/>
    <x v="0"/>
    <s v="Region  "/>
    <n v="500000"/>
    <x v="1"/>
    <s v="Window 1 (TF081712)"/>
    <s v="TF018469"/>
    <x v="1"/>
    <x v="36"/>
    <x v="4"/>
    <n v="10"/>
    <d v="2014-10-16T00:00:00"/>
    <x v="4"/>
    <m/>
  </r>
  <r>
    <s v="GFDRR Innovation Labs: Enhancing Risk Identification Quality through Technical Assistance"/>
    <s v="Alanna Simpson"/>
    <m/>
    <x v="4"/>
    <s v="Global"/>
    <n v="230000"/>
    <x v="3"/>
    <s v="TF080085"/>
    <s v="TF018474"/>
    <x v="1"/>
    <x v="36"/>
    <x v="4"/>
    <n v="10"/>
    <d v="2014-10-14T00:00:00"/>
    <x v="4"/>
    <m/>
  </r>
  <r>
    <s v="GFDRR Innovation Labs: Partnerships, Training and Communication"/>
    <s v="Alanna Simpson"/>
    <m/>
    <x v="4"/>
    <s v="Global"/>
    <n v="270000"/>
    <x v="3"/>
    <s v="TF080085"/>
    <s v="TF018473"/>
    <x v="1"/>
    <x v="36"/>
    <x v="4"/>
    <n v="10"/>
    <d v="2014-10-14T00:00:00"/>
    <x v="4"/>
    <m/>
  </r>
  <r>
    <s v="Open Data for Resilience Technology Development"/>
    <s v="Alanna Simpson"/>
    <m/>
    <x v="4"/>
    <s v="Global"/>
    <n v="185000"/>
    <x v="3"/>
    <s v="TF080085"/>
    <s v="TF018476"/>
    <x v="1"/>
    <x v="36"/>
    <x v="4"/>
    <n v="10"/>
    <d v="2014-10-14T00:00:00"/>
    <x v="4"/>
    <m/>
  </r>
  <r>
    <s v="Code for Resilience - 2015"/>
    <s v="Keiko Saito"/>
    <m/>
    <x v="4"/>
    <s v="Global"/>
    <n v="240000"/>
    <x v="3"/>
    <s v="TF080085"/>
    <s v="TF018454"/>
    <x v="1"/>
    <x v="36"/>
    <x v="4"/>
    <n v="10"/>
    <d v="2014-10-14T00:00:00"/>
    <x v="4"/>
    <m/>
  </r>
  <r>
    <s v="Research and Peer-to-Peer Knowledge Exchange for 2015 WCDRR in Sendai"/>
    <s v="Margaret Arnold"/>
    <m/>
    <x v="2"/>
    <s v="Global"/>
    <n v="355000"/>
    <x v="3"/>
    <s v="TF080085"/>
    <s v="TF018371"/>
    <x v="1"/>
    <x v="36"/>
    <x v="4"/>
    <n v="10"/>
    <d v="2014-10-08T00:00:00"/>
    <x v="4"/>
    <m/>
  </r>
  <r>
    <s v="Programmatic TA: Building Climate and Disaster Resilience in the Pacific"/>
    <s v="Denis Jean-Jacques Jordy"/>
    <m/>
    <x v="1"/>
    <s v="Region  "/>
    <n v="1000000"/>
    <x v="1"/>
    <s v="Window 1 (TF081712)"/>
    <s v="TF018353"/>
    <x v="1"/>
    <x v="36"/>
    <x v="4"/>
    <n v="10"/>
    <d v="2014-10-07T00:00:00"/>
    <x v="4"/>
    <s v="Additional $400k planned"/>
  </r>
  <r>
    <s v="Ghana - Strengthening Flood Management in Ghana"/>
    <s v="Shelley Mcmillan"/>
    <s v="FY15-16 Country Window"/>
    <x v="0"/>
    <s v="Ghana"/>
    <n v="1500000"/>
    <x v="2"/>
    <s v="Country Programs (TF082633)"/>
    <s v="TF019235"/>
    <x v="1"/>
    <x v="36"/>
    <x v="4"/>
    <n v="10"/>
    <d v="2014-10-01T00:00:00"/>
    <x v="3"/>
    <m/>
  </r>
  <r>
    <s v="Turkey - Building Resilience in Turkey Project"/>
    <s v="Elif Ayhan"/>
    <s v="FY15-16 Country Window"/>
    <x v="5"/>
    <s v="Turkey"/>
    <n v="1500000"/>
    <x v="2"/>
    <s v="Country Programs (TF082633)"/>
    <s v="TF018854"/>
    <x v="1"/>
    <x v="36"/>
    <x v="4"/>
    <n v="10"/>
    <d v="2014-10-01T00:00:00"/>
    <x v="3"/>
    <m/>
  </r>
  <r>
    <s v="Brazil-Innovations in DRM Decision Making in Brazil"/>
    <s v="Michel Matera"/>
    <s v="FY15-16 Country Window"/>
    <x v="7"/>
    <s v="Brazil"/>
    <n v="1265000"/>
    <x v="2"/>
    <s v="Country Programs (TF082633)"/>
    <s v="TF018698"/>
    <x v="1"/>
    <x v="36"/>
    <x v="4"/>
    <n v="10"/>
    <d v="2014-10-01T00:00:00"/>
    <x v="3"/>
    <m/>
  </r>
  <r>
    <s v="Egypt - Strengthening DRM in Egypt Project"/>
    <s v="Osama Hamad"/>
    <s v="FY15-16 Country Window"/>
    <x v="14"/>
    <s v="Egypt"/>
    <n v="500000"/>
    <x v="2"/>
    <s v="Country Programs (TF082633)"/>
    <s v="TF018734"/>
    <x v="1"/>
    <x v="36"/>
    <x v="4"/>
    <n v="10"/>
    <d v="2014-10-01T00:00:00"/>
    <x v="3"/>
    <m/>
  </r>
  <r>
    <s v="South Asia - South Asia Promotion of Resilient Infrastructure"/>
    <s v="Marc S. Forni"/>
    <s v="FY15-16 Country Window"/>
    <x v="6"/>
    <s v="South Asia"/>
    <n v="1000000"/>
    <x v="2"/>
    <s v="Country Programs (TF082633)"/>
    <s v="TF018697"/>
    <x v="1"/>
    <x v="36"/>
    <x v="4"/>
    <n v="10"/>
    <d v="2014-10-01T00:00:00"/>
    <x v="3"/>
    <m/>
  </r>
  <r>
    <s v="Bangladesh Urban Earthquake Resilience Project - Phase 2"/>
    <s v="Marc S. Forni"/>
    <m/>
    <x v="6"/>
    <s v="Bangladesh"/>
    <n v="100000"/>
    <x v="3"/>
    <s v="TF080085"/>
    <s v="TF015734"/>
    <x v="2"/>
    <x v="37"/>
    <x v="4"/>
    <n v="9"/>
    <d v="2014-09-19T00:00:00"/>
    <x v="4"/>
    <m/>
  </r>
  <r>
    <s v="Strengthening Capacity to Mainstream Disaster Risk Management"/>
    <s v="Marc S. Forni"/>
    <m/>
    <x v="6"/>
    <s v="Sri Lanka"/>
    <n v="125000"/>
    <x v="3"/>
    <s v="TF080085"/>
    <s v="TF016698"/>
    <x v="2"/>
    <x v="37"/>
    <x v="4"/>
    <n v="9"/>
    <d v="2014-09-19T00:00:00"/>
    <x v="4"/>
    <m/>
  </r>
  <r>
    <s v="Support to Strengthen India's National DRM Capacity"/>
    <s v="Saurabh Suresh Dani"/>
    <m/>
    <x v="6"/>
    <s v="India  "/>
    <n v="450000"/>
    <x v="3"/>
    <s v="TF080085"/>
    <s v="TF018249"/>
    <x v="1"/>
    <x v="37"/>
    <x v="4"/>
    <n v="9"/>
    <d v="2014-09-18T00:00:00"/>
    <x v="4"/>
    <m/>
  </r>
  <r>
    <s v="Bangladesh ? Disaster Risk Financing and Insurance Program (DRFI)"/>
    <s v="Marc S. Forni"/>
    <m/>
    <x v="6"/>
    <s v="Bangladesh"/>
    <n v="1000000"/>
    <x v="8"/>
    <s v="TF080128"/>
    <s v="TF018247"/>
    <x v="1"/>
    <x v="37"/>
    <x v="4"/>
    <n v="9"/>
    <d v="2014-09-15T00:00:00"/>
    <x v="4"/>
    <m/>
  </r>
  <r>
    <s v="Mainstreaming DRM in Peru’s Education Sector Project"/>
    <s v="Fernando Ramirez Cortes"/>
    <s v="FY15-16 Country Window"/>
    <x v="7"/>
    <s v="Peru"/>
    <n v="1400000"/>
    <x v="2"/>
    <s v="Country Programs (TF082633)"/>
    <s v="TF018246"/>
    <x v="1"/>
    <x v="37"/>
    <x v="4"/>
    <n v="9"/>
    <d v="2014-09-14T00:00:00"/>
    <x v="3"/>
    <m/>
  </r>
  <r>
    <s v="Global Program for Safer Schools - Top-Up 1"/>
    <s v="Vica Rosario Bogaerts"/>
    <m/>
    <x v="10"/>
    <s v="Global"/>
    <n v="500000"/>
    <x v="3"/>
    <s v="TF080085"/>
    <s v="TF018232"/>
    <x v="2"/>
    <x v="37"/>
    <x v="4"/>
    <n v="9"/>
    <d v="2014-09-12T00:00:00"/>
    <x v="4"/>
    <m/>
  </r>
  <r>
    <s v="Global Program for Safer Schools - Top-Up 2"/>
    <s v="Vica Rosario Bogaerts"/>
    <m/>
    <x v="10"/>
    <s v="Global"/>
    <n v="577000"/>
    <x v="3"/>
    <s v="TF080085"/>
    <s v="TF018232"/>
    <x v="2"/>
    <x v="37"/>
    <x v="4"/>
    <n v="9"/>
    <d v="2014-09-12T00:00:00"/>
    <x v="4"/>
    <s v="Overbudget by $577k (Claw back returned to Australia)"/>
  </r>
  <r>
    <s v="Strengthening Weather and Climate"/>
    <s v="Vladimir V. Tsirkunov"/>
    <m/>
    <x v="18"/>
    <s v="Global"/>
    <n v="500000"/>
    <x v="3"/>
    <s v="TF080085"/>
    <s v="TF098892"/>
    <x v="2"/>
    <x v="37"/>
    <x v="4"/>
    <n v="9"/>
    <d v="2014-09-11T00:00:00"/>
    <x v="4"/>
    <m/>
  </r>
  <r>
    <s v="Socio-Economic Benefits of DRM Report"/>
    <s v="Robert Curle Jesse Reid"/>
    <m/>
    <x v="15"/>
    <s v="Global"/>
    <n v="200000"/>
    <x v="3"/>
    <s v="TF080085"/>
    <s v="TF018001"/>
    <x v="1"/>
    <x v="38"/>
    <x v="4"/>
    <n v="8"/>
    <d v="2014-08-30T00:00:00"/>
    <x v="4"/>
    <m/>
  </r>
  <r>
    <s v="A Study on the Impact of Disasters on Poverty and Shared Prosperity in the Central American Region"/>
    <s v="Oscar Anil Ishizawa Escudero"/>
    <m/>
    <x v="7"/>
    <s v="Multiple (Costa Rica, El Salvador, Guatemala, Honduras, Nicaragua, Panama)"/>
    <n v="260000"/>
    <x v="3"/>
    <s v="TF080085"/>
    <s v="TF018258"/>
    <x v="1"/>
    <x v="38"/>
    <x v="4"/>
    <n v="8"/>
    <d v="2014-08-22T00:00:00"/>
    <x v="4"/>
    <m/>
  </r>
  <r>
    <s v="Enabling Scaled up Risk Reduction Investments in the Philippines Project under the JP-WB PMDRM TF - USD1,850,000"/>
    <s v="Jolanta Kryspin-Watson"/>
    <s v="FY15-16 Country Window"/>
    <x v="1"/>
    <s v="Philippines"/>
    <n v="1850000"/>
    <x v="2"/>
    <s v="Country Programs (TF082633)"/>
    <s v="TF017892"/>
    <x v="1"/>
    <x v="38"/>
    <x v="4"/>
    <n v="8"/>
    <d v="2014-08-08T00:00:00"/>
    <x v="3"/>
    <m/>
  </r>
  <r>
    <s v="Sri Lanka Disaster Risk Financing and Insurance (DRFI) Program"/>
    <s v="Marc S. Forni"/>
    <m/>
    <x v="6"/>
    <s v="Sri Lanka"/>
    <n v="1000000"/>
    <x v="11"/>
    <s v="TF080396"/>
    <s v="TF018250"/>
    <x v="1"/>
    <x v="38"/>
    <x v="4"/>
    <n v="8"/>
    <d v="2014-08-06T00:00:00"/>
    <x v="4"/>
    <m/>
  </r>
  <r>
    <s v="Strengthening Disaster Resilient Urban Planning for Selected Cities in Europe and Central Asia"/>
    <s v="Yarissa Lyngdoh Sommer"/>
    <m/>
    <x v="5"/>
    <s v="Armenia, Kyrgyz Republic"/>
    <n v="100000"/>
    <x v="3"/>
    <s v="TF080085"/>
    <s v="TF018767"/>
    <x v="1"/>
    <x v="38"/>
    <x v="4"/>
    <n v="8"/>
    <d v="2014-08-01T00:00:00"/>
    <x v="4"/>
    <m/>
  </r>
  <r>
    <s v="Preparation for the DRM Education and Country Program Support Project"/>
    <s v="Mariana T. Felicio, Andrea Zanon"/>
    <m/>
    <x v="14"/>
    <s v="Yemen"/>
    <n v="0"/>
    <x v="3"/>
    <s v="TF080085"/>
    <m/>
    <x v="0"/>
    <x v="38"/>
    <x v="4"/>
    <n v="8"/>
    <d v="2014-08-01T00:00:00"/>
    <x v="4"/>
    <s v="Cancelled"/>
  </r>
  <r>
    <s v="Bolivia - Socio Economic Impact of Disaster"/>
    <s v="Oscar Anil Ishizawa Escudero"/>
    <m/>
    <x v="7"/>
    <s v="Bolivia"/>
    <n v="96500"/>
    <x v="4"/>
    <s v="TF080318 "/>
    <s v="TF017839"/>
    <x v="1"/>
    <x v="39"/>
    <x v="4"/>
    <n v="7"/>
    <d v="2014-07-23T00:00:00"/>
    <x v="4"/>
    <m/>
  </r>
  <r>
    <s v="LCR Region: - BETF: Caribbean Risk Information Programme to"/>
    <s v="Fernando Ramirez Cortes"/>
    <m/>
    <x v="7"/>
    <s v="Caribbean"/>
    <n v="340000"/>
    <x v="1"/>
    <s v="Window 1 (TF081712)"/>
    <s v="TF013668"/>
    <x v="2"/>
    <x v="39"/>
    <x v="4"/>
    <n v="7"/>
    <d v="2014-07-16T00:00:00"/>
    <x v="4"/>
    <m/>
  </r>
  <r>
    <s v="Serbia Rapid Damage Assessment Floods May 2014"/>
    <s v="Jose C. Joaquin Toro Landivar"/>
    <s v="FY16 Base Envelope"/>
    <x v="5"/>
    <s v="Europe and Central Asia - Regional"/>
    <n v="100000"/>
    <x v="4"/>
    <s v="TF080318 - TRACK III: MDTF STANDBY RECOVERY FINANCING FACILITY-TECHNICAL ASSISTANCE"/>
    <s v="TF017665"/>
    <x v="2"/>
    <x v="39"/>
    <x v="4"/>
    <n v="7"/>
    <d v="2014-07-01T00:00:00"/>
    <x v="2"/>
    <s v="FY14 approval date"/>
  </r>
  <r>
    <s v="Developing the Turkey Disaster Management Strategy Paper"/>
    <s v="Elif Ayhan"/>
    <m/>
    <x v="5"/>
    <s v="Turkey"/>
    <n v="100000"/>
    <x v="3"/>
    <s v="TF080085"/>
    <s v="TF018937"/>
    <x v="1"/>
    <x v="39"/>
    <x v="4"/>
    <n v="7"/>
    <d v="2014-07-01T00:00:00"/>
    <x v="4"/>
    <m/>
  </r>
  <r>
    <s v="Best Practices in Building Code Implementation as a Tool to Mitigate Disaster Risks"/>
    <s v="Thomas Moullier"/>
    <s v="FY16 Base Envelope"/>
    <x v="19"/>
    <s v="Global"/>
    <n v="250000"/>
    <x v="3"/>
    <s v="TF080085"/>
    <s v="TF018598"/>
    <x v="1"/>
    <x v="39"/>
    <x v="4"/>
    <n v="7"/>
    <d v="2014-07-01T00:00:00"/>
    <x v="4"/>
    <m/>
  </r>
  <r>
    <s v="Preparation of the Strengthening Egypt DRM Project"/>
    <s v="Osama Hamad"/>
    <s v="FY17 Base Envelope"/>
    <x v="14"/>
    <s v="Egypt"/>
    <n v="130000"/>
    <x v="3"/>
    <s v="TF080085"/>
    <s v="TF018470"/>
    <x v="2"/>
    <x v="2"/>
    <x v="0"/>
    <n v="5"/>
    <d v="2017-05-01T00:00:00"/>
    <x v="0"/>
    <m/>
  </r>
  <r>
    <s v="Preparation of the Strengthening Egypt DRM Project"/>
    <s v="Osama Hamad"/>
    <m/>
    <x v="14"/>
    <s v="Egypt"/>
    <n v="100000"/>
    <x v="3"/>
    <s v="TF080085"/>
    <s v="TF018470"/>
    <x v="1"/>
    <x v="39"/>
    <x v="4"/>
    <n v="7"/>
    <d v="2014-07-01T00:00:00"/>
    <x v="4"/>
    <m/>
  </r>
  <r>
    <s v="World Reconstruction Conference 2014 - GFDRR Track 3 MDTF TA"/>
    <s v="Raja Rehan Arshad"/>
    <m/>
    <x v="3"/>
    <s v="Global"/>
    <n v="100000"/>
    <x v="4"/>
    <s v="TF080318 "/>
    <s v="TF017298"/>
    <x v="2"/>
    <x v="40"/>
    <x v="4"/>
    <n v="5"/>
    <d v="2014-05-07T00:00:00"/>
    <x v="4"/>
    <s v="Prior to FY"/>
  </r>
  <r>
    <s v="Global: Disaster Recovery Framework Guide and Case Studies ("/>
    <s v="Ayaz Parvez"/>
    <m/>
    <x v="3"/>
    <s v="Global"/>
    <n v="150000"/>
    <x v="4"/>
    <s v="TF080541 - GLOBAL - TASKS"/>
    <s v="TF013523"/>
    <x v="2"/>
    <x v="41"/>
    <x v="5"/>
    <n v="10"/>
    <d v="2012-10-31T00:00:00"/>
    <x v="4"/>
    <s v="Prior to FY"/>
  </r>
  <r>
    <s v="Philippines: Development of a Policy Framework for Post-Disaster Shelter Assistance"/>
    <s v="Artessa Saldivar-Sali"/>
    <s v="FY17 Base Envelope"/>
    <x v="1"/>
    <s v="Philippines"/>
    <n v="100000"/>
    <x v="0"/>
    <m/>
    <s v="TF0A3912"/>
    <x v="1"/>
    <x v="30"/>
    <x v="3"/>
    <m/>
    <m/>
    <x v="0"/>
    <s v="No award letter"/>
  </r>
  <r>
    <s v="Technical Assistance Fund for Recovery Institutionalization (GFDRR_Track 3 TA)"/>
    <s v="Hemang Karelia "/>
    <s v="FY16 Base Envelope"/>
    <x v="3"/>
    <s v="Global"/>
    <n v="300000"/>
    <x v="4"/>
    <s v="TF080318 "/>
    <s v="TF016581"/>
    <x v="2"/>
    <x v="30"/>
    <x v="3"/>
    <m/>
    <m/>
    <x v="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5">
  <r>
    <x v="0"/>
    <m/>
    <s v="FY18 Base Envelope"/>
    <x v="0"/>
    <s v="Zanzibar"/>
    <n v="220000"/>
    <x v="0"/>
    <m/>
    <s v="TF0A5480"/>
    <x v="0"/>
    <x v="0"/>
    <x v="0"/>
    <n v="7"/>
    <d v="2017-07-14T00:00:00"/>
    <x v="0"/>
    <x v="0"/>
  </r>
  <r>
    <x v="1"/>
    <m/>
    <s v="FY18 Base Envelope"/>
    <x v="1"/>
    <m/>
    <n v="150000"/>
    <x v="1"/>
    <m/>
    <m/>
    <x v="1"/>
    <x v="1"/>
    <x v="1"/>
    <n v="1"/>
    <d v="2018-01-23T00:00:00"/>
    <x v="0"/>
    <x v="0"/>
  </r>
  <r>
    <x v="2"/>
    <m/>
    <s v="FY18 Base Envelope"/>
    <x v="2"/>
    <m/>
    <n v="220000"/>
    <x v="1"/>
    <m/>
    <m/>
    <x v="1"/>
    <x v="1"/>
    <x v="1"/>
    <n v="1"/>
    <d v="2018-01-22T00:00:00"/>
    <x v="0"/>
    <x v="0"/>
  </r>
  <r>
    <x v="3"/>
    <m/>
    <s v="FY18 Base Envelope"/>
    <x v="2"/>
    <m/>
    <n v="120000"/>
    <x v="1"/>
    <m/>
    <m/>
    <x v="1"/>
    <x v="1"/>
    <x v="1"/>
    <n v="1"/>
    <d v="2018-01-22T00:00:00"/>
    <x v="0"/>
    <x v="0"/>
  </r>
  <r>
    <x v="4"/>
    <m/>
    <s v="FY18 Base Envelope"/>
    <x v="2"/>
    <m/>
    <n v="235000"/>
    <x v="1"/>
    <m/>
    <m/>
    <x v="1"/>
    <x v="1"/>
    <x v="1"/>
    <n v="1"/>
    <d v="2018-01-22T00:00:00"/>
    <x v="0"/>
    <x v="0"/>
  </r>
  <r>
    <x v="5"/>
    <m/>
    <s v="FY18 Base Envelope"/>
    <x v="2"/>
    <m/>
    <n v="250000"/>
    <x v="1"/>
    <m/>
    <m/>
    <x v="1"/>
    <x v="1"/>
    <x v="1"/>
    <n v="1"/>
    <d v="2018-01-22T00:00:00"/>
    <x v="0"/>
    <x v="0"/>
  </r>
  <r>
    <x v="6"/>
    <m/>
    <s v="FY18 Base Envelope"/>
    <x v="2"/>
    <m/>
    <n v="250000"/>
    <x v="1"/>
    <m/>
    <m/>
    <x v="1"/>
    <x v="1"/>
    <x v="1"/>
    <n v="1"/>
    <d v="2018-01-22T00:00:00"/>
    <x v="0"/>
    <x v="0"/>
  </r>
  <r>
    <x v="7"/>
    <m/>
    <s v="FY18 Base Envelope"/>
    <x v="3"/>
    <m/>
    <n v="80000"/>
    <x v="1"/>
    <m/>
    <m/>
    <x v="1"/>
    <x v="1"/>
    <x v="1"/>
    <n v="1"/>
    <d v="2018-01-22T00:00:00"/>
    <x v="0"/>
    <x v="0"/>
  </r>
  <r>
    <x v="8"/>
    <m/>
    <s v="FY18 Base Envelope"/>
    <x v="2"/>
    <m/>
    <n v="250000"/>
    <x v="1"/>
    <m/>
    <m/>
    <x v="1"/>
    <x v="1"/>
    <x v="1"/>
    <n v="1"/>
    <d v="2018-01-22T00:00:00"/>
    <x v="0"/>
    <x v="0"/>
  </r>
  <r>
    <x v="9"/>
    <m/>
    <s v="FY18 Base Envelope"/>
    <x v="0"/>
    <m/>
    <n v="1000000"/>
    <x v="2"/>
    <m/>
    <m/>
    <x v="1"/>
    <x v="1"/>
    <x v="1"/>
    <n v="1"/>
    <d v="2018-01-22T00:00:00"/>
    <x v="0"/>
    <x v="0"/>
  </r>
  <r>
    <x v="10"/>
    <m/>
    <s v="FY18 Base Envelope"/>
    <x v="4"/>
    <m/>
    <n v="99360"/>
    <x v="1"/>
    <m/>
    <m/>
    <x v="1"/>
    <x v="1"/>
    <x v="1"/>
    <n v="1"/>
    <d v="2018-01-12T00:00:00"/>
    <x v="0"/>
    <x v="0"/>
  </r>
  <r>
    <x v="11"/>
    <m/>
    <s v="FY18 Base Envelope"/>
    <x v="4"/>
    <m/>
    <n v="99998"/>
    <x v="1"/>
    <m/>
    <m/>
    <x v="1"/>
    <x v="1"/>
    <x v="1"/>
    <n v="1"/>
    <d v="2018-01-12T00:00:00"/>
    <x v="0"/>
    <x v="0"/>
  </r>
  <r>
    <x v="12"/>
    <m/>
    <s v="FY18 Base Envelope"/>
    <x v="2"/>
    <m/>
    <n v="100000"/>
    <x v="1"/>
    <m/>
    <m/>
    <x v="1"/>
    <x v="1"/>
    <x v="1"/>
    <n v="1"/>
    <d v="2018-01-08T00:00:00"/>
    <x v="0"/>
    <x v="0"/>
  </r>
  <r>
    <x v="13"/>
    <m/>
    <s v="FY18 Base Envelope"/>
    <x v="0"/>
    <m/>
    <n v="125000"/>
    <x v="1"/>
    <m/>
    <m/>
    <x v="1"/>
    <x v="1"/>
    <x v="1"/>
    <n v="1"/>
    <d v="2018-01-08T00:00:00"/>
    <x v="0"/>
    <x v="0"/>
  </r>
  <r>
    <x v="14"/>
    <m/>
    <s v="FY18 Base Envelope"/>
    <x v="5"/>
    <m/>
    <n v="200000"/>
    <x v="1"/>
    <m/>
    <m/>
    <x v="1"/>
    <x v="1"/>
    <x v="1"/>
    <n v="1"/>
    <d v="2018-01-08T00:00:00"/>
    <x v="0"/>
    <x v="0"/>
  </r>
  <r>
    <x v="15"/>
    <m/>
    <s v="FY18 Base Envelope"/>
    <x v="6"/>
    <m/>
    <m/>
    <x v="1"/>
    <m/>
    <m/>
    <x v="1"/>
    <x v="2"/>
    <x v="0"/>
    <n v="12"/>
    <d v="2017-12-20T00:00:00"/>
    <x v="0"/>
    <x v="0"/>
  </r>
  <r>
    <x v="16"/>
    <m/>
    <s v="Country Window"/>
    <x v="3"/>
    <s v="Dominican Republic"/>
    <n v="1245000"/>
    <x v="3"/>
    <m/>
    <m/>
    <x v="1"/>
    <x v="2"/>
    <x v="0"/>
    <n v="12"/>
    <d v="2017-12-19T00:00:00"/>
    <x v="0"/>
    <x v="0"/>
  </r>
  <r>
    <x v="17"/>
    <m/>
    <s v="FY18 Base Envelope"/>
    <x v="7"/>
    <s v="Global"/>
    <n v="2000000"/>
    <x v="4"/>
    <m/>
    <m/>
    <x v="1"/>
    <x v="2"/>
    <x v="0"/>
    <n v="12"/>
    <d v="2017-12-06T00:00:00"/>
    <x v="0"/>
    <x v="0"/>
  </r>
  <r>
    <x v="18"/>
    <m/>
    <s v="FY18 Base Envelope"/>
    <x v="0"/>
    <m/>
    <n v="300000"/>
    <x v="2"/>
    <m/>
    <m/>
    <x v="1"/>
    <x v="2"/>
    <x v="0"/>
    <n v="12"/>
    <d v="2017-12-06T00:00:00"/>
    <x v="0"/>
    <x v="0"/>
  </r>
  <r>
    <x v="19"/>
    <m/>
    <s v="FY18 Base Envelope"/>
    <x v="8"/>
    <s v="Congo"/>
    <n v="300000"/>
    <x v="2"/>
    <m/>
    <m/>
    <x v="1"/>
    <x v="2"/>
    <x v="0"/>
    <n v="12"/>
    <d v="2017-12-06T00:00:00"/>
    <x v="0"/>
    <x v="0"/>
  </r>
  <r>
    <x v="20"/>
    <m/>
    <s v="Country Window"/>
    <x v="8"/>
    <s v="Indonesia"/>
    <n v="2500000"/>
    <x v="3"/>
    <m/>
    <m/>
    <x v="1"/>
    <x v="2"/>
    <x v="0"/>
    <n v="12"/>
    <d v="2017-12-04T00:00:00"/>
    <x v="0"/>
    <x v="0"/>
  </r>
  <r>
    <x v="21"/>
    <m/>
    <s v="FY18 Base Envelope"/>
    <x v="5"/>
    <s v="regional"/>
    <n v="300000"/>
    <x v="0"/>
    <m/>
    <s v="TF0A6343"/>
    <x v="0"/>
    <x v="3"/>
    <x v="0"/>
    <n v="11"/>
    <d v="2017-11-27T00:00:00"/>
    <x v="0"/>
    <x v="0"/>
  </r>
  <r>
    <x v="22"/>
    <m/>
    <s v="FY18 Base Envelope"/>
    <x v="5"/>
    <s v="regional"/>
    <n v="500000"/>
    <x v="0"/>
    <m/>
    <s v="TF0A6320"/>
    <x v="0"/>
    <x v="3"/>
    <x v="0"/>
    <n v="11"/>
    <d v="2017-11-27T00:00:00"/>
    <x v="0"/>
    <x v="0"/>
  </r>
  <r>
    <x v="23"/>
    <m/>
    <s v="FY18 Base Envelope"/>
    <x v="7"/>
    <s v="regional"/>
    <n v="350000"/>
    <x v="4"/>
    <m/>
    <s v="TF0A6305"/>
    <x v="0"/>
    <x v="3"/>
    <x v="0"/>
    <n v="11"/>
    <d v="2017-11-22T00:00:00"/>
    <x v="0"/>
    <x v="0"/>
  </r>
  <r>
    <x v="24"/>
    <m/>
    <s v="FY18 Base Envelope"/>
    <x v="9"/>
    <s v="regional"/>
    <n v="500000"/>
    <x v="0"/>
    <m/>
    <m/>
    <x v="1"/>
    <x v="3"/>
    <x v="0"/>
    <n v="11"/>
    <d v="2017-11-06T00:00:00"/>
    <x v="0"/>
    <x v="0"/>
  </r>
  <r>
    <x v="25"/>
    <m/>
    <s v="FY18 Base Envelope"/>
    <x v="9"/>
    <s v="regional"/>
    <n v="300000"/>
    <x v="0"/>
    <m/>
    <m/>
    <x v="1"/>
    <x v="3"/>
    <x v="0"/>
    <n v="11"/>
    <d v="2017-11-06T00:00:00"/>
    <x v="0"/>
    <x v="0"/>
  </r>
  <r>
    <x v="26"/>
    <m/>
    <s v="FY18 Base Envelope"/>
    <x v="3"/>
    <s v="Peru"/>
    <n v="120000"/>
    <x v="0"/>
    <m/>
    <m/>
    <x v="1"/>
    <x v="3"/>
    <x v="0"/>
    <n v="11"/>
    <d v="2017-11-03T00:00:00"/>
    <x v="0"/>
    <x v="0"/>
  </r>
  <r>
    <x v="27"/>
    <m/>
    <s v="FY18 Base Envelope"/>
    <x v="2"/>
    <s v="Nigeria"/>
    <n v="50000"/>
    <x v="0"/>
    <m/>
    <m/>
    <x v="1"/>
    <x v="4"/>
    <x v="0"/>
    <n v="10"/>
    <d v="2017-10-25T00:00:00"/>
    <x v="0"/>
    <x v="0"/>
  </r>
  <r>
    <x v="28"/>
    <m/>
    <s v="FY18 Base Envelope"/>
    <x v="2"/>
    <m/>
    <n v="500000"/>
    <x v="0"/>
    <m/>
    <m/>
    <x v="1"/>
    <x v="4"/>
    <x v="0"/>
    <n v="10"/>
    <d v="2017-10-25T00:00:00"/>
    <x v="0"/>
    <x v="0"/>
  </r>
  <r>
    <x v="29"/>
    <m/>
    <s v="FY18 Base Envelope"/>
    <x v="10"/>
    <m/>
    <n v="150000"/>
    <x v="0"/>
    <m/>
    <s v="TF0A6408"/>
    <x v="0"/>
    <x v="5"/>
    <x v="2"/>
    <m/>
    <m/>
    <x v="1"/>
    <x v="1"/>
  </r>
  <r>
    <x v="30"/>
    <m/>
    <s v="FY18 Base Envelope"/>
    <x v="10"/>
    <m/>
    <n v="200000"/>
    <x v="0"/>
    <m/>
    <m/>
    <x v="1"/>
    <x v="4"/>
    <x v="0"/>
    <n v="10"/>
    <d v="2017-10-24T00:00:00"/>
    <x v="0"/>
    <x v="0"/>
  </r>
  <r>
    <x v="31"/>
    <m/>
    <s v="FY18 Base Envelope"/>
    <x v="10"/>
    <m/>
    <n v="200000"/>
    <x v="0"/>
    <m/>
    <m/>
    <x v="1"/>
    <x v="4"/>
    <x v="0"/>
    <n v="10"/>
    <d v="2017-10-23T00:00:00"/>
    <x v="0"/>
    <x v="0"/>
  </r>
  <r>
    <x v="32"/>
    <m/>
    <s v="FY18 Base Envelope"/>
    <x v="10"/>
    <m/>
    <n v="200000"/>
    <x v="0"/>
    <m/>
    <m/>
    <x v="1"/>
    <x v="4"/>
    <x v="0"/>
    <n v="10"/>
    <d v="2017-10-23T00:00:00"/>
    <x v="0"/>
    <x v="0"/>
  </r>
  <r>
    <x v="33"/>
    <m/>
    <s v="FY18 Base Envelope"/>
    <x v="10"/>
    <m/>
    <n v="200000"/>
    <x v="0"/>
    <m/>
    <m/>
    <x v="1"/>
    <x v="4"/>
    <x v="0"/>
    <n v="10"/>
    <d v="2017-10-20T00:00:00"/>
    <x v="0"/>
    <x v="0"/>
  </r>
  <r>
    <x v="34"/>
    <m/>
    <s v="FY18 Base Envelope"/>
    <x v="10"/>
    <m/>
    <n v="200000"/>
    <x v="0"/>
    <m/>
    <m/>
    <x v="1"/>
    <x v="4"/>
    <x v="0"/>
    <n v="10"/>
    <d v="2017-10-20T00:00:00"/>
    <x v="0"/>
    <x v="0"/>
  </r>
  <r>
    <x v="35"/>
    <m/>
    <s v="FY18 Base Envelope"/>
    <x v="10"/>
    <s v="Vietnam"/>
    <n v="300000"/>
    <x v="0"/>
    <m/>
    <s v="TF0A6436"/>
    <x v="0"/>
    <x v="4"/>
    <x v="0"/>
    <n v="10"/>
    <d v="2017-10-20T00:00:00"/>
    <x v="0"/>
    <x v="0"/>
  </r>
  <r>
    <x v="36"/>
    <m/>
    <s v="FY18 Base Envelope"/>
    <x v="10"/>
    <m/>
    <n v="200000"/>
    <x v="0"/>
    <m/>
    <m/>
    <x v="1"/>
    <x v="4"/>
    <x v="0"/>
    <n v="10"/>
    <d v="2017-10-20T00:00:00"/>
    <x v="0"/>
    <x v="0"/>
  </r>
  <r>
    <x v="37"/>
    <m/>
    <s v="FY18 Base Envelope"/>
    <x v="10"/>
    <m/>
    <n v="200000"/>
    <x v="0"/>
    <m/>
    <m/>
    <x v="1"/>
    <x v="4"/>
    <x v="0"/>
    <n v="10"/>
    <d v="2017-10-20T00:00:00"/>
    <x v="0"/>
    <x v="0"/>
  </r>
  <r>
    <x v="38"/>
    <m/>
    <s v="FY18 Base Envelope"/>
    <x v="1"/>
    <m/>
    <n v="430000"/>
    <x v="0"/>
    <m/>
    <m/>
    <x v="1"/>
    <x v="4"/>
    <x v="0"/>
    <n v="10"/>
    <d v="2017-10-20T00:00:00"/>
    <x v="0"/>
    <x v="0"/>
  </r>
  <r>
    <x v="39"/>
    <m/>
    <s v="FY18 Base Envelope"/>
    <x v="5"/>
    <m/>
    <n v="1500000"/>
    <x v="0"/>
    <m/>
    <m/>
    <x v="1"/>
    <x v="4"/>
    <x v="0"/>
    <n v="10"/>
    <d v="2017-10-20T00:00:00"/>
    <x v="0"/>
    <x v="0"/>
  </r>
  <r>
    <x v="40"/>
    <m/>
    <s v="FY18 Base Envelope"/>
    <x v="5"/>
    <m/>
    <n v="500000"/>
    <x v="0"/>
    <m/>
    <m/>
    <x v="1"/>
    <x v="4"/>
    <x v="0"/>
    <n v="10"/>
    <d v="2017-10-20T00:00:00"/>
    <x v="0"/>
    <x v="0"/>
  </r>
  <r>
    <x v="41"/>
    <m/>
    <s v="FY18 Base Envelope"/>
    <x v="11"/>
    <m/>
    <n v="250000"/>
    <x v="2"/>
    <m/>
    <m/>
    <x v="1"/>
    <x v="4"/>
    <x v="0"/>
    <n v="10"/>
    <d v="2017-10-12T00:00:00"/>
    <x v="0"/>
    <x v="0"/>
  </r>
  <r>
    <x v="42"/>
    <m/>
    <s v="FY18 Base Envelope"/>
    <x v="0"/>
    <m/>
    <n v="450000"/>
    <x v="2"/>
    <m/>
    <m/>
    <x v="1"/>
    <x v="4"/>
    <x v="0"/>
    <n v="10"/>
    <d v="2017-10-10T00:00:00"/>
    <x v="0"/>
    <x v="0"/>
  </r>
  <r>
    <x v="43"/>
    <m/>
    <s v="FY18 Base Envelope"/>
    <x v="1"/>
    <m/>
    <n v="200000"/>
    <x v="0"/>
    <m/>
    <s v="TF0A5992"/>
    <x v="0"/>
    <x v="4"/>
    <x v="0"/>
    <n v="10"/>
    <d v="2017-10-10T00:00:00"/>
    <x v="0"/>
    <x v="0"/>
  </r>
  <r>
    <x v="44"/>
    <m/>
    <s v="FY18 Base Envelope"/>
    <x v="9"/>
    <s v="Sri Lanka"/>
    <n v="200000"/>
    <x v="5"/>
    <m/>
    <m/>
    <x v="1"/>
    <x v="4"/>
    <x v="0"/>
    <n v="10"/>
    <d v="2017-10-06T00:00:00"/>
    <x v="0"/>
    <x v="0"/>
  </r>
  <r>
    <x v="45"/>
    <m/>
    <s v="FY18 Base Envelope"/>
    <x v="11"/>
    <m/>
    <n v="200000"/>
    <x v="0"/>
    <m/>
    <m/>
    <x v="1"/>
    <x v="4"/>
    <x v="0"/>
    <n v="10"/>
    <d v="2017-10-06T00:00:00"/>
    <x v="0"/>
    <x v="0"/>
  </r>
  <r>
    <x v="46"/>
    <m/>
    <s v="FY18 Base Envelope"/>
    <x v="11"/>
    <m/>
    <n v="700000"/>
    <x v="2"/>
    <m/>
    <s v="TF0A5955"/>
    <x v="0"/>
    <x v="4"/>
    <x v="0"/>
    <n v="10"/>
    <d v="2017-10-03T00:00:00"/>
    <x v="0"/>
    <x v="0"/>
  </r>
  <r>
    <x v="47"/>
    <m/>
    <s v="Japan Hub"/>
    <x v="12"/>
    <m/>
    <n v="500000"/>
    <x v="3"/>
    <m/>
    <m/>
    <x v="1"/>
    <x v="6"/>
    <x v="0"/>
    <n v="9"/>
    <d v="2017-09-26T00:00:00"/>
    <x v="0"/>
    <x v="0"/>
  </r>
  <r>
    <x v="48"/>
    <m/>
    <s v="FY18 Base Envelope"/>
    <x v="11"/>
    <m/>
    <n v="250000"/>
    <x v="2"/>
    <m/>
    <m/>
    <x v="1"/>
    <x v="6"/>
    <x v="0"/>
    <n v="9"/>
    <d v="2017-09-26T00:00:00"/>
    <x v="0"/>
    <x v="0"/>
  </r>
  <r>
    <x v="49"/>
    <m/>
    <s v="FY18 Base Envelope"/>
    <x v="11"/>
    <m/>
    <n v="400000"/>
    <x v="2"/>
    <m/>
    <s v="TF0A5935"/>
    <x v="0"/>
    <x v="6"/>
    <x v="0"/>
    <n v="9"/>
    <d v="2017-09-25T00:00:00"/>
    <x v="0"/>
    <x v="0"/>
  </r>
  <r>
    <x v="50"/>
    <m/>
    <s v="FY18 Base Envelope"/>
    <x v="10"/>
    <m/>
    <n v="0"/>
    <x v="0"/>
    <m/>
    <m/>
    <x v="1"/>
    <x v="6"/>
    <x v="0"/>
    <n v="9"/>
    <d v="2017-09-25T00:00:00"/>
    <x v="0"/>
    <x v="2"/>
  </r>
  <r>
    <x v="51"/>
    <m/>
    <s v="Country Window"/>
    <x v="9"/>
    <s v="regional"/>
    <n v="1000000"/>
    <x v="3"/>
    <m/>
    <m/>
    <x v="1"/>
    <x v="6"/>
    <x v="0"/>
    <n v="9"/>
    <d v="2017-09-19T00:00:00"/>
    <x v="0"/>
    <x v="0"/>
  </r>
  <r>
    <x v="52"/>
    <m/>
    <s v="FY18 Base Envelope"/>
    <x v="5"/>
    <s v="Moldova"/>
    <n v="500000"/>
    <x v="0"/>
    <m/>
    <m/>
    <x v="1"/>
    <x v="6"/>
    <x v="0"/>
    <n v="9"/>
    <d v="2017-09-06T00:00:00"/>
    <x v="0"/>
    <x v="0"/>
  </r>
  <r>
    <x v="53"/>
    <m/>
    <s v="FY18 Base Envelope"/>
    <x v="8"/>
    <m/>
    <n v="400000"/>
    <x v="0"/>
    <m/>
    <m/>
    <x v="1"/>
    <x v="6"/>
    <x v="0"/>
    <n v="9"/>
    <d v="2017-09-06T00:00:00"/>
    <x v="0"/>
    <x v="0"/>
  </r>
  <r>
    <x v="54"/>
    <m/>
    <s v="FY18 Base Envelope"/>
    <x v="0"/>
    <m/>
    <n v="1375000"/>
    <x v="2"/>
    <m/>
    <m/>
    <x v="1"/>
    <x v="7"/>
    <x v="0"/>
    <n v="8"/>
    <d v="2017-08-21T00:00:00"/>
    <x v="0"/>
    <x v="0"/>
  </r>
  <r>
    <x v="55"/>
    <m/>
    <s v="FY18 Base Envelope"/>
    <x v="6"/>
    <m/>
    <n v="450000"/>
    <x v="0"/>
    <m/>
    <s v="TF0A5706"/>
    <x v="0"/>
    <x v="7"/>
    <x v="0"/>
    <n v="8"/>
    <d v="2017-08-16T00:00:00"/>
    <x v="0"/>
    <x v="0"/>
  </r>
  <r>
    <x v="56"/>
    <m/>
    <s v="FY18 Base Envelope"/>
    <x v="2"/>
    <s v="Africa - Regional"/>
    <n v="980000"/>
    <x v="0"/>
    <m/>
    <m/>
    <x v="1"/>
    <x v="7"/>
    <x v="0"/>
    <n v="8"/>
    <d v="2017-08-16T00:00:00"/>
    <x v="0"/>
    <x v="0"/>
  </r>
  <r>
    <x v="57"/>
    <m/>
    <s v="FY18 Base Envelope"/>
    <x v="6"/>
    <m/>
    <n v="500000"/>
    <x v="0"/>
    <m/>
    <s v="TF0A5903"/>
    <x v="0"/>
    <x v="7"/>
    <x v="0"/>
    <n v="8"/>
    <d v="2017-08-15T00:00:00"/>
    <x v="0"/>
    <x v="0"/>
  </r>
  <r>
    <x v="58"/>
    <m/>
    <s v="FY18 Base Envelope"/>
    <x v="13"/>
    <m/>
    <n v="500000"/>
    <x v="0"/>
    <m/>
    <s v="TF0A5638"/>
    <x v="0"/>
    <x v="7"/>
    <x v="0"/>
    <n v="8"/>
    <d v="2017-08-09T00:00:00"/>
    <x v="0"/>
    <x v="0"/>
  </r>
  <r>
    <x v="59"/>
    <m/>
    <s v="FY18 Base Envelope"/>
    <x v="14"/>
    <m/>
    <n v="250000"/>
    <x v="0"/>
    <m/>
    <m/>
    <x v="1"/>
    <x v="7"/>
    <x v="0"/>
    <n v="8"/>
    <d v="2017-08-09T00:00:00"/>
    <x v="0"/>
    <x v="0"/>
  </r>
  <r>
    <x v="60"/>
    <m/>
    <s v="FY18 Base Envelope"/>
    <x v="14"/>
    <m/>
    <n v="250000"/>
    <x v="0"/>
    <m/>
    <s v="TF0A5902"/>
    <x v="0"/>
    <x v="7"/>
    <x v="0"/>
    <n v="8"/>
    <d v="2017-08-08T00:00:00"/>
    <x v="0"/>
    <x v="0"/>
  </r>
  <r>
    <x v="61"/>
    <m/>
    <s v="Country Window"/>
    <x v="5"/>
    <m/>
    <n v="1000000"/>
    <x v="3"/>
    <m/>
    <s v="TF0A5730"/>
    <x v="0"/>
    <x v="7"/>
    <x v="0"/>
    <n v="8"/>
    <d v="2017-08-08T00:00:00"/>
    <x v="0"/>
    <x v="0"/>
  </r>
  <r>
    <x v="62"/>
    <m/>
    <s v="FY18 Base Envelope"/>
    <x v="5"/>
    <s v="regional"/>
    <n v="400000"/>
    <x v="0"/>
    <m/>
    <s v="TF0A5970"/>
    <x v="0"/>
    <x v="7"/>
    <x v="0"/>
    <n v="8"/>
    <d v="2017-08-08T00:00:00"/>
    <x v="0"/>
    <x v="0"/>
  </r>
  <r>
    <x v="63"/>
    <m/>
    <s v="Country Window"/>
    <x v="5"/>
    <s v="Serbia  "/>
    <n v="1200000"/>
    <x v="3"/>
    <m/>
    <m/>
    <x v="1"/>
    <x v="7"/>
    <x v="0"/>
    <n v="8"/>
    <d v="2017-08-08T00:00:00"/>
    <x v="0"/>
    <x v="0"/>
  </r>
  <r>
    <x v="64"/>
    <m/>
    <s v="FY18 Base Envelope"/>
    <x v="5"/>
    <m/>
    <n v="600000"/>
    <x v="0"/>
    <m/>
    <s v="TF0A5639"/>
    <x v="0"/>
    <x v="7"/>
    <x v="0"/>
    <n v="8"/>
    <d v="2017-08-08T00:00:00"/>
    <x v="0"/>
    <x v="0"/>
  </r>
  <r>
    <x v="65"/>
    <m/>
    <s v="FY18 Base Envelope"/>
    <x v="5"/>
    <s v="regional"/>
    <n v="500000"/>
    <x v="0"/>
    <m/>
    <s v="TF0A5598"/>
    <x v="0"/>
    <x v="7"/>
    <x v="0"/>
    <n v="8"/>
    <d v="2017-08-08T00:00:00"/>
    <x v="0"/>
    <x v="0"/>
  </r>
  <r>
    <x v="66"/>
    <m/>
    <s v="FY18 Base Envelope"/>
    <x v="15"/>
    <s v="Serbia  "/>
    <n v="420000"/>
    <x v="0"/>
    <m/>
    <s v="TF0A5524"/>
    <x v="0"/>
    <x v="0"/>
    <x v="0"/>
    <n v="7"/>
    <d v="2017-07-24T00:00:00"/>
    <x v="0"/>
    <x v="0"/>
  </r>
  <r>
    <x v="67"/>
    <m/>
    <s v="Japan Hub"/>
    <x v="12"/>
    <s v="Global"/>
    <n v="500000"/>
    <x v="3"/>
    <m/>
    <s v="TF0A5605"/>
    <x v="0"/>
    <x v="0"/>
    <x v="0"/>
    <n v="7"/>
    <d v="2017-07-19T00:00:00"/>
    <x v="0"/>
    <x v="0"/>
  </r>
  <r>
    <x v="68"/>
    <m/>
    <s v="FY18 Base Envelope"/>
    <x v="3"/>
    <s v="Argentina"/>
    <n v="125000"/>
    <x v="0"/>
    <m/>
    <s v="TF0A5468"/>
    <x v="0"/>
    <x v="0"/>
    <x v="0"/>
    <n v="7"/>
    <d v="2017-07-18T00:00:00"/>
    <x v="0"/>
    <x v="0"/>
  </r>
  <r>
    <x v="69"/>
    <m/>
    <s v="Country Window"/>
    <x v="9"/>
    <s v="India"/>
    <n v="1250000"/>
    <x v="3"/>
    <m/>
    <m/>
    <x v="1"/>
    <x v="0"/>
    <x v="0"/>
    <n v="7"/>
    <d v="2017-07-14T00:00:00"/>
    <x v="0"/>
    <x v="0"/>
  </r>
  <r>
    <x v="70"/>
    <m/>
    <s v="FY18 Base Envelope"/>
    <x v="0"/>
    <s v="Nairobi"/>
    <n v="200000"/>
    <x v="0"/>
    <m/>
    <s v="TF0A5427"/>
    <x v="0"/>
    <x v="0"/>
    <x v="0"/>
    <n v="7"/>
    <d v="2017-07-10T00:00:00"/>
    <x v="0"/>
    <x v="0"/>
  </r>
  <r>
    <x v="71"/>
    <m/>
    <s v="FY18 Base Envelope"/>
    <x v="8"/>
    <s v="Fiji"/>
    <n v="450000"/>
    <x v="2"/>
    <m/>
    <s v="TF0A5425"/>
    <x v="0"/>
    <x v="0"/>
    <x v="0"/>
    <n v="7"/>
    <d v="2017-07-10T00:00:00"/>
    <x v="0"/>
    <x v="0"/>
  </r>
  <r>
    <x v="72"/>
    <m/>
    <s v="FY18 Base Envelope"/>
    <x v="15"/>
    <s v="Peru"/>
    <n v="450000"/>
    <x v="0"/>
    <m/>
    <s v="TF0A5540"/>
    <x v="0"/>
    <x v="0"/>
    <x v="0"/>
    <n v="7"/>
    <d v="2017-07-06T00:00:00"/>
    <x v="0"/>
    <x v="0"/>
  </r>
  <r>
    <x v="73"/>
    <m/>
    <s v="FY17 Base Envelope"/>
    <x v="11"/>
    <s v="Sri Lanka"/>
    <n v="175000"/>
    <x v="0"/>
    <m/>
    <s v="TF0A5327"/>
    <x v="0"/>
    <x v="8"/>
    <x v="0"/>
    <n v="6"/>
    <d v="2017-06-19T00:00:00"/>
    <x v="2"/>
    <x v="0"/>
  </r>
  <r>
    <x v="74"/>
    <m/>
    <s v="FY17 Germany Contribution- ICR "/>
    <x v="15"/>
    <s v="Yemen"/>
    <n v="500000"/>
    <x v="0"/>
    <m/>
    <s v="TF0A5357"/>
    <x v="0"/>
    <x v="8"/>
    <x v="0"/>
    <n v="6"/>
    <d v="2017-06-14T00:00:00"/>
    <x v="2"/>
    <x v="0"/>
  </r>
  <r>
    <x v="75"/>
    <m/>
    <s v="FY17 Base Envelope"/>
    <x v="11"/>
    <s v="Belarus"/>
    <n v="150000"/>
    <x v="0"/>
    <m/>
    <s v="TF0A5374"/>
    <x v="0"/>
    <x v="8"/>
    <x v="0"/>
    <n v="6"/>
    <d v="2017-06-13T00:00:00"/>
    <x v="2"/>
    <x v="0"/>
  </r>
  <r>
    <x v="76"/>
    <m/>
    <s v="FY18 Base Envelope"/>
    <x v="16"/>
    <s v="Global"/>
    <n v="250000"/>
    <x v="0"/>
    <m/>
    <s v="TF0A5351"/>
    <x v="0"/>
    <x v="8"/>
    <x v="0"/>
    <n v="6"/>
    <d v="2017-06-12T00:00:00"/>
    <x v="0"/>
    <x v="0"/>
  </r>
  <r>
    <x v="77"/>
    <m/>
    <s v="FY18 Base Envelope"/>
    <x v="16"/>
    <s v="Global"/>
    <n v="250000"/>
    <x v="0"/>
    <m/>
    <s v="TF0A5330"/>
    <x v="0"/>
    <x v="8"/>
    <x v="0"/>
    <n v="6"/>
    <d v="2017-06-12T00:00:00"/>
    <x v="0"/>
    <x v="0"/>
  </r>
  <r>
    <x v="78"/>
    <m/>
    <s v="FY18 Base Envelope"/>
    <x v="16"/>
    <s v="Global"/>
    <n v="250000"/>
    <x v="0"/>
    <m/>
    <s v="TF0A5331"/>
    <x v="0"/>
    <x v="8"/>
    <x v="0"/>
    <n v="6"/>
    <d v="2017-06-12T00:00:00"/>
    <x v="0"/>
    <x v="0"/>
  </r>
  <r>
    <x v="79"/>
    <m/>
    <s v="FY18 Base Envelope"/>
    <x v="16"/>
    <s v="Global"/>
    <n v="150000"/>
    <x v="0"/>
    <m/>
    <s v="TF0A5332"/>
    <x v="0"/>
    <x v="8"/>
    <x v="0"/>
    <n v="6"/>
    <d v="2017-06-12T00:00:00"/>
    <x v="0"/>
    <x v="0"/>
  </r>
  <r>
    <x v="80"/>
    <m/>
    <s v="FY18 Base Envelope"/>
    <x v="16"/>
    <s v="Global"/>
    <n v="750000"/>
    <x v="0"/>
    <m/>
    <s v="TF0A5633"/>
    <x v="0"/>
    <x v="8"/>
    <x v="0"/>
    <n v="6"/>
    <d v="2017-06-12T00:00:00"/>
    <x v="0"/>
    <x v="0"/>
  </r>
  <r>
    <x v="81"/>
    <m/>
    <s v="FY17 Base Envelope"/>
    <x v="5"/>
    <s v="Turkey"/>
    <n v="500000"/>
    <x v="0"/>
    <m/>
    <m/>
    <x v="1"/>
    <x v="8"/>
    <x v="0"/>
    <n v="6"/>
    <d v="2017-06-10T00:00:00"/>
    <x v="2"/>
    <x v="0"/>
  </r>
  <r>
    <x v="82"/>
    <m/>
    <s v="Country Window"/>
    <x v="9"/>
    <s v="Sri Lanka"/>
    <n v="500000"/>
    <x v="3"/>
    <m/>
    <s v="TF0A5479"/>
    <x v="0"/>
    <x v="9"/>
    <x v="0"/>
    <n v="5"/>
    <d v="2017-05-31T00:00:00"/>
    <x v="2"/>
    <x v="0"/>
  </r>
  <r>
    <x v="83"/>
    <m/>
    <s v="FY17 Base Envelope"/>
    <x v="3"/>
    <s v="Guatemala"/>
    <n v="275000"/>
    <x v="0"/>
    <m/>
    <s v="TF0A5234"/>
    <x v="0"/>
    <x v="9"/>
    <x v="0"/>
    <n v="5"/>
    <d v="2017-05-31T00:00:00"/>
    <x v="2"/>
    <x v="0"/>
  </r>
  <r>
    <x v="84"/>
    <m/>
    <s v="Country Window"/>
    <x v="8"/>
    <s v="Vietnam"/>
    <n v="1995000"/>
    <x v="3"/>
    <m/>
    <s v="TF0A5606"/>
    <x v="1"/>
    <x v="9"/>
    <x v="0"/>
    <n v="5"/>
    <d v="2017-05-26T00:00:00"/>
    <x v="2"/>
    <x v="3"/>
  </r>
  <r>
    <x v="84"/>
    <m/>
    <s v="Country Window"/>
    <x v="8"/>
    <s v="Vietnam"/>
    <n v="500000"/>
    <x v="3"/>
    <m/>
    <s v="TF0A5436"/>
    <x v="0"/>
    <x v="9"/>
    <x v="0"/>
    <n v="5"/>
    <d v="2017-05-26T00:00:00"/>
    <x v="2"/>
    <x v="0"/>
  </r>
  <r>
    <x v="85"/>
    <m/>
    <s v="FY17 Base Envelope"/>
    <x v="2"/>
    <s v="Peru"/>
    <n v="50000"/>
    <x v="6"/>
    <m/>
    <s v="TF0A5150"/>
    <x v="0"/>
    <x v="9"/>
    <x v="0"/>
    <n v="5"/>
    <d v="2017-05-24T00:00:00"/>
    <x v="2"/>
    <x v="0"/>
  </r>
  <r>
    <x v="86"/>
    <m/>
    <s v="FY17 Base Envelope"/>
    <x v="0"/>
    <s v="Malawi"/>
    <n v="158000"/>
    <x v="0"/>
    <s v="TF082805"/>
    <s v="TF0A5354"/>
    <x v="0"/>
    <x v="9"/>
    <x v="0"/>
    <n v="5"/>
    <d v="2017-05-19T00:00:00"/>
    <x v="2"/>
    <x v="0"/>
  </r>
  <r>
    <x v="87"/>
    <m/>
    <s v="FY17 Base Envelope"/>
    <x v="15"/>
    <m/>
    <n v="150000"/>
    <x v="6"/>
    <m/>
    <s v="TF0A5192"/>
    <x v="0"/>
    <x v="9"/>
    <x v="0"/>
    <n v="5"/>
    <d v="2017-05-16T00:00:00"/>
    <x v="2"/>
    <x v="4"/>
  </r>
  <r>
    <x v="88"/>
    <m/>
    <s v="FY17 Base Envelope"/>
    <x v="11"/>
    <s v="Philippines"/>
    <n v="150000"/>
    <x v="0"/>
    <s v="TF083077"/>
    <s v="TF0A5131"/>
    <x v="0"/>
    <x v="9"/>
    <x v="0"/>
    <n v="5"/>
    <d v="2017-05-16T00:00:00"/>
    <x v="2"/>
    <x v="0"/>
  </r>
  <r>
    <x v="89"/>
    <m/>
    <s v="FY17 Base Envelope"/>
    <x v="8"/>
    <s v="Kiribati"/>
    <n v="455000"/>
    <x v="2"/>
    <m/>
    <s v="TF0A5539"/>
    <x v="0"/>
    <x v="9"/>
    <x v="0"/>
    <n v="5"/>
    <d v="2017-05-19T00:00:00"/>
    <x v="2"/>
    <x v="0"/>
  </r>
  <r>
    <x v="90"/>
    <m/>
    <s v="FY17 Base Envelope"/>
    <x v="8"/>
    <s v="Fiji"/>
    <n v="450000"/>
    <x v="2"/>
    <m/>
    <m/>
    <x v="1"/>
    <x v="8"/>
    <x v="0"/>
    <n v="6"/>
    <d v="2017-06-10T00:00:00"/>
    <x v="2"/>
    <x v="0"/>
  </r>
  <r>
    <x v="91"/>
    <m/>
    <s v="FY17 Base Envelope"/>
    <x v="17"/>
    <s v="Global"/>
    <n v="200000"/>
    <x v="6"/>
    <m/>
    <s v="TF0A5093"/>
    <x v="0"/>
    <x v="9"/>
    <x v="0"/>
    <n v="5"/>
    <d v="2017-05-03T00:00:00"/>
    <x v="2"/>
    <x v="0"/>
  </r>
  <r>
    <x v="92"/>
    <m/>
    <s v="Country Window"/>
    <x v="3"/>
    <s v="Dominica"/>
    <n v="800000"/>
    <x v="3"/>
    <m/>
    <s v="TF0A5352"/>
    <x v="0"/>
    <x v="9"/>
    <x v="0"/>
    <n v="5"/>
    <d v="2017-05-02T00:00:00"/>
    <x v="2"/>
    <x v="0"/>
  </r>
  <r>
    <x v="93"/>
    <m/>
    <s v="FY17 Base Envelope"/>
    <x v="11"/>
    <s v="Global"/>
    <n v="250000"/>
    <x v="7"/>
    <m/>
    <s v="TF0A5423"/>
    <x v="0"/>
    <x v="10"/>
    <x v="0"/>
    <n v="4"/>
    <d v="2017-04-27T00:00:00"/>
    <x v="2"/>
    <x v="0"/>
  </r>
  <r>
    <x v="94"/>
    <m/>
    <s v="Country Window"/>
    <x v="8"/>
    <s v="Myanmar"/>
    <n v="400000"/>
    <x v="3"/>
    <m/>
    <m/>
    <x v="1"/>
    <x v="10"/>
    <x v="0"/>
    <n v="4"/>
    <d v="2017-04-27T00:00:00"/>
    <x v="2"/>
    <x v="5"/>
  </r>
  <r>
    <x v="94"/>
    <m/>
    <s v="Country Window"/>
    <x v="8"/>
    <s v="Myanmar"/>
    <n v="1100000"/>
    <x v="3"/>
    <m/>
    <s v="TF0A5034"/>
    <x v="0"/>
    <x v="10"/>
    <x v="0"/>
    <n v="4"/>
    <d v="2017-04-27T00:00:00"/>
    <x v="2"/>
    <x v="6"/>
  </r>
  <r>
    <x v="95"/>
    <m/>
    <s v="FY17 Germany Contribution- ICR "/>
    <x v="15"/>
    <s v="Madagascar"/>
    <n v="850000"/>
    <x v="0"/>
    <m/>
    <s v="TF0A5019"/>
    <x v="0"/>
    <x v="10"/>
    <x v="0"/>
    <n v="4"/>
    <d v="2017-04-27T00:00:00"/>
    <x v="2"/>
    <x v="0"/>
  </r>
  <r>
    <x v="96"/>
    <m/>
    <s v="Resilient Recovery"/>
    <x v="11"/>
    <s v="Global"/>
    <n v="863050.09"/>
    <x v="8"/>
    <m/>
    <s v="TF0A4906"/>
    <x v="0"/>
    <x v="10"/>
    <x v="0"/>
    <n v="4"/>
    <d v="2017-04-12T00:00:00"/>
    <x v="2"/>
    <x v="7"/>
  </r>
  <r>
    <x v="97"/>
    <m/>
    <s v="FY17 Base Envelope"/>
    <x v="11"/>
    <s v="Somalia"/>
    <n v="300000"/>
    <x v="7"/>
    <m/>
    <s v="TF0A4905"/>
    <x v="0"/>
    <x v="10"/>
    <x v="0"/>
    <n v="4"/>
    <d v="2017-04-11T00:00:00"/>
    <x v="2"/>
    <x v="0"/>
  </r>
  <r>
    <x v="98"/>
    <m/>
    <s v="FY17 Germany Contribution- ICR "/>
    <x v="15"/>
    <s v="Myanmar"/>
    <n v="110000"/>
    <x v="0"/>
    <m/>
    <s v="TF0A5008"/>
    <x v="0"/>
    <x v="10"/>
    <x v="0"/>
    <n v="4"/>
    <d v="2017-04-11T00:00:00"/>
    <x v="2"/>
    <x v="0"/>
  </r>
  <r>
    <x v="99"/>
    <m/>
    <s v="FY17 Base Envelope"/>
    <x v="13"/>
    <s v="Global"/>
    <n v="875000"/>
    <x v="0"/>
    <m/>
    <s v="TF0A4920"/>
    <x v="0"/>
    <x v="10"/>
    <x v="0"/>
    <n v="4"/>
    <d v="2017-04-07T00:00:00"/>
    <x v="2"/>
    <x v="0"/>
  </r>
  <r>
    <x v="99"/>
    <m/>
    <s v="FY18 Base Envelope"/>
    <x v="13"/>
    <s v="Global"/>
    <n v="500000"/>
    <x v="0"/>
    <m/>
    <s v="TF0A4920"/>
    <x v="2"/>
    <x v="2"/>
    <x v="0"/>
    <n v="12"/>
    <d v="2017-12-18T00:00:00"/>
    <x v="0"/>
    <x v="0"/>
  </r>
  <r>
    <x v="100"/>
    <m/>
    <s v="FY15 Swiss Contribution - CC Window 3 (Analytics)"/>
    <x v="2"/>
    <s v="Global"/>
    <n v="200000"/>
    <x v="0"/>
    <m/>
    <s v="TF0A5230"/>
    <x v="0"/>
    <x v="10"/>
    <x v="0"/>
    <n v="4"/>
    <d v="2017-04-04T00:00:00"/>
    <x v="2"/>
    <x v="0"/>
  </r>
  <r>
    <x v="101"/>
    <m/>
    <s v="Country Window"/>
    <x v="9"/>
    <s v="Pakistan"/>
    <n v="1250000"/>
    <x v="3"/>
    <m/>
    <s v="TF0A5422"/>
    <x v="0"/>
    <x v="10"/>
    <x v="0"/>
    <n v="4"/>
    <d v="2017-04-03T00:00:00"/>
    <x v="2"/>
    <x v="0"/>
  </r>
  <r>
    <x v="102"/>
    <m/>
    <s v="Country Window"/>
    <x v="18"/>
    <s v="regional"/>
    <n v="1000000"/>
    <x v="3"/>
    <m/>
    <s v="TF0A5120"/>
    <x v="0"/>
    <x v="11"/>
    <x v="0"/>
    <n v="3"/>
    <d v="2017-03-31T00:00:00"/>
    <x v="2"/>
    <x v="0"/>
  </r>
  <r>
    <x v="103"/>
    <m/>
    <s v="FY17 Base Envelope"/>
    <x v="3"/>
    <s v="Dominica"/>
    <n v="200000"/>
    <x v="6"/>
    <m/>
    <s v="TF0A4806"/>
    <x v="0"/>
    <x v="11"/>
    <x v="0"/>
    <n v="3"/>
    <d v="2017-03-29T00:00:00"/>
    <x v="2"/>
    <x v="0"/>
  </r>
  <r>
    <x v="104"/>
    <m/>
    <s v="FY17 Base Envelope"/>
    <x v="3"/>
    <s v="Saint Lucia"/>
    <n v="320000"/>
    <x v="6"/>
    <m/>
    <s v="TF0A4878"/>
    <x v="0"/>
    <x v="11"/>
    <x v="0"/>
    <n v="3"/>
    <d v="2017-03-27T00:00:00"/>
    <x v="2"/>
    <x v="0"/>
  </r>
  <r>
    <x v="105"/>
    <m/>
    <s v="FY17 Base Envelope"/>
    <x v="19"/>
    <m/>
    <n v="500000"/>
    <x v="2"/>
    <m/>
    <s v="TF0A5245"/>
    <x v="0"/>
    <x v="11"/>
    <x v="0"/>
    <n v="3"/>
    <d v="2017-03-22T00:00:00"/>
    <x v="2"/>
    <x v="0"/>
  </r>
  <r>
    <x v="106"/>
    <s v="James P. Newman"/>
    <s v="Japan Hub"/>
    <x v="12"/>
    <s v="Global"/>
    <n v="200000"/>
    <x v="3"/>
    <m/>
    <s v="TF0A4763"/>
    <x v="0"/>
    <x v="11"/>
    <x v="0"/>
    <n v="3"/>
    <d v="2017-03-20T00:00:00"/>
    <x v="2"/>
    <x v="0"/>
  </r>
  <r>
    <x v="107"/>
    <m/>
    <s v="FY17 Base Envelope"/>
    <x v="5"/>
    <s v="Albania"/>
    <n v="300000"/>
    <x v="0"/>
    <m/>
    <s v="TF0A4790"/>
    <x v="0"/>
    <x v="11"/>
    <x v="0"/>
    <n v="3"/>
    <d v="2017-03-16T00:00:00"/>
    <x v="2"/>
    <x v="0"/>
  </r>
  <r>
    <x v="108"/>
    <m/>
    <s v="FY17 Base Envelope"/>
    <x v="5"/>
    <s v="Armenia"/>
    <n v="100000"/>
    <x v="0"/>
    <m/>
    <s v="TF0A4917"/>
    <x v="0"/>
    <x v="11"/>
    <x v="0"/>
    <n v="3"/>
    <d v="2017-03-13T00:00:00"/>
    <x v="2"/>
    <x v="0"/>
  </r>
  <r>
    <x v="109"/>
    <s v="Rashmin Gunasekera"/>
    <s v="FY17 Base Envelope"/>
    <x v="9"/>
    <s v="Global"/>
    <n v="200000"/>
    <x v="6"/>
    <m/>
    <s v="TF0A4775"/>
    <x v="0"/>
    <x v="11"/>
    <x v="0"/>
    <n v="3"/>
    <d v="2017-03-09T00:00:00"/>
    <x v="2"/>
    <x v="0"/>
  </r>
  <r>
    <x v="110"/>
    <m/>
    <s v="FY17 Base Envelope"/>
    <x v="0"/>
    <s v="Africa - Regional"/>
    <n v="200000"/>
    <x v="0"/>
    <m/>
    <s v="TF0A4618"/>
    <x v="0"/>
    <x v="11"/>
    <x v="0"/>
    <n v="3"/>
    <d v="2017-03-02T00:00:00"/>
    <x v="2"/>
    <x v="0"/>
  </r>
  <r>
    <x v="111"/>
    <m/>
    <s v="FY17 Base Envelope"/>
    <x v="0"/>
    <s v="Togo"/>
    <n v="30000"/>
    <x v="6"/>
    <m/>
    <s v="TF098258"/>
    <x v="2"/>
    <x v="12"/>
    <x v="0"/>
    <n v="2"/>
    <d v="2017-02-20T00:00:00"/>
    <x v="2"/>
    <x v="0"/>
  </r>
  <r>
    <x v="112"/>
    <m/>
    <s v="FY17 Base Envelope"/>
    <x v="11"/>
    <s v="India"/>
    <n v="140000"/>
    <x v="7"/>
    <m/>
    <m/>
    <x v="1"/>
    <x v="12"/>
    <x v="0"/>
    <n v="2"/>
    <d v="2017-02-20T00:00:00"/>
    <x v="2"/>
    <x v="0"/>
  </r>
  <r>
    <x v="113"/>
    <m/>
    <s v="FY17 Base Envelope"/>
    <x v="0"/>
    <s v="Malawi"/>
    <n v="170000"/>
    <x v="2"/>
    <m/>
    <m/>
    <x v="1"/>
    <x v="12"/>
    <x v="0"/>
    <n v="2"/>
    <d v="2017-02-20T00:00:00"/>
    <x v="2"/>
    <x v="0"/>
  </r>
  <r>
    <x v="114"/>
    <s v="Robert Curle Jesse Reid"/>
    <s v="FY17 Base Envelope"/>
    <x v="0"/>
    <s v="Zambia"/>
    <n v="100000"/>
    <x v="0"/>
    <s v="TF082805"/>
    <m/>
    <x v="1"/>
    <x v="12"/>
    <x v="0"/>
    <n v="2"/>
    <d v="2017-02-16T00:00:00"/>
    <x v="2"/>
    <x v="0"/>
  </r>
  <r>
    <x v="115"/>
    <s v="Rosella Monica"/>
    <s v="FY17 Base Envelope"/>
    <x v="11"/>
    <s v="Global"/>
    <n v="350000"/>
    <x v="2"/>
    <m/>
    <s v="TF0A4577"/>
    <x v="0"/>
    <x v="12"/>
    <x v="0"/>
    <n v="2"/>
    <d v="2017-02-16T00:00:00"/>
    <x v="2"/>
    <x v="0"/>
  </r>
  <r>
    <x v="116"/>
    <s v="Daniel Kull "/>
    <s v="FY17 Base Envelope"/>
    <x v="11"/>
    <s v="Tajikistan"/>
    <n v="84000"/>
    <x v="7"/>
    <s v="TF080318"/>
    <s v="TF0A4490"/>
    <x v="0"/>
    <x v="12"/>
    <x v="0"/>
    <n v="2"/>
    <d v="2017-02-14T00:00:00"/>
    <x v="2"/>
    <x v="0"/>
  </r>
  <r>
    <x v="117"/>
    <s v="Dzung Huy Nguyen"/>
    <s v="Country Window"/>
    <x v="8"/>
    <s v="Vietnam"/>
    <n v="1200000"/>
    <x v="3"/>
    <m/>
    <s v="TF0A4573"/>
    <x v="0"/>
    <x v="12"/>
    <x v="0"/>
    <n v="2"/>
    <d v="2017-02-08T00:00:00"/>
    <x v="2"/>
    <x v="0"/>
  </r>
  <r>
    <x v="118"/>
    <s v="Henrike Brecht"/>
    <s v="Country Window"/>
    <x v="8"/>
    <s v="Cambodia"/>
    <n v="1000000"/>
    <x v="3"/>
    <m/>
    <s v="TF0A4488"/>
    <x v="0"/>
    <x v="12"/>
    <x v="0"/>
    <n v="2"/>
    <d v="2017-02-03T00:00:00"/>
    <x v="2"/>
    <x v="0"/>
  </r>
  <r>
    <x v="118"/>
    <s v="Henrike Brecht"/>
    <s v="Country Window"/>
    <x v="8"/>
    <s v="Cambodia"/>
    <n v="300000"/>
    <x v="3"/>
    <m/>
    <s v="TF0A4487"/>
    <x v="0"/>
    <x v="12"/>
    <x v="0"/>
    <n v="2"/>
    <d v="2017-02-03T00:00:00"/>
    <x v="2"/>
    <x v="0"/>
  </r>
  <r>
    <x v="119"/>
    <s v="Joaquin Toro"/>
    <s v="Country Window"/>
    <x v="5"/>
    <s v="Kyrgyz Republic"/>
    <n v="1800000"/>
    <x v="3"/>
    <m/>
    <s v="TF0A4444"/>
    <x v="0"/>
    <x v="12"/>
    <x v="0"/>
    <n v="2"/>
    <d v="2017-02-02T00:00:00"/>
    <x v="2"/>
    <x v="0"/>
  </r>
  <r>
    <x v="120"/>
    <s v="Sabine Beddies"/>
    <s v="Country Window"/>
    <x v="20"/>
    <s v="Tunisia"/>
    <n v="600000"/>
    <x v="3"/>
    <m/>
    <s v="TF0A4457"/>
    <x v="0"/>
    <x v="12"/>
    <x v="0"/>
    <n v="2"/>
    <d v="2017-02-02T00:00:00"/>
    <x v="2"/>
    <x v="0"/>
  </r>
  <r>
    <x v="121"/>
    <s v="Nobuo Yoshida"/>
    <s v="FY17 Base Envelope"/>
    <x v="3"/>
    <s v="LCR"/>
    <n v="400000"/>
    <x v="0"/>
    <s v="TF082811"/>
    <s v="TF0A4807"/>
    <x v="1"/>
    <x v="12"/>
    <x v="0"/>
    <n v="2"/>
    <d v="2017-02-01T00:00:00"/>
    <x v="2"/>
    <x v="8"/>
  </r>
  <r>
    <x v="122"/>
    <s v="Jonas Ingemann Parby"/>
    <s v="FY17 Base Envelope"/>
    <x v="3"/>
    <s v="LCR"/>
    <n v="100000"/>
    <x v="0"/>
    <s v="TF082811"/>
    <s v="TF0A4751"/>
    <x v="0"/>
    <x v="12"/>
    <x v="0"/>
    <n v="2"/>
    <d v="2017-02-01T00:00:00"/>
    <x v="2"/>
    <x v="0"/>
  </r>
  <r>
    <x v="123"/>
    <s v="Josef Lloyd Leitmann &lt;jleitmann@worldbank.org&gt;"/>
    <s v="FY17 Base Envelope"/>
    <x v="21"/>
    <s v="Global"/>
    <n v="50000"/>
    <x v="6"/>
    <s v="TF080085"/>
    <s v="TF0A3263"/>
    <x v="2"/>
    <x v="12"/>
    <x v="0"/>
    <n v="2"/>
    <d v="2017-02-01T00:00:00"/>
    <x v="2"/>
    <x v="0"/>
  </r>
  <r>
    <x v="124"/>
    <s v="Michel Matera"/>
    <s v="FY17 Base Envelope"/>
    <x v="0"/>
    <s v="Madagascar"/>
    <n v="150000"/>
    <x v="6"/>
    <s v="TF080085"/>
    <s v="TF0A2084"/>
    <x v="2"/>
    <x v="12"/>
    <x v="0"/>
    <n v="2"/>
    <d v="2017-02-01T00:00:00"/>
    <x v="2"/>
    <x v="0"/>
  </r>
  <r>
    <x v="125"/>
    <s v="Andrea Zanon"/>
    <s v="FY17 Base Envelope"/>
    <x v="20"/>
    <s v="Saudi Arabia"/>
    <n v="30000"/>
    <x v="6"/>
    <s v="TF080085"/>
    <s v="TF099390"/>
    <x v="2"/>
    <x v="12"/>
    <x v="0"/>
    <n v="2"/>
    <d v="2017-02-01T00:00:00"/>
    <x v="2"/>
    <x v="0"/>
  </r>
  <r>
    <x v="126"/>
    <s v="Jose C. Joaquin Toro Landivar"/>
    <s v="FY17 Base Envelope"/>
    <x v="5"/>
    <s v="Europe and Central Asia - Regional"/>
    <n v="360000"/>
    <x v="0"/>
    <s v="ECA (TF082808)"/>
    <s v="TF0A1924"/>
    <x v="2"/>
    <x v="12"/>
    <x v="0"/>
    <n v="2"/>
    <d v="2017-02-01T00:00:00"/>
    <x v="2"/>
    <x v="0"/>
  </r>
  <r>
    <x v="127"/>
    <s v="Daniel Clarke"/>
    <s v="FY16 USAID Contribution - DRFI - Agriculture"/>
    <x v="14"/>
    <s v="Global"/>
    <n v="1056000"/>
    <x v="0"/>
    <s v="DRFI (TF082804)"/>
    <s v="TF0A1942"/>
    <x v="2"/>
    <x v="12"/>
    <x v="0"/>
    <n v="2"/>
    <d v="2017-02-01T00:00:00"/>
    <x v="2"/>
    <x v="0"/>
  </r>
  <r>
    <x v="128"/>
    <s v="Ana Campos"/>
    <s v="FY16 Spill-over"/>
    <x v="3"/>
    <s v="Nicaragua, Honduras"/>
    <n v="250000"/>
    <x v="3"/>
    <s v="Country Programs (TF082633)"/>
    <s v="TF0A0446"/>
    <x v="2"/>
    <x v="12"/>
    <x v="0"/>
    <n v="2"/>
    <d v="2017-02-01T00:00:00"/>
    <x v="2"/>
    <x v="0"/>
  </r>
  <r>
    <x v="129"/>
    <s v="Keiko Saito"/>
    <s v="FY17 Base Envelope"/>
    <x v="16"/>
    <s v="Global"/>
    <n v="250000"/>
    <x v="6"/>
    <s v="TF080085"/>
    <s v="TF018454"/>
    <x v="2"/>
    <x v="12"/>
    <x v="0"/>
    <n v="2"/>
    <d v="2017-02-01T00:00:00"/>
    <x v="2"/>
    <x v="0"/>
  </r>
  <r>
    <x v="130"/>
    <s v="Dzung Huy Nguyen"/>
    <s v="Resilient Recovery"/>
    <x v="8"/>
    <s v="Vietnam"/>
    <n v="250000"/>
    <x v="8"/>
    <m/>
    <s v="TF0A4342"/>
    <x v="0"/>
    <x v="13"/>
    <x v="0"/>
    <n v="1"/>
    <d v="2017-01-25T00:00:00"/>
    <x v="2"/>
    <x v="0"/>
  </r>
  <r>
    <x v="131"/>
    <s v="Hemang Karelia "/>
    <s v="FY17 Base Envelope"/>
    <x v="11"/>
    <s v="Global"/>
    <n v="530000"/>
    <x v="7"/>
    <s v="TF080318"/>
    <s v="TF0A4485"/>
    <x v="0"/>
    <x v="13"/>
    <x v="0"/>
    <n v="1"/>
    <d v="2017-01-24T00:00:00"/>
    <x v="2"/>
    <x v="0"/>
  </r>
  <r>
    <x v="132"/>
    <s v="Stephane Hallegatte"/>
    <s v="FY17 Base Envelope"/>
    <x v="2"/>
    <s v="Global"/>
    <n v="175000"/>
    <x v="6"/>
    <m/>
    <s v="TF0A4463"/>
    <x v="0"/>
    <x v="13"/>
    <x v="0"/>
    <n v="1"/>
    <d v="2017-01-12T00:00:00"/>
    <x v="2"/>
    <x v="0"/>
  </r>
  <r>
    <x v="133"/>
    <s v="Alanna Simpson"/>
    <s v="FY17 Belgium contribution-Innovation lab"/>
    <x v="0"/>
    <s v="Africa - Regional"/>
    <n v="549463"/>
    <x v="0"/>
    <m/>
    <s v="TF0A4259"/>
    <x v="0"/>
    <x v="13"/>
    <x v="0"/>
    <n v="1"/>
    <d v="2017-01-12T00:00:00"/>
    <x v="2"/>
    <x v="0"/>
  </r>
  <r>
    <x v="134"/>
    <s v="Tahir Akbar"/>
    <s v="FY17 Base Envelope"/>
    <x v="20"/>
    <s v="MNA"/>
    <n v="400000"/>
    <x v="0"/>
    <s v="TF082812"/>
    <s v="TF0A4351"/>
    <x v="0"/>
    <x v="14"/>
    <x v="3"/>
    <n v="12"/>
    <d v="2016-12-22T00:00:00"/>
    <x v="2"/>
    <x v="0"/>
  </r>
  <r>
    <x v="135"/>
    <s v="Jolanta Kryspin-Watson"/>
    <s v="Resilient Recovery"/>
    <x v="8"/>
    <s v="Indonesia"/>
    <n v="170000"/>
    <x v="7"/>
    <m/>
    <s v="TF0A4205"/>
    <x v="0"/>
    <x v="14"/>
    <x v="3"/>
    <n v="12"/>
    <d v="2016-12-21T00:00:00"/>
    <x v="2"/>
    <x v="0"/>
  </r>
  <r>
    <x v="136"/>
    <s v="Thomas Moullier"/>
    <s v="FY17 Base Envelope"/>
    <x v="22"/>
    <s v="Global"/>
    <n v="500000"/>
    <x v="0"/>
    <s v="TF082816"/>
    <s v="TF0A4690"/>
    <x v="0"/>
    <x v="14"/>
    <x v="3"/>
    <n v="12"/>
    <d v="2016-12-20T00:00:00"/>
    <x v="2"/>
    <x v="0"/>
  </r>
  <r>
    <x v="137"/>
    <s v="Marc S. Forni"/>
    <s v="Country Window"/>
    <x v="9"/>
    <s v="Bangladesh"/>
    <n v="500000"/>
    <x v="3"/>
    <s v="TF082633"/>
    <s v="TF0A4752"/>
    <x v="0"/>
    <x v="14"/>
    <x v="3"/>
    <n v="12"/>
    <d v="2016-12-12T00:00:00"/>
    <x v="2"/>
    <x v="0"/>
  </r>
  <r>
    <x v="138"/>
    <s v="Sergio Dell'anna"/>
    <s v="FY17 Base Envelope"/>
    <x v="11"/>
    <s v="Haiti"/>
    <n v="150000"/>
    <x v="7"/>
    <m/>
    <s v="TF0A4115"/>
    <x v="0"/>
    <x v="14"/>
    <x v="3"/>
    <n v="12"/>
    <d v="2016-12-07T00:00:00"/>
    <x v="2"/>
    <x v="0"/>
  </r>
  <r>
    <x v="139"/>
    <s v="Nobuo Yoshida"/>
    <s v="FY17 Base Envelope"/>
    <x v="3"/>
    <s v="Global"/>
    <n v="100000"/>
    <x v="2"/>
    <s v="TF082811"/>
    <s v="TF0A4964"/>
    <x v="0"/>
    <x v="14"/>
    <x v="3"/>
    <n v="12"/>
    <d v="2016-12-02T00:00:00"/>
    <x v="2"/>
    <x v="9"/>
  </r>
  <r>
    <x v="140"/>
    <s v="Oscar Anil Escudero"/>
    <s v="FY17 Base Envelope"/>
    <x v="3"/>
    <s v="Dominican Republic"/>
    <n v="800000"/>
    <x v="2"/>
    <m/>
    <s v="TF0A4033"/>
    <x v="0"/>
    <x v="14"/>
    <x v="3"/>
    <n v="12"/>
    <d v="2016-12-02T00:00:00"/>
    <x v="2"/>
    <x v="10"/>
  </r>
  <r>
    <x v="141"/>
    <s v="Carlo Del Ninno"/>
    <s v="FY17 Base Envelope"/>
    <x v="0"/>
    <s v="Africa - Regional"/>
    <n v="250000"/>
    <x v="0"/>
    <s v="TF082805"/>
    <s v="TF0A4226"/>
    <x v="0"/>
    <x v="15"/>
    <x v="3"/>
    <n v="11"/>
    <d v="2016-11-29T00:00:00"/>
    <x v="2"/>
    <x v="11"/>
  </r>
  <r>
    <x v="141"/>
    <s v="Carlo Del Ninno"/>
    <s v="FY17 Base Envelope"/>
    <x v="0"/>
    <s v="Africa - Regional"/>
    <n v="150000"/>
    <x v="0"/>
    <s v="TF082805"/>
    <s v="TF0A4318"/>
    <x v="0"/>
    <x v="15"/>
    <x v="3"/>
    <n v="11"/>
    <d v="2016-11-29T00:00:00"/>
    <x v="2"/>
    <x v="12"/>
  </r>
  <r>
    <x v="142"/>
    <s v="Michael Bonte"/>
    <s v="FY17 Base Envelope"/>
    <x v="8"/>
    <s v="EAP"/>
    <n v="500000"/>
    <x v="2"/>
    <s v="TF081712"/>
    <s v="TF0A4275"/>
    <x v="0"/>
    <x v="15"/>
    <x v="3"/>
    <n v="11"/>
    <d v="2016-11-21T00:00:00"/>
    <x v="2"/>
    <x v="0"/>
  </r>
  <r>
    <x v="143"/>
    <s v="Yohannes Yemane Kesete"/>
    <s v="FY17 Base Envelope"/>
    <x v="3"/>
    <s v="LCR"/>
    <n v="100000"/>
    <x v="0"/>
    <s v="TF082811"/>
    <m/>
    <x v="1"/>
    <x v="15"/>
    <x v="3"/>
    <n v="11"/>
    <d v="2016-11-17T00:00:00"/>
    <x v="2"/>
    <x v="0"/>
  </r>
  <r>
    <x v="144"/>
    <s v="Naho, Shomik and Georges"/>
    <s v="Japan Hub"/>
    <x v="12"/>
    <s v="Global"/>
    <n v="300000"/>
    <x v="3"/>
    <s v="TF082634"/>
    <s v="TF0A4269"/>
    <x v="0"/>
    <x v="15"/>
    <x v="3"/>
    <n v="11"/>
    <d v="2016-11-17T00:00:00"/>
    <x v="2"/>
    <x v="0"/>
  </r>
  <r>
    <x v="145"/>
    <s v="Nobuo Yoshida"/>
    <s v="FY17 Base Envelope"/>
    <x v="0"/>
    <s v="Ethiopia  "/>
    <n v="200000"/>
    <x v="6"/>
    <m/>
    <s v="TF0A4020"/>
    <x v="0"/>
    <x v="15"/>
    <x v="3"/>
    <n v="11"/>
    <d v="2016-11-17T00:00:00"/>
    <x v="2"/>
    <x v="0"/>
  </r>
  <r>
    <x v="146"/>
    <s v="Haris Khan"/>
    <s v="Country Window"/>
    <x v="9"/>
    <s v="Pakistan"/>
    <n v="500000"/>
    <x v="3"/>
    <s v="TF082633"/>
    <s v="TF0A4791"/>
    <x v="0"/>
    <x v="15"/>
    <x v="3"/>
    <n v="11"/>
    <d v="2016-11-10T00:00:00"/>
    <x v="2"/>
    <x v="0"/>
  </r>
  <r>
    <x v="147"/>
    <s v="Prashant Singh"/>
    <s v="Country Window"/>
    <x v="0"/>
    <s v="Africa - Regional"/>
    <n v="3000000"/>
    <x v="3"/>
    <s v="TF082633"/>
    <s v="TF0A3901"/>
    <x v="0"/>
    <x v="15"/>
    <x v="3"/>
    <n v="11"/>
    <d v="2016-11-02T00:00:00"/>
    <x v="2"/>
    <x v="0"/>
  </r>
  <r>
    <x v="148"/>
    <s v="Justin Runji"/>
    <s v="FY17 Base Envelope"/>
    <x v="0"/>
    <s v="Zambia"/>
    <n v="200000"/>
    <x v="6"/>
    <m/>
    <s v="TF0A3874"/>
    <x v="0"/>
    <x v="15"/>
    <x v="3"/>
    <n v="11"/>
    <d v="2016-11-02T00:00:00"/>
    <x v="2"/>
    <x v="0"/>
  </r>
  <r>
    <x v="149"/>
    <s v="Vladimir V. Tsirkunov"/>
    <s v="FY17 Base Envelope"/>
    <x v="23"/>
    <s v="Global"/>
    <n v="200000"/>
    <x v="0"/>
    <s v="Hydromet (TF082809)"/>
    <s v="TF0A0953"/>
    <x v="2"/>
    <x v="15"/>
    <x v="3"/>
    <n v="11"/>
    <d v="2016-11-01T00:00:00"/>
    <x v="2"/>
    <x v="0"/>
  </r>
  <r>
    <x v="150"/>
    <s v="James Newsman"/>
    <s v="Japan Hub"/>
    <x v="12"/>
    <s v="Global"/>
    <n v="300000"/>
    <x v="3"/>
    <s v="Japan Hub (TF082634)"/>
    <s v="TF0A2148"/>
    <x v="2"/>
    <x v="9"/>
    <x v="0"/>
    <n v="5"/>
    <d v="2017-05-02T00:00:00"/>
    <x v="2"/>
    <x v="0"/>
  </r>
  <r>
    <x v="150"/>
    <s v="James Newsman"/>
    <s v="Japan Hub"/>
    <x v="12"/>
    <s v="Global"/>
    <n v="100000"/>
    <x v="3"/>
    <s v="Japan Hub (TF082634)"/>
    <s v="TF0A2148"/>
    <x v="2"/>
    <x v="15"/>
    <x v="3"/>
    <n v="11"/>
    <d v="2016-11-01T00:00:00"/>
    <x v="2"/>
    <x v="0"/>
  </r>
  <r>
    <x v="151"/>
    <s v="Margaret Arnold"/>
    <s v="FY17 Luxembourg contribution for ICR"/>
    <x v="15"/>
    <s v="Africa - Regional"/>
    <n v="400000"/>
    <x v="0"/>
    <s v="TF082806"/>
    <s v="TF0A3911"/>
    <x v="0"/>
    <x v="16"/>
    <x v="3"/>
    <n v="10"/>
    <d v="2016-10-31T00:00:00"/>
    <x v="2"/>
    <x v="0"/>
  </r>
  <r>
    <x v="152"/>
    <s v="Tevi Maltali Obed"/>
    <s v="FY17 Base Envelope"/>
    <x v="8"/>
    <s v="EAP"/>
    <n v="720000"/>
    <x v="2"/>
    <s v="TF081712"/>
    <s v="TF0A4550"/>
    <x v="0"/>
    <x v="16"/>
    <x v="3"/>
    <n v="10"/>
    <d v="2016-10-31T00:00:00"/>
    <x v="2"/>
    <x v="13"/>
  </r>
  <r>
    <x v="153"/>
    <s v="Darwin and Naho"/>
    <s v="Japan Hub"/>
    <x v="12"/>
    <s v="Global"/>
    <n v="300000"/>
    <x v="3"/>
    <s v="TF082634"/>
    <s v="TF0A4270"/>
    <x v="0"/>
    <x v="16"/>
    <x v="3"/>
    <n v="10"/>
    <d v="2016-10-25T00:00:00"/>
    <x v="2"/>
    <x v="0"/>
  </r>
  <r>
    <x v="154"/>
    <s v="Asmita Tiwari"/>
    <s v="FY17 Base Envelope"/>
    <x v="0"/>
    <s v="Ethiopia  "/>
    <n v="200000"/>
    <x v="6"/>
    <m/>
    <s v="TF0A3826"/>
    <x v="0"/>
    <x v="16"/>
    <x v="3"/>
    <n v="10"/>
    <d v="2016-10-24T00:00:00"/>
    <x v="2"/>
    <x v="0"/>
  </r>
  <r>
    <x v="155"/>
    <s v="Jonas Ingemann Parby"/>
    <s v="FY17 Base Envelope"/>
    <x v="0"/>
    <s v="Ghana"/>
    <n v="210000"/>
    <x v="6"/>
    <m/>
    <s v="TF0A3803"/>
    <x v="0"/>
    <x v="16"/>
    <x v="3"/>
    <n v="10"/>
    <d v="2016-10-24T00:00:00"/>
    <x v="2"/>
    <x v="0"/>
  </r>
  <r>
    <x v="156"/>
    <s v="Prashant Singh"/>
    <s v="FY17 Base Envelope"/>
    <x v="0"/>
    <s v="Southern Africa"/>
    <n v="1381250"/>
    <x v="2"/>
    <s v="TF081712"/>
    <s v="TF0A3668"/>
    <x v="0"/>
    <x v="16"/>
    <x v="3"/>
    <n v="10"/>
    <d v="2016-10-21T00:00:00"/>
    <x v="2"/>
    <x v="0"/>
  </r>
  <r>
    <x v="157"/>
    <s v="Niels and Marc"/>
    <s v="FY17 Base Envelope"/>
    <x v="22"/>
    <s v="Global"/>
    <n v="1500000"/>
    <x v="0"/>
    <s v="TF082816"/>
    <s v="TF0A4034"/>
    <x v="0"/>
    <x v="16"/>
    <x v="3"/>
    <n v="10"/>
    <d v="2016-10-18T00:00:00"/>
    <x v="2"/>
    <x v="0"/>
  </r>
  <r>
    <x v="158"/>
    <s v="Glenn, Naho and Roland"/>
    <s v="Japan Hub"/>
    <x v="12"/>
    <s v="Global"/>
    <n v="300000"/>
    <x v="3"/>
    <s v="TF082634"/>
    <s v="TF0A3921"/>
    <x v="0"/>
    <x v="16"/>
    <x v="3"/>
    <n v="10"/>
    <d v="2016-10-18T00:00:00"/>
    <x v="2"/>
    <x v="0"/>
  </r>
  <r>
    <x v="159"/>
    <s v="Lucilla Maria Bruni"/>
    <s v="FY17 SP Base Envelope "/>
    <x v="15"/>
    <s v="Lesotho"/>
    <n v="360000"/>
    <x v="0"/>
    <s v="TF082806"/>
    <s v="TF0A3667"/>
    <x v="0"/>
    <x v="16"/>
    <x v="3"/>
    <n v="10"/>
    <d v="2016-10-17T00:00:00"/>
    <x v="2"/>
    <x v="0"/>
  </r>
  <r>
    <x v="160"/>
    <s v="Christoph Pusch"/>
    <s v="FY17 Base Envelope"/>
    <x v="0"/>
    <s v="Africa - Regional"/>
    <n v="100000"/>
    <x v="6"/>
    <m/>
    <s v="TF015916"/>
    <x v="2"/>
    <x v="16"/>
    <x v="3"/>
    <n v="10"/>
    <d v="2016-10-11T00:00:00"/>
    <x v="2"/>
    <x v="0"/>
  </r>
  <r>
    <x v="161"/>
    <s v="Vladimir V. Tsirkunov"/>
    <s v="FY17 Base Envelope"/>
    <x v="23"/>
    <s v="Global"/>
    <n v="300000"/>
    <x v="0"/>
    <s v="Hydromet (TF082809)"/>
    <s v="TF0A0954"/>
    <x v="2"/>
    <x v="16"/>
    <x v="3"/>
    <n v="10"/>
    <d v="2016-10-10T00:00:00"/>
    <x v="2"/>
    <x v="0"/>
  </r>
  <r>
    <x v="161"/>
    <s v="Vladimir V. Tsirkunov"/>
    <s v="FY18 Base Envelope"/>
    <x v="23"/>
    <s v="Global"/>
    <n v="400000"/>
    <x v="0"/>
    <s v="Hydromet (TF082809)"/>
    <s v="TF0A0954"/>
    <x v="2"/>
    <x v="6"/>
    <x v="0"/>
    <n v="9"/>
    <d v="2017-09-01T00:00:00"/>
    <x v="0"/>
    <x v="0"/>
  </r>
  <r>
    <x v="162"/>
    <s v="Edmundo Murrugarra "/>
    <s v="FY17 SP Base Envelope "/>
    <x v="15"/>
    <s v="Colombia"/>
    <n v="440000"/>
    <x v="0"/>
    <s v="TF082806"/>
    <s v="TF0A3705"/>
    <x v="0"/>
    <x v="16"/>
    <x v="3"/>
    <n v="10"/>
    <d v="2016-10-06T00:00:00"/>
    <x v="2"/>
    <x v="14"/>
  </r>
  <r>
    <x v="163"/>
    <s v="Sanae Sasamori "/>
    <s v="Japan Hub"/>
    <x v="12"/>
    <s v="Global"/>
    <n v="250000"/>
    <x v="3"/>
    <s v="TF082634"/>
    <s v="TF0A3922"/>
    <x v="0"/>
    <x v="16"/>
    <x v="3"/>
    <n v="10"/>
    <d v="2016-10-03T00:00:00"/>
    <x v="2"/>
    <x v="15"/>
  </r>
  <r>
    <x v="164"/>
    <m/>
    <s v="FY17 Base Envelope"/>
    <x v="0"/>
    <s v="Zambia"/>
    <n v="200000"/>
    <x v="6"/>
    <m/>
    <s v="TF0A3609"/>
    <x v="0"/>
    <x v="16"/>
    <x v="3"/>
    <n v="10"/>
    <d v="2016-10-03T00:00:00"/>
    <x v="2"/>
    <x v="0"/>
  </r>
  <r>
    <x v="165"/>
    <s v="Michael Bonte"/>
    <s v="FY17 Base Envelope"/>
    <x v="11"/>
    <s v="Myanmar"/>
    <n v="120000"/>
    <x v="7"/>
    <m/>
    <s v="TF0A3708"/>
    <x v="0"/>
    <x v="17"/>
    <x v="3"/>
    <n v="9"/>
    <d v="2016-09-23T00:00:00"/>
    <x v="2"/>
    <x v="0"/>
  </r>
  <r>
    <x v="166"/>
    <s v="Rosemary Mukami Kariuki"/>
    <s v="FY17 Base Envelope"/>
    <x v="0"/>
    <s v="Botswana"/>
    <n v="150000"/>
    <x v="6"/>
    <m/>
    <s v="TF0A3837"/>
    <x v="0"/>
    <x v="17"/>
    <x v="3"/>
    <n v="9"/>
    <d v="2016-09-22T00:00:00"/>
    <x v="2"/>
    <x v="0"/>
  </r>
  <r>
    <x v="167"/>
    <s v="doekle Wielinga"/>
    <s v="FY17 Base Envelope"/>
    <x v="0"/>
    <s v="Cabo Verde"/>
    <n v="75000"/>
    <x v="6"/>
    <m/>
    <s v="TF0A3561"/>
    <x v="0"/>
    <x v="17"/>
    <x v="3"/>
    <n v="9"/>
    <d v="2016-09-20T00:00:00"/>
    <x v="2"/>
    <x v="0"/>
  </r>
  <r>
    <x v="168"/>
    <s v="Marcus J. Wishart"/>
    <s v="Japan Hub"/>
    <x v="12"/>
    <s v="EAP"/>
    <n v="400000"/>
    <x v="3"/>
    <s v="TF082634"/>
    <s v="TF0A3923"/>
    <x v="0"/>
    <x v="17"/>
    <x v="3"/>
    <n v="9"/>
    <d v="2016-09-16T00:00:00"/>
    <x v="2"/>
    <x v="0"/>
  </r>
  <r>
    <x v="168"/>
    <s v="Marcus J. Wishart"/>
    <s v="Japan Hub"/>
    <x v="12"/>
    <s v="EAP"/>
    <n v="50000"/>
    <x v="3"/>
    <s v="TF082634"/>
    <s v="TF0A3923"/>
    <x v="2"/>
    <x v="3"/>
    <x v="0"/>
    <n v="11"/>
    <d v="2017-11-30T00:00:00"/>
    <x v="0"/>
    <x v="0"/>
  </r>
  <r>
    <x v="169"/>
    <s v="Asmita Tiwari"/>
    <s v="FY17 Base Envelope"/>
    <x v="0"/>
    <s v="Africa - Regional"/>
    <n v="280000"/>
    <x v="6"/>
    <m/>
    <s v="TF0A3562"/>
    <x v="0"/>
    <x v="17"/>
    <x v="3"/>
    <n v="9"/>
    <d v="2016-09-15T00:00:00"/>
    <x v="2"/>
    <x v="0"/>
  </r>
  <r>
    <x v="170"/>
    <s v="Elif Ayhan"/>
    <s v="FY17 Base Envelope"/>
    <x v="11"/>
    <s v="Serbia  "/>
    <n v="83000"/>
    <x v="7"/>
    <m/>
    <s v="TF0A3802"/>
    <x v="0"/>
    <x v="17"/>
    <x v="3"/>
    <n v="9"/>
    <d v="2016-09-15T00:00:00"/>
    <x v="2"/>
    <x v="0"/>
  </r>
  <r>
    <x v="171"/>
    <s v="Andrea Zanon"/>
    <s v="FY17 Base Envelope"/>
    <x v="20"/>
    <s v="Lebanon"/>
    <n v="100000"/>
    <x v="6"/>
    <s v="TF080085"/>
    <s v="TF019136"/>
    <x v="2"/>
    <x v="17"/>
    <x v="3"/>
    <n v="9"/>
    <d v="2016-09-01T00:00:00"/>
    <x v="2"/>
    <x v="0"/>
  </r>
  <r>
    <x v="172"/>
    <s v="Valerie Joy Eunice Santos"/>
    <s v="FY17 Base Envelope"/>
    <x v="22"/>
    <s v="Global"/>
    <n v="70000"/>
    <x v="6"/>
    <s v="TF080085"/>
    <s v="TF0A2411"/>
    <x v="2"/>
    <x v="17"/>
    <x v="3"/>
    <n v="9"/>
    <d v="2016-09-01T00:00:00"/>
    <x v="2"/>
    <x v="0"/>
  </r>
  <r>
    <x v="173"/>
    <s v="Alanna Simpson"/>
    <s v="FY17 Base Envelope"/>
    <x v="16"/>
    <s v="Global"/>
    <n v="375000"/>
    <x v="6"/>
    <s v="TF080085"/>
    <s v="TF018476"/>
    <x v="2"/>
    <x v="17"/>
    <x v="3"/>
    <n v="9"/>
    <d v="2016-09-01T00:00:00"/>
    <x v="2"/>
    <x v="0"/>
  </r>
  <r>
    <x v="174"/>
    <s v="Alanna Simpson"/>
    <s v="FY17 Base Envelope"/>
    <x v="16"/>
    <s v="Global"/>
    <n v="225000"/>
    <x v="6"/>
    <s v="TF080085"/>
    <s v="TF018473"/>
    <x v="2"/>
    <x v="17"/>
    <x v="3"/>
    <n v="9"/>
    <d v="2016-09-01T00:00:00"/>
    <x v="2"/>
    <x v="0"/>
  </r>
  <r>
    <x v="175"/>
    <s v="Jack Campbell"/>
    <s v="Japan Hub"/>
    <x v="12"/>
    <s v="Global"/>
    <n v="150000"/>
    <x v="3"/>
    <s v="Japan Hub (TF082634)"/>
    <s v="TF0A0412"/>
    <x v="2"/>
    <x v="17"/>
    <x v="3"/>
    <n v="9"/>
    <d v="2016-09-01T00:00:00"/>
    <x v="2"/>
    <x v="0"/>
  </r>
  <r>
    <x v="176"/>
    <s v="Alanna Simpson"/>
    <s v="FY17 Base Envelope"/>
    <x v="16"/>
    <s v="Global"/>
    <n v="450000"/>
    <x v="6"/>
    <s v="TF080085"/>
    <s v="TF018472"/>
    <x v="2"/>
    <x v="17"/>
    <x v="3"/>
    <n v="9"/>
    <d v="2016-09-01T00:00:00"/>
    <x v="2"/>
    <x v="0"/>
  </r>
  <r>
    <x v="177"/>
    <s v="Alanna Simpson"/>
    <s v="FY17 Base Envelope"/>
    <x v="16"/>
    <s v="Global"/>
    <n v="450000"/>
    <x v="6"/>
    <s v="TF080085"/>
    <s v="TF018474"/>
    <x v="2"/>
    <x v="17"/>
    <x v="3"/>
    <n v="9"/>
    <d v="2016-09-01T00:00:00"/>
    <x v="2"/>
    <x v="0"/>
  </r>
  <r>
    <x v="178"/>
    <s v="Daniel Kull "/>
    <s v="FY15 Swiss Contribution - Climate Change"/>
    <x v="5"/>
    <s v="Moldova"/>
    <n v="500000"/>
    <x v="0"/>
    <m/>
    <s v="TF0A3534"/>
    <x v="0"/>
    <x v="18"/>
    <x v="3"/>
    <n v="8"/>
    <d v="2016-08-25T00:00:00"/>
    <x v="2"/>
    <x v="0"/>
  </r>
  <r>
    <x v="179"/>
    <s v="Isabelle Celine Kane"/>
    <s v="FY17 Base Envelope"/>
    <x v="0"/>
    <s v="Senegal  "/>
    <n v="370000"/>
    <x v="0"/>
    <m/>
    <s v="TF0A3563"/>
    <x v="0"/>
    <x v="18"/>
    <x v="3"/>
    <n v="8"/>
    <d v="2016-08-22T00:00:00"/>
    <x v="2"/>
    <x v="0"/>
  </r>
  <r>
    <x v="180"/>
    <s v="Kamran Akbar "/>
    <s v="FY17 Base Envelope"/>
    <x v="9"/>
    <s v="Nepal"/>
    <n v="500000"/>
    <x v="6"/>
    <s v="TF082815"/>
    <s v="TF0A3629"/>
    <x v="0"/>
    <x v="18"/>
    <x v="3"/>
    <n v="8"/>
    <d v="2016-08-18T00:00:00"/>
    <x v="2"/>
    <x v="0"/>
  </r>
  <r>
    <x v="181"/>
    <s v="Diana Marcela Rubiano Vargas"/>
    <s v="FY16 Spill-over"/>
    <x v="3"/>
    <s v="Ecuador"/>
    <n v="215000"/>
    <x v="6"/>
    <s v="TF082815"/>
    <s v="TF0A3322"/>
    <x v="0"/>
    <x v="18"/>
    <x v="3"/>
    <n v="8"/>
    <d v="2016-08-18T00:00:00"/>
    <x v="2"/>
    <x v="0"/>
  </r>
  <r>
    <x v="182"/>
    <s v="Margaret Arnold "/>
    <s v="FY17 Base Envelope"/>
    <x v="15"/>
    <s v="Global"/>
    <n v="250000"/>
    <x v="6"/>
    <s v="TF082815"/>
    <s v="TF0A3407"/>
    <x v="0"/>
    <x v="18"/>
    <x v="3"/>
    <n v="8"/>
    <d v="2016-08-16T00:00:00"/>
    <x v="2"/>
    <x v="0"/>
  </r>
  <r>
    <x v="183"/>
    <s v="Poonam Pillai "/>
    <s v="FY16 EU-SAR Program"/>
    <x v="9"/>
    <s v="Bhutan"/>
    <n v="1500000"/>
    <x v="9"/>
    <s v="TF083058"/>
    <s v="TF0A3507"/>
    <x v="0"/>
    <x v="18"/>
    <x v="3"/>
    <n v="8"/>
    <d v="2016-08-09T00:00:00"/>
    <x v="3"/>
    <x v="16"/>
  </r>
  <r>
    <x v="184"/>
    <s v="Luis Miguel Triveno Chan Jan"/>
    <s v="FY16 Spill-over"/>
    <x v="3"/>
    <s v="LCR"/>
    <n v="305000"/>
    <x v="6"/>
    <s v="TF082815"/>
    <s v="TF0A3354"/>
    <x v="0"/>
    <x v="18"/>
    <x v="3"/>
    <n v="8"/>
    <d v="2016-08-05T00:00:00"/>
    <x v="2"/>
    <x v="0"/>
  </r>
  <r>
    <x v="185"/>
    <s v="Abigail C. Baca "/>
    <s v="FY17 Base Envelope"/>
    <x v="8"/>
    <s v="Vietnam"/>
    <n v="400000"/>
    <x v="0"/>
    <s v="TF082807"/>
    <s v="TF0A3357"/>
    <x v="0"/>
    <x v="18"/>
    <x v="3"/>
    <n v="8"/>
    <d v="2016-08-05T00:00:00"/>
    <x v="2"/>
    <x v="0"/>
  </r>
  <r>
    <x v="186"/>
    <m/>
    <s v="FY16 Australia Contribution - Safer School 2016"/>
    <x v="8"/>
    <s v="Samoa, Tonga and Vanuatu"/>
    <n v="1200000"/>
    <x v="0"/>
    <s v="TF082807"/>
    <s v="TF0A4260"/>
    <x v="0"/>
    <x v="18"/>
    <x v="3"/>
    <n v="8"/>
    <d v="2016-08-05T00:00:00"/>
    <x v="2"/>
    <x v="0"/>
  </r>
  <r>
    <x v="187"/>
    <s v="Verena Phipps "/>
    <s v="FY17 Germany Contribution- ICR "/>
    <x v="15"/>
    <s v="Somalia"/>
    <n v="600000"/>
    <x v="0"/>
    <s v="TF082806"/>
    <m/>
    <x v="1"/>
    <x v="18"/>
    <x v="3"/>
    <n v="8"/>
    <d v="2016-08-04T00:00:00"/>
    <x v="2"/>
    <x v="0"/>
  </r>
  <r>
    <x v="188"/>
    <s v="Jolanta Kryspin-Watson"/>
    <s v="FY17 Base Envelope"/>
    <x v="8"/>
    <s v="China"/>
    <n v="500000"/>
    <x v="0"/>
    <s v="TF082807"/>
    <s v="TF0A3413"/>
    <x v="0"/>
    <x v="18"/>
    <x v="3"/>
    <n v="8"/>
    <d v="2016-08-03T00:00:00"/>
    <x v="2"/>
    <x v="0"/>
  </r>
  <r>
    <x v="189"/>
    <s v="Dzung Huy Nguyen"/>
    <s v="FY17 Base Envelope"/>
    <x v="8"/>
    <s v="EAP"/>
    <n v="700000"/>
    <x v="0"/>
    <s v="TF082807"/>
    <s v="TF0A3362"/>
    <x v="0"/>
    <x v="18"/>
    <x v="3"/>
    <n v="8"/>
    <d v="2016-08-03T00:00:00"/>
    <x v="2"/>
    <x v="0"/>
  </r>
  <r>
    <x v="190"/>
    <s v="Federica Ranghieri"/>
    <s v="FY17 Base Envelope"/>
    <x v="9"/>
    <s v="Afghanistan"/>
    <n v="1300000"/>
    <x v="0"/>
    <s v="TF082817"/>
    <s v="TF0A3608"/>
    <x v="0"/>
    <x v="18"/>
    <x v="3"/>
    <n v="8"/>
    <d v="2016-08-03T00:00:00"/>
    <x v="2"/>
    <x v="0"/>
  </r>
  <r>
    <x v="190"/>
    <s v="Federica Ranghieri"/>
    <s v="FY18 Base Envelope"/>
    <x v="9"/>
    <s v="Afghanistan"/>
    <n v="320000"/>
    <x v="0"/>
    <s v="TF082817"/>
    <s v="TF0A3608"/>
    <x v="2"/>
    <x v="4"/>
    <x v="0"/>
    <n v="10"/>
    <d v="2017-10-20T00:00:00"/>
    <x v="0"/>
    <x v="0"/>
  </r>
  <r>
    <x v="191"/>
    <s v="Margaret Arnold; Naho and Taf"/>
    <s v="Japan Hub"/>
    <x v="12"/>
    <s v="Global"/>
    <n v="350000"/>
    <x v="3"/>
    <s v="TF082634"/>
    <s v="TF0A2197"/>
    <x v="2"/>
    <x v="18"/>
    <x v="3"/>
    <n v="8"/>
    <d v="2016-08-02T00:00:00"/>
    <x v="2"/>
    <x v="0"/>
  </r>
  <r>
    <x v="192"/>
    <s v="Jean-Baptise Migraine"/>
    <s v="FY17 Base Envelope"/>
    <x v="0"/>
    <s v="DR Congo"/>
    <n v="2700000"/>
    <x v="2"/>
    <s v="TF081713"/>
    <m/>
    <x v="1"/>
    <x v="19"/>
    <x v="3"/>
    <n v="7"/>
    <d v="2016-07-28T00:00:00"/>
    <x v="2"/>
    <x v="3"/>
  </r>
  <r>
    <x v="193"/>
    <s v="Jean-Baptise Migraine"/>
    <s v="FY17 Base Envelope"/>
    <x v="0"/>
    <s v="DR Congo"/>
    <n v="300000"/>
    <x v="2"/>
    <s v="TF081713"/>
    <s v="TF0A3294"/>
    <x v="0"/>
    <x v="19"/>
    <x v="3"/>
    <n v="7"/>
    <d v="2016-07-28T00:00:00"/>
    <x v="2"/>
    <x v="0"/>
  </r>
  <r>
    <x v="194"/>
    <s v="Stephane Hallegatte "/>
    <s v="FY17 Base Envelope"/>
    <x v="21"/>
    <s v="Global"/>
    <n v="150000"/>
    <x v="0"/>
    <s v="TF080085"/>
    <s v="TF0A3338"/>
    <x v="0"/>
    <x v="19"/>
    <x v="3"/>
    <n v="7"/>
    <d v="2016-07-28T00:00:00"/>
    <x v="2"/>
    <x v="0"/>
  </r>
  <r>
    <x v="195"/>
    <s v="Shomik Raj Mehndiratta &lt;smehndiratta@worldbank.org&gt;"/>
    <s v="Country Window"/>
    <x v="18"/>
    <s v="Global"/>
    <n v="1000000"/>
    <x v="3"/>
    <s v="TF082633"/>
    <s v="TF0A3205"/>
    <x v="0"/>
    <x v="19"/>
    <x v="3"/>
    <n v="7"/>
    <d v="2016-07-28T00:00:00"/>
    <x v="2"/>
    <x v="0"/>
  </r>
  <r>
    <x v="123"/>
    <s v="Josef Lloyd Leitmann &lt;jleitmann@worldbank.org&gt;"/>
    <s v="FY17 Base Envelope"/>
    <x v="21"/>
    <s v="Global"/>
    <n v="50000"/>
    <x v="6"/>
    <s v="TF080085"/>
    <s v="TF0A3263"/>
    <x v="0"/>
    <x v="19"/>
    <x v="3"/>
    <n v="7"/>
    <d v="2016-07-26T00:00:00"/>
    <x v="2"/>
    <x v="17"/>
  </r>
  <r>
    <x v="196"/>
    <s v="Axel E. N. Baeumler "/>
    <s v="FY17 Base Envelope"/>
    <x v="20"/>
    <s v="Moroco"/>
    <n v="600000"/>
    <x v="0"/>
    <s v="TF082812"/>
    <s v="TF0A3125"/>
    <x v="0"/>
    <x v="19"/>
    <x v="3"/>
    <n v="7"/>
    <d v="2016-07-25T00:00:00"/>
    <x v="2"/>
    <x v="0"/>
  </r>
  <r>
    <x v="197"/>
    <s v="Benedikt Lukas Signer"/>
    <s v="FY17 Base Envelope"/>
    <x v="14"/>
    <s v="Global"/>
    <n v="400000"/>
    <x v="0"/>
    <s v="TF082804"/>
    <s v="TF0A3756"/>
    <x v="0"/>
    <x v="19"/>
    <x v="3"/>
    <n v="7"/>
    <d v="2016-07-20T00:00:00"/>
    <x v="2"/>
    <x v="0"/>
  </r>
  <r>
    <x v="198"/>
    <s v="Ko Takeuchi"/>
    <s v="FY17 Base Envelope"/>
    <x v="5"/>
    <s v="Bosnia; Heerzegovina"/>
    <n v="250000"/>
    <x v="0"/>
    <s v="TF082808"/>
    <s v="TF0A3090"/>
    <x v="0"/>
    <x v="19"/>
    <x v="3"/>
    <n v="7"/>
    <d v="2016-07-18T00:00:00"/>
    <x v="2"/>
    <x v="0"/>
  </r>
  <r>
    <x v="199"/>
    <s v="Sofia U. Bettencourt"/>
    <s v="FY17 Base Envelope"/>
    <x v="0"/>
    <s v="Sao Tomer"/>
    <n v="228600"/>
    <x v="6"/>
    <s v="TF082815"/>
    <s v="TF0A3204"/>
    <x v="0"/>
    <x v="19"/>
    <x v="3"/>
    <n v="7"/>
    <d v="2016-07-08T00:00:00"/>
    <x v="2"/>
    <x v="0"/>
  </r>
  <r>
    <x v="200"/>
    <s v="Sofia U. Bettencourt"/>
    <s v="FY17 Base Envelope"/>
    <x v="17"/>
    <s v="Global"/>
    <n v="1000000"/>
    <x v="6"/>
    <s v="TF082815"/>
    <s v="TF0A3043"/>
    <x v="0"/>
    <x v="19"/>
    <x v="3"/>
    <n v="7"/>
    <d v="2016-07-05T00:00:00"/>
    <x v="2"/>
    <x v="18"/>
  </r>
  <r>
    <x v="201"/>
    <m/>
    <s v="FY16 EU-SAR Program"/>
    <x v="9"/>
    <s v="Bhutan"/>
    <n v="150000"/>
    <x v="9"/>
    <s v="TF083058"/>
    <s v="TF0A4493"/>
    <x v="0"/>
    <x v="19"/>
    <x v="3"/>
    <n v="7"/>
    <d v="2016-07-05T00:00:00"/>
    <x v="2"/>
    <x v="19"/>
  </r>
  <r>
    <x v="202"/>
    <s v="Poonam Pillai "/>
    <s v="FY16 EU-SAR Program"/>
    <x v="9"/>
    <s v="Bhutan"/>
    <n v="350000"/>
    <x v="9"/>
    <s v="TF083058"/>
    <m/>
    <x v="1"/>
    <x v="19"/>
    <x v="3"/>
    <n v="7"/>
    <d v="2016-07-05T00:00:00"/>
    <x v="2"/>
    <x v="20"/>
  </r>
  <r>
    <x v="203"/>
    <s v="Paul Baringanire"/>
    <s v="FY16 Base Envelope"/>
    <x v="20"/>
    <s v="Iraq"/>
    <n v="250000"/>
    <x v="6"/>
    <m/>
    <s v="TF0A3643"/>
    <x v="0"/>
    <x v="20"/>
    <x v="3"/>
    <n v="6"/>
    <d v="2016-06-29T00:00:00"/>
    <x v="3"/>
    <x v="0"/>
  </r>
  <r>
    <x v="203"/>
    <m/>
    <s v="FY16 Base Envelope"/>
    <x v="20"/>
    <s v="Irag"/>
    <n v="250000"/>
    <x v="0"/>
    <s v="TF082812"/>
    <s v="TF0A5604"/>
    <x v="0"/>
    <x v="20"/>
    <x v="3"/>
    <n v="6"/>
    <d v="2016-06-29T00:00:00"/>
    <x v="3"/>
    <x v="0"/>
  </r>
  <r>
    <x v="204"/>
    <s v="Fernando Ramirez Cortes"/>
    <s v="Spain"/>
    <x v="3"/>
    <s v="Global"/>
    <n v="275000"/>
    <x v="10"/>
    <m/>
    <s v="TF070806"/>
    <x v="0"/>
    <x v="20"/>
    <x v="3"/>
    <n v="6"/>
    <d v="2016-06-28T00:00:00"/>
    <x v="3"/>
    <x v="0"/>
  </r>
  <r>
    <x v="205"/>
    <m/>
    <s v="FY16 Spill-over"/>
    <x v="3"/>
    <s v="Haiti"/>
    <n v="200000"/>
    <x v="6"/>
    <m/>
    <s v="TF0A2929"/>
    <x v="0"/>
    <x v="20"/>
    <x v="3"/>
    <n v="6"/>
    <d v="2016-06-21T00:00:00"/>
    <x v="2"/>
    <x v="0"/>
  </r>
  <r>
    <x v="206"/>
    <s v="Tiguist"/>
    <s v="FY17 Base Envelope"/>
    <x v="3"/>
    <s v="Saint Lucia"/>
    <n v="175000"/>
    <x v="2"/>
    <m/>
    <s v="TF0A4750"/>
    <x v="0"/>
    <x v="20"/>
    <x v="3"/>
    <n v="6"/>
    <d v="2016-06-20T00:00:00"/>
    <x v="2"/>
    <x v="0"/>
  </r>
  <r>
    <x v="207"/>
    <s v="Poonam Pillai "/>
    <s v="FY16 EU-SAR Program"/>
    <x v="9"/>
    <s v="South Asia"/>
    <n v="500000"/>
    <x v="9"/>
    <s v="TF083116"/>
    <s v="TF0A3572"/>
    <x v="0"/>
    <x v="20"/>
    <x v="3"/>
    <n v="6"/>
    <d v="2016-06-17T00:00:00"/>
    <x v="3"/>
    <x v="0"/>
  </r>
  <r>
    <x v="208"/>
    <s v="David Michaud"/>
    <s v="FY16 Base Envelope"/>
    <x v="5"/>
    <m/>
    <n v="250000"/>
    <x v="0"/>
    <m/>
    <s v="TF0A3033"/>
    <x v="0"/>
    <x v="20"/>
    <x v="3"/>
    <n v="6"/>
    <d v="2016-06-10T00:00:00"/>
    <x v="3"/>
    <x v="0"/>
  </r>
  <r>
    <x v="209"/>
    <s v="Marc S. Forni"/>
    <s v="FY16 Base Envelope"/>
    <x v="9"/>
    <s v="SAR"/>
    <n v="28000"/>
    <x v="6"/>
    <m/>
    <s v="TF010333"/>
    <x v="2"/>
    <x v="20"/>
    <x v="3"/>
    <n v="6"/>
    <d v="2016-06-08T00:00:00"/>
    <x v="3"/>
    <x v="21"/>
  </r>
  <r>
    <x v="210"/>
    <s v="Hemang Karelia "/>
    <s v="FY16 Base Envelope"/>
    <x v="11"/>
    <s v="Global"/>
    <n v="22000"/>
    <x v="7"/>
    <s v="TF080318"/>
    <s v="TF0A2035"/>
    <x v="2"/>
    <x v="20"/>
    <x v="3"/>
    <n v="6"/>
    <d v="2016-06-08T00:00:00"/>
    <x v="3"/>
    <x v="0"/>
  </r>
  <r>
    <x v="211"/>
    <s v="Yuka Makino "/>
    <s v="FY16 EU-SAR Program"/>
    <x v="9"/>
    <s v="SAR"/>
    <n v="500000"/>
    <x v="9"/>
    <s v="TF083058"/>
    <s v="TF0A2897"/>
    <x v="0"/>
    <x v="21"/>
    <x v="3"/>
    <n v="5"/>
    <d v="2016-05-31T00:00:00"/>
    <x v="3"/>
    <x v="0"/>
  </r>
  <r>
    <x v="212"/>
    <s v="Andrea Zanon"/>
    <m/>
    <x v="20"/>
    <s v="Regional"/>
    <n v="75000"/>
    <x v="6"/>
    <s v="TF080085"/>
    <s v="TF017153"/>
    <x v="2"/>
    <x v="21"/>
    <x v="3"/>
    <n v="5"/>
    <d v="2016-05-30T00:00:00"/>
    <x v="3"/>
    <x v="0"/>
  </r>
  <r>
    <x v="213"/>
    <s v="Ayaz Parvez "/>
    <s v="FY16 Base Envelope"/>
    <x v="0"/>
    <s v="Malawi"/>
    <n v="500000"/>
    <x v="6"/>
    <m/>
    <s v="TF0A2722"/>
    <x v="0"/>
    <x v="21"/>
    <x v="3"/>
    <n v="5"/>
    <d v="2016-05-26T00:00:00"/>
    <x v="3"/>
    <x v="0"/>
  </r>
  <r>
    <x v="214"/>
    <m/>
    <s v="FY16 Base Envelope"/>
    <x v="21"/>
    <s v="Global"/>
    <n v="100000"/>
    <x v="6"/>
    <m/>
    <s v="TF0A2782"/>
    <x v="0"/>
    <x v="21"/>
    <x v="3"/>
    <n v="5"/>
    <d v="2016-05-13T00:00:00"/>
    <x v="3"/>
    <x v="0"/>
  </r>
  <r>
    <x v="215"/>
    <s v="Margaret Arnold ; Taf"/>
    <s v="FY16 Base Envelope"/>
    <x v="15"/>
    <s v="global"/>
    <n v="500000"/>
    <x v="0"/>
    <s v="TF082806"/>
    <s v="TF0A2781"/>
    <x v="0"/>
    <x v="21"/>
    <x v="3"/>
    <n v="5"/>
    <d v="2016-05-12T00:00:00"/>
    <x v="3"/>
    <x v="0"/>
  </r>
  <r>
    <x v="216"/>
    <s v="Tafadzwa Irvine Dube &lt;tdube1@worldbank.org&gt;"/>
    <s v="FY16 Base Envelope"/>
    <x v="21"/>
    <s v="Global"/>
    <n v="115000"/>
    <x v="6"/>
    <m/>
    <s v="TF0A2627"/>
    <x v="0"/>
    <x v="21"/>
    <x v="3"/>
    <n v="5"/>
    <d v="2016-05-10T00:00:00"/>
    <x v="3"/>
    <x v="0"/>
  </r>
  <r>
    <x v="217"/>
    <s v="Marc S. Forni"/>
    <s v="FY16 Base Envelope"/>
    <x v="9"/>
    <s v="South Asia"/>
    <n v="500000"/>
    <x v="6"/>
    <s v="TF080085"/>
    <s v="TF013595"/>
    <x v="2"/>
    <x v="21"/>
    <x v="3"/>
    <n v="5"/>
    <d v="2016-05-09T00:00:00"/>
    <x v="3"/>
    <x v="0"/>
  </r>
  <r>
    <x v="218"/>
    <s v="Jose C. Joaquin Toro Landivar"/>
    <s v="FY15-16 Country Window"/>
    <x v="5"/>
    <s v="Tajikistan"/>
    <n v="1250000"/>
    <x v="3"/>
    <s v="TF082633 "/>
    <s v="TF0A2685"/>
    <x v="0"/>
    <x v="21"/>
    <x v="3"/>
    <n v="5"/>
    <d v="2016-05-09T00:00:00"/>
    <x v="4"/>
    <x v="0"/>
  </r>
  <r>
    <x v="219"/>
    <s v="Marc S. Forni"/>
    <s v="FY16 Legacy T2-SDTF Australia"/>
    <x v="9"/>
    <s v="Nepal"/>
    <n v="250000"/>
    <x v="11"/>
    <m/>
    <s v="TF0A2633"/>
    <x v="0"/>
    <x v="21"/>
    <x v="3"/>
    <n v="5"/>
    <d v="2016-05-06T00:00:00"/>
    <x v="3"/>
    <x v="0"/>
  </r>
  <r>
    <x v="220"/>
    <s v="Doekle Geert Wielinga &lt;dwielinga@worldbank.org&gt;"/>
    <s v="All Windows"/>
    <x v="0"/>
    <s v="Seychelles"/>
    <n v="74772"/>
    <x v="2"/>
    <s v="Window 3 (TF081714)"/>
    <s v="TF0A2676"/>
    <x v="0"/>
    <x v="21"/>
    <x v="3"/>
    <n v="5"/>
    <d v="2016-05-06T00:00:00"/>
    <x v="3"/>
    <x v="0"/>
  </r>
  <r>
    <x v="221"/>
    <s v="Marc S. Forni"/>
    <s v="FY16 Base Envelope"/>
    <x v="9"/>
    <s v="Sri Lanka"/>
    <n v="500000"/>
    <x v="6"/>
    <m/>
    <s v="TF0A2980"/>
    <x v="0"/>
    <x v="21"/>
    <x v="3"/>
    <n v="5"/>
    <d v="2016-05-05T00:00:00"/>
    <x v="3"/>
    <x v="0"/>
  </r>
  <r>
    <x v="222"/>
    <s v="Ana Campos Garcia &lt;acamposgarcia@worldbank.org&gt;"/>
    <s v="Spain"/>
    <x v="3"/>
    <s v="Guatemala"/>
    <n v="150000"/>
    <x v="10"/>
    <m/>
    <s v="TF0A2715"/>
    <x v="0"/>
    <x v="21"/>
    <x v="3"/>
    <n v="5"/>
    <d v="2016-05-05T00:00:00"/>
    <x v="3"/>
    <x v="0"/>
  </r>
  <r>
    <x v="223"/>
    <s v="Sergio Dell'anna"/>
    <s v="FY16 Haiti Project (1m)"/>
    <x v="3"/>
    <s v="Haiti"/>
    <n v="200000"/>
    <x v="6"/>
    <m/>
    <s v="TF0A2635"/>
    <x v="0"/>
    <x v="21"/>
    <x v="3"/>
    <n v="5"/>
    <d v="2016-05-03T00:00:00"/>
    <x v="3"/>
    <x v="0"/>
  </r>
  <r>
    <x v="224"/>
    <s v="Daniel Jonathan Clarke "/>
    <s v="FY16 EU Envelope - DRFI"/>
    <x v="14"/>
    <s v="Global"/>
    <n v="636000"/>
    <x v="12"/>
    <s v="TF08315"/>
    <s v="TF0A3394"/>
    <x v="0"/>
    <x v="21"/>
    <x v="3"/>
    <n v="5"/>
    <d v="2016-05-02T00:00:00"/>
    <x v="3"/>
    <x v="22"/>
  </r>
  <r>
    <x v="224"/>
    <s v="Daniel Jonathan Clarke "/>
    <s v="FY16 EU Envelope - DRFI"/>
    <x v="14"/>
    <s v="Global"/>
    <n v="936000"/>
    <x v="12"/>
    <s v="TF08315"/>
    <s v="TF0A3395"/>
    <x v="0"/>
    <x v="21"/>
    <x v="3"/>
    <n v="5"/>
    <d v="2016-05-02T00:00:00"/>
    <x v="3"/>
    <x v="22"/>
  </r>
  <r>
    <x v="224"/>
    <s v="Daniel Jonathan Clarke "/>
    <s v="FY16 EU Envelope - DRFI"/>
    <x v="14"/>
    <s v="Global"/>
    <n v="1380000"/>
    <x v="12"/>
    <s v="TF08315"/>
    <s v="TF0A2727"/>
    <x v="0"/>
    <x v="21"/>
    <x v="3"/>
    <n v="5"/>
    <d v="2016-05-02T00:00:00"/>
    <x v="3"/>
    <x v="0"/>
  </r>
  <r>
    <x v="224"/>
    <s v="Daniel Jonathan Clarke "/>
    <s v="FY16 EU Envelope - DRFI"/>
    <x v="14"/>
    <s v="Global"/>
    <n v="324000"/>
    <x v="12"/>
    <s v="TF08315"/>
    <s v="TF0A3393"/>
    <x v="0"/>
    <x v="21"/>
    <x v="3"/>
    <n v="5"/>
    <d v="2016-05-02T00:00:00"/>
    <x v="3"/>
    <x v="22"/>
  </r>
  <r>
    <x v="225"/>
    <s v="Raja Rehan Arshad"/>
    <s v="FY16 Italy Contribution-Knowledge Exchange - Jordan and Lebanon"/>
    <x v="20"/>
    <s v="Lebanon"/>
    <n v="500000"/>
    <x v="0"/>
    <s v="TF082812"/>
    <s v="TF0A3931"/>
    <x v="0"/>
    <x v="22"/>
    <x v="3"/>
    <n v="4"/>
    <d v="2016-04-28T00:00:00"/>
    <x v="2"/>
    <x v="23"/>
  </r>
  <r>
    <x v="225"/>
    <s v="Raja Rehan Arshad"/>
    <s v="FY16 Italy Contribution-Knowledge Exchange - Jordan and Lebanon"/>
    <x v="20"/>
    <s v="Jordan"/>
    <n v="500000"/>
    <x v="0"/>
    <s v="TF082812"/>
    <s v="TF0A4276"/>
    <x v="0"/>
    <x v="22"/>
    <x v="3"/>
    <n v="4"/>
    <d v="2016-04-28T00:00:00"/>
    <x v="2"/>
    <x v="23"/>
  </r>
  <r>
    <x v="226"/>
    <s v="Natalya Stankevich"/>
    <s v="FY16 Base Envelope"/>
    <x v="5"/>
    <s v="Georgia"/>
    <n v="200000"/>
    <x v="6"/>
    <s v="TF080085"/>
    <s v="TF0A3088"/>
    <x v="0"/>
    <x v="22"/>
    <x v="3"/>
    <n v="4"/>
    <d v="2016-04-18T00:00:00"/>
    <x v="3"/>
    <x v="0"/>
  </r>
  <r>
    <x v="227"/>
    <s v="Frederico Ferreira Fonse Pedroso"/>
    <s v="FY16 Base Envelope"/>
    <x v="3"/>
    <s v="Belize"/>
    <n v="170000"/>
    <x v="6"/>
    <s v="TF080085"/>
    <s v="TF0A2517"/>
    <x v="0"/>
    <x v="22"/>
    <x v="3"/>
    <n v="4"/>
    <d v="2016-04-15T00:00:00"/>
    <x v="3"/>
    <x v="0"/>
  </r>
  <r>
    <x v="228"/>
    <s v="Oscar Anil Ishizawa Escudero "/>
    <s v="FY16 Base Envelope"/>
    <x v="3"/>
    <s v="Dominican Republic"/>
    <n v="150000"/>
    <x v="6"/>
    <s v="TF080085"/>
    <s v="TF0A2512"/>
    <x v="0"/>
    <x v="22"/>
    <x v="3"/>
    <n v="4"/>
    <d v="2016-04-12T00:00:00"/>
    <x v="3"/>
    <x v="0"/>
  </r>
  <r>
    <x v="229"/>
    <s v="Rosanna Nitti "/>
    <s v="FY16 Base Envelope"/>
    <x v="5"/>
    <s v="Region"/>
    <n v="250000"/>
    <x v="0"/>
    <s v="TF082808"/>
    <s v="TF0A2689"/>
    <x v="0"/>
    <x v="22"/>
    <x v="3"/>
    <n v="4"/>
    <d v="2016-04-11T00:00:00"/>
    <x v="3"/>
    <x v="0"/>
  </r>
  <r>
    <x v="230"/>
    <s v="Carmen Rosa Yee-Batista"/>
    <s v="Spain"/>
    <x v="3"/>
    <s v="Colombia"/>
    <n v="22000"/>
    <x v="10"/>
    <m/>
    <s v="TF012583"/>
    <x v="2"/>
    <x v="22"/>
    <x v="3"/>
    <n v="4"/>
    <d v="2016-04-08T00:00:00"/>
    <x v="3"/>
    <x v="0"/>
  </r>
  <r>
    <x v="231"/>
    <s v="Jolanta Kryspin-Watson"/>
    <s v="FY16 Base Envelope"/>
    <x v="8"/>
    <s v="Philippines"/>
    <n v="50000"/>
    <x v="11"/>
    <m/>
    <s v="TF011819"/>
    <x v="2"/>
    <x v="22"/>
    <x v="3"/>
    <n v="4"/>
    <d v="2016-04-08T00:00:00"/>
    <x v="3"/>
    <x v="0"/>
  </r>
  <r>
    <x v="232"/>
    <s v="Yuka Makino _x000a_Dominic Pasquale Patella"/>
    <s v="FY15 Swiss Contribution - CC Window 1 (Country)"/>
    <x v="9"/>
    <s v="Bhutan and Nepal"/>
    <n v="700000"/>
    <x v="0"/>
    <s v="Resilience to Climate Change (TF082815)"/>
    <s v="TF0A3426"/>
    <x v="0"/>
    <x v="22"/>
    <x v="3"/>
    <n v="4"/>
    <d v="2016-04-08T00:00:00"/>
    <x v="5"/>
    <x v="0"/>
  </r>
  <r>
    <x v="233"/>
    <s v="John Morton"/>
    <s v="FY16 Base Envelope"/>
    <x v="3"/>
    <s v="Dominican Republic"/>
    <n v="125000"/>
    <x v="6"/>
    <m/>
    <s v="TF0A2578"/>
    <x v="0"/>
    <x v="22"/>
    <x v="3"/>
    <n v="4"/>
    <d v="2016-04-06T00:00:00"/>
    <x v="3"/>
    <x v="0"/>
  </r>
  <r>
    <x v="234"/>
    <s v="Marc S. Forni"/>
    <s v="FY16 Legacy T2-SDTF Australia"/>
    <x v="9"/>
    <s v="Nepal"/>
    <n v="200000"/>
    <x v="11"/>
    <m/>
    <s v="TF0A2500"/>
    <x v="0"/>
    <x v="22"/>
    <x v="3"/>
    <n v="4"/>
    <d v="2016-04-06T00:00:00"/>
    <x v="3"/>
    <x v="0"/>
  </r>
  <r>
    <x v="235"/>
    <s v="Haris Khan"/>
    <s v="FY16 EU-SAR Program"/>
    <x v="9"/>
    <s v="Pakistan"/>
    <n v="1000000"/>
    <x v="9"/>
    <s v="DRM Institutional Capacity Development (TF083058)"/>
    <s v="TF0A2898"/>
    <x v="0"/>
    <x v="22"/>
    <x v="3"/>
    <n v="4"/>
    <d v="2016-04-05T00:00:00"/>
    <x v="3"/>
    <x v="0"/>
  </r>
  <r>
    <x v="236"/>
    <s v="Niels B. Holm-Nielsen"/>
    <s v="Spain"/>
    <x v="3"/>
    <s v="Andean Countries"/>
    <n v="368710"/>
    <x v="10"/>
    <s v="TF013879"/>
    <s v="TF080127"/>
    <x v="2"/>
    <x v="23"/>
    <x v="3"/>
    <n v="3"/>
    <d v="2016-03-25T00:00:00"/>
    <x v="3"/>
    <x v="0"/>
  </r>
  <r>
    <x v="124"/>
    <s v="Michel Matera"/>
    <s v="FY16 Base Envelope"/>
    <x v="0"/>
    <s v="Madagascar"/>
    <n v="150000"/>
    <x v="6"/>
    <s v="TF080085"/>
    <s v="TF0A2084"/>
    <x v="0"/>
    <x v="23"/>
    <x v="3"/>
    <n v="3"/>
    <d v="2016-03-23T00:00:00"/>
    <x v="3"/>
    <x v="0"/>
  </r>
  <r>
    <x v="237"/>
    <s v="Denis Jean-Jacques Jordy"/>
    <s v="FY16 Base Envelope"/>
    <x v="8"/>
    <s v="Pacific Islands"/>
    <n v="216332"/>
    <x v="2"/>
    <s v="Window 3 (TF081714)"/>
    <s v="TF0A2334"/>
    <x v="0"/>
    <x v="23"/>
    <x v="3"/>
    <n v="3"/>
    <d v="2016-03-23T00:00:00"/>
    <x v="3"/>
    <x v="0"/>
  </r>
  <r>
    <x v="238"/>
    <s v="Oscar Anil Ishizawa Escudero"/>
    <s v="FY16 Haiti Project (1m)"/>
    <x v="3"/>
    <s v="Haiti"/>
    <n v="200000"/>
    <x v="6"/>
    <m/>
    <s v="TF0A2716"/>
    <x v="0"/>
    <x v="23"/>
    <x v="3"/>
    <n v="3"/>
    <d v="2016-03-22T00:00:00"/>
    <x v="3"/>
    <x v="0"/>
  </r>
  <r>
    <x v="239"/>
    <s v="Andrea Zanon"/>
    <s v="FY16 Base Envelope"/>
    <x v="20"/>
    <s v="Regional"/>
    <n v="70000"/>
    <x v="6"/>
    <s v="TF080085"/>
    <s v="TF019292"/>
    <x v="2"/>
    <x v="23"/>
    <x v="3"/>
    <n v="3"/>
    <d v="2016-03-20T00:00:00"/>
    <x v="3"/>
    <x v="0"/>
  </r>
  <r>
    <x v="240"/>
    <s v="Saurabh Suresh Dani"/>
    <s v="FY16 Base Envelope"/>
    <x v="9"/>
    <s v="India"/>
    <n v="500000"/>
    <x v="6"/>
    <s v="TF080085"/>
    <s v="TF018249"/>
    <x v="2"/>
    <x v="23"/>
    <x v="3"/>
    <n v="3"/>
    <d v="2016-03-20T00:00:00"/>
    <x v="3"/>
    <x v="0"/>
  </r>
  <r>
    <x v="171"/>
    <s v="Andrea Zanon"/>
    <s v="FY16 Base Envelope"/>
    <x v="20"/>
    <s v="Lebanon"/>
    <n v="200000"/>
    <x v="6"/>
    <s v="TF080085"/>
    <s v="TF019136"/>
    <x v="2"/>
    <x v="23"/>
    <x v="3"/>
    <n v="3"/>
    <d v="2016-03-20T00:00:00"/>
    <x v="3"/>
    <x v="0"/>
  </r>
  <r>
    <x v="241"/>
    <s v="Ijeoma Emenanjo"/>
    <s v="FY16 Base Envelope"/>
    <x v="0"/>
    <s v="Lesotho"/>
    <n v="200000"/>
    <x v="2"/>
    <s v="Window 2 (TF081713)"/>
    <s v="TF014417"/>
    <x v="2"/>
    <x v="23"/>
    <x v="3"/>
    <n v="3"/>
    <d v="2016-03-20T00:00:00"/>
    <x v="3"/>
    <x v="0"/>
  </r>
  <r>
    <x v="242"/>
    <s v="Junko Onishi"/>
    <s v="FY16 Swiss Contribution - Community Resilience"/>
    <x v="15"/>
    <s v="Jamaica"/>
    <n v="430000"/>
    <x v="0"/>
    <s v="Inclusive Community Resilience (TF082806)"/>
    <s v="TF0A2499"/>
    <x v="0"/>
    <x v="23"/>
    <x v="3"/>
    <n v="3"/>
    <d v="2016-03-18T00:00:00"/>
    <x v="3"/>
    <x v="0"/>
  </r>
  <r>
    <x v="243"/>
    <s v="Oleksiy Ivaschenko "/>
    <s v="FY16 Base Envelope"/>
    <x v="15"/>
    <s v="EAP"/>
    <n v="450000"/>
    <x v="0"/>
    <s v="Inclusive Community Resilience (TF082806)"/>
    <s v="TF0A2408"/>
    <x v="0"/>
    <x v="23"/>
    <x v="3"/>
    <n v="3"/>
    <d v="2016-03-17T00:00:00"/>
    <x v="3"/>
    <x v="0"/>
  </r>
  <r>
    <x v="244"/>
    <s v="Pablo Ariel Acosta"/>
    <s v="FY16 Base Envelope"/>
    <x v="15"/>
    <s v="Philippines"/>
    <n v="400000"/>
    <x v="0"/>
    <s v="Inclusive Community Resilience (TF082806)"/>
    <s v="TF0A2514"/>
    <x v="0"/>
    <x v="23"/>
    <x v="3"/>
    <n v="3"/>
    <d v="2016-03-17T00:00:00"/>
    <x v="3"/>
    <x v="0"/>
  </r>
  <r>
    <x v="245"/>
    <s v="Sofia U. Bettencourt"/>
    <s v="FY16 Luxembourg Contribution - SISRI"/>
    <x v="17"/>
    <s v="Global"/>
    <n v="960000"/>
    <x v="0"/>
    <s v="TF082815"/>
    <s v="TF0A2350"/>
    <x v="0"/>
    <x v="23"/>
    <x v="3"/>
    <n v="3"/>
    <d v="2016-03-16T00:00:00"/>
    <x v="3"/>
    <x v="0"/>
  </r>
  <r>
    <x v="246"/>
    <s v="Nancy Lozano Gracia"/>
    <s v="FY16 Haiti Project (1m)"/>
    <x v="3"/>
    <s v="Haiti"/>
    <n v="200000"/>
    <x v="6"/>
    <m/>
    <s v="TF0A2693"/>
    <x v="0"/>
    <x v="23"/>
    <x v="3"/>
    <n v="3"/>
    <d v="2016-03-15T00:00:00"/>
    <x v="3"/>
    <x v="0"/>
  </r>
  <r>
    <x v="247"/>
    <s v="Armando Eduardo Guzman Escobar"/>
    <s v="All Windows"/>
    <x v="3"/>
    <s v="Suriname"/>
    <n v="350000"/>
    <x v="2"/>
    <s v="Window 2 (TF081713)"/>
    <s v="TF0A2523"/>
    <x v="0"/>
    <x v="23"/>
    <x v="3"/>
    <n v="3"/>
    <d v="2016-03-15T00:00:00"/>
    <x v="3"/>
    <x v="0"/>
  </r>
  <r>
    <x v="248"/>
    <s v="Ana Campos Garcia"/>
    <s v="FY16 Spill-over"/>
    <x v="3"/>
    <s v="Central America"/>
    <n v="1000000"/>
    <x v="3"/>
    <m/>
    <s v="TF0A3910"/>
    <x v="0"/>
    <x v="23"/>
    <x v="3"/>
    <n v="3"/>
    <d v="2016-03-08T00:00:00"/>
    <x v="2"/>
    <x v="0"/>
  </r>
  <r>
    <x v="248"/>
    <s v="Ana Campos Garcia"/>
    <s v="Country Window"/>
    <x v="3"/>
    <s v="Central America"/>
    <n v="700000"/>
    <x v="3"/>
    <m/>
    <s v="TF0A3910"/>
    <x v="2"/>
    <x v="6"/>
    <x v="0"/>
    <n v="9"/>
    <d v="2017-09-01T00:00:00"/>
    <x v="0"/>
    <x v="0"/>
  </r>
  <r>
    <x v="249"/>
    <s v="Maitreyi Das"/>
    <s v="FY16 Swiss Contribution - Community Resilience"/>
    <x v="15"/>
    <s v="Pakistan"/>
    <n v="323000"/>
    <x v="0"/>
    <s v="Inclusive Community Resilience (TF082806)"/>
    <s v="TF0A2293"/>
    <x v="0"/>
    <x v="23"/>
    <x v="3"/>
    <n v="3"/>
    <d v="2016-03-07T00:00:00"/>
    <x v="3"/>
    <x v="0"/>
  </r>
  <r>
    <x v="250"/>
    <s v="Eric Dickson"/>
    <s v="FY16 Germany Contribution - Safer Schools - LCR Jamaica"/>
    <x v="13"/>
    <s v="Jamaica"/>
    <n v="500000"/>
    <x v="0"/>
    <s v="Safer Schools (TF082818)"/>
    <s v="TF0A2501"/>
    <x v="0"/>
    <x v="23"/>
    <x v="3"/>
    <n v="3"/>
    <d v="2016-03-04T00:00:00"/>
    <x v="3"/>
    <x v="0"/>
  </r>
  <r>
    <x v="251"/>
    <s v="Artessa Saldivar-Sali"/>
    <s v="FY16 Base Envelope"/>
    <x v="8"/>
    <s v="Kiribati"/>
    <n v="100000"/>
    <x v="6"/>
    <s v="TF080085"/>
    <s v="TF0A2273"/>
    <x v="0"/>
    <x v="23"/>
    <x v="3"/>
    <n v="3"/>
    <d v="2016-03-02T00:00:00"/>
    <x v="3"/>
    <x v="0"/>
  </r>
  <r>
    <x v="252"/>
    <s v="Maria Angelica Sotomayor"/>
    <s v="FY16 Base Envelope"/>
    <x v="7"/>
    <s v="Global"/>
    <n v="320000"/>
    <x v="6"/>
    <s v="TF080085"/>
    <s v="TF0A2409"/>
    <x v="0"/>
    <x v="23"/>
    <x v="3"/>
    <n v="3"/>
    <d v="2016-03-02T00:00:00"/>
    <x v="3"/>
    <x v="0"/>
  </r>
  <r>
    <x v="253"/>
    <s v="Keiko Saito"/>
    <s v="FY16 Base Envelope"/>
    <x v="16"/>
    <s v="Global"/>
    <n v="120000"/>
    <x v="6"/>
    <s v="TF080085"/>
    <s v="TF0A2235"/>
    <x v="0"/>
    <x v="23"/>
    <x v="3"/>
    <n v="3"/>
    <d v="2016-03-02T00:00:00"/>
    <x v="3"/>
    <x v="0"/>
  </r>
  <r>
    <x v="254"/>
    <s v="Verena Phipps"/>
    <s v="FY16 Italy Contribution- Strengthening Capacity for Somali El Niño Preparedness"/>
    <x v="0"/>
    <s v="Somalia"/>
    <n v="500000"/>
    <x v="0"/>
    <s v="TF082805"/>
    <s v="TF0A2773"/>
    <x v="0"/>
    <x v="24"/>
    <x v="3"/>
    <n v="2"/>
    <d v="2016-02-26T00:00:00"/>
    <x v="3"/>
    <x v="0"/>
  </r>
  <r>
    <x v="255"/>
    <s v="Jolanta Kryspin-Watson / James Newsman"/>
    <s v="FY15-16 Japan Hub"/>
    <x v="12"/>
    <s v="Global"/>
    <n v="300000"/>
    <x v="3"/>
    <s v="TF082634"/>
    <s v="TF0A2211"/>
    <x v="0"/>
    <x v="24"/>
    <x v="3"/>
    <n v="2"/>
    <d v="2016-02-22T00:00:00"/>
    <x v="4"/>
    <x v="0"/>
  </r>
  <r>
    <x v="256"/>
    <s v="Emma Katrine Phillips"/>
    <s v="FY15 DFID Contribution - Innovation Lab - Challenge Fund"/>
    <x v="16"/>
    <s v="Global"/>
    <n v="2094347"/>
    <x v="0"/>
    <s v="Innovation Lab (TF082810)"/>
    <s v="TF019402"/>
    <x v="2"/>
    <x v="24"/>
    <x v="3"/>
    <n v="2"/>
    <d v="2016-02-20T00:00:00"/>
    <x v="3"/>
    <x v="0"/>
  </r>
  <r>
    <x v="172"/>
    <s v="Valerie Joy Eunice Santos"/>
    <s v="FY16 Base Envelope"/>
    <x v="7"/>
    <s v="Global"/>
    <n v="100000"/>
    <x v="6"/>
    <s v="TF080085"/>
    <s v="TF0A2411"/>
    <x v="0"/>
    <x v="24"/>
    <x v="3"/>
    <n v="2"/>
    <d v="2016-02-17T00:00:00"/>
    <x v="3"/>
    <x v="0"/>
  </r>
  <r>
    <x v="257"/>
    <s v="Joaquin Toro"/>
    <s v="FY16 Base Envelope"/>
    <x v="5"/>
    <s v="Region"/>
    <n v="300000"/>
    <x v="0"/>
    <s v="ECA (TF082808)"/>
    <s v="TF0A3139"/>
    <x v="0"/>
    <x v="24"/>
    <x v="3"/>
    <n v="2"/>
    <d v="2016-02-09T00:00:00"/>
    <x v="3"/>
    <x v="0"/>
  </r>
  <r>
    <x v="258"/>
    <s v="Elif Ayhan"/>
    <s v="FY16 EU Envelope - Serbia NDRMP"/>
    <x v="5"/>
    <s v="Serbia  "/>
    <n v="355250"/>
    <x v="13"/>
    <s v="TF083145"/>
    <s v="TF0A2338"/>
    <x v="0"/>
    <x v="24"/>
    <x v="3"/>
    <n v="2"/>
    <d v="2016-02-09T00:00:00"/>
    <x v="3"/>
    <x v="0"/>
  </r>
  <r>
    <x v="259"/>
    <s v="Jose C. Joaquin Toro Landivar"/>
    <s v="FY16 EU Envelope - Serbia NDRMP"/>
    <x v="5"/>
    <s v="Serbia  "/>
    <n v="3689750"/>
    <x v="13"/>
    <s v="TF083145"/>
    <s v="TF0A2296"/>
    <x v="0"/>
    <x v="24"/>
    <x v="3"/>
    <n v="2"/>
    <d v="2016-02-09T00:00:00"/>
    <x v="2"/>
    <x v="24"/>
  </r>
  <r>
    <x v="191"/>
    <s v="Margaret Arnold; Naho and Taf"/>
    <s v="FY15-16 Japan Hub"/>
    <x v="12"/>
    <s v="Global"/>
    <n v="250000"/>
    <x v="3"/>
    <s v="TF082634"/>
    <s v="TF0A2197"/>
    <x v="0"/>
    <x v="24"/>
    <x v="3"/>
    <n v="2"/>
    <d v="2016-02-09T00:00:00"/>
    <x v="4"/>
    <x v="0"/>
  </r>
  <r>
    <x v="260"/>
    <s v="Roland Alexander Bradshaw"/>
    <s v="All Windows"/>
    <x v="3"/>
    <s v="St Lucia"/>
    <n v="1300000"/>
    <x v="2"/>
    <s v="Window 2 (TF081713)"/>
    <s v="TF0A2123"/>
    <x v="0"/>
    <x v="24"/>
    <x v="3"/>
    <n v="2"/>
    <d v="2016-02-05T00:00:00"/>
    <x v="3"/>
    <x v="0"/>
  </r>
  <r>
    <x v="261"/>
    <s v="Elif Ayhan"/>
    <s v="FY16 Swiss Contribution - Serbia"/>
    <x v="5"/>
    <s v="Serbia  "/>
    <n v="0"/>
    <x v="0"/>
    <s v="TF082808"/>
    <s v="TF0A4344"/>
    <x v="0"/>
    <x v="24"/>
    <x v="3"/>
    <n v="2"/>
    <d v="2016-02-01T00:00:00"/>
    <x v="3"/>
    <x v="25"/>
  </r>
  <r>
    <x v="261"/>
    <s v="Elif Ayhan"/>
    <s v="FY16 Swiss Contribution - Serbia"/>
    <x v="5"/>
    <s v="Serbia  "/>
    <n v="0"/>
    <x v="0"/>
    <s v="TF082808"/>
    <s v="TF0A2113"/>
    <x v="3"/>
    <x v="24"/>
    <x v="3"/>
    <n v="2"/>
    <d v="2016-02-01T00:00:00"/>
    <x v="3"/>
    <x v="26"/>
  </r>
  <r>
    <x v="262"/>
    <s v="Elif Ayhan"/>
    <s v="FY16 Swiss Contribution - Serbia"/>
    <x v="5"/>
    <s v="Serbia  "/>
    <n v="500000"/>
    <x v="0"/>
    <s v="TF082808"/>
    <s v="TF0A2112"/>
    <x v="0"/>
    <x v="24"/>
    <x v="3"/>
    <n v="2"/>
    <d v="2016-02-01T00:00:00"/>
    <x v="3"/>
    <x v="27"/>
  </r>
  <r>
    <x v="263"/>
    <s v="Ijeoma Emenanjo"/>
    <s v="All Windows"/>
    <x v="0"/>
    <s v="Lesotho"/>
    <n v="200000"/>
    <x v="2"/>
    <s v="Window 2 (TF081713)"/>
    <s v="TF081713"/>
    <x v="2"/>
    <x v="24"/>
    <x v="3"/>
    <n v="2"/>
    <d v="2016-02-01T00:00:00"/>
    <x v="3"/>
    <x v="0"/>
  </r>
  <r>
    <x v="125"/>
    <s v="Andrea Zanon"/>
    <s v="FY16 Base Envelope"/>
    <x v="20"/>
    <s v="Saudi Arabia"/>
    <n v="50000"/>
    <x v="6"/>
    <s v="TF080085"/>
    <s v="TF099390"/>
    <x v="2"/>
    <x v="24"/>
    <x v="3"/>
    <n v="2"/>
    <d v="2016-02-01T00:00:00"/>
    <x v="3"/>
    <x v="0"/>
  </r>
  <r>
    <x v="264"/>
    <s v="Zoe Elena Trohanis; Yahnnes Yemane Kesete"/>
    <s v="FY16 Italy Contribution- Dominica "/>
    <x v="3"/>
    <s v="Dominica"/>
    <n v="1056000"/>
    <x v="0"/>
    <s v="TF082811"/>
    <s v="TF0A2069"/>
    <x v="0"/>
    <x v="25"/>
    <x v="3"/>
    <n v="1"/>
    <d v="2016-01-28T00:00:00"/>
    <x v="3"/>
    <x v="0"/>
  </r>
  <r>
    <x v="265"/>
    <s v="Barry Patrick Maher"/>
    <s v="FY16 Sweden Contribution - DRFI"/>
    <x v="14"/>
    <s v="Global"/>
    <n v="3114309"/>
    <x v="0"/>
    <s v="TF082804"/>
    <s v="TF0A2809"/>
    <x v="0"/>
    <x v="25"/>
    <x v="3"/>
    <n v="1"/>
    <d v="2016-01-28T00:00:00"/>
    <x v="3"/>
    <x v="0"/>
  </r>
  <r>
    <x v="266"/>
    <s v="Thomas Moullier"/>
    <s v="FY16 Base Envelope"/>
    <x v="7"/>
    <s v="Global"/>
    <n v="650000"/>
    <x v="6"/>
    <s v="TF080085"/>
    <s v="TF0A2222"/>
    <x v="0"/>
    <x v="25"/>
    <x v="3"/>
    <n v="1"/>
    <d v="2016-01-28T00:00:00"/>
    <x v="3"/>
    <x v="0"/>
  </r>
  <r>
    <x v="267"/>
    <s v="Marc S. Forni"/>
    <s v="FY16 Base Envelope"/>
    <x v="11"/>
    <s v="Nepal"/>
    <n v="185563"/>
    <x v="8"/>
    <s v="TF081874"/>
    <s v="TF0A1976"/>
    <x v="0"/>
    <x v="25"/>
    <x v="3"/>
    <n v="1"/>
    <d v="2016-01-28T00:00:00"/>
    <x v="3"/>
    <x v="0"/>
  </r>
  <r>
    <x v="268"/>
    <s v="Michel Noel, Andrea Zanon, Havard Halland"/>
    <s v="FY15-16 Country Window"/>
    <x v="20"/>
    <s v="Global"/>
    <n v="750000"/>
    <x v="3"/>
    <s v="TF082633"/>
    <s v="TF0A2124"/>
    <x v="0"/>
    <x v="25"/>
    <x v="3"/>
    <n v="1"/>
    <d v="2016-01-19T00:00:00"/>
    <x v="4"/>
    <x v="28"/>
  </r>
  <r>
    <x v="269"/>
    <s v="Rosanna Nitti"/>
    <s v="FY15-16 Country Window"/>
    <x v="5"/>
    <s v="Region"/>
    <n v="1250000"/>
    <x v="3"/>
    <s v="TF082633"/>
    <s v="TF0A2114"/>
    <x v="0"/>
    <x v="25"/>
    <x v="3"/>
    <n v="1"/>
    <d v="2016-01-16T00:00:00"/>
    <x v="4"/>
    <x v="0"/>
  </r>
  <r>
    <x v="270"/>
    <s v="Robert Curle Jesse Reid"/>
    <s v="FY16 Base Envelope"/>
    <x v="21"/>
    <s v="Global"/>
    <n v="100000"/>
    <x v="6"/>
    <s v="TF080085"/>
    <s v="TF018001"/>
    <x v="2"/>
    <x v="25"/>
    <x v="3"/>
    <n v="1"/>
    <d v="2016-01-15T00:00:00"/>
    <x v="3"/>
    <x v="0"/>
  </r>
  <r>
    <x v="271"/>
    <s v="Oscar Anil Ishizawa Escudero"/>
    <s v="FY15 Swiss Contribution - CC Window 3 (Analytics)"/>
    <x v="2"/>
    <s v="Bolivia"/>
    <n v="118000"/>
    <x v="0"/>
    <s v="Resilience to Climate Change (TF082815)"/>
    <s v="TF0A1994"/>
    <x v="0"/>
    <x v="26"/>
    <x v="3"/>
    <n v="1"/>
    <d v="2016-01-12T00:00:00"/>
    <x v="5"/>
    <x v="0"/>
  </r>
  <r>
    <x v="272"/>
    <s v="Kremena Ionkova_x000a_Paula Cadavid"/>
    <s v="FY16 Base Envelope"/>
    <x v="5"/>
    <s v="Kyrgyz Republic"/>
    <n v="207000"/>
    <x v="0"/>
    <s v="ECA (TF082808)"/>
    <s v="TF0A1993"/>
    <x v="0"/>
    <x v="25"/>
    <x v="3"/>
    <n v="1"/>
    <d v="2016-01-07T00:00:00"/>
    <x v="3"/>
    <x v="0"/>
  </r>
  <r>
    <x v="273"/>
    <s v="Kremena Ionkova_x000a_Paula Cadavid"/>
    <s v="FY16 Base Envelope"/>
    <x v="5"/>
    <s v="Kyrgyz Republic"/>
    <n v="98000"/>
    <x v="0"/>
    <s v="ECA (TF082808)"/>
    <s v="TF0A1978"/>
    <x v="0"/>
    <x v="25"/>
    <x v="3"/>
    <n v="1"/>
    <d v="2016-01-07T00:00:00"/>
    <x v="3"/>
    <x v="0"/>
  </r>
  <r>
    <x v="274"/>
    <s v="Patricia Maria Fernandes"/>
    <s v="FY16 Base Envelope"/>
    <x v="15"/>
    <s v="Philippines"/>
    <n v="500000"/>
    <x v="0"/>
    <s v="Inclusive Community Resilience (TF082806)"/>
    <s v="TF0A2271"/>
    <x v="0"/>
    <x v="25"/>
    <x v="3"/>
    <n v="1"/>
    <d v="2016-01-07T00:00:00"/>
    <x v="3"/>
    <x v="0"/>
  </r>
  <r>
    <x v="275"/>
    <s v="Thomas Moullier"/>
    <s v="FY17 Base Envelope"/>
    <x v="12"/>
    <s v="Global"/>
    <n v="200000"/>
    <x v="3"/>
    <s v="Japan Hub (TF082634)"/>
    <s v="TF0A1891"/>
    <x v="2"/>
    <x v="9"/>
    <x v="0"/>
    <n v="5"/>
    <d v="2017-05-20T00:00:00"/>
    <x v="4"/>
    <x v="0"/>
  </r>
  <r>
    <x v="275"/>
    <s v="Thomas Moullier"/>
    <s v="FY15-16 Japan Hub"/>
    <x v="12"/>
    <s v="Global"/>
    <n v="300000"/>
    <x v="3"/>
    <s v="Japan Hub (TF082634)"/>
    <s v="TF0A1891"/>
    <x v="0"/>
    <x v="25"/>
    <x v="3"/>
    <n v="1"/>
    <d v="2016-01-07T00:00:00"/>
    <x v="4"/>
    <x v="0"/>
  </r>
  <r>
    <x v="276"/>
    <s v="Tahir Akbar"/>
    <s v="All Windows"/>
    <x v="11"/>
    <s v="Global"/>
    <n v="890000"/>
    <x v="2"/>
    <s v="Window 3 (TF081714)"/>
    <s v="TF0A1908"/>
    <x v="0"/>
    <x v="25"/>
    <x v="3"/>
    <n v="1"/>
    <d v="2016-01-06T00:00:00"/>
    <x v="3"/>
    <x v="0"/>
  </r>
  <r>
    <x v="150"/>
    <s v="Naho Shibuya"/>
    <s v="FY15-16 Japan Hub"/>
    <x v="12"/>
    <s v="Global"/>
    <n v="500000"/>
    <x v="3"/>
    <s v="Japan Hub (TF082634)"/>
    <s v="TF0A2148"/>
    <x v="0"/>
    <x v="27"/>
    <x v="4"/>
    <n v="12"/>
    <d v="2015-12-22T00:00:00"/>
    <x v="4"/>
    <x v="0"/>
  </r>
  <r>
    <x v="210"/>
    <s v="Hemang Karelia "/>
    <s v="FY16 Base Envelope"/>
    <x v="11"/>
    <s v="Global"/>
    <n v="90000"/>
    <x v="7"/>
    <s v="TF080318"/>
    <s v="TF0A2035"/>
    <x v="0"/>
    <x v="28"/>
    <x v="4"/>
    <n v="12"/>
    <d v="2015-12-17T00:00:00"/>
    <x v="3"/>
    <x v="0"/>
  </r>
  <r>
    <x v="277"/>
    <s v="Vica Rosario Bogaerts"/>
    <s v="FY16 Base Envelope"/>
    <x v="13"/>
    <s v="Global"/>
    <n v="359000"/>
    <x v="6"/>
    <s v="TF080085"/>
    <s v="TF018232"/>
    <x v="2"/>
    <x v="27"/>
    <x v="4"/>
    <n v="12"/>
    <d v="2015-12-15T00:00:00"/>
    <x v="3"/>
    <x v="0"/>
  </r>
  <r>
    <x v="278"/>
    <s v="Siou Chew Kuek"/>
    <s v="FY15-16 Japan Hub"/>
    <x v="12"/>
    <s v="Global"/>
    <n v="300000"/>
    <x v="3"/>
    <s v="Japan Hub (TF082634)"/>
    <s v="TF0A2196"/>
    <x v="0"/>
    <x v="27"/>
    <x v="4"/>
    <n v="12"/>
    <d v="2015-12-15T00:00:00"/>
    <x v="4"/>
    <x v="0"/>
  </r>
  <r>
    <x v="279"/>
    <s v="Marc S. Forni"/>
    <s v="FY15 Australia Contribution - Safer Schools - SAR Nepal"/>
    <x v="13"/>
    <s v="Nepal"/>
    <n v="500000"/>
    <x v="0"/>
    <s v="Safer Schools (TF082818)"/>
    <s v="TF0A0690"/>
    <x v="2"/>
    <x v="27"/>
    <x v="4"/>
    <n v="12"/>
    <d v="2015-12-15T00:00:00"/>
    <x v="5"/>
    <x v="29"/>
  </r>
  <r>
    <x v="280"/>
    <s v="Asmita Tiwari"/>
    <s v="FY16 Base Envelope"/>
    <x v="0"/>
    <s v="Africa - Regional"/>
    <n v="450000"/>
    <x v="0"/>
    <s v="AFR (TF082805)"/>
    <s v="TF0A1702"/>
    <x v="0"/>
    <x v="27"/>
    <x v="4"/>
    <n v="12"/>
    <d v="2015-12-02T00:00:00"/>
    <x v="3"/>
    <x v="0"/>
  </r>
  <r>
    <x v="281"/>
    <s v="Koffi Hounkpe"/>
    <s v="All Windows"/>
    <x v="0"/>
    <s v="Cote d'Ivoire"/>
    <n v="84000"/>
    <x v="2"/>
    <s v="Window 3 (TF081714)"/>
    <s v="TF0A1819"/>
    <x v="0"/>
    <x v="29"/>
    <x v="4"/>
    <n v="11"/>
    <d v="2015-11-30T00:00:00"/>
    <x v="3"/>
    <x v="0"/>
  </r>
  <r>
    <x v="282"/>
    <s v="Oscar Anil Ishizawa Escudero"/>
    <s v="FY16 Base Envelope"/>
    <x v="3"/>
    <s v="Mexico"/>
    <n v="100000"/>
    <x v="6"/>
    <s v="TF080085"/>
    <s v="TF0A1826"/>
    <x v="0"/>
    <x v="29"/>
    <x v="4"/>
    <n v="11"/>
    <d v="2015-11-23T00:00:00"/>
    <x v="3"/>
    <x v="0"/>
  </r>
  <r>
    <x v="283"/>
    <s v="Margaret Arnold"/>
    <s v="FY16 Base Envelope"/>
    <x v="15"/>
    <s v="Global"/>
    <n v="100000"/>
    <x v="6"/>
    <s v="TF080085"/>
    <s v="TF015831"/>
    <x v="2"/>
    <x v="29"/>
    <x v="4"/>
    <n v="11"/>
    <d v="2015-11-23T00:00:00"/>
    <x v="3"/>
    <x v="0"/>
  </r>
  <r>
    <x v="284"/>
    <s v="Daniel Kull "/>
    <s v="FY15 Swiss Contribution - CC Window 1 (Country)"/>
    <x v="2"/>
    <s v="ECA - Regional"/>
    <n v="1200000"/>
    <x v="0"/>
    <s v="Resilience to Climate Change (TF082815)"/>
    <s v="TF0A2128"/>
    <x v="0"/>
    <x v="29"/>
    <x v="4"/>
    <n v="11"/>
    <d v="2015-11-12T00:00:00"/>
    <x v="5"/>
    <x v="0"/>
  </r>
  <r>
    <x v="126"/>
    <s v="Jose C. Joaquin Toro Landivar"/>
    <s v="FY16 Base Envelope"/>
    <x v="5"/>
    <s v="Europe and Central Asia - Regional"/>
    <n v="600000"/>
    <x v="0"/>
    <s v="ECA (TF082808)"/>
    <s v="TF0A1924"/>
    <x v="0"/>
    <x v="29"/>
    <x v="4"/>
    <n v="11"/>
    <d v="2015-11-03T00:00:00"/>
    <x v="3"/>
    <x v="0"/>
  </r>
  <r>
    <x v="285"/>
    <s v="Mohammed Dalil Essakali"/>
    <s v="FY16 Spill-over"/>
    <x v="0"/>
    <s v="DRC"/>
    <n v="1800000"/>
    <x v="3"/>
    <s v="Country Programs (TF082633)"/>
    <s v="TF0A1623"/>
    <x v="0"/>
    <x v="29"/>
    <x v="4"/>
    <n v="11"/>
    <d v="2015-11-03T00:00:00"/>
    <x v="2"/>
    <x v="0"/>
  </r>
  <r>
    <x v="286"/>
    <s v="Mohammed Dalil Essakali"/>
    <s v="FY15-16 Country Window"/>
    <x v="0"/>
    <s v="DRC"/>
    <n v="200000"/>
    <x v="3"/>
    <s v="Country Programs (TF082633)"/>
    <s v="TF0A1637"/>
    <x v="0"/>
    <x v="29"/>
    <x v="4"/>
    <n v="11"/>
    <d v="2015-11-03T00:00:00"/>
    <x v="4"/>
    <x v="0"/>
  </r>
  <r>
    <x v="287"/>
    <s v="Stephane Hallegatte"/>
    <s v="FY15 Swiss Contribution - CC Window 3 (Analytics)"/>
    <x v="2"/>
    <s v="Global"/>
    <n v="350000"/>
    <x v="0"/>
    <s v="Resilience to Climate Change (TF082815)"/>
    <s v="TF0A4462"/>
    <x v="0"/>
    <x v="30"/>
    <x v="4"/>
    <n v="10"/>
    <d v="2015-10-28T00:00:00"/>
    <x v="5"/>
    <x v="0"/>
  </r>
  <r>
    <x v="288"/>
    <s v="Ayaz Parvez"/>
    <s v="All Windows"/>
    <x v="0"/>
    <s v="Nigeria"/>
    <n v="650000"/>
    <x v="2"/>
    <s v="Window 2 (TF081713)"/>
    <s v="TF0A1437"/>
    <x v="0"/>
    <x v="30"/>
    <x v="4"/>
    <n v="10"/>
    <d v="2015-10-26T00:00:00"/>
    <x v="3"/>
    <x v="0"/>
  </r>
  <r>
    <x v="173"/>
    <s v="Alanna Simpson"/>
    <s v="FY16 Base Envelope"/>
    <x v="16"/>
    <s v="Global"/>
    <n v="120000"/>
    <x v="6"/>
    <s v="TF080085"/>
    <s v="TF018476"/>
    <x v="2"/>
    <x v="30"/>
    <x v="4"/>
    <n v="10"/>
    <d v="2015-10-20T00:00:00"/>
    <x v="3"/>
    <x v="0"/>
  </r>
  <r>
    <x v="289"/>
    <s v="Jose C. Joaquin Toro Landivar"/>
    <s v="FY16 Base Envelope"/>
    <x v="5"/>
    <s v="Europe and Central Asia - Regional"/>
    <n v="100000"/>
    <x v="6"/>
    <s v="TF080085"/>
    <s v="TF016749"/>
    <x v="2"/>
    <x v="30"/>
    <x v="4"/>
    <n v="10"/>
    <d v="2015-10-09T00:00:00"/>
    <x v="3"/>
    <x v="0"/>
  </r>
  <r>
    <x v="290"/>
    <s v="Hemang Karelia "/>
    <s v="FY17 Base Envelope"/>
    <x v="11"/>
    <s v="Global"/>
    <n v="150000"/>
    <x v="0"/>
    <s v="TF083077"/>
    <s v="TF0A1404"/>
    <x v="0"/>
    <x v="9"/>
    <x v="0"/>
    <n v="5"/>
    <d v="2017-05-01T00:00:00"/>
    <x v="2"/>
    <x v="0"/>
  </r>
  <r>
    <x v="290"/>
    <s v="Hemang Karelia "/>
    <s v="FY16 Base Envelope"/>
    <x v="11"/>
    <s v="Global"/>
    <n v="100000"/>
    <x v="0"/>
    <s v="TF083077"/>
    <s v="TF0A1404"/>
    <x v="0"/>
    <x v="30"/>
    <x v="4"/>
    <n v="10"/>
    <d v="2015-10-07T00:00:00"/>
    <x v="3"/>
    <x v="0"/>
  </r>
  <r>
    <x v="291"/>
    <s v="Tahir Akbar"/>
    <s v="FY18 Base Envelope"/>
    <x v="11"/>
    <s v="Global"/>
    <n v="200000"/>
    <x v="0"/>
    <s v="TF083077"/>
    <s v="TF0A1406"/>
    <x v="2"/>
    <x v="3"/>
    <x v="0"/>
    <n v="11"/>
    <d v="2017-11-30T00:00:00"/>
    <x v="0"/>
    <x v="0"/>
  </r>
  <r>
    <x v="291"/>
    <s v="Tahir Akbar"/>
    <s v="FY16 Base Envelope"/>
    <x v="11"/>
    <s v="Global"/>
    <n v="150000"/>
    <x v="0"/>
    <s v="TF083077"/>
    <s v="TF0A1406"/>
    <x v="2"/>
    <x v="9"/>
    <x v="0"/>
    <n v="5"/>
    <d v="2017-05-01T00:00:00"/>
    <x v="2"/>
    <x v="0"/>
  </r>
  <r>
    <x v="291"/>
    <s v="Tahir Akbar"/>
    <s v="FY16 Base Envelope"/>
    <x v="11"/>
    <s v="Global"/>
    <n v="150000"/>
    <x v="0"/>
    <s v="TF083077"/>
    <s v="TF0A1406"/>
    <x v="0"/>
    <x v="30"/>
    <x v="4"/>
    <n v="10"/>
    <d v="2015-10-07T00:00:00"/>
    <x v="3"/>
    <x v="0"/>
  </r>
  <r>
    <x v="292"/>
    <s v="Tahir Akbar"/>
    <s v="FY16 Base Envelope"/>
    <x v="11"/>
    <s v="Global"/>
    <n v="150000"/>
    <x v="0"/>
    <s v="TF083077"/>
    <s v="TF0A1721"/>
    <x v="2"/>
    <x v="9"/>
    <x v="0"/>
    <n v="5"/>
    <d v="2017-05-01T00:00:00"/>
    <x v="2"/>
    <x v="0"/>
  </r>
  <r>
    <x v="292"/>
    <s v="Tahir Akbar"/>
    <s v="FY16 Base Envelope"/>
    <x v="11"/>
    <s v="Global"/>
    <n v="350000"/>
    <x v="0"/>
    <s v="TF083077"/>
    <s v="TF0A1721"/>
    <x v="0"/>
    <x v="30"/>
    <x v="4"/>
    <n v="10"/>
    <d v="2015-10-07T00:00:00"/>
    <x v="3"/>
    <x v="0"/>
  </r>
  <r>
    <x v="293"/>
    <s v="Tahir Akbar"/>
    <s v="FY16 Base Envelope"/>
    <x v="11"/>
    <s v="Global"/>
    <n v="150000"/>
    <x v="0"/>
    <s v="TF083077"/>
    <s v="TF0A1405"/>
    <x v="2"/>
    <x v="9"/>
    <x v="0"/>
    <n v="5"/>
    <d v="2017-05-01T00:00:00"/>
    <x v="2"/>
    <x v="0"/>
  </r>
  <r>
    <x v="293"/>
    <s v="Tahir Akbar"/>
    <s v="FY16 Base Envelope"/>
    <x v="11"/>
    <s v="Global"/>
    <n v="150000"/>
    <x v="0"/>
    <s v="TF083077"/>
    <s v="TF0A1405"/>
    <x v="0"/>
    <x v="30"/>
    <x v="4"/>
    <n v="10"/>
    <d v="2015-10-07T00:00:00"/>
    <x v="3"/>
    <x v="0"/>
  </r>
  <r>
    <x v="253"/>
    <s v="Alanna Simpson"/>
    <s v="FY16 Base Envelope"/>
    <x v="16"/>
    <s v="Global"/>
    <n v="120000"/>
    <x v="0"/>
    <s v="TF082810"/>
    <m/>
    <x v="0"/>
    <x v="30"/>
    <x v="4"/>
    <n v="10"/>
    <d v="2015-10-05T00:00:00"/>
    <x v="3"/>
    <x v="0"/>
  </r>
  <r>
    <x v="177"/>
    <s v="Alanna Simpson"/>
    <s v="FY16 Base Envelope"/>
    <x v="16"/>
    <s v="Global"/>
    <n v="140000"/>
    <x v="6"/>
    <s v="TF080085"/>
    <s v="TF018474"/>
    <x v="2"/>
    <x v="30"/>
    <x v="4"/>
    <n v="10"/>
    <d v="2015-10-05T00:00:00"/>
    <x v="3"/>
    <x v="0"/>
  </r>
  <r>
    <x v="174"/>
    <s v="Alanna Simpson"/>
    <s v="FY16 Base Envelope"/>
    <x v="16"/>
    <s v="Global"/>
    <n v="180000"/>
    <x v="6"/>
    <s v="TF080085"/>
    <s v="TF018473"/>
    <x v="2"/>
    <x v="30"/>
    <x v="4"/>
    <n v="10"/>
    <d v="2015-10-05T00:00:00"/>
    <x v="3"/>
    <x v="0"/>
  </r>
  <r>
    <x v="176"/>
    <s v="Alanna Simpson"/>
    <s v="FY16 Base Envelope"/>
    <x v="16"/>
    <s v="Global"/>
    <n v="90000"/>
    <x v="6"/>
    <s v="TF080085"/>
    <s v="TF018472"/>
    <x v="2"/>
    <x v="30"/>
    <x v="4"/>
    <n v="10"/>
    <d v="2015-10-05T00:00:00"/>
    <x v="3"/>
    <x v="0"/>
  </r>
  <r>
    <x v="176"/>
    <s v="Alanna Simpson"/>
    <s v="FY16 Base Envelope"/>
    <x v="16"/>
    <s v="Global"/>
    <n v="10000"/>
    <x v="6"/>
    <s v="TF080085"/>
    <s v="TF018472"/>
    <x v="2"/>
    <x v="30"/>
    <x v="4"/>
    <n v="10"/>
    <d v="2015-10-05T00:00:00"/>
    <x v="3"/>
    <x v="0"/>
  </r>
  <r>
    <x v="176"/>
    <s v="Alanna Simpson"/>
    <s v="FY16 Base Envelope"/>
    <x v="16"/>
    <s v="Global"/>
    <n v="110000"/>
    <x v="6"/>
    <s v="TF080085"/>
    <s v="TF018472"/>
    <x v="2"/>
    <x v="30"/>
    <x v="4"/>
    <n v="10"/>
    <d v="2015-10-05T00:00:00"/>
    <x v="3"/>
    <x v="0"/>
  </r>
  <r>
    <x v="294"/>
    <s v="Francis Samson Nkoka"/>
    <s v="All Windows"/>
    <x v="0"/>
    <s v="Zimbabwe"/>
    <n v="499831"/>
    <x v="2"/>
    <s v="Window 2 (TF081713)"/>
    <s v="TF0A1230"/>
    <x v="0"/>
    <x v="31"/>
    <x v="4"/>
    <n v="9"/>
    <d v="2015-09-29T00:00:00"/>
    <x v="3"/>
    <x v="0"/>
  </r>
  <r>
    <x v="295"/>
    <s v="Michel Matera"/>
    <s v="All Windows"/>
    <x v="0"/>
    <s v="Mozambique  "/>
    <n v="580309"/>
    <x v="2"/>
    <s v="Window 2 (TF081713)"/>
    <s v="TF0A1231"/>
    <x v="0"/>
    <x v="31"/>
    <x v="4"/>
    <n v="9"/>
    <d v="2015-09-29T00:00:00"/>
    <x v="3"/>
    <x v="0"/>
  </r>
  <r>
    <x v="127"/>
    <s v="Daniel Clarke"/>
    <s v="FY16 USAID Contribution - DRFI - Agriculture"/>
    <x v="14"/>
    <s v="Global"/>
    <n v="906400"/>
    <x v="0"/>
    <s v="DRFI (TF082804)"/>
    <s v="TF0A1942"/>
    <x v="0"/>
    <x v="31"/>
    <x v="4"/>
    <n v="9"/>
    <d v="2015-09-24T00:00:00"/>
    <x v="3"/>
    <x v="0"/>
  </r>
  <r>
    <x v="296"/>
    <s v="Jean-Baptise Migraine"/>
    <s v="All Windows"/>
    <x v="0"/>
    <s v="Niger"/>
    <n v="137000"/>
    <x v="2"/>
    <s v="Window 2 (TF081713)"/>
    <s v="TF013670"/>
    <x v="2"/>
    <x v="31"/>
    <x v="4"/>
    <n v="9"/>
    <d v="2015-09-15T00:00:00"/>
    <x v="3"/>
    <x v="0"/>
  </r>
  <r>
    <x v="297"/>
    <s v="Marc S. Forni"/>
    <m/>
    <x v="9"/>
    <s v="Bangladesh"/>
    <n v="500000"/>
    <x v="11"/>
    <s v="TF080128"/>
    <s v="TF011882"/>
    <x v="2"/>
    <x v="31"/>
    <x v="4"/>
    <n v="9"/>
    <d v="2015-09-15T00:00:00"/>
    <x v="3"/>
    <x v="30"/>
  </r>
  <r>
    <x v="174"/>
    <s v="Alanna Simpson"/>
    <s v="FY16 Base Envelope"/>
    <x v="16"/>
    <s v="Global"/>
    <n v="75000"/>
    <x v="6"/>
    <s v="TF080085"/>
    <s v="TF018473"/>
    <x v="2"/>
    <x v="31"/>
    <x v="4"/>
    <n v="9"/>
    <d v="2015-09-11T00:00:00"/>
    <x v="3"/>
    <x v="0"/>
  </r>
  <r>
    <x v="298"/>
    <s v="Alanna Simpson"/>
    <s v="FY16 Base Envelope"/>
    <x v="16"/>
    <s v="Global"/>
    <n v="75000"/>
    <x v="6"/>
    <s v="TF080085"/>
    <s v="TF018476"/>
    <x v="2"/>
    <x v="31"/>
    <x v="4"/>
    <n v="9"/>
    <d v="2015-09-11T00:00:00"/>
    <x v="3"/>
    <x v="0"/>
  </r>
  <r>
    <x v="299"/>
    <s v="Zoe Elena Trohanis"/>
    <s v="All Windows"/>
    <x v="3"/>
    <s v="Dominica"/>
    <n v="150000"/>
    <x v="2"/>
    <s v="Window 3 (TF081714)"/>
    <s v="TF0A1314"/>
    <x v="0"/>
    <x v="31"/>
    <x v="4"/>
    <n v="9"/>
    <d v="2015-09-09T00:00:00"/>
    <x v="3"/>
    <x v="31"/>
  </r>
  <r>
    <x v="300"/>
    <s v="Henrike Brecht"/>
    <s v="FY16 Base Envelope"/>
    <x v="8"/>
    <s v="Myanmar"/>
    <n v="220000"/>
    <x v="7"/>
    <s v="TF080318"/>
    <s v="TF0A1052"/>
    <x v="0"/>
    <x v="32"/>
    <x v="4"/>
    <n v="8"/>
    <d v="2015-08-31T00:00:00"/>
    <x v="3"/>
    <x v="0"/>
  </r>
  <r>
    <x v="301"/>
    <s v="Gaetano Vivo"/>
    <s v="FY16 Base Envelope"/>
    <x v="3"/>
    <s v="Uruguay"/>
    <n v="200000"/>
    <x v="0"/>
    <s v="LCR (TF082811)"/>
    <s v="TF0A1290"/>
    <x v="0"/>
    <x v="32"/>
    <x v="4"/>
    <n v="8"/>
    <d v="2015-08-31T00:00:00"/>
    <x v="3"/>
    <x v="0"/>
  </r>
  <r>
    <x v="302"/>
    <s v="Emma Katrine Phillips"/>
    <s v="FY16 Base Envelope"/>
    <x v="16"/>
    <s v="Global"/>
    <n v="700000"/>
    <x v="6"/>
    <s v="TF080085"/>
    <s v="TF0A1132"/>
    <x v="0"/>
    <x v="32"/>
    <x v="4"/>
    <n v="8"/>
    <d v="2015-08-26T00:00:00"/>
    <x v="3"/>
    <x v="0"/>
  </r>
  <r>
    <x v="303"/>
    <s v="Marc S. Forni"/>
    <s v="FY16 Legacy T2-SDTF Japan"/>
    <x v="9"/>
    <s v="Sri Lanka"/>
    <n v="570000"/>
    <x v="14"/>
    <s v="TF080396"/>
    <s v="TF0A1229"/>
    <x v="0"/>
    <x v="32"/>
    <x v="4"/>
    <n v="8"/>
    <d v="2015-08-24T00:00:00"/>
    <x v="3"/>
    <x v="0"/>
  </r>
  <r>
    <x v="304"/>
    <s v="Prashant Singh"/>
    <s v="FY17 Base Envelope"/>
    <x v="0"/>
    <s v="Regional - AFR"/>
    <n v="1285000"/>
    <x v="2"/>
    <s v="Window 1 (TF081712)"/>
    <s v="TF0A2770"/>
    <x v="0"/>
    <x v="32"/>
    <x v="4"/>
    <n v="8"/>
    <d v="2015-08-24T00:00:00"/>
    <x v="2"/>
    <x v="0"/>
  </r>
  <r>
    <x v="305"/>
    <s v="Ana Campos Garcia"/>
    <s v="FY15-16 Country Window"/>
    <x v="3"/>
    <s v="Region - Central America"/>
    <n v="1000000"/>
    <x v="3"/>
    <s v="Country Programs (TF082633)"/>
    <s v="TF0A1369"/>
    <x v="0"/>
    <x v="32"/>
    <x v="4"/>
    <n v="8"/>
    <d v="2015-08-20T00:00:00"/>
    <x v="4"/>
    <x v="0"/>
  </r>
  <r>
    <x v="306"/>
    <s v="Fernando Ramirez Cortes"/>
    <s v="FY15-16 Country Window"/>
    <x v="3"/>
    <s v="El Salvador"/>
    <n v="830000"/>
    <x v="3"/>
    <s v="Country Programs (TF082633)"/>
    <s v="TF0A1520"/>
    <x v="0"/>
    <x v="32"/>
    <x v="4"/>
    <n v="8"/>
    <d v="2015-08-20T00:00:00"/>
    <x v="4"/>
    <x v="0"/>
  </r>
  <r>
    <x v="306"/>
    <s v="Fernando Ramirez Cortes"/>
    <s v="Country Window"/>
    <x v="3"/>
    <s v="El Salvador"/>
    <n v="210000"/>
    <x v="3"/>
    <m/>
    <m/>
    <x v="1"/>
    <x v="32"/>
    <x v="4"/>
    <n v="8"/>
    <d v="2015-08-20T00:00:00"/>
    <x v="0"/>
    <x v="32"/>
  </r>
  <r>
    <x v="307"/>
    <s v="Andrea Zanon"/>
    <s v="FY15-16 Country Window"/>
    <x v="20"/>
    <s v="Region - MNA"/>
    <n v="1050000"/>
    <x v="3"/>
    <s v="Country Programs (TF082633)"/>
    <s v="TF0A2771"/>
    <x v="0"/>
    <x v="32"/>
    <x v="4"/>
    <n v="8"/>
    <d v="2015-08-20T00:00:00"/>
    <x v="4"/>
    <x v="0"/>
  </r>
  <r>
    <x v="307"/>
    <s v="Andrea Zanon"/>
    <s v="Country Window"/>
    <x v="20"/>
    <s v="Region - MNA"/>
    <n v="25000"/>
    <x v="3"/>
    <s v="Country Programs (TF082633)"/>
    <s v="TF0A2771"/>
    <x v="2"/>
    <x v="2"/>
    <x v="0"/>
    <n v="12"/>
    <d v="2017-12-18T00:00:00"/>
    <x v="0"/>
    <x v="0"/>
  </r>
  <r>
    <x v="308"/>
    <s v="Marc S. Forni"/>
    <s v="FY15-16 Country Window - Unbudgeted Nepal Emergency"/>
    <x v="9"/>
    <s v="Nepal"/>
    <n v="1500000"/>
    <x v="3"/>
    <s v="Country Programs (TF082633)"/>
    <s v="TF0A0949"/>
    <x v="0"/>
    <x v="32"/>
    <x v="4"/>
    <n v="8"/>
    <d v="2015-08-20T00:00:00"/>
    <x v="4"/>
    <x v="0"/>
  </r>
  <r>
    <x v="309"/>
    <s v="Iwan Gunawan"/>
    <s v="FY16 Base Envelope"/>
    <x v="13"/>
    <s v="Indonesia"/>
    <n v="700000"/>
    <x v="6"/>
    <s v="TF080085"/>
    <s v="TF0A1734"/>
    <x v="0"/>
    <x v="32"/>
    <x v="4"/>
    <n v="8"/>
    <d v="2015-08-04T00:00:00"/>
    <x v="3"/>
    <x v="33"/>
  </r>
  <r>
    <x v="149"/>
    <s v="Vladimir V. Tsirkunov"/>
    <s v="FY16 Base Envelope"/>
    <x v="23"/>
    <s v="Global"/>
    <n v="600000"/>
    <x v="0"/>
    <s v="Hydromet (TF082809)"/>
    <s v="TF0A0953"/>
    <x v="0"/>
    <x v="33"/>
    <x v="4"/>
    <n v="7"/>
    <d v="2015-07-30T00:00:00"/>
    <x v="3"/>
    <x v="34"/>
  </r>
  <r>
    <x v="149"/>
    <s v="Vladimir V. Tsirkunov"/>
    <s v="FY18 Base Envelope"/>
    <x v="23"/>
    <s v="Global"/>
    <n v="300000"/>
    <x v="0"/>
    <s v="Hydromet (TF082809)"/>
    <s v="TF0A0953"/>
    <x v="2"/>
    <x v="6"/>
    <x v="0"/>
    <n v="9"/>
    <d v="2017-09-01T00:00:00"/>
    <x v="0"/>
    <x v="0"/>
  </r>
  <r>
    <x v="161"/>
    <s v="Vladimir V. Tsirkunov"/>
    <s v="FY16 Base Envelope"/>
    <x v="23"/>
    <s v="Global"/>
    <n v="400000"/>
    <x v="0"/>
    <s v="Hydromet (TF082809)"/>
    <s v="TF0A0954"/>
    <x v="0"/>
    <x v="33"/>
    <x v="4"/>
    <n v="7"/>
    <d v="2015-07-30T00:00:00"/>
    <x v="3"/>
    <x v="0"/>
  </r>
  <r>
    <x v="310"/>
    <s v="Jolanta Kryspin-Watson"/>
    <s v="FY15-16 Country Window"/>
    <x v="8"/>
    <s v="Philippines"/>
    <n v="500000"/>
    <x v="3"/>
    <s v="Country Programs (TF082633)"/>
    <s v="TF017892"/>
    <x v="2"/>
    <x v="33"/>
    <x v="4"/>
    <n v="7"/>
    <d v="2015-07-23T00:00:00"/>
    <x v="4"/>
    <x v="0"/>
  </r>
  <r>
    <x v="311"/>
    <s v="Jose C. Joaquin Toro Landivar"/>
    <s v="FY16 Base Envelope"/>
    <x v="5"/>
    <s v="Tajikistan"/>
    <n v="50000"/>
    <x v="7"/>
    <s v="TF080318"/>
    <s v="TF0A1073"/>
    <x v="0"/>
    <x v="33"/>
    <x v="4"/>
    <n v="7"/>
    <d v="2015-07-22T00:00:00"/>
    <x v="3"/>
    <x v="0"/>
  </r>
  <r>
    <x v="312"/>
    <s v="Vica Rosario Bogaerts"/>
    <s v="FY16 Base Envelope"/>
    <x v="5"/>
    <s v="Georgia"/>
    <n v="350000"/>
    <x v="0"/>
    <s v="ECA (TF082808)"/>
    <s v="TF0A0965"/>
    <x v="0"/>
    <x v="33"/>
    <x v="4"/>
    <n v="7"/>
    <d v="2015-07-17T00:00:00"/>
    <x v="3"/>
    <x v="0"/>
  </r>
  <r>
    <x v="308"/>
    <s v="Marc S. Forni"/>
    <s v="FY16 Germany Contribution - SAR Nepal"/>
    <x v="9"/>
    <s v="Nepal"/>
    <n v="501000"/>
    <x v="0"/>
    <s v="SAR (TF082817)"/>
    <s v="TF0A0753"/>
    <x v="0"/>
    <x v="33"/>
    <x v="4"/>
    <n v="7"/>
    <d v="2015-07-17T00:00:00"/>
    <x v="3"/>
    <x v="35"/>
  </r>
  <r>
    <x v="308"/>
    <s v="Marc S. Forni"/>
    <s v="FY16 Base Envelope"/>
    <x v="9"/>
    <s v="Nepal"/>
    <n v="499000"/>
    <x v="0"/>
    <s v="SAR (TF082817)"/>
    <s v="TF0A0753"/>
    <x v="0"/>
    <x v="33"/>
    <x v="4"/>
    <n v="7"/>
    <d v="2015-07-17T00:00:00"/>
    <x v="3"/>
    <x v="35"/>
  </r>
  <r>
    <x v="313"/>
    <s v="Prashant Singh"/>
    <s v="All Windows"/>
    <x v="0"/>
    <s v="Regional - AFR"/>
    <n v="1369100"/>
    <x v="2"/>
    <s v="Window 1 (TF081712)"/>
    <s v="TF0A0732"/>
    <x v="0"/>
    <x v="33"/>
    <x v="4"/>
    <n v="7"/>
    <d v="2015-07-15T00:00:00"/>
    <x v="3"/>
    <x v="0"/>
  </r>
  <r>
    <x v="314"/>
    <s v="Jolanta Kryspin-Watson"/>
    <s v="FY15 Base Envelope"/>
    <x v="8"/>
    <s v="Region / Global"/>
    <n v="450000"/>
    <x v="6"/>
    <s v="TF080085"/>
    <s v="TF0A0952"/>
    <x v="0"/>
    <x v="33"/>
    <x v="4"/>
    <n v="7"/>
    <d v="2015-07-09T00:00:00"/>
    <x v="5"/>
    <x v="36"/>
  </r>
  <r>
    <x v="315"/>
    <s v="Jose C. Joaquin Toro Landivar"/>
    <s v="FY16 Base Envelope"/>
    <x v="5"/>
    <s v="Georgia"/>
    <n v="35000"/>
    <x v="7"/>
    <s v="TF080318"/>
    <s v="TF0A1000"/>
    <x v="0"/>
    <x v="33"/>
    <x v="4"/>
    <n v="7"/>
    <d v="2015-07-07T00:00:00"/>
    <x v="3"/>
    <x v="0"/>
  </r>
  <r>
    <x v="316"/>
    <s v="Eugene N. Gurenko"/>
    <s v="FY16 Base Envelope"/>
    <x v="5"/>
    <s v="Kazakhstan"/>
    <n v="100000"/>
    <x v="6"/>
    <s v="TF080085"/>
    <s v="TF0A0691"/>
    <x v="0"/>
    <x v="33"/>
    <x v="4"/>
    <n v="7"/>
    <d v="2015-07-07T00:00:00"/>
    <x v="3"/>
    <x v="0"/>
  </r>
  <r>
    <x v="317"/>
    <s v="Roberto G. Aiello"/>
    <s v="FY15-16 Country Window"/>
    <x v="8"/>
    <s v="Pacific Islands"/>
    <n v="270000"/>
    <x v="3"/>
    <s v="Country Programs (TF082633)"/>
    <s v="TF0A1505"/>
    <x v="0"/>
    <x v="33"/>
    <x v="4"/>
    <n v="7"/>
    <d v="2015-07-01T00:00:00"/>
    <x v="4"/>
    <x v="0"/>
  </r>
  <r>
    <x v="317"/>
    <s v="Roberto G. Aiello"/>
    <s v="FY15-16 Country Window"/>
    <x v="8"/>
    <s v="Pacific Islands"/>
    <n v="30000"/>
    <x v="3"/>
    <s v="Country Programs (TF082633)"/>
    <s v="TF0A1506"/>
    <x v="0"/>
    <x v="33"/>
    <x v="4"/>
    <n v="7"/>
    <d v="2015-07-01T00:00:00"/>
    <x v="4"/>
    <x v="0"/>
  </r>
  <r>
    <x v="318"/>
    <s v="Dechen Tshering, Poonam Pillai"/>
    <s v="FY16 Spill-over"/>
    <x v="9"/>
    <s v="Bhutan"/>
    <n v="500000"/>
    <x v="3"/>
    <s v="Country Programs (TF082633)"/>
    <s v="TF0A1798"/>
    <x v="0"/>
    <x v="33"/>
    <x v="4"/>
    <n v="7"/>
    <d v="2015-07-01T00:00:00"/>
    <x v="2"/>
    <x v="37"/>
  </r>
  <r>
    <x v="318"/>
    <s v="Dechen Tshering, Poonam Pillai"/>
    <s v="FY16 Spill-over"/>
    <x v="9"/>
    <s v="Bhutan"/>
    <n v="0"/>
    <x v="3"/>
    <s v="Country Programs (TF082633)"/>
    <s v="TF0A3356"/>
    <x v="3"/>
    <x v="33"/>
    <x v="4"/>
    <n v="7"/>
    <d v="2015-07-01T00:00:00"/>
    <x v="2"/>
    <x v="38"/>
  </r>
  <r>
    <x v="318"/>
    <s v="Dechen Tshering, Poonam Pillai"/>
    <s v="FY16 Spill-over"/>
    <x v="9"/>
    <s v="Bhutan"/>
    <n v="1800000"/>
    <x v="3"/>
    <s v="Country Programs (TF082633)"/>
    <s v="TF0A3511"/>
    <x v="0"/>
    <x v="33"/>
    <x v="4"/>
    <n v="7"/>
    <d v="2015-07-01T00:00:00"/>
    <x v="2"/>
    <x v="39"/>
  </r>
  <r>
    <x v="319"/>
    <s v="Stephen Ling"/>
    <m/>
    <x v="0"/>
    <s v="Rwanda"/>
    <n v="500000"/>
    <x v="6"/>
    <s v="TF080085"/>
    <s v="TF0A0951"/>
    <x v="0"/>
    <x v="34"/>
    <x v="4"/>
    <n v="6"/>
    <d v="2015-06-29T00:00:00"/>
    <x v="5"/>
    <x v="0"/>
  </r>
  <r>
    <x v="320"/>
    <s v="Denis Jean-Jacques Jordy"/>
    <s v="FY15-16 Country Window"/>
    <x v="8"/>
    <s v="Tonga"/>
    <n v="1500000"/>
    <x v="3"/>
    <s v="Country Programs (TF082633)"/>
    <s v="TF0A1232"/>
    <x v="0"/>
    <x v="34"/>
    <x v="4"/>
    <n v="6"/>
    <d v="2015-06-24T00:00:00"/>
    <x v="4"/>
    <x v="0"/>
  </r>
  <r>
    <x v="321"/>
    <s v="Denis Jean-Jacques Jordy"/>
    <s v="FY15-16 Country Window"/>
    <x v="8"/>
    <s v="Tonga"/>
    <n v="150000"/>
    <x v="3"/>
    <s v="Country Programs (TF082633)"/>
    <s v="TF0A2272"/>
    <x v="0"/>
    <x v="34"/>
    <x v="4"/>
    <n v="6"/>
    <d v="2015-06-24T00:00:00"/>
    <x v="4"/>
    <x v="0"/>
  </r>
  <r>
    <x v="322"/>
    <s v="Denis Jean-Jacques Jordy"/>
    <s v="FY15-16 Country Window"/>
    <x v="8"/>
    <s v="Pacific Islands"/>
    <n v="700000"/>
    <x v="3"/>
    <s v="Country Programs (TF082633)"/>
    <m/>
    <x v="1"/>
    <x v="34"/>
    <x v="4"/>
    <n v="6"/>
    <d v="2015-06-24T00:00:00"/>
    <x v="4"/>
    <x v="40"/>
  </r>
  <r>
    <x v="323"/>
    <s v="Prashant Singh"/>
    <m/>
    <x v="0"/>
    <s v="Ethiopia  "/>
    <n v="750000"/>
    <x v="2"/>
    <s v="Window 2 (TF081713)"/>
    <s v="TF0A0728"/>
    <x v="0"/>
    <x v="34"/>
    <x v="4"/>
    <n v="6"/>
    <d v="2015-06-24T00:00:00"/>
    <x v="5"/>
    <x v="0"/>
  </r>
  <r>
    <x v="279"/>
    <s v="Marc S. Forni"/>
    <s v="FY15 Australia Contribution - Safer Schools - SAR Nepal"/>
    <x v="13"/>
    <s v="Nepal"/>
    <n v="1000000"/>
    <x v="0"/>
    <s v="Safer Schools (TF082818)"/>
    <s v="TF0A0690"/>
    <x v="0"/>
    <x v="34"/>
    <x v="4"/>
    <n v="6"/>
    <d v="2015-06-19T00:00:00"/>
    <x v="5"/>
    <x v="0"/>
  </r>
  <r>
    <x v="324"/>
    <s v="Zaruhi Tokhmakhian"/>
    <s v="FY15 Germany Contribution - Safer Schools ECA Armenia"/>
    <x v="13"/>
    <s v="Armenia"/>
    <n v="170000"/>
    <x v="0"/>
    <s v="Safer Schools (TF082818)"/>
    <s v="TF0A1111"/>
    <x v="2"/>
    <x v="9"/>
    <x v="0"/>
    <n v="5"/>
    <d v="2017-05-01T00:00:00"/>
    <x v="2"/>
    <x v="0"/>
  </r>
  <r>
    <x v="324"/>
    <s v="Zaruhi Tokhmakhian"/>
    <s v="FY15 Germany Contribution - Safer Schools ECA Armenia"/>
    <x v="13"/>
    <s v="Armenia"/>
    <n v="500000"/>
    <x v="0"/>
    <s v="Safer Schools (TF082818)"/>
    <s v="TF0A1111"/>
    <x v="0"/>
    <x v="34"/>
    <x v="4"/>
    <n v="6"/>
    <d v="2015-06-15T00:00:00"/>
    <x v="5"/>
    <x v="0"/>
  </r>
  <r>
    <x v="325"/>
    <s v="Prashant Singh"/>
    <m/>
    <x v="0"/>
    <s v="Africa - Regional"/>
    <n v="1477500"/>
    <x v="2"/>
    <s v="Window 1 (TF081712)"/>
    <s v="TF0A0559"/>
    <x v="0"/>
    <x v="34"/>
    <x v="4"/>
    <n v="6"/>
    <d v="2015-06-09T00:00:00"/>
    <x v="5"/>
    <x v="0"/>
  </r>
  <r>
    <x v="326"/>
    <s v="Ulf Narloch"/>
    <s v="FY15 Swiss Contribution - CC Window 3 (Analytics)"/>
    <x v="2"/>
    <s v="Global"/>
    <n v="295000"/>
    <x v="0"/>
    <s v="Resilience to Climate Change (TF082815)"/>
    <s v="TF0A0955"/>
    <x v="0"/>
    <x v="34"/>
    <x v="4"/>
    <n v="6"/>
    <d v="2015-06-09T00:00:00"/>
    <x v="5"/>
    <x v="41"/>
  </r>
  <r>
    <x v="174"/>
    <s v="Alanna Simpson"/>
    <s v="FY16 Base Envelope"/>
    <x v="16"/>
    <s v="Global"/>
    <n v="20000"/>
    <x v="6"/>
    <s v="TF080085"/>
    <s v="TF018473"/>
    <x v="2"/>
    <x v="34"/>
    <x v="4"/>
    <n v="6"/>
    <d v="2015-06-05T00:00:00"/>
    <x v="3"/>
    <x v="0"/>
  </r>
  <r>
    <x v="298"/>
    <s v="Alanna Simpson"/>
    <s v="FY16 Base Envelope"/>
    <x v="16"/>
    <s v="Global"/>
    <n v="40000"/>
    <x v="6"/>
    <s v="TF080085"/>
    <s v="TF018476"/>
    <x v="2"/>
    <x v="34"/>
    <x v="4"/>
    <n v="6"/>
    <d v="2015-06-05T00:00:00"/>
    <x v="3"/>
    <x v="0"/>
  </r>
  <r>
    <x v="129"/>
    <s v="Keiko Saito"/>
    <s v="FY16 Base Envelope"/>
    <x v="16"/>
    <s v="Global"/>
    <n v="122000"/>
    <x v="6"/>
    <s v="TF080085"/>
    <s v="TF018454"/>
    <x v="2"/>
    <x v="34"/>
    <x v="4"/>
    <n v="6"/>
    <d v="2015-06-05T00:00:00"/>
    <x v="3"/>
    <x v="42"/>
  </r>
  <r>
    <x v="327"/>
    <s v="Jean-Baptise Migraine"/>
    <m/>
    <x v="0"/>
    <s v="Burundi"/>
    <n v="743982"/>
    <x v="2"/>
    <s v="Window 2 (TF081713)"/>
    <s v="TF0A0560"/>
    <x v="0"/>
    <x v="34"/>
    <x v="4"/>
    <n v="6"/>
    <d v="2015-06-03T00:00:00"/>
    <x v="5"/>
    <x v="0"/>
  </r>
  <r>
    <x v="328"/>
    <s v="Jean-Baptise Migraine"/>
    <m/>
    <x v="0"/>
    <s v="Mozambique  "/>
    <n v="1000000"/>
    <x v="6"/>
    <s v="TF080085"/>
    <s v="TF0A0729"/>
    <x v="0"/>
    <x v="34"/>
    <x v="4"/>
    <n v="6"/>
    <d v="2015-06-02T00:00:00"/>
    <x v="5"/>
    <x v="0"/>
  </r>
  <r>
    <x v="329"/>
    <s v="Zoe Elena Trohanis"/>
    <m/>
    <x v="3"/>
    <s v="Dominica"/>
    <n v="200000"/>
    <x v="2"/>
    <s v="Window 2 (TF081713)"/>
    <s v="TF013867"/>
    <x v="2"/>
    <x v="34"/>
    <x v="4"/>
    <n v="6"/>
    <d v="2015-06-01T00:00:00"/>
    <x v="5"/>
    <x v="43"/>
  </r>
  <r>
    <x v="330"/>
    <s v="Keiko Saito"/>
    <s v="FY15-16 Japan Hub"/>
    <x v="12"/>
    <s v="Global"/>
    <n v="400000"/>
    <x v="3"/>
    <s v="Japan Hub (TF082634)"/>
    <s v="TF0A0452"/>
    <x v="0"/>
    <x v="35"/>
    <x v="4"/>
    <n v="5"/>
    <d v="2015-05-27T00:00:00"/>
    <x v="4"/>
    <x v="0"/>
  </r>
  <r>
    <x v="331"/>
    <s v="Jack Campbell"/>
    <s v="FY15-16 Country Window"/>
    <x v="12"/>
    <s v="Global"/>
    <n v="1000000"/>
    <x v="3"/>
    <s v="Japan Hub (TF082634)"/>
    <s v="TF0A0450"/>
    <x v="0"/>
    <x v="35"/>
    <x v="4"/>
    <n v="5"/>
    <d v="2015-05-26T00:00:00"/>
    <x v="4"/>
    <x v="0"/>
  </r>
  <r>
    <x v="332"/>
    <s v="Sombath Southivong"/>
    <m/>
    <x v="8"/>
    <s v="Lao PDR"/>
    <n v="588000"/>
    <x v="6"/>
    <s v="TF080085"/>
    <s v="TF0A0776"/>
    <x v="0"/>
    <x v="35"/>
    <x v="4"/>
    <n v="5"/>
    <d v="2015-05-22T00:00:00"/>
    <x v="5"/>
    <x v="0"/>
  </r>
  <r>
    <x v="333"/>
    <s v="Vica Rosario Bogaerts"/>
    <s v="FY15-16 Japan Hub"/>
    <x v="12"/>
    <s v="Global"/>
    <n v="300000"/>
    <x v="3"/>
    <s v="Japan Hub (TF082634)"/>
    <s v="TF0A0420"/>
    <x v="0"/>
    <x v="35"/>
    <x v="4"/>
    <n v="5"/>
    <d v="2015-05-21T00:00:00"/>
    <x v="4"/>
    <x v="0"/>
  </r>
  <r>
    <x v="333"/>
    <s v="Vica Rosario Bogaerts"/>
    <s v="Japan Hub"/>
    <x v="12"/>
    <s v="Global"/>
    <n v="400000"/>
    <x v="3"/>
    <s v="Japan Hub (TF082634)"/>
    <s v="TF0A0420"/>
    <x v="2"/>
    <x v="4"/>
    <x v="0"/>
    <n v="10"/>
    <d v="2017-10-24T00:00:00"/>
    <x v="0"/>
    <x v="0"/>
  </r>
  <r>
    <x v="334"/>
    <s v="Vladimir V. Tsirkunov"/>
    <s v="FY15 Swiss Contribution - CC Window 1 (Country)"/>
    <x v="2"/>
    <s v="Africa - Regional"/>
    <n v="450000"/>
    <x v="0"/>
    <s v="Resilience to Climate Change (TF082815)"/>
    <s v="TF0A0871"/>
    <x v="0"/>
    <x v="35"/>
    <x v="4"/>
    <n v="5"/>
    <d v="2015-05-20T00:00:00"/>
    <x v="5"/>
    <x v="0"/>
  </r>
  <r>
    <x v="335"/>
    <s v="Yuka Makino"/>
    <s v="Japan Hub"/>
    <x v="12"/>
    <s v="Global"/>
    <n v="200000"/>
    <x v="3"/>
    <s v="Japan Hub (TF082634)"/>
    <s v="TF0A0453"/>
    <x v="2"/>
    <x v="9"/>
    <x v="0"/>
    <n v="5"/>
    <d v="2017-05-01T00:00:00"/>
    <x v="2"/>
    <x v="0"/>
  </r>
  <r>
    <x v="335"/>
    <s v="Yuka Makino"/>
    <s v="FY15-16 Japan Hub"/>
    <x v="12"/>
    <s v="Global"/>
    <n v="400000"/>
    <x v="3"/>
    <s v="Japan Hub (TF082634)"/>
    <s v="TF0A0453"/>
    <x v="0"/>
    <x v="35"/>
    <x v="4"/>
    <n v="5"/>
    <d v="2015-05-19T00:00:00"/>
    <x v="4"/>
    <x v="0"/>
  </r>
  <r>
    <x v="336"/>
    <s v="Yuka Makino"/>
    <s v="FY15-16 Japan Hub"/>
    <x v="12"/>
    <s v="Global"/>
    <n v="400000"/>
    <x v="3"/>
    <s v="Japan Hub (TF082634)"/>
    <s v="TF0A0451"/>
    <x v="0"/>
    <x v="35"/>
    <x v="4"/>
    <n v="5"/>
    <d v="2015-05-15T00:00:00"/>
    <x v="4"/>
    <x v="0"/>
  </r>
  <r>
    <x v="337"/>
    <s v="Luis Tineo"/>
    <m/>
    <x v="24"/>
    <s v="Global"/>
    <n v="550000"/>
    <x v="3"/>
    <s v="PMA (TF082635)"/>
    <s v="TF091684"/>
    <x v="0"/>
    <x v="35"/>
    <x v="4"/>
    <n v="5"/>
    <d v="2015-05-15T00:00:00"/>
    <x v="4"/>
    <x v="0"/>
  </r>
  <r>
    <x v="338"/>
    <s v="Manuela Chiapparino"/>
    <m/>
    <x v="24"/>
    <s v="Global"/>
    <n v="1907970.97"/>
    <x v="2"/>
    <s v="PMA (TF081717)"/>
    <s v="TF010704"/>
    <x v="0"/>
    <x v="35"/>
    <x v="4"/>
    <n v="5"/>
    <d v="2015-05-15T00:00:00"/>
    <x v="5"/>
    <x v="44"/>
  </r>
  <r>
    <x v="339"/>
    <s v="Raja Rehan Arshad"/>
    <m/>
    <x v="24"/>
    <s v="Global"/>
    <n v="184000"/>
    <x v="7"/>
    <s v="TF080424 - TRACK III (TA) SUB MDTF FOR PROGRAM MANAGEMENT"/>
    <s v="TF091807"/>
    <x v="0"/>
    <x v="35"/>
    <x v="4"/>
    <n v="5"/>
    <d v="2015-05-15T00:00:00"/>
    <x v="5"/>
    <x v="44"/>
  </r>
  <r>
    <x v="340"/>
    <s v="Raja Rehan Arshad"/>
    <m/>
    <x v="24"/>
    <s v="Global"/>
    <n v="1795506.35"/>
    <x v="7"/>
    <s v="TF080424 - TRACK III (TA) SUB MDTF FOR PROGRAM MANAGEMENT"/>
    <s v="TF094972"/>
    <x v="0"/>
    <x v="35"/>
    <x v="4"/>
    <n v="5"/>
    <d v="2015-05-15T00:00:00"/>
    <x v="5"/>
    <x v="44"/>
  </r>
  <r>
    <x v="341"/>
    <s v="Luis Tineo"/>
    <m/>
    <x v="24"/>
    <s v="Global"/>
    <n v="994369"/>
    <x v="11"/>
    <s v="PMA (TF080246)"/>
    <s v="TF090993"/>
    <x v="2"/>
    <x v="35"/>
    <x v="4"/>
    <n v="5"/>
    <d v="2015-05-15T00:00:00"/>
    <x v="5"/>
    <x v="44"/>
  </r>
  <r>
    <x v="342"/>
    <s v="Luis Tineo"/>
    <m/>
    <x v="24"/>
    <s v="Global"/>
    <n v="3999401"/>
    <x v="6"/>
    <s v="PMA (TF057710)"/>
    <s v="TF057711"/>
    <x v="2"/>
    <x v="35"/>
    <x v="4"/>
    <n v="5"/>
    <d v="2015-05-15T00:00:00"/>
    <x v="5"/>
    <x v="44"/>
  </r>
  <r>
    <x v="175"/>
    <s v="Jack Campbell"/>
    <s v="FY15-16 Japan Hub"/>
    <x v="12"/>
    <s v="Global"/>
    <n v="400000"/>
    <x v="3"/>
    <s v="Japan Hub (TF082634)"/>
    <s v="TF0A0412"/>
    <x v="0"/>
    <x v="35"/>
    <x v="4"/>
    <n v="5"/>
    <d v="2015-05-14T00:00:00"/>
    <x v="4"/>
    <x v="0"/>
  </r>
  <r>
    <x v="212"/>
    <s v="Andrea Zanon"/>
    <m/>
    <x v="20"/>
    <s v="Regional"/>
    <n v="170000"/>
    <x v="6"/>
    <s v="TF080085"/>
    <s v="TF017153"/>
    <x v="2"/>
    <x v="35"/>
    <x v="4"/>
    <n v="5"/>
    <d v="2015-05-06T00:00:00"/>
    <x v="5"/>
    <x v="0"/>
  </r>
  <r>
    <x v="343"/>
    <s v="Francis M. Muraya"/>
    <m/>
    <x v="0"/>
    <s v="Africa - Regional"/>
    <n v="275750"/>
    <x v="2"/>
    <s v="Window 1 (TF081712)"/>
    <s v="TF0A0768"/>
    <x v="0"/>
    <x v="35"/>
    <x v="4"/>
    <n v="5"/>
    <d v="2015-05-05T00:00:00"/>
    <x v="5"/>
    <x v="45"/>
  </r>
  <r>
    <x v="343"/>
    <s v="Francis M. Muraya"/>
    <m/>
    <x v="0"/>
    <s v="Africa - Regional"/>
    <n v="2486250"/>
    <x v="2"/>
    <s v="Window 1 (TF081712)"/>
    <s v="TF0A1090"/>
    <x v="0"/>
    <x v="35"/>
    <x v="4"/>
    <n v="5"/>
    <d v="2015-05-05T00:00:00"/>
    <x v="5"/>
    <x v="45"/>
  </r>
  <r>
    <x v="344"/>
    <s v="Marc S. Forni"/>
    <m/>
    <x v="9"/>
    <s v="Nepal"/>
    <n v="300000"/>
    <x v="7"/>
    <s v="TF080318 - TRACK III: MDTF STANDBY RECOVERY FINANCING FACILITY-TECHNICAL ASSISTANCE"/>
    <s v="TF0A0223"/>
    <x v="0"/>
    <x v="36"/>
    <x v="4"/>
    <n v="4"/>
    <d v="2015-04-25T00:00:00"/>
    <x v="5"/>
    <x v="0"/>
  </r>
  <r>
    <x v="345"/>
    <s v="Jose C. Joaquin Toro Landivar"/>
    <s v="FY15 Swiss Contribution - ECA Serbia"/>
    <x v="5"/>
    <s v="Serbia  "/>
    <n v="380000"/>
    <x v="0"/>
    <s v="ECA (TF082808)"/>
    <s v="TF0A0950"/>
    <x v="0"/>
    <x v="36"/>
    <x v="4"/>
    <n v="4"/>
    <d v="2015-04-22T00:00:00"/>
    <x v="3"/>
    <x v="46"/>
  </r>
  <r>
    <x v="346"/>
    <s v="Doekle Geert Wielinga"/>
    <s v="All Windows"/>
    <x v="0"/>
    <s v="Cabo Verde"/>
    <n v="80000"/>
    <x v="2"/>
    <s v="Window 3 (TF081714)"/>
    <s v="TF0A0200"/>
    <x v="0"/>
    <x v="36"/>
    <x v="4"/>
    <n v="4"/>
    <d v="2015-04-22T00:00:00"/>
    <x v="5"/>
    <x v="0"/>
  </r>
  <r>
    <x v="347"/>
    <s v="Vica Rosario Bogaerts"/>
    <m/>
    <x v="5"/>
    <s v="Georgia"/>
    <n v="150000"/>
    <x v="6"/>
    <s v="TF080085"/>
    <s v="TF0A0550"/>
    <x v="0"/>
    <x v="36"/>
    <x v="4"/>
    <n v="4"/>
    <d v="2015-04-21T00:00:00"/>
    <x v="5"/>
    <x v="47"/>
  </r>
  <r>
    <x v="348"/>
    <s v="Christopher R. Bennett"/>
    <m/>
    <x v="8"/>
    <s v="Tonga"/>
    <n v="200000"/>
    <x v="2"/>
    <s v="Window 2 (TF081713)"/>
    <s v="TF0A0170"/>
    <x v="0"/>
    <x v="36"/>
    <x v="4"/>
    <n v="4"/>
    <d v="2015-04-17T00:00:00"/>
    <x v="5"/>
    <x v="0"/>
  </r>
  <r>
    <x v="349"/>
    <s v="Christopher R. Bennett"/>
    <m/>
    <x v="8"/>
    <s v="Tonga"/>
    <n v="1800000"/>
    <x v="2"/>
    <s v="Window 2 (TF081713)"/>
    <s v="TF017580"/>
    <x v="0"/>
    <x v="36"/>
    <x v="4"/>
    <n v="4"/>
    <d v="2015-04-17T00:00:00"/>
    <x v="5"/>
    <x v="48"/>
  </r>
  <r>
    <x v="350"/>
    <s v="Michael Bonte"/>
    <m/>
    <x v="8"/>
    <s v="Vanuatu"/>
    <n v="160692"/>
    <x v="2"/>
    <s v="Window 3 (TF081714)"/>
    <s v="TF0A0227"/>
    <x v="0"/>
    <x v="36"/>
    <x v="4"/>
    <n v="4"/>
    <d v="2015-04-10T00:00:00"/>
    <x v="5"/>
    <x v="49"/>
  </r>
  <r>
    <x v="351"/>
    <s v="Oscar Anil Ishizawa Escudero"/>
    <s v="FY17 Base Envelope"/>
    <x v="3"/>
    <s v="Belize"/>
    <n v="40000"/>
    <x v="2"/>
    <s v="Window 2 (TF081713)"/>
    <s v="TF0A0314"/>
    <x v="2"/>
    <x v="9"/>
    <x v="0"/>
    <n v="5"/>
    <d v="2017-05-01T00:00:00"/>
    <x v="2"/>
    <x v="0"/>
  </r>
  <r>
    <x v="351"/>
    <s v="Oscar Anil Ishizawa Escudero"/>
    <m/>
    <x v="3"/>
    <s v="Belize"/>
    <n v="233000"/>
    <x v="2"/>
    <s v="Window 2 (TF081713)"/>
    <s v="TF0A0314"/>
    <x v="0"/>
    <x v="36"/>
    <x v="4"/>
    <n v="4"/>
    <d v="2015-04-07T00:00:00"/>
    <x v="5"/>
    <x v="0"/>
  </r>
  <r>
    <x v="352"/>
    <s v="Oscar Anil Ishizawa Escudero"/>
    <s v="FY17 Base Envelope"/>
    <x v="3"/>
    <s v="Grenada"/>
    <n v="40000"/>
    <x v="2"/>
    <s v="Window 2 (TF081713)"/>
    <s v="TF0A0316"/>
    <x v="2"/>
    <x v="9"/>
    <x v="0"/>
    <n v="5"/>
    <d v="2017-05-01T00:00:00"/>
    <x v="2"/>
    <x v="0"/>
  </r>
  <r>
    <x v="352"/>
    <s v="Oscar Anil Ishizawa Escudero"/>
    <m/>
    <x v="3"/>
    <s v="Grenada"/>
    <n v="233000"/>
    <x v="2"/>
    <s v="Window 2 (TF081713)"/>
    <s v="TF0A0316"/>
    <x v="0"/>
    <x v="36"/>
    <x v="4"/>
    <n v="4"/>
    <d v="2015-04-07T00:00:00"/>
    <x v="5"/>
    <x v="0"/>
  </r>
  <r>
    <x v="353"/>
    <s v="Oscar Anil Ishizawa Escudero"/>
    <m/>
    <x v="3"/>
    <s v="Saint Lucia"/>
    <n v="233000"/>
    <x v="2"/>
    <s v="Window 2 (TF081713)"/>
    <s v="TF0A0317"/>
    <x v="0"/>
    <x v="36"/>
    <x v="4"/>
    <n v="4"/>
    <d v="2015-04-07T00:00:00"/>
    <x v="5"/>
    <x v="0"/>
  </r>
  <r>
    <x v="353"/>
    <s v="Oscar Anil Ishizawa Escudero"/>
    <s v="FY17 Base Envelope"/>
    <x v="3"/>
    <s v="Saint Lucia"/>
    <n v="233000"/>
    <x v="2"/>
    <s v="Window 2 (TF081713)"/>
    <s v="TF0A0317"/>
    <x v="2"/>
    <x v="9"/>
    <x v="0"/>
    <n v="5"/>
    <d v="2017-05-01T00:00:00"/>
    <x v="2"/>
    <x v="0"/>
  </r>
  <r>
    <x v="354"/>
    <s v="Oscar Anil Ishizawa Escudero"/>
    <m/>
    <x v="3"/>
    <s v="Belize"/>
    <n v="233000"/>
    <x v="2"/>
    <s v="Window 2 (TF081713)"/>
    <s v="TF0A0315"/>
    <x v="0"/>
    <x v="36"/>
    <x v="4"/>
    <n v="4"/>
    <d v="2015-04-07T00:00:00"/>
    <x v="5"/>
    <x v="0"/>
  </r>
  <r>
    <x v="354"/>
    <s v="Oscar Anil Ishizawa Escudero"/>
    <s v="FY17 Base Envelope"/>
    <x v="3"/>
    <s v="Belize"/>
    <n v="40000"/>
    <x v="2"/>
    <s v="Window 2 (TF081713)"/>
    <s v="TF0A0315"/>
    <x v="2"/>
    <x v="9"/>
    <x v="0"/>
    <n v="5"/>
    <d v="2017-05-01T00:00:00"/>
    <x v="2"/>
    <x v="0"/>
  </r>
  <r>
    <x v="355"/>
    <m/>
    <m/>
    <x v="19"/>
    <m/>
    <m/>
    <x v="15"/>
    <m/>
    <m/>
    <x v="3"/>
    <x v="5"/>
    <x v="2"/>
    <m/>
    <m/>
    <x v="1"/>
    <x v="0"/>
  </r>
  <r>
    <x v="356"/>
    <s v="Alanna Simpson"/>
    <s v="ADRF"/>
    <x v="0"/>
    <s v="Global"/>
    <n v="1575000"/>
    <x v="16"/>
    <s v="3. Facilitating regional risk financing and knowledge sharing activities (TF082776)"/>
    <s v="TF0A0360"/>
    <x v="2"/>
    <x v="9"/>
    <x v="0"/>
    <n v="5"/>
    <d v="2017-05-01T00:00:00"/>
    <x v="2"/>
    <x v="0"/>
  </r>
  <r>
    <x v="356"/>
    <s v="Alanna Simpson"/>
    <s v="ADRF"/>
    <x v="0"/>
    <s v="Global"/>
    <n v="1539380"/>
    <x v="16"/>
    <s v="3. Facilitating regional risk financing and knowledge sharing activities (TF082776)"/>
    <s v="TF0A0360"/>
    <x v="0"/>
    <x v="36"/>
    <x v="4"/>
    <n v="4"/>
    <d v="2015-04-03T00:00:00"/>
    <x v="5"/>
    <x v="0"/>
  </r>
  <r>
    <x v="357"/>
    <s v="Jean-Baptise Migraine"/>
    <s v="ADRF"/>
    <x v="0"/>
    <s v="Africa - Regional"/>
    <n v="1009403"/>
    <x v="16"/>
    <s v="1. Creating enabling environment for risk financing (TF082774)"/>
    <s v="TF0A0377"/>
    <x v="0"/>
    <x v="36"/>
    <x v="4"/>
    <n v="4"/>
    <d v="2015-04-03T00:00:00"/>
    <x v="5"/>
    <x v="50"/>
  </r>
  <r>
    <x v="358"/>
    <s v="Jean-Baptise Migraine"/>
    <s v="ADRF"/>
    <x v="0"/>
    <s v="Africa - Regional"/>
    <n v="1104966"/>
    <x v="16"/>
    <s v="3. Facilitating regional risk financing and knowledge sharing activities (TF082776)"/>
    <s v="TF0A0359"/>
    <x v="0"/>
    <x v="36"/>
    <x v="4"/>
    <n v="4"/>
    <d v="2015-04-03T00:00:00"/>
    <x v="5"/>
    <x v="0"/>
  </r>
  <r>
    <x v="359"/>
    <s v="Julie Dana"/>
    <s v="ADRF"/>
    <x v="0"/>
    <s v="Africa - Regional"/>
    <n v="168234"/>
    <x v="16"/>
    <s v="1. Creating enabling environment for risk financing (TF082774)"/>
    <s v="TF0A0379"/>
    <x v="0"/>
    <x v="36"/>
    <x v="4"/>
    <n v="4"/>
    <d v="2015-04-03T00:00:00"/>
    <x v="5"/>
    <x v="0"/>
  </r>
  <r>
    <x v="360"/>
    <s v="Julie Dana"/>
    <s v="ADRF"/>
    <x v="0"/>
    <s v="Africa - Regional"/>
    <n v="2944092"/>
    <x v="16"/>
    <s v="2. Supporting countries in developing risk financing strategies (TF082775)"/>
    <s v="TF0A0390"/>
    <x v="0"/>
    <x v="36"/>
    <x v="4"/>
    <n v="4"/>
    <d v="2015-04-03T00:00:00"/>
    <x v="5"/>
    <x v="0"/>
  </r>
  <r>
    <x v="361"/>
    <s v="Julie Dana"/>
    <s v="ADRF"/>
    <x v="0"/>
    <s v="Africa - Regional"/>
    <n v="1098958"/>
    <x v="16"/>
    <s v="3. Facilitating regional risk financing and knowledge sharing activities (TF082776)"/>
    <s v="TF0A0358"/>
    <x v="0"/>
    <x v="36"/>
    <x v="4"/>
    <n v="4"/>
    <d v="2015-04-03T00:00:00"/>
    <x v="5"/>
    <x v="0"/>
  </r>
  <r>
    <x v="362"/>
    <s v="Saurabh Suresh Dani"/>
    <s v="ADRF"/>
    <x v="0"/>
    <s v="Africa - Regional"/>
    <n v="1261754"/>
    <x v="16"/>
    <s v="2. Supporting countries in developing risk financing strategies (TF082775)"/>
    <s v="TF0A0341"/>
    <x v="0"/>
    <x v="36"/>
    <x v="4"/>
    <n v="4"/>
    <d v="2015-04-03T00:00:00"/>
    <x v="5"/>
    <x v="0"/>
  </r>
  <r>
    <x v="363"/>
    <s v="Alanna Simpson"/>
    <s v="ADRF"/>
    <x v="0"/>
    <s v="Global"/>
    <n v="1960000"/>
    <x v="16"/>
    <s v="1. Creating enabling environment for risk financing (TF082774)"/>
    <s v="TF0A0238"/>
    <x v="2"/>
    <x v="9"/>
    <x v="0"/>
    <n v="5"/>
    <d v="2017-05-01T00:00:00"/>
    <x v="2"/>
    <x v="0"/>
  </r>
  <r>
    <x v="363"/>
    <s v="Alanna Simpson"/>
    <s v="ADRF"/>
    <x v="0"/>
    <s v="Global"/>
    <n v="2307206"/>
    <x v="16"/>
    <s v="1. Creating enabling environment for risk financing (TF082774)"/>
    <s v="TF0A0238"/>
    <x v="0"/>
    <x v="36"/>
    <x v="4"/>
    <n v="4"/>
    <d v="2015-04-02T00:00:00"/>
    <x v="5"/>
    <x v="0"/>
  </r>
  <r>
    <x v="355"/>
    <m/>
    <m/>
    <x v="19"/>
    <m/>
    <m/>
    <x v="15"/>
    <m/>
    <m/>
    <x v="3"/>
    <x v="5"/>
    <x v="2"/>
    <m/>
    <m/>
    <x v="1"/>
    <x v="0"/>
  </r>
  <r>
    <x v="364"/>
    <s v="Ko Takeuchi"/>
    <s v="FY15-16 Country Window"/>
    <x v="5"/>
    <s v="Armenia"/>
    <n v="1250000"/>
    <x v="3"/>
    <s v="Country Programs (TF082633)"/>
    <s v="TF0A0667"/>
    <x v="0"/>
    <x v="37"/>
    <x v="4"/>
    <n v="3"/>
    <d v="2015-03-31T00:00:00"/>
    <x v="4"/>
    <x v="0"/>
  </r>
  <r>
    <x v="128"/>
    <s v="Ana Campos"/>
    <s v="FY15-16 Country Window"/>
    <x v="3"/>
    <s v="Nicaragua, Honduras"/>
    <n v="700000"/>
    <x v="3"/>
    <s v="Country Programs (TF082633)"/>
    <s v="TF0A0446"/>
    <x v="0"/>
    <x v="37"/>
    <x v="4"/>
    <n v="3"/>
    <d v="2015-03-30T00:00:00"/>
    <x v="4"/>
    <x v="0"/>
  </r>
  <r>
    <x v="128"/>
    <s v="Ana Campos"/>
    <s v="Country Window"/>
    <x v="3"/>
    <s v="Nicaragua, Honduras"/>
    <n v="500000"/>
    <x v="3"/>
    <s v="Country Programs (TF082633)"/>
    <s v="TF0A0446"/>
    <x v="2"/>
    <x v="6"/>
    <x v="0"/>
    <n v="9"/>
    <d v="2017-09-01T00:00:00"/>
    <x v="0"/>
    <x v="0"/>
  </r>
  <r>
    <x v="365"/>
    <s v="Federica Ranghieri"/>
    <s v="Country Window"/>
    <x v="9"/>
    <s v="Afghanistan"/>
    <n v="121000"/>
    <x v="3"/>
    <s v="Country Programs (TF082633)"/>
    <s v="TF0A0103"/>
    <x v="2"/>
    <x v="9"/>
    <x v="0"/>
    <n v="5"/>
    <d v="2017-05-10T00:00:00"/>
    <x v="2"/>
    <x v="0"/>
  </r>
  <r>
    <x v="365"/>
    <s v="Federica Ranghieri"/>
    <s v="FY15-16 Country Window"/>
    <x v="9"/>
    <s v="Afghanistan"/>
    <n v="2500000"/>
    <x v="3"/>
    <s v="Country Programs (TF082633)"/>
    <s v="TF0A0103"/>
    <x v="0"/>
    <x v="37"/>
    <x v="4"/>
    <n v="3"/>
    <d v="2015-03-27T00:00:00"/>
    <x v="4"/>
    <x v="0"/>
  </r>
  <r>
    <x v="366"/>
    <s v="Oscar Anil Ishizawa Escudero"/>
    <m/>
    <x v="3"/>
    <s v="Bolivia"/>
    <n v="150000"/>
    <x v="6"/>
    <s v="TF080085"/>
    <s v="TF0A0163"/>
    <x v="0"/>
    <x v="37"/>
    <x v="4"/>
    <n v="3"/>
    <d v="2015-03-27T00:00:00"/>
    <x v="5"/>
    <x v="0"/>
  </r>
  <r>
    <x v="367"/>
    <s v="Michel Matera"/>
    <m/>
    <x v="3"/>
    <s v="Dominican Republic"/>
    <n v="638574"/>
    <x v="2"/>
    <s v="Window 2 (TF081713)"/>
    <s v="TF0A0094"/>
    <x v="0"/>
    <x v="37"/>
    <x v="4"/>
    <n v="3"/>
    <d v="2015-03-26T00:00:00"/>
    <x v="5"/>
    <x v="51"/>
  </r>
  <r>
    <x v="368"/>
    <s v="Jean-Baptise Migraine"/>
    <m/>
    <x v="0"/>
    <s v="Mozambique  "/>
    <n v="100000"/>
    <x v="2"/>
    <s v="Window 3 (TF081714)"/>
    <s v="TF019399"/>
    <x v="0"/>
    <x v="37"/>
    <x v="4"/>
    <n v="3"/>
    <d v="2015-03-24T00:00:00"/>
    <x v="5"/>
    <x v="0"/>
  </r>
  <r>
    <x v="369"/>
    <s v="Michel Matera"/>
    <m/>
    <x v="3"/>
    <s v="Haiti"/>
    <n v="0"/>
    <x v="6"/>
    <s v="TF080085"/>
    <m/>
    <x v="1"/>
    <x v="37"/>
    <x v="4"/>
    <n v="3"/>
    <d v="2015-03-16T00:00:00"/>
    <x v="5"/>
    <x v="52"/>
  </r>
  <r>
    <x v="370"/>
    <s v="Prashant Singh"/>
    <m/>
    <x v="21"/>
    <s v="Global"/>
    <n v="100000"/>
    <x v="6"/>
    <s v="TF080085"/>
    <s v="TF017337"/>
    <x v="2"/>
    <x v="37"/>
    <x v="4"/>
    <n v="3"/>
    <d v="2015-03-16T00:00:00"/>
    <x v="5"/>
    <x v="53"/>
  </r>
  <r>
    <x v="256"/>
    <s v="Emma Katrine Phillips"/>
    <s v="FY15 DFID Contribution - Innovation Lab - Challenge Fund"/>
    <x v="16"/>
    <s v="Global"/>
    <n v="1514480"/>
    <x v="0"/>
    <s v="Innovation Lab (TF082810)"/>
    <s v="TF019402"/>
    <x v="0"/>
    <x v="37"/>
    <x v="4"/>
    <n v="3"/>
    <d v="2015-03-04T00:00:00"/>
    <x v="5"/>
    <x v="0"/>
  </r>
  <r>
    <x v="371"/>
    <s v="Vica Rosario Bogaerts"/>
    <s v="FY16 Base Envelope"/>
    <x v="21"/>
    <s v="Global"/>
    <n v="54000"/>
    <x v="6"/>
    <s v="TF080085"/>
    <s v="TF018441"/>
    <x v="2"/>
    <x v="37"/>
    <x v="4"/>
    <n v="3"/>
    <d v="2015-03-01T00:00:00"/>
    <x v="3"/>
    <x v="54"/>
  </r>
  <r>
    <x v="372"/>
    <s v="Jean-Baptise Migraine"/>
    <m/>
    <x v="0"/>
    <s v="Niger"/>
    <n v="300000"/>
    <x v="2"/>
    <s v="Window 2 (TF081713)"/>
    <s v="TF0A0096"/>
    <x v="0"/>
    <x v="38"/>
    <x v="4"/>
    <n v="2"/>
    <d v="2015-02-27T00:00:00"/>
    <x v="5"/>
    <x v="0"/>
  </r>
  <r>
    <x v="373"/>
    <s v="Armando Eduardo Guzman Escobar"/>
    <s v="FY15-16 Country Window"/>
    <x v="8"/>
    <s v="Region  "/>
    <n v="2500000"/>
    <x v="3"/>
    <s v="Country Programs (TF082633)"/>
    <s v="TF0A0408"/>
    <x v="0"/>
    <x v="38"/>
    <x v="4"/>
    <n v="2"/>
    <d v="2015-02-24T00:00:00"/>
    <x v="4"/>
    <x v="0"/>
  </r>
  <r>
    <x v="374"/>
    <s v="Niels B. Holm-Nielsen"/>
    <m/>
    <x v="3"/>
    <s v="Argentina"/>
    <n v="80000"/>
    <x v="6"/>
    <s v="TF080085"/>
    <s v="TF019352"/>
    <x v="0"/>
    <x v="38"/>
    <x v="4"/>
    <n v="2"/>
    <d v="2015-02-20T00:00:00"/>
    <x v="5"/>
    <x v="55"/>
  </r>
  <r>
    <x v="375"/>
    <s v="Ayaz Parvez"/>
    <s v="All Windows"/>
    <x v="0"/>
    <s v="Malawi"/>
    <n v="170000"/>
    <x v="2"/>
    <s v="Window 3 (TF081714)"/>
    <s v="TF019146"/>
    <x v="0"/>
    <x v="38"/>
    <x v="4"/>
    <n v="2"/>
    <d v="2015-02-19T00:00:00"/>
    <x v="5"/>
    <x v="0"/>
  </r>
  <r>
    <x v="376"/>
    <s v="Francis M. Muraya"/>
    <s v="All Windows"/>
    <x v="0"/>
    <s v="Uganda"/>
    <n v="650000"/>
    <x v="2"/>
    <s v="Window 2 (TF081713)"/>
    <s v="TF0A0169"/>
    <x v="0"/>
    <x v="38"/>
    <x v="4"/>
    <n v="2"/>
    <d v="2015-02-04T00:00:00"/>
    <x v="5"/>
    <x v="0"/>
  </r>
  <r>
    <x v="377"/>
    <s v="Denis Jean-Jacques Jordy"/>
    <m/>
    <x v="8"/>
    <s v="Solomon Islands"/>
    <n v="200000"/>
    <x v="2"/>
    <s v="Window 2 (TF081713)"/>
    <s v="TF018892"/>
    <x v="0"/>
    <x v="39"/>
    <x v="4"/>
    <n v="1"/>
    <d v="2015-01-30T00:00:00"/>
    <x v="5"/>
    <x v="56"/>
  </r>
  <r>
    <x v="378"/>
    <s v="Olivier Mahul"/>
    <m/>
    <x v="14"/>
    <s v="Global"/>
    <n v="500000"/>
    <x v="6"/>
    <s v="TF080085"/>
    <s v="TF0A0095"/>
    <x v="0"/>
    <x v="39"/>
    <x v="4"/>
    <n v="1"/>
    <d v="2015-01-23T00:00:00"/>
    <x v="5"/>
    <x v="0"/>
  </r>
  <r>
    <x v="379"/>
    <s v="Vica Rosario Bogaerts"/>
    <m/>
    <x v="21"/>
    <s v="Global"/>
    <n v="50000"/>
    <x v="6"/>
    <s v="TF080085"/>
    <s v="TF018960"/>
    <x v="0"/>
    <x v="39"/>
    <x v="4"/>
    <n v="1"/>
    <d v="2015-01-23T00:00:00"/>
    <x v="5"/>
    <x v="0"/>
  </r>
  <r>
    <x v="380"/>
    <s v="Federica Ranghieri"/>
    <m/>
    <x v="25"/>
    <s v="Global"/>
    <n v="250000"/>
    <x v="6"/>
    <s v="TF080085"/>
    <s v="TF0A0424"/>
    <x v="0"/>
    <x v="39"/>
    <x v="4"/>
    <n v="1"/>
    <d v="2015-01-16T00:00:00"/>
    <x v="5"/>
    <x v="0"/>
  </r>
  <r>
    <x v="239"/>
    <s v="Andrea Zanon"/>
    <s v="FY17 Base Envelope"/>
    <x v="20"/>
    <s v="Region  "/>
    <n v="150000"/>
    <x v="6"/>
    <s v="TF080085"/>
    <s v="TF019292"/>
    <x v="2"/>
    <x v="9"/>
    <x v="0"/>
    <n v="5"/>
    <d v="2017-05-01T00:00:00"/>
    <x v="2"/>
    <x v="0"/>
  </r>
  <r>
    <x v="239"/>
    <s v="Andrea Zanon"/>
    <m/>
    <x v="20"/>
    <s v="Region  "/>
    <n v="260000"/>
    <x v="6"/>
    <s v="TF080085"/>
    <s v="TF019292"/>
    <x v="0"/>
    <x v="39"/>
    <x v="4"/>
    <n v="1"/>
    <d v="2015-01-13T00:00:00"/>
    <x v="5"/>
    <x v="0"/>
  </r>
  <r>
    <x v="381"/>
    <s v="Abigail Baca"/>
    <m/>
    <x v="8"/>
    <s v="Vietnam"/>
    <n v="800000"/>
    <x v="6"/>
    <s v="TF080085"/>
    <s v="TF019150"/>
    <x v="0"/>
    <x v="39"/>
    <x v="4"/>
    <n v="1"/>
    <d v="2015-01-02T00:00:00"/>
    <x v="5"/>
    <x v="0"/>
  </r>
  <r>
    <x v="382"/>
    <s v="Eric Dickson"/>
    <m/>
    <x v="3"/>
    <s v="Jamaica"/>
    <n v="644924"/>
    <x v="2"/>
    <s v="Window 2 (TF081713)"/>
    <s v="TF018902"/>
    <x v="0"/>
    <x v="40"/>
    <x v="5"/>
    <n v="12"/>
    <d v="2014-12-23T00:00:00"/>
    <x v="5"/>
    <x v="0"/>
  </r>
  <r>
    <x v="382"/>
    <s v="Eric Dickson"/>
    <m/>
    <x v="3"/>
    <s v="Jamaica"/>
    <n v="214925"/>
    <x v="2"/>
    <s v="Window 2 (TF081713)"/>
    <s v="TF018902"/>
    <x v="2"/>
    <x v="40"/>
    <x v="5"/>
    <n v="12"/>
    <d v="2014-12-23T00:00:00"/>
    <x v="5"/>
    <x v="57"/>
  </r>
  <r>
    <x v="383"/>
    <s v="Bettencourt, Sofia U. "/>
    <s v="FY15 Swiss Contribution - CC Window 2 (JIT)"/>
    <x v="2"/>
    <s v="Global"/>
    <n v="3000000"/>
    <x v="0"/>
    <s v="Resilience to Climate Change (TF082815)"/>
    <s v="TF018938"/>
    <x v="0"/>
    <x v="40"/>
    <x v="5"/>
    <n v="12"/>
    <d v="2014-12-21T00:00:00"/>
    <x v="5"/>
    <x v="58"/>
  </r>
  <r>
    <x v="384"/>
    <s v="Prashant Singh"/>
    <m/>
    <x v="21"/>
    <s v="Global"/>
    <n v="874536"/>
    <x v="6"/>
    <s v="TF080085"/>
    <s v="TF018951"/>
    <x v="0"/>
    <x v="40"/>
    <x v="5"/>
    <n v="12"/>
    <d v="2014-12-16T00:00:00"/>
    <x v="5"/>
    <x v="0"/>
  </r>
  <r>
    <x v="385"/>
    <s v="Andrea Zanon"/>
    <m/>
    <x v="20"/>
    <s v="Lebanon"/>
    <n v="700000"/>
    <x v="6"/>
    <s v="TF080085"/>
    <s v="TF019136"/>
    <x v="0"/>
    <x v="40"/>
    <x v="5"/>
    <n v="12"/>
    <d v="2014-12-15T00:00:00"/>
    <x v="5"/>
    <x v="0"/>
  </r>
  <r>
    <x v="386"/>
    <s v="Ana Campos"/>
    <m/>
    <x v="3"/>
    <s v="Central America"/>
    <n v="300000"/>
    <x v="6"/>
    <s v="TF080085"/>
    <s v="TF016321"/>
    <x v="2"/>
    <x v="40"/>
    <x v="5"/>
    <n v="12"/>
    <d v="2014-12-15T00:00:00"/>
    <x v="5"/>
    <x v="59"/>
  </r>
  <r>
    <x v="387"/>
    <s v="Bettencourt, Sofia U. "/>
    <m/>
    <x v="17"/>
    <s v="Global"/>
    <n v="400000"/>
    <x v="6"/>
    <s v="TF080085"/>
    <s v="TF018740"/>
    <x v="0"/>
    <x v="40"/>
    <x v="5"/>
    <n v="12"/>
    <d v="2014-12-14T00:00:00"/>
    <x v="5"/>
    <x v="0"/>
  </r>
  <r>
    <x v="388"/>
    <s v="Saurabh Suresh Dani"/>
    <s v="FY15-16 Country Window"/>
    <x v="9"/>
    <s v="India"/>
    <n v="2000000"/>
    <x v="3"/>
    <s v="Country Programs (TF082633)"/>
    <s v="TF019224"/>
    <x v="0"/>
    <x v="40"/>
    <x v="5"/>
    <n v="12"/>
    <d v="2014-12-08T00:00:00"/>
    <x v="4"/>
    <x v="0"/>
  </r>
  <r>
    <x v="389"/>
    <s v="Francis M. Muraya"/>
    <s v="All Windows"/>
    <x v="0"/>
    <s v="Central Africa"/>
    <n v="300000"/>
    <x v="2"/>
    <s v="Window 1 (TF081712)"/>
    <s v="TF019152"/>
    <x v="0"/>
    <x v="40"/>
    <x v="5"/>
    <n v="12"/>
    <d v="2014-12-01T00:00:00"/>
    <x v="5"/>
    <x v="0"/>
  </r>
  <r>
    <x v="283"/>
    <s v="Margaret Arnold"/>
    <m/>
    <x v="15"/>
    <s v="Global"/>
    <n v="145000"/>
    <x v="6"/>
    <s v="TF080085"/>
    <s v="TF015831"/>
    <x v="2"/>
    <x v="40"/>
    <x v="5"/>
    <n v="12"/>
    <d v="2014-12-01T00:00:00"/>
    <x v="5"/>
    <x v="0"/>
  </r>
  <r>
    <x v="390"/>
    <s v="Robert Curle Jesse Reid"/>
    <m/>
    <x v="21"/>
    <s v="Global"/>
    <n v="75000"/>
    <x v="7"/>
    <s v="TF080318 - TRACK III: MDTF STANDBY RECOVERY FINANCING FACILITY-TECHNICAL ASSISTANCE"/>
    <s v="TF016541"/>
    <x v="2"/>
    <x v="40"/>
    <x v="5"/>
    <n v="12"/>
    <d v="2014-12-01T00:00:00"/>
    <x v="5"/>
    <x v="0"/>
  </r>
  <r>
    <x v="391"/>
    <s v="Jose C. Joaquin Toro Landivar"/>
    <m/>
    <x v="5"/>
    <s v="Serbia  "/>
    <n v="500000"/>
    <x v="6"/>
    <s v="TF080085"/>
    <s v="TF018903"/>
    <x v="0"/>
    <x v="41"/>
    <x v="5"/>
    <n v="11"/>
    <d v="2014-11-26T00:00:00"/>
    <x v="5"/>
    <x v="0"/>
  </r>
  <r>
    <x v="392"/>
    <s v="Francis Samson Nkoka"/>
    <m/>
    <x v="0"/>
    <s v="Malawi"/>
    <n v="300000"/>
    <x v="6"/>
    <s v="TF080085"/>
    <s v="TF019059"/>
    <x v="0"/>
    <x v="41"/>
    <x v="5"/>
    <n v="11"/>
    <d v="2014-11-25T00:00:00"/>
    <x v="5"/>
    <x v="0"/>
  </r>
  <r>
    <x v="393"/>
    <s v="Francis M. Muraya"/>
    <m/>
    <x v="0"/>
    <s v="Kenya  "/>
    <n v="500000"/>
    <x v="6"/>
    <s v="TF080085"/>
    <s v="TF019002"/>
    <x v="0"/>
    <x v="41"/>
    <x v="5"/>
    <n v="11"/>
    <d v="2014-11-21T00:00:00"/>
    <x v="5"/>
    <x v="0"/>
  </r>
  <r>
    <x v="394"/>
    <s v="Isabelle Celine Kane"/>
    <m/>
    <x v="0"/>
    <s v="Senegal  "/>
    <n v="1000000"/>
    <x v="6"/>
    <s v="TF080085"/>
    <s v="TF019060"/>
    <x v="0"/>
    <x v="41"/>
    <x v="5"/>
    <n v="11"/>
    <d v="2014-11-21T00:00:00"/>
    <x v="5"/>
    <x v="0"/>
  </r>
  <r>
    <x v="395"/>
    <s v="Michel Matera"/>
    <m/>
    <x v="0"/>
    <s v="Ethiopia  "/>
    <n v="47000"/>
    <x v="6"/>
    <s v="TF080085"/>
    <s v="TF0A0318"/>
    <x v="2"/>
    <x v="9"/>
    <x v="0"/>
    <n v="5"/>
    <d v="2017-05-20T00:00:00"/>
    <x v="2"/>
    <x v="0"/>
  </r>
  <r>
    <x v="395"/>
    <s v="Michel Matera"/>
    <m/>
    <x v="0"/>
    <s v="Ethiopia  "/>
    <n v="700000"/>
    <x v="6"/>
    <s v="TF080085"/>
    <s v="TF0A0318"/>
    <x v="0"/>
    <x v="41"/>
    <x v="5"/>
    <n v="11"/>
    <d v="2014-11-21T00:00:00"/>
    <x v="5"/>
    <x v="0"/>
  </r>
  <r>
    <x v="396"/>
    <s v="Olivier Mahul"/>
    <s v="FY15 DFID Contribution - DRFI - Philippines"/>
    <x v="14"/>
    <s v="Philippines"/>
    <n v="4408200"/>
    <x v="0"/>
    <s v="DRFI (TF082804)"/>
    <s v="TF018718"/>
    <x v="0"/>
    <x v="41"/>
    <x v="5"/>
    <n v="11"/>
    <d v="2014-11-14T00:00:00"/>
    <x v="5"/>
    <x v="60"/>
  </r>
  <r>
    <x v="397"/>
    <s v="Benedikt Lukas Signer"/>
    <m/>
    <x v="14"/>
    <s v="Global"/>
    <n v="1000000"/>
    <x v="6"/>
    <s v="TF080085"/>
    <s v="TF018576"/>
    <x v="0"/>
    <x v="41"/>
    <x v="5"/>
    <n v="11"/>
    <d v="2014-11-14T00:00:00"/>
    <x v="5"/>
    <x v="0"/>
  </r>
  <r>
    <x v="398"/>
    <s v="Yarissa Lyngdoh Sommer"/>
    <m/>
    <x v="5"/>
    <s v="Kyrgyz Republic"/>
    <n v="597900"/>
    <x v="6"/>
    <s v="TF080085"/>
    <s v="TF019353"/>
    <x v="0"/>
    <x v="41"/>
    <x v="5"/>
    <n v="11"/>
    <d v="2014-11-12T00:00:00"/>
    <x v="5"/>
    <x v="0"/>
  </r>
  <r>
    <x v="399"/>
    <s v="Vladimir V. Tsirkunov"/>
    <s v="FY17 Base Envelope"/>
    <x v="23"/>
    <s v="Africa - Regional"/>
    <n v="463000"/>
    <x v="6"/>
    <s v="TF080085"/>
    <s v="TF019003"/>
    <x v="2"/>
    <x v="0"/>
    <x v="0"/>
    <n v="7"/>
    <d v="2017-07-12T00:00:00"/>
    <x v="2"/>
    <x v="0"/>
  </r>
  <r>
    <x v="399"/>
    <s v="Vladimir V. Tsirkunov"/>
    <m/>
    <x v="0"/>
    <s v="Africa - Regional"/>
    <n v="1000000"/>
    <x v="6"/>
    <s v="TF080085"/>
    <s v="TF019003"/>
    <x v="0"/>
    <x v="41"/>
    <x v="5"/>
    <n v="11"/>
    <d v="2014-11-07T00:00:00"/>
    <x v="5"/>
    <x v="0"/>
  </r>
  <r>
    <x v="400"/>
    <s v="Alanna Simpson"/>
    <m/>
    <x v="16"/>
    <s v="Global"/>
    <n v="210000"/>
    <x v="6"/>
    <s v="TF080085"/>
    <s v="TF018475"/>
    <x v="0"/>
    <x v="41"/>
    <x v="5"/>
    <n v="11"/>
    <d v="2014-11-03T00:00:00"/>
    <x v="5"/>
    <x v="0"/>
  </r>
  <r>
    <x v="401"/>
    <s v="Alanna Simpson"/>
    <m/>
    <x v="16"/>
    <s v="Global"/>
    <n v="100000"/>
    <x v="6"/>
    <s v="TF080085"/>
    <s v="TF018477"/>
    <x v="0"/>
    <x v="41"/>
    <x v="5"/>
    <n v="11"/>
    <d v="2014-11-03T00:00:00"/>
    <x v="5"/>
    <x v="0"/>
  </r>
  <r>
    <x v="371"/>
    <s v="Vica Rosario Bogaerts"/>
    <m/>
    <x v="21"/>
    <s v="Global"/>
    <n v="500000"/>
    <x v="6"/>
    <s v="TF080085"/>
    <s v="TF018441"/>
    <x v="0"/>
    <x v="42"/>
    <x v="5"/>
    <n v="10"/>
    <d v="2014-10-27T00:00:00"/>
    <x v="5"/>
    <x v="0"/>
  </r>
  <r>
    <x v="402"/>
    <s v="Francis Samson Nkoka"/>
    <m/>
    <x v="0"/>
    <s v="Mozambique  "/>
    <n v="1500000"/>
    <x v="6"/>
    <s v="TF080085"/>
    <s v="TF019061"/>
    <x v="0"/>
    <x v="42"/>
    <x v="5"/>
    <n v="10"/>
    <d v="2014-10-24T00:00:00"/>
    <x v="5"/>
    <x v="0"/>
  </r>
  <r>
    <x v="176"/>
    <s v="Alanna Simpson"/>
    <m/>
    <x v="16"/>
    <s v="Global"/>
    <n v="825000"/>
    <x v="6"/>
    <s v="TF080085"/>
    <s v="TF018472"/>
    <x v="0"/>
    <x v="42"/>
    <x v="5"/>
    <n v="10"/>
    <d v="2014-10-24T00:00:00"/>
    <x v="5"/>
    <x v="0"/>
  </r>
  <r>
    <x v="403"/>
    <s v="Barry Patrick Maher"/>
    <m/>
    <x v="14"/>
    <s v="Global"/>
    <n v="500000"/>
    <x v="6"/>
    <s v="TF080085"/>
    <s v="TF018861"/>
    <x v="0"/>
    <x v="42"/>
    <x v="5"/>
    <n v="10"/>
    <d v="2014-10-23T00:00:00"/>
    <x v="5"/>
    <x v="0"/>
  </r>
  <r>
    <x v="404"/>
    <s v="Olivier Mahul"/>
    <s v="FY15-16 Country Window"/>
    <x v="8"/>
    <s v="Pacific Islands"/>
    <n v="250000"/>
    <x v="3"/>
    <s v="Country Programs (TF082633)"/>
    <s v="TF018141"/>
    <x v="0"/>
    <x v="42"/>
    <x v="5"/>
    <n v="10"/>
    <d v="2014-10-20T00:00:00"/>
    <x v="4"/>
    <x v="0"/>
  </r>
  <r>
    <x v="405"/>
    <s v="Olivier Mahul"/>
    <s v="FY15-16 Country Window"/>
    <x v="8"/>
    <s v="Pacific Islands"/>
    <n v="250000"/>
    <x v="3"/>
    <s v="Country Programs (TF082633)"/>
    <s v="TF018142"/>
    <x v="0"/>
    <x v="42"/>
    <x v="5"/>
    <n v="10"/>
    <d v="2014-10-20T00:00:00"/>
    <x v="4"/>
    <x v="0"/>
  </r>
  <r>
    <x v="406"/>
    <s v="Olivier Mahul"/>
    <s v="FY15-16 Country Window"/>
    <x v="8"/>
    <s v="Pacific Islands"/>
    <n v="250000"/>
    <x v="3"/>
    <s v="Country Programs (TF082633)"/>
    <s v="TF018143"/>
    <x v="0"/>
    <x v="42"/>
    <x v="5"/>
    <n v="10"/>
    <d v="2014-10-20T00:00:00"/>
    <x v="4"/>
    <x v="0"/>
  </r>
  <r>
    <x v="407"/>
    <s v="Olivier Mahul"/>
    <s v="FY15-16 Country Window"/>
    <x v="8"/>
    <s v="Pacific Islands"/>
    <n v="250000"/>
    <x v="3"/>
    <s v="Country Programs (TF082633)"/>
    <s v="TF018144"/>
    <x v="0"/>
    <x v="42"/>
    <x v="5"/>
    <n v="10"/>
    <d v="2014-10-20T00:00:00"/>
    <x v="4"/>
    <x v="0"/>
  </r>
  <r>
    <x v="408"/>
    <s v="Christoph Pusch"/>
    <s v="All Windows"/>
    <x v="0"/>
    <s v="Region  "/>
    <n v="500000"/>
    <x v="2"/>
    <s v="Window 1 (TF081712)"/>
    <s v="TF018469"/>
    <x v="0"/>
    <x v="42"/>
    <x v="5"/>
    <n v="10"/>
    <d v="2014-10-16T00:00:00"/>
    <x v="5"/>
    <x v="0"/>
  </r>
  <r>
    <x v="177"/>
    <s v="Alanna Simpson"/>
    <m/>
    <x v="16"/>
    <s v="Global"/>
    <n v="230000"/>
    <x v="6"/>
    <s v="TF080085"/>
    <s v="TF018474"/>
    <x v="0"/>
    <x v="42"/>
    <x v="5"/>
    <n v="10"/>
    <d v="2014-10-14T00:00:00"/>
    <x v="5"/>
    <x v="0"/>
  </r>
  <r>
    <x v="409"/>
    <s v="Alanna Simpson"/>
    <m/>
    <x v="16"/>
    <s v="Global"/>
    <n v="270000"/>
    <x v="6"/>
    <s v="TF080085"/>
    <s v="TF018473"/>
    <x v="0"/>
    <x v="42"/>
    <x v="5"/>
    <n v="10"/>
    <d v="2014-10-14T00:00:00"/>
    <x v="5"/>
    <x v="0"/>
  </r>
  <r>
    <x v="173"/>
    <s v="Alanna Simpson"/>
    <m/>
    <x v="16"/>
    <s v="Global"/>
    <n v="185000"/>
    <x v="6"/>
    <s v="TF080085"/>
    <s v="TF018476"/>
    <x v="0"/>
    <x v="42"/>
    <x v="5"/>
    <n v="10"/>
    <d v="2014-10-14T00:00:00"/>
    <x v="5"/>
    <x v="0"/>
  </r>
  <r>
    <x v="129"/>
    <s v="Keiko Saito"/>
    <m/>
    <x v="16"/>
    <s v="Global"/>
    <n v="240000"/>
    <x v="6"/>
    <s v="TF080085"/>
    <s v="TF018454"/>
    <x v="0"/>
    <x v="42"/>
    <x v="5"/>
    <n v="10"/>
    <d v="2014-10-14T00:00:00"/>
    <x v="5"/>
    <x v="0"/>
  </r>
  <r>
    <x v="410"/>
    <s v="Margaret Arnold"/>
    <m/>
    <x v="15"/>
    <s v="Global"/>
    <n v="355000"/>
    <x v="6"/>
    <s v="TF080085"/>
    <s v="TF018371"/>
    <x v="0"/>
    <x v="42"/>
    <x v="5"/>
    <n v="10"/>
    <d v="2014-10-08T00:00:00"/>
    <x v="5"/>
    <x v="0"/>
  </r>
  <r>
    <x v="411"/>
    <s v="Denis Jean-Jacques Jordy"/>
    <m/>
    <x v="8"/>
    <s v="Region  "/>
    <n v="1000000"/>
    <x v="2"/>
    <s v="Window 1 (TF081712)"/>
    <s v="TF018353"/>
    <x v="0"/>
    <x v="42"/>
    <x v="5"/>
    <n v="10"/>
    <d v="2014-10-07T00:00:00"/>
    <x v="5"/>
    <x v="61"/>
  </r>
  <r>
    <x v="412"/>
    <s v="Shelley Mcmillan"/>
    <s v="FY15-16 Country Window"/>
    <x v="0"/>
    <s v="Ghana"/>
    <n v="1500000"/>
    <x v="3"/>
    <s v="Country Programs (TF082633)"/>
    <s v="TF019235"/>
    <x v="0"/>
    <x v="42"/>
    <x v="5"/>
    <n v="10"/>
    <d v="2014-10-01T00:00:00"/>
    <x v="4"/>
    <x v="0"/>
  </r>
  <r>
    <x v="413"/>
    <s v="Elif Ayhan"/>
    <s v="FY15-16 Country Window"/>
    <x v="5"/>
    <s v="Turkey"/>
    <n v="1500000"/>
    <x v="3"/>
    <s v="Country Programs (TF082633)"/>
    <s v="TF018854"/>
    <x v="0"/>
    <x v="42"/>
    <x v="5"/>
    <n v="10"/>
    <d v="2014-10-01T00:00:00"/>
    <x v="4"/>
    <x v="0"/>
  </r>
  <r>
    <x v="414"/>
    <s v="Michel Matera"/>
    <s v="FY15-16 Country Window"/>
    <x v="3"/>
    <s v="Brazil"/>
    <n v="1265000"/>
    <x v="3"/>
    <s v="Country Programs (TF082633)"/>
    <s v="TF018698"/>
    <x v="0"/>
    <x v="42"/>
    <x v="5"/>
    <n v="10"/>
    <d v="2014-10-01T00:00:00"/>
    <x v="4"/>
    <x v="0"/>
  </r>
  <r>
    <x v="415"/>
    <s v="Osama Hamad"/>
    <s v="FY15-16 Country Window"/>
    <x v="20"/>
    <s v="Egypt"/>
    <n v="500000"/>
    <x v="3"/>
    <s v="Country Programs (TF082633)"/>
    <s v="TF018734"/>
    <x v="0"/>
    <x v="42"/>
    <x v="5"/>
    <n v="10"/>
    <d v="2014-10-01T00:00:00"/>
    <x v="4"/>
    <x v="0"/>
  </r>
  <r>
    <x v="416"/>
    <s v="Marc S. Forni"/>
    <s v="FY15-16 Country Window"/>
    <x v="9"/>
    <s v="South Asia"/>
    <n v="1000000"/>
    <x v="3"/>
    <s v="Country Programs (TF082633)"/>
    <s v="TF018697"/>
    <x v="0"/>
    <x v="42"/>
    <x v="5"/>
    <n v="10"/>
    <d v="2014-10-01T00:00:00"/>
    <x v="4"/>
    <x v="0"/>
  </r>
  <r>
    <x v="417"/>
    <s v="Marc S. Forni"/>
    <m/>
    <x v="9"/>
    <s v="Bangladesh"/>
    <n v="100000"/>
    <x v="6"/>
    <s v="TF080085"/>
    <s v="TF015734"/>
    <x v="2"/>
    <x v="43"/>
    <x v="5"/>
    <n v="9"/>
    <d v="2014-09-19T00:00:00"/>
    <x v="5"/>
    <x v="0"/>
  </r>
  <r>
    <x v="418"/>
    <s v="Marc S. Forni"/>
    <m/>
    <x v="9"/>
    <s v="Sri Lanka"/>
    <n v="125000"/>
    <x v="6"/>
    <s v="TF080085"/>
    <s v="TF016698"/>
    <x v="2"/>
    <x v="43"/>
    <x v="5"/>
    <n v="9"/>
    <d v="2014-09-19T00:00:00"/>
    <x v="5"/>
    <x v="0"/>
  </r>
  <r>
    <x v="419"/>
    <s v="Saurabh Suresh Dani"/>
    <m/>
    <x v="9"/>
    <s v="India  "/>
    <n v="450000"/>
    <x v="6"/>
    <s v="TF080085"/>
    <s v="TF018249"/>
    <x v="0"/>
    <x v="43"/>
    <x v="5"/>
    <n v="9"/>
    <d v="2014-09-18T00:00:00"/>
    <x v="5"/>
    <x v="0"/>
  </r>
  <r>
    <x v="420"/>
    <s v="Marc S. Forni"/>
    <m/>
    <x v="9"/>
    <s v="Bangladesh"/>
    <n v="1000000"/>
    <x v="11"/>
    <s v="TF080128"/>
    <s v="TF018247"/>
    <x v="0"/>
    <x v="43"/>
    <x v="5"/>
    <n v="9"/>
    <d v="2014-09-15T00:00:00"/>
    <x v="5"/>
    <x v="0"/>
  </r>
  <r>
    <x v="421"/>
    <s v="Fernando Ramirez Cortes"/>
    <s v="FY15-16 Country Window"/>
    <x v="3"/>
    <s v="Peru"/>
    <n v="1400000"/>
    <x v="3"/>
    <s v="Country Programs (TF082633)"/>
    <s v="TF018246"/>
    <x v="0"/>
    <x v="43"/>
    <x v="5"/>
    <n v="9"/>
    <d v="2014-09-14T00:00:00"/>
    <x v="4"/>
    <x v="0"/>
  </r>
  <r>
    <x v="422"/>
    <s v="Vica Rosario Bogaerts"/>
    <m/>
    <x v="13"/>
    <s v="Global"/>
    <n v="500000"/>
    <x v="6"/>
    <s v="TF080085"/>
    <s v="TF018232"/>
    <x v="2"/>
    <x v="43"/>
    <x v="5"/>
    <n v="9"/>
    <d v="2014-09-12T00:00:00"/>
    <x v="5"/>
    <x v="0"/>
  </r>
  <r>
    <x v="423"/>
    <s v="Vica Rosario Bogaerts"/>
    <m/>
    <x v="13"/>
    <s v="Global"/>
    <n v="577000"/>
    <x v="6"/>
    <s v="TF080085"/>
    <s v="TF018232"/>
    <x v="2"/>
    <x v="43"/>
    <x v="5"/>
    <n v="9"/>
    <d v="2014-09-12T00:00:00"/>
    <x v="5"/>
    <x v="62"/>
  </r>
  <r>
    <x v="424"/>
    <s v="Vladimir V. Tsirkunov"/>
    <m/>
    <x v="23"/>
    <s v="Global"/>
    <n v="500000"/>
    <x v="6"/>
    <s v="TF080085"/>
    <s v="TF098892"/>
    <x v="2"/>
    <x v="43"/>
    <x v="5"/>
    <n v="9"/>
    <d v="2014-09-11T00:00:00"/>
    <x v="5"/>
    <x v="0"/>
  </r>
  <r>
    <x v="270"/>
    <s v="Robert Curle Jesse Reid"/>
    <m/>
    <x v="21"/>
    <s v="Global"/>
    <n v="200000"/>
    <x v="6"/>
    <s v="TF080085"/>
    <s v="TF018001"/>
    <x v="0"/>
    <x v="44"/>
    <x v="5"/>
    <n v="8"/>
    <d v="2014-08-30T00:00:00"/>
    <x v="5"/>
    <x v="0"/>
  </r>
  <r>
    <x v="425"/>
    <s v="Oscar Anil Ishizawa Escudero"/>
    <m/>
    <x v="3"/>
    <s v="Multiple (Costa Rica, El Salvador, Guatemala, Honduras, Nicaragua, Panama)"/>
    <n v="260000"/>
    <x v="6"/>
    <s v="TF080085"/>
    <s v="TF018258"/>
    <x v="0"/>
    <x v="44"/>
    <x v="5"/>
    <n v="8"/>
    <d v="2014-08-22T00:00:00"/>
    <x v="5"/>
    <x v="0"/>
  </r>
  <r>
    <x v="426"/>
    <s v="Jolanta Kryspin-Watson"/>
    <s v="FY15-16 Country Window"/>
    <x v="8"/>
    <s v="Philippines"/>
    <n v="1850000"/>
    <x v="3"/>
    <s v="Country Programs (TF082633)"/>
    <s v="TF017892"/>
    <x v="0"/>
    <x v="44"/>
    <x v="5"/>
    <n v="8"/>
    <d v="2014-08-08T00:00:00"/>
    <x v="4"/>
    <x v="0"/>
  </r>
  <r>
    <x v="427"/>
    <s v="Marc S. Forni"/>
    <m/>
    <x v="9"/>
    <s v="Sri Lanka"/>
    <n v="1000000"/>
    <x v="14"/>
    <s v="TF080396"/>
    <s v="TF018250"/>
    <x v="0"/>
    <x v="44"/>
    <x v="5"/>
    <n v="8"/>
    <d v="2014-08-06T00:00:00"/>
    <x v="5"/>
    <x v="0"/>
  </r>
  <r>
    <x v="428"/>
    <s v="Yarissa Lyngdoh Sommer"/>
    <m/>
    <x v="5"/>
    <s v="Armenia, Kyrgyz Republic"/>
    <n v="100000"/>
    <x v="6"/>
    <s v="TF080085"/>
    <s v="TF018767"/>
    <x v="0"/>
    <x v="44"/>
    <x v="5"/>
    <n v="8"/>
    <d v="2014-08-01T00:00:00"/>
    <x v="5"/>
    <x v="0"/>
  </r>
  <r>
    <x v="429"/>
    <s v="Mariana T. Felicio, Andrea Zanon"/>
    <m/>
    <x v="20"/>
    <s v="Yemen"/>
    <n v="0"/>
    <x v="6"/>
    <s v="TF080085"/>
    <m/>
    <x v="1"/>
    <x v="44"/>
    <x v="5"/>
    <n v="8"/>
    <d v="2014-08-01T00:00:00"/>
    <x v="5"/>
    <x v="63"/>
  </r>
  <r>
    <x v="430"/>
    <s v="Oscar Anil Ishizawa Escudero"/>
    <m/>
    <x v="3"/>
    <s v="Bolivia"/>
    <n v="96500"/>
    <x v="7"/>
    <s v="TF080318 "/>
    <s v="TF017839"/>
    <x v="0"/>
    <x v="45"/>
    <x v="5"/>
    <n v="7"/>
    <d v="2014-07-23T00:00:00"/>
    <x v="5"/>
    <x v="0"/>
  </r>
  <r>
    <x v="431"/>
    <s v="Fernando Ramirez Cortes"/>
    <m/>
    <x v="3"/>
    <s v="Caribbean"/>
    <n v="340000"/>
    <x v="2"/>
    <s v="Window 1 (TF081712)"/>
    <s v="TF013668"/>
    <x v="2"/>
    <x v="45"/>
    <x v="5"/>
    <n v="7"/>
    <d v="2014-07-16T00:00:00"/>
    <x v="5"/>
    <x v="0"/>
  </r>
  <r>
    <x v="432"/>
    <s v="Jose C. Joaquin Toro Landivar"/>
    <s v="FY16 Base Envelope"/>
    <x v="5"/>
    <s v="Europe and Central Asia - Regional"/>
    <n v="100000"/>
    <x v="7"/>
    <s v="TF080318 - TRACK III: MDTF STANDBY RECOVERY FINANCING FACILITY-TECHNICAL ASSISTANCE"/>
    <s v="TF017665"/>
    <x v="2"/>
    <x v="45"/>
    <x v="5"/>
    <n v="7"/>
    <d v="2014-07-01T00:00:00"/>
    <x v="3"/>
    <x v="64"/>
  </r>
  <r>
    <x v="433"/>
    <s v="Elif Ayhan"/>
    <m/>
    <x v="5"/>
    <s v="Turkey"/>
    <n v="100000"/>
    <x v="6"/>
    <s v="TF080085"/>
    <s v="TF018937"/>
    <x v="0"/>
    <x v="45"/>
    <x v="5"/>
    <n v="7"/>
    <d v="2014-07-01T00:00:00"/>
    <x v="5"/>
    <x v="0"/>
  </r>
  <r>
    <x v="434"/>
    <s v="Thomas Moullier"/>
    <s v="FY16 Base Envelope"/>
    <x v="7"/>
    <s v="Global"/>
    <n v="250000"/>
    <x v="6"/>
    <s v="TF080085"/>
    <s v="TF018598"/>
    <x v="0"/>
    <x v="45"/>
    <x v="5"/>
    <n v="7"/>
    <d v="2014-07-01T00:00:00"/>
    <x v="5"/>
    <x v="0"/>
  </r>
  <r>
    <x v="435"/>
    <s v="Osama Hamad"/>
    <s v="FY17 Base Envelope"/>
    <x v="20"/>
    <s v="Egypt"/>
    <n v="130000"/>
    <x v="6"/>
    <s v="TF080085"/>
    <s v="TF018470"/>
    <x v="2"/>
    <x v="9"/>
    <x v="0"/>
    <n v="5"/>
    <d v="2017-05-01T00:00:00"/>
    <x v="2"/>
    <x v="0"/>
  </r>
  <r>
    <x v="435"/>
    <s v="Osama Hamad"/>
    <m/>
    <x v="20"/>
    <s v="Egypt"/>
    <n v="100000"/>
    <x v="6"/>
    <s v="TF080085"/>
    <s v="TF018470"/>
    <x v="0"/>
    <x v="45"/>
    <x v="5"/>
    <n v="7"/>
    <d v="2014-07-01T00:00:00"/>
    <x v="5"/>
    <x v="0"/>
  </r>
  <r>
    <x v="436"/>
    <s v="Raja Rehan Arshad"/>
    <m/>
    <x v="11"/>
    <s v="Global"/>
    <n v="100000"/>
    <x v="7"/>
    <s v="TF080318 "/>
    <s v="TF017298"/>
    <x v="2"/>
    <x v="46"/>
    <x v="5"/>
    <n v="5"/>
    <d v="2014-05-07T00:00:00"/>
    <x v="5"/>
    <x v="65"/>
  </r>
  <r>
    <x v="437"/>
    <s v="Ayaz Parvez"/>
    <m/>
    <x v="11"/>
    <s v="Global"/>
    <n v="150000"/>
    <x v="7"/>
    <s v="TF080541 - GLOBAL - TASKS"/>
    <s v="TF013523"/>
    <x v="2"/>
    <x v="47"/>
    <x v="6"/>
    <n v="10"/>
    <d v="2012-10-31T00:00:00"/>
    <x v="5"/>
    <x v="65"/>
  </r>
  <r>
    <x v="438"/>
    <s v="Artessa Saldivar-Sali"/>
    <s v="FY17 Base Envelope"/>
    <x v="8"/>
    <s v="Philippines"/>
    <n v="100000"/>
    <x v="0"/>
    <m/>
    <s v="TF0A3912"/>
    <x v="0"/>
    <x v="5"/>
    <x v="2"/>
    <m/>
    <m/>
    <x v="2"/>
    <x v="66"/>
  </r>
  <r>
    <x v="439"/>
    <s v="Hemang Karelia "/>
    <s v="FY16 Base Envelope"/>
    <x v="11"/>
    <s v="Global"/>
    <n v="300000"/>
    <x v="7"/>
    <s v="TF080318 "/>
    <s v="TF016581"/>
    <x v="2"/>
    <x v="5"/>
    <x v="2"/>
    <m/>
    <m/>
    <x v="3"/>
    <x v="0"/>
  </r>
  <r>
    <x v="355"/>
    <m/>
    <m/>
    <x v="19"/>
    <m/>
    <m/>
    <x v="15"/>
    <m/>
    <m/>
    <x v="3"/>
    <x v="5"/>
    <x v="2"/>
    <m/>
    <m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9">
  <r>
    <s v="Resilient Rail Project Development"/>
    <s v="Naho, Shomik and Georges"/>
    <x v="0"/>
    <x v="0"/>
    <x v="0"/>
    <n v="50000"/>
    <x v="0"/>
    <s v="TF082634"/>
    <x v="0"/>
    <x v="0"/>
    <s v="201802"/>
    <n v="2018"/>
    <n v="2"/>
    <d v="2018-02-06T00:00:00"/>
    <s v="FY18"/>
    <m/>
    <m/>
  </r>
  <r>
    <s v="Africa - Strategic Framework, Operational Support and Capacity Development - GFDRR Track 2  MDTF"/>
    <s v="Christoph Pusch"/>
    <x v="1"/>
    <x v="1"/>
    <x v="1"/>
    <n v="32269.58"/>
    <x v="1"/>
    <m/>
    <x v="1"/>
    <x v="0"/>
    <s v="201802"/>
    <n v="2018"/>
    <n v="2"/>
    <d v="2018-02-06T00:00:00"/>
    <s v="FY18"/>
    <m/>
    <m/>
  </r>
  <r>
    <s v="Operationalizing Japanese Expertise and Lessons Learned in Hydrological and Meteorological Services in World Bank Client Countries"/>
    <s v="Jack Campbell"/>
    <x v="0"/>
    <x v="0"/>
    <x v="0"/>
    <n v="150000"/>
    <x v="0"/>
    <s v="Japan Hub (TF082634)"/>
    <x v="2"/>
    <x v="0"/>
    <s v="201802"/>
    <n v="2018"/>
    <n v="2"/>
    <d v="2018-02-06T00:00:00"/>
    <s v="FY18"/>
    <m/>
    <m/>
  </r>
  <r>
    <s v="Building Resilience to Landslide and Geo-Hazard Risk in the South Asia Region"/>
    <s v="Yuka Makino "/>
    <x v="1"/>
    <x v="2"/>
    <x v="2"/>
    <n v="200000"/>
    <x v="2"/>
    <s v="TF083058"/>
    <x v="3"/>
    <x v="0"/>
    <s v="201802"/>
    <n v="2018"/>
    <n v="2"/>
    <d v="2018-02-06T00:00:00"/>
    <s v="FY18"/>
    <m/>
    <m/>
  </r>
  <r>
    <s v="DRF Guide Thematic Expansion (P157586)"/>
    <s v="Tahir Akbar"/>
    <x v="1"/>
    <x v="3"/>
    <x v="0"/>
    <n v="300000"/>
    <x v="3"/>
    <s v="TF083077"/>
    <x v="4"/>
    <x v="0"/>
    <s v="201802"/>
    <n v="2018"/>
    <n v="2"/>
    <d v="2018-02-06T00:00:00"/>
    <s v="FY18"/>
    <m/>
    <m/>
  </r>
  <r>
    <s v="Building households adaptation to climate change through social protection in Sao Tome and Principe"/>
    <s v="Jordi Gallego"/>
    <x v="1"/>
    <x v="4"/>
    <x v="3"/>
    <n v="47742"/>
    <x v="4"/>
    <m/>
    <x v="5"/>
    <x v="1"/>
    <n v="201802"/>
    <n v="2018"/>
    <n v="2"/>
    <d v="2018-02-05T00:00:00"/>
    <s v="FY18"/>
    <m/>
    <m/>
  </r>
  <r>
    <s v="Learning from the Japanese Experience in Disaster Risk Management for Cultural Heritage and Tourism"/>
    <s v="James P. Newman"/>
    <x v="0"/>
    <x v="0"/>
    <x v="0"/>
    <n v="500000"/>
    <x v="0"/>
    <m/>
    <x v="6"/>
    <x v="0"/>
    <s v="201802"/>
    <n v="2018"/>
    <n v="2"/>
    <d v="2018-02-05T00:00:00"/>
    <s v="FY18"/>
    <m/>
    <m/>
  </r>
  <r>
    <s v="Disaster risk management in Africa: operational support, capacity development"/>
    <s v="Ana Campos"/>
    <x v="1"/>
    <x v="1"/>
    <x v="4"/>
    <n v="300000"/>
    <x v="4"/>
    <m/>
    <x v="5"/>
    <x v="1"/>
    <n v="201802"/>
    <n v="2018"/>
    <n v="2"/>
    <d v="2018-02-02T00:00:00"/>
    <s v="FY18"/>
    <m/>
    <m/>
  </r>
  <r>
    <s v="City Resilience Program: Program Development and Advisory Services Support"/>
    <s v="Marc Forni"/>
    <x v="1"/>
    <x v="5"/>
    <x v="4"/>
    <n v="1100000"/>
    <x v="5"/>
    <m/>
    <x v="5"/>
    <x v="1"/>
    <n v="201802"/>
    <n v="2018"/>
    <n v="2"/>
    <d v="2018-02-02T00:00:00"/>
    <s v="FY18"/>
    <m/>
    <m/>
  </r>
  <r>
    <s v="Panama City: Comprehensive Urban and Watershed Resilience Planning"/>
    <m/>
    <x v="1"/>
    <x v="6"/>
    <x v="4"/>
    <n v="250000"/>
    <x v="4"/>
    <m/>
    <x v="5"/>
    <x v="1"/>
    <s v="201801"/>
    <n v="2018"/>
    <n v="1"/>
    <d v="2018-01-29T00:00:00"/>
    <s v="FY18"/>
    <m/>
    <m/>
  </r>
  <r>
    <s v="Adapting Madagascar’s Safety Net Programs to Climate Change"/>
    <s v="Andrea Vermehren, Julia Rachel Ravelosoa"/>
    <x v="1"/>
    <x v="7"/>
    <x v="5"/>
    <n v="250000"/>
    <x v="4"/>
    <m/>
    <x v="5"/>
    <x v="1"/>
    <n v="201801"/>
    <n v="2018"/>
    <n v="1"/>
    <d v="2018-01-29T00:00:00"/>
    <s v="FY18"/>
    <m/>
    <m/>
  </r>
  <r>
    <s v="Climate Resilience in Kenya’s Coastal Communities"/>
    <s v="Banu Setlur, Veruschka Schmidt"/>
    <x v="1"/>
    <x v="7"/>
    <x v="6"/>
    <n v="250000"/>
    <x v="4"/>
    <m/>
    <x v="5"/>
    <x v="1"/>
    <n v="201801"/>
    <n v="2018"/>
    <n v="1"/>
    <d v="2018-01-29T00:00:00"/>
    <s v="FY18"/>
    <m/>
    <m/>
  </r>
  <r>
    <s v="Strengthening technical knowledge of the Government of Seychelles in managing the long-term risks associated with coastal waste infrastructure"/>
    <s v="Ruma Tavorath"/>
    <x v="1"/>
    <x v="7"/>
    <x v="7"/>
    <n v="250000"/>
    <x v="4"/>
    <m/>
    <x v="5"/>
    <x v="1"/>
    <n v="201801"/>
    <n v="2018"/>
    <n v="1"/>
    <d v="2018-01-29T00:00:00"/>
    <s v="FY18"/>
    <m/>
    <m/>
  </r>
  <r>
    <s v="Technical Guidance on the Sediment Monitoring and Analysis in the lower Indus River in Pakistan "/>
    <s v="Toru Konishi"/>
    <x v="1"/>
    <x v="4"/>
    <x v="8"/>
    <n v="49400"/>
    <x v="4"/>
    <m/>
    <x v="5"/>
    <x v="1"/>
    <n v="201801"/>
    <n v="2018"/>
    <n v="1"/>
    <d v="2018-01-23T00:00:00"/>
    <s v="FY18"/>
    <m/>
    <m/>
  </r>
  <r>
    <s v="Building Resilience through Adaptive Social Protection Programs – Phase 2"/>
    <m/>
    <x v="1"/>
    <x v="8"/>
    <x v="4"/>
    <n v="150000"/>
    <x v="4"/>
    <m/>
    <x v="7"/>
    <x v="2"/>
    <s v="201801"/>
    <n v="2018"/>
    <n v="1"/>
    <d v="2018-01-23T00:00:00"/>
    <s v="FY18"/>
    <m/>
    <m/>
  </r>
  <r>
    <s v="Technical Assistance to Integrate Climate Resilience into the Third Phase of Lake Victoria Environmental Management Project Activities"/>
    <m/>
    <x v="1"/>
    <x v="7"/>
    <x v="4"/>
    <n v="220000"/>
    <x v="4"/>
    <m/>
    <x v="8"/>
    <x v="2"/>
    <s v="201801"/>
    <n v="2018"/>
    <n v="1"/>
    <d v="2018-01-22T00:00:00"/>
    <s v="FY18"/>
    <m/>
    <m/>
  </r>
  <r>
    <s v="Building climate resilient water services in Uzbekistan"/>
    <m/>
    <x v="1"/>
    <x v="7"/>
    <x v="9"/>
    <n v="120000"/>
    <x v="4"/>
    <m/>
    <x v="5"/>
    <x v="1"/>
    <s v="201801"/>
    <n v="2018"/>
    <n v="1"/>
    <d v="2018-01-22T00:00:00"/>
    <s v="FY18"/>
    <m/>
    <m/>
  </r>
  <r>
    <s v="Enabling climate and disaster risk reduction in Bangladesh’s coastal fisheries and fishing communities"/>
    <m/>
    <x v="1"/>
    <x v="7"/>
    <x v="10"/>
    <n v="235000"/>
    <x v="4"/>
    <m/>
    <x v="9"/>
    <x v="2"/>
    <s v="201801"/>
    <n v="2018"/>
    <n v="1"/>
    <d v="2018-01-22T00:00:00"/>
    <s v="FY18"/>
    <m/>
    <m/>
  </r>
  <r>
    <s v="Climate Responsive Social Protection in Tonga"/>
    <m/>
    <x v="1"/>
    <x v="7"/>
    <x v="11"/>
    <n v="250000"/>
    <x v="4"/>
    <m/>
    <x v="5"/>
    <x v="1"/>
    <s v="201801"/>
    <n v="2018"/>
    <n v="1"/>
    <d v="2018-01-22T00:00:00"/>
    <s v="FY18"/>
    <m/>
    <m/>
  </r>
  <r>
    <s v="Implementing an integrated approach to climate-resilient development in the Dry Corridor of Nicaragua and Honduras"/>
    <m/>
    <x v="1"/>
    <x v="7"/>
    <x v="4"/>
    <n v="250000"/>
    <x v="4"/>
    <m/>
    <x v="5"/>
    <x v="1"/>
    <s v="201801"/>
    <n v="2018"/>
    <n v="1"/>
    <d v="2018-01-22T00:00:00"/>
    <s v="FY18"/>
    <m/>
    <m/>
  </r>
  <r>
    <s v="Building Grounds for Resilient Housing in LAC"/>
    <s v="Luis Miguel Triveno Chan Jan"/>
    <x v="1"/>
    <x v="6"/>
    <x v="12"/>
    <n v="80000"/>
    <x v="4"/>
    <m/>
    <x v="10"/>
    <x v="2"/>
    <s v="201801"/>
    <n v="2018"/>
    <n v="1"/>
    <d v="2018-01-22T00:00:00"/>
    <s v="FY18"/>
    <m/>
    <m/>
  </r>
  <r>
    <s v="Enhancing Climate Resilience of Irrigation and Agricultural Investments in Zimbabwe"/>
    <m/>
    <x v="1"/>
    <x v="7"/>
    <x v="13"/>
    <n v="250000"/>
    <x v="4"/>
    <m/>
    <x v="11"/>
    <x v="2"/>
    <s v="201801"/>
    <n v="2018"/>
    <n v="1"/>
    <d v="2018-01-22T00:00:00"/>
    <s v="FY18"/>
    <m/>
    <m/>
  </r>
  <r>
    <s v="Kinshasa Urban Development and Resilience Project"/>
    <s v="Sylvie Debomy"/>
    <x v="1"/>
    <x v="1"/>
    <x v="14"/>
    <n v="1000000"/>
    <x v="6"/>
    <m/>
    <x v="12"/>
    <x v="2"/>
    <s v="201801"/>
    <n v="2018"/>
    <n v="1"/>
    <d v="2018-01-22T00:00:00"/>
    <s v="FY18"/>
    <m/>
    <m/>
  </r>
  <r>
    <s v="Rapid Post-Disaster Damage and Loss Assessment in Kinshasa, Democratic Republic of Congo"/>
    <s v="Sylvie Debomy"/>
    <x v="1"/>
    <x v="4"/>
    <x v="15"/>
    <n v="99360"/>
    <x v="4"/>
    <m/>
    <x v="13"/>
    <x v="2"/>
    <s v="201801"/>
    <n v="2018"/>
    <n v="1"/>
    <d v="2018-01-12T00:00:00"/>
    <s v="FY18"/>
    <m/>
    <m/>
  </r>
  <r>
    <s v="Post-Damrey Typhoon’s Damages and Needs Assessment in Khanh Hoa province of Vietnam"/>
    <s v="Dzung Huy Nguyen"/>
    <x v="1"/>
    <x v="4"/>
    <x v="16"/>
    <n v="100000"/>
    <x v="4"/>
    <m/>
    <x v="14"/>
    <x v="2"/>
    <s v="201801"/>
    <n v="2018"/>
    <n v="1"/>
    <d v="2018-01-12T00:00:00"/>
    <s v="FY18"/>
    <m/>
    <m/>
  </r>
  <r>
    <s v="Resilience Dialogues, Hard Talks, and High-Level Events."/>
    <m/>
    <x v="1"/>
    <x v="7"/>
    <x v="4"/>
    <n v="100000"/>
    <x v="4"/>
    <m/>
    <x v="5"/>
    <x v="1"/>
    <s v="201801"/>
    <n v="2018"/>
    <n v="1"/>
    <d v="2018-01-08T00:00:00"/>
    <s v="FY18"/>
    <m/>
    <m/>
  </r>
  <r>
    <s v="Mainstreaming Disaster Risk Management in Ethiopia"/>
    <m/>
    <x v="1"/>
    <x v="1"/>
    <x v="17"/>
    <n v="125000"/>
    <x v="4"/>
    <m/>
    <x v="15"/>
    <x v="2"/>
    <s v="201801"/>
    <n v="2018"/>
    <n v="1"/>
    <d v="2018-01-08T00:00:00"/>
    <s v="FY18"/>
    <m/>
    <m/>
  </r>
  <r>
    <s v="Romania: Policy reform, civil society engagement, and investments for building climate and disaster resilience"/>
    <s v="Alanna Leigh Simpson"/>
    <x v="1"/>
    <x v="9"/>
    <x v="18"/>
    <n v="200000"/>
    <x v="4"/>
    <m/>
    <x v="16"/>
    <x v="2"/>
    <s v="201801"/>
    <n v="2018"/>
    <n v="1"/>
    <d v="2018-01-08T00:00:00"/>
    <s v="FY18"/>
    <m/>
    <m/>
  </r>
  <r>
    <s v="Enabling Scaled up Risk Reduction Investments in the Philippines"/>
    <s v="Jolanta Kryspin-Watson"/>
    <x v="2"/>
    <x v="10"/>
    <x v="19"/>
    <n v="180000"/>
    <x v="0"/>
    <s v="Country Programs (TF082633)"/>
    <x v="17"/>
    <x v="0"/>
    <s v="201801"/>
    <n v="2018"/>
    <n v="1"/>
    <d v="2018-01-01T00:00:00"/>
    <s v="FY18"/>
    <m/>
    <m/>
  </r>
  <r>
    <s v="Pilot Firm-Level Supply Chain Resilience Surveys"/>
    <m/>
    <x v="1"/>
    <x v="11"/>
    <x v="4"/>
    <m/>
    <x v="4"/>
    <m/>
    <x v="18"/>
    <x v="2"/>
    <s v="201712"/>
    <n v="2017"/>
    <n v="12"/>
    <d v="2017-12-20T00:00:00"/>
    <s v="FY18"/>
    <m/>
    <m/>
  </r>
  <r>
    <s v="Mainstreaming Disaster Risk Management in school infrastructure management in Dominican Republic"/>
    <m/>
    <x v="2"/>
    <x v="6"/>
    <x v="20"/>
    <n v="1245000"/>
    <x v="0"/>
    <m/>
    <x v="19"/>
    <x v="2"/>
    <s v="201712"/>
    <n v="2017"/>
    <n v="12"/>
    <d v="2017-12-19T00:00:00"/>
    <s v="FY18"/>
    <m/>
    <m/>
  </r>
  <r>
    <s v="Building Resilience in Public School Infrastructure"/>
    <m/>
    <x v="1"/>
    <x v="12"/>
    <x v="0"/>
    <n v="500000"/>
    <x v="3"/>
    <m/>
    <x v="20"/>
    <x v="0"/>
    <s v="201712"/>
    <n v="2017"/>
    <n v="12"/>
    <d v="2017-12-18T00:00:00"/>
    <s v="FY18"/>
    <m/>
    <m/>
  </r>
  <r>
    <s v="Women for Resilience Program"/>
    <m/>
    <x v="2"/>
    <x v="13"/>
    <x v="21"/>
    <n v="25000"/>
    <x v="0"/>
    <s v="Country Programs (TF082633)"/>
    <x v="21"/>
    <x v="0"/>
    <s v="201712"/>
    <n v="2017"/>
    <n v="12"/>
    <d v="2017-12-18T00:00:00"/>
    <s v="FY18"/>
    <m/>
    <m/>
  </r>
  <r>
    <s v="City-level Capital Investment Planning and Transaction Identification – Phase II, City Resilience Program"/>
    <s v="Marc Forni"/>
    <x v="1"/>
    <x v="5"/>
    <x v="0"/>
    <n v="2000000"/>
    <x v="5"/>
    <m/>
    <x v="22"/>
    <x v="2"/>
    <s v="201712"/>
    <n v="2017"/>
    <n v="12"/>
    <d v="2017-12-06T00:00:00"/>
    <s v="FY18"/>
    <m/>
    <m/>
  </r>
  <r>
    <s v="Supporting evidence based decision making for a clean, resilient and inclusive Greater Accra"/>
    <s v="Asmita Tiwari"/>
    <x v="1"/>
    <x v="1"/>
    <x v="22"/>
    <n v="300000"/>
    <x v="6"/>
    <m/>
    <x v="23"/>
    <x v="2"/>
    <s v="201712"/>
    <n v="2017"/>
    <n v="12"/>
    <d v="2017-12-06T00:00:00"/>
    <s v="FY18"/>
    <m/>
    <m/>
  </r>
  <r>
    <s v="Building Resilience for Integrating urban resilience into poor neighborhood upgrading activities in Brazzaville and Pointe-Noire (Republic of Congo)"/>
    <s v="Dina Nirina Ranarifidy"/>
    <x v="1"/>
    <x v="10"/>
    <x v="23"/>
    <n v="300000"/>
    <x v="6"/>
    <m/>
    <x v="24"/>
    <x v="2"/>
    <s v="201712"/>
    <n v="2017"/>
    <n v="12"/>
    <d v="2017-12-06T00:00:00"/>
    <s v="FY18"/>
    <m/>
    <m/>
  </r>
  <r>
    <s v="Investing in Urban Resilience and Emergency Preparedness in Indonesia"/>
    <m/>
    <x v="2"/>
    <x v="10"/>
    <x v="24"/>
    <n v="2500000"/>
    <x v="0"/>
    <m/>
    <x v="5"/>
    <x v="1"/>
    <s v="201712"/>
    <n v="2017"/>
    <n v="12"/>
    <d v="2017-12-04T00:00:00"/>
    <s v="FY18"/>
    <m/>
    <m/>
  </r>
  <r>
    <s v="DRF Rollout and Piloting (P157588)"/>
    <s v="Tahir Akbar"/>
    <x v="1"/>
    <x v="3"/>
    <x v="0"/>
    <n v="200000"/>
    <x v="3"/>
    <s v="TF083077"/>
    <x v="25"/>
    <x v="0"/>
    <s v="201711"/>
    <n v="2017"/>
    <n v="11"/>
    <d v="2017-11-30T00:00:00"/>
    <s v="FY18"/>
    <m/>
    <m/>
  </r>
  <r>
    <s v="EAP Comparative Study of the Legal and Institutional Frameworks for Dam Safety and Disaster Resilience"/>
    <s v="Marcus J. Wishart"/>
    <x v="0"/>
    <x v="0"/>
    <x v="25"/>
    <n v="50000"/>
    <x v="0"/>
    <s v="TF082634"/>
    <x v="26"/>
    <x v="0"/>
    <s v="201711"/>
    <n v="2017"/>
    <n v="11"/>
    <d v="2017-11-30T00:00:00"/>
    <s v="FY18"/>
    <m/>
    <m/>
  </r>
  <r>
    <s v="Strategies and Options to Reduce Housing Sector Risks in ECA countries"/>
    <m/>
    <x v="1"/>
    <x v="9"/>
    <x v="26"/>
    <n v="300000"/>
    <x v="3"/>
    <m/>
    <x v="27"/>
    <x v="2"/>
    <s v="201711"/>
    <n v="2017"/>
    <n v="11"/>
    <d v="2017-11-27T00:00:00"/>
    <s v="FY18"/>
    <m/>
    <m/>
  </r>
  <r>
    <s v="Strategies and Options for Scaling Up Disaster Risk Management in ECA Countries"/>
    <m/>
    <x v="1"/>
    <x v="9"/>
    <x v="26"/>
    <n v="500000"/>
    <x v="3"/>
    <m/>
    <x v="28"/>
    <x v="2"/>
    <s v="201711"/>
    <n v="2017"/>
    <n v="11"/>
    <d v="2017-11-27T00:00:00"/>
    <s v="FY18"/>
    <m/>
    <m/>
  </r>
  <r>
    <s v="Strengthening Urban Flood Risk Management in the Greater Accra Region"/>
    <m/>
    <x v="1"/>
    <x v="5"/>
    <x v="26"/>
    <n v="350000"/>
    <x v="5"/>
    <m/>
    <x v="29"/>
    <x v="2"/>
    <s v="201711"/>
    <n v="2017"/>
    <n v="11"/>
    <d v="2017-11-22T00:00:00"/>
    <s v="FY18"/>
    <m/>
    <m/>
  </r>
  <r>
    <s v="Technical assistance to build capacities for scaling DRM investments in SAR"/>
    <m/>
    <x v="1"/>
    <x v="2"/>
    <x v="26"/>
    <n v="500000"/>
    <x v="3"/>
    <m/>
    <x v="5"/>
    <x v="1"/>
    <s v="201711"/>
    <n v="2017"/>
    <n v="11"/>
    <d v="2017-11-06T00:00:00"/>
    <s v="FY18"/>
    <m/>
    <m/>
  </r>
  <r>
    <s v="Enhancing knowledge and effectiveness of DRM in South Asia"/>
    <m/>
    <x v="1"/>
    <x v="2"/>
    <x v="26"/>
    <n v="300000"/>
    <x v="3"/>
    <m/>
    <x v="5"/>
    <x v="1"/>
    <s v="201711"/>
    <n v="2017"/>
    <n v="11"/>
    <d v="2017-11-06T00:00:00"/>
    <s v="FY18"/>
    <m/>
    <m/>
  </r>
  <r>
    <s v="Geospatial and Institutional Analysis for Improved Disaster Risk Management in Peru"/>
    <s v="Diana Marcela Rubiano Vargas"/>
    <x v="1"/>
    <x v="6"/>
    <x v="27"/>
    <n v="120000"/>
    <x v="3"/>
    <m/>
    <x v="30"/>
    <x v="2"/>
    <s v="201711"/>
    <n v="2017"/>
    <n v="11"/>
    <d v="2017-11-03T00:00:00"/>
    <s v="FY18"/>
    <m/>
    <m/>
  </r>
  <r>
    <s v="South Africa: Just-in-time Support for Rapid Private Capital Assessment and City Resilience Program Engagement Strategy Development"/>
    <m/>
    <x v="1"/>
    <x v="5"/>
    <x v="4"/>
    <n v="25000"/>
    <x v="3"/>
    <m/>
    <x v="31"/>
    <x v="2"/>
    <s v="201710"/>
    <n v="2017"/>
    <n v="10"/>
    <d v="2017-10-27T00:00:00"/>
    <s v="FY18"/>
    <m/>
    <m/>
  </r>
  <r>
    <s v="Nigeria Livestock Productivity and Resilience Support"/>
    <m/>
    <x v="1"/>
    <x v="7"/>
    <x v="28"/>
    <n v="50000"/>
    <x v="3"/>
    <m/>
    <x v="5"/>
    <x v="1"/>
    <s v="201710"/>
    <n v="2017"/>
    <n v="10"/>
    <d v="2017-10-25T00:00:00"/>
    <s v="FY18"/>
    <m/>
    <m/>
  </r>
  <r>
    <s v="Mainstreaming Nature-based Solutions for DRM "/>
    <s v="Brenden Jongman"/>
    <x v="1"/>
    <x v="7"/>
    <x v="4"/>
    <n v="500000"/>
    <x v="3"/>
    <m/>
    <x v="32"/>
    <x v="2"/>
    <s v="201710"/>
    <n v="2017"/>
    <n v="10"/>
    <d v="2017-10-25T00:00:00"/>
    <s v="FY18"/>
    <m/>
    <m/>
  </r>
  <r>
    <s v="Bolivia: Rapid Private Capital Assessment and City Resilience Program Engagement Strategy Development"/>
    <m/>
    <x v="1"/>
    <x v="5"/>
    <x v="4"/>
    <n v="25000"/>
    <x v="3"/>
    <m/>
    <x v="33"/>
    <x v="2"/>
    <s v="201710"/>
    <n v="2017"/>
    <n v="10"/>
    <d v="2017-10-25T00:00:00"/>
    <s v="FY18"/>
    <m/>
    <m/>
  </r>
  <r>
    <s v="Philippines: Mainstreaming Disaster Risk Management to Sustain Local Infrastructure- A Case Study on Resilient Roads Planning"/>
    <m/>
    <x v="1"/>
    <x v="14"/>
    <x v="19"/>
    <n v="200000"/>
    <x v="3"/>
    <m/>
    <x v="5"/>
    <x v="1"/>
    <s v="201710"/>
    <n v="2017"/>
    <n v="10"/>
    <d v="2017-10-24T00:00:00"/>
    <s v="FY18"/>
    <m/>
    <m/>
  </r>
  <r>
    <s v="Integrating Japan’s Experience into the Global Program for Safer Schools Project"/>
    <s v="Vica Rosario Bogaerts"/>
    <x v="0"/>
    <x v="0"/>
    <x v="0"/>
    <n v="400000"/>
    <x v="0"/>
    <s v="Japan Hub (TF082634)"/>
    <x v="34"/>
    <x v="0"/>
    <s v="201710"/>
    <n v="2017"/>
    <n v="10"/>
    <d v="2017-10-24T00:00:00"/>
    <s v="FY18"/>
    <m/>
    <m/>
  </r>
  <r>
    <s v="proposal Haiti: Enhancing Climate Resilience of Transport Infrastructure"/>
    <s v="Pierre Xavier Bonneau"/>
    <x v="1"/>
    <x v="14"/>
    <x v="29"/>
    <n v="200000"/>
    <x v="3"/>
    <m/>
    <x v="35"/>
    <x v="2"/>
    <s v="201710"/>
    <n v="2017"/>
    <n v="10"/>
    <d v="2017-10-23T00:00:00"/>
    <s v="FY18"/>
    <m/>
    <m/>
  </r>
  <r>
    <s v="Kyrgyz Republic: Site Hazard Assessment and Resilience-Informed Designs "/>
    <m/>
    <x v="1"/>
    <x v="14"/>
    <x v="30"/>
    <n v="200000"/>
    <x v="3"/>
    <m/>
    <x v="36"/>
    <x v="2"/>
    <s v="201710"/>
    <n v="2017"/>
    <n v="10"/>
    <d v="2017-10-23T00:00:00"/>
    <s v="FY18"/>
    <m/>
    <m/>
  </r>
  <r>
    <s v="Mongolia: Municipal Transport Asset Management for Climate Resilience in Ulaanbaatar City"/>
    <m/>
    <x v="1"/>
    <x v="14"/>
    <x v="31"/>
    <n v="200000"/>
    <x v="3"/>
    <m/>
    <x v="37"/>
    <x v="2"/>
    <s v="201710"/>
    <n v="2017"/>
    <n v="10"/>
    <d v="2017-10-20T00:00:00"/>
    <s v="FY18"/>
    <m/>
    <m/>
  </r>
  <r>
    <s v="Hai Phong: Just-in-Time Support for Rapid Private Capital Assessment and City Resilience Program Engagement Strategy Development"/>
    <m/>
    <x v="1"/>
    <x v="5"/>
    <x v="4"/>
    <n v="7000"/>
    <x v="3"/>
    <m/>
    <x v="38"/>
    <x v="2"/>
    <s v="201710"/>
    <n v="2017"/>
    <n v="10"/>
    <d v="2017-10-20T00:00:00"/>
    <s v="FY18"/>
    <m/>
    <m/>
  </r>
  <r>
    <s v="for Just-in-Time Support for Deyang and Ya’an of China for Rapid Private Capital Assessment and City Resilience Program Engagement Strategy Development"/>
    <m/>
    <x v="1"/>
    <x v="5"/>
    <x v="4"/>
    <n v="9000"/>
    <x v="3"/>
    <m/>
    <x v="39"/>
    <x v="2"/>
    <s v="201710"/>
    <n v="2017"/>
    <n v="10"/>
    <d v="2017-10-20T00:00:00"/>
    <s v="FY18"/>
    <m/>
    <m/>
  </r>
  <r>
    <s v="Argentina: Just-in-Time Support for Rapid Private Capital Assessment and City Resilience Program Engagement Strategy Development"/>
    <m/>
    <x v="1"/>
    <x v="5"/>
    <x v="4"/>
    <n v="25000"/>
    <x v="3"/>
    <m/>
    <x v="40"/>
    <x v="2"/>
    <s v="201710"/>
    <n v="2017"/>
    <n v="10"/>
    <d v="2017-10-20T00:00:00"/>
    <s v="FY18"/>
    <m/>
    <m/>
  </r>
  <r>
    <s v="Colombia: Just-in-Time Support for Rapid Private Capital Assessment and City Resilience Program Engagement Strategy Development"/>
    <m/>
    <x v="1"/>
    <x v="5"/>
    <x v="4"/>
    <n v="25000"/>
    <x v="3"/>
    <m/>
    <x v="41"/>
    <x v="2"/>
    <s v="201710"/>
    <n v="2017"/>
    <n v="10"/>
    <d v="2017-10-20T00:00:00"/>
    <s v="FY18"/>
    <m/>
    <m/>
  </r>
  <r>
    <s v="Panama: Just-in-Time Support for Rapid Private Capital Assessment and City Resilience Program Engagement Strategy Development"/>
    <m/>
    <x v="1"/>
    <x v="5"/>
    <x v="4"/>
    <n v="25000"/>
    <x v="3"/>
    <m/>
    <x v="42"/>
    <x v="2"/>
    <s v="201710"/>
    <n v="2017"/>
    <n v="10"/>
    <d v="2017-10-20T00:00:00"/>
    <s v="FY18"/>
    <m/>
    <m/>
  </r>
  <r>
    <s v="Vietnam: Piloting and Scaling up Building Climate Resilient Bridges in Poor Rural Areas"/>
    <m/>
    <x v="1"/>
    <x v="14"/>
    <x v="16"/>
    <n v="200000"/>
    <x v="3"/>
    <m/>
    <x v="43"/>
    <x v="2"/>
    <s v="201710"/>
    <n v="2017"/>
    <n v="10"/>
    <d v="2017-10-20T00:00:00"/>
    <s v="FY18"/>
    <m/>
    <m/>
  </r>
  <r>
    <s v="Vietnam: Geospatial Medium Term Expenditure Framework for Resilient Roads"/>
    <m/>
    <x v="1"/>
    <x v="14"/>
    <x v="16"/>
    <n v="300000"/>
    <x v="3"/>
    <m/>
    <x v="44"/>
    <x v="2"/>
    <s v="201710"/>
    <n v="2017"/>
    <n v="10"/>
    <d v="2017-10-20T00:00:00"/>
    <s v="FY18"/>
    <m/>
    <m/>
  </r>
  <r>
    <s v="Argentina: Informing Climate Resilient Infrastructure Development. "/>
    <s v="Veronica Ines Raffo"/>
    <x v="1"/>
    <x v="14"/>
    <x v="32"/>
    <n v="200000"/>
    <x v="3"/>
    <m/>
    <x v="45"/>
    <x v="2"/>
    <s v="201710"/>
    <n v="2017"/>
    <n v="10"/>
    <d v="2017-10-20T00:00:00"/>
    <s v="FY18"/>
    <m/>
    <m/>
  </r>
  <r>
    <s v="Brazil: Improving Climate Resilience of Federal Road Network."/>
    <s v="Satoshi Ogita"/>
    <x v="1"/>
    <x v="14"/>
    <x v="33"/>
    <n v="200000"/>
    <x v="3"/>
    <m/>
    <x v="46"/>
    <x v="2"/>
    <s v="201710"/>
    <n v="2017"/>
    <n v="10"/>
    <d v="2017-10-20T00:00:00"/>
    <s v="FY18"/>
    <m/>
    <m/>
  </r>
  <r>
    <s v="Dominican Republic: Strengthening Social Protection Interventions for Disaster Preparedness and Response"/>
    <s v="Miriam Matilde Montenegro Lazo"/>
    <x v="1"/>
    <x v="8"/>
    <x v="20"/>
    <n v="430000"/>
    <x v="3"/>
    <m/>
    <x v="47"/>
    <x v="2"/>
    <s v="201710"/>
    <n v="2017"/>
    <n v="10"/>
    <d v="2017-10-20T00:00:00"/>
    <s v="FY18"/>
    <m/>
    <m/>
  </r>
  <r>
    <s v="Developing the South East European Multi-Hazard Early Warning Advisory System (SEE-MHEWS-A) Phase II"/>
    <m/>
    <x v="1"/>
    <x v="9"/>
    <x v="4"/>
    <n v="1500000"/>
    <x v="3"/>
    <m/>
    <x v="48"/>
    <x v="2"/>
    <s v="201710"/>
    <n v="2017"/>
    <n v="10"/>
    <d v="2017-10-20T00:00:00"/>
    <s v="FY18"/>
    <m/>
    <m/>
  </r>
  <r>
    <s v="Strengthening Hydrometeorological Preparedness in Central Asia"/>
    <s v="Daniel Werner Kull"/>
    <x v="1"/>
    <x v="9"/>
    <x v="4"/>
    <n v="500000"/>
    <x v="3"/>
    <m/>
    <x v="49"/>
    <x v="2"/>
    <s v="201710"/>
    <n v="2017"/>
    <n v="10"/>
    <d v="2017-10-20T00:00:00"/>
    <s v="FY18"/>
    <m/>
    <m/>
  </r>
  <r>
    <s v="Mainstreaming Natural Hazard and Climate Risk Information and Community Driven Development in Afghanistan"/>
    <s v="Federica Ranghieri"/>
    <x v="1"/>
    <x v="2"/>
    <x v="34"/>
    <n v="320000"/>
    <x v="3"/>
    <s v="TF082817"/>
    <x v="50"/>
    <x v="0"/>
    <s v="201710"/>
    <n v="2017"/>
    <n v="10"/>
    <d v="2017-10-20T00:00:00"/>
    <s v="FY18"/>
    <m/>
    <m/>
  </r>
  <r>
    <s v="Dominica: Hurricane Maria Post Disaster Assessment and Support to Recovery Planning"/>
    <s v="Yohannes Yemane Kesete"/>
    <x v="1"/>
    <x v="3"/>
    <x v="35"/>
    <n v="250000"/>
    <x v="6"/>
    <m/>
    <x v="51"/>
    <x v="2"/>
    <s v="201710"/>
    <n v="2017"/>
    <n v="10"/>
    <d v="2017-10-12T00:00:00"/>
    <s v="FY18"/>
    <m/>
    <m/>
  </r>
  <r>
    <s v="Building Resilience to Flood Hazards in Northwest Rwanda through Improved National and Local Capacity"/>
    <s v="Pablo Cesar Benitez Ponce"/>
    <x v="1"/>
    <x v="1"/>
    <x v="36"/>
    <n v="450000"/>
    <x v="6"/>
    <m/>
    <x v="52"/>
    <x v="2"/>
    <s v="201710"/>
    <n v="2017"/>
    <n v="10"/>
    <d v="2017-10-10T00:00:00"/>
    <s v="FY18"/>
    <m/>
    <m/>
  </r>
  <r>
    <s v="Knowledge Exchange on Adaptive Social Protection Systems as a Disaster Risk Mitigation Mechanism"/>
    <m/>
    <x v="1"/>
    <x v="8"/>
    <x v="4"/>
    <n v="200000"/>
    <x v="3"/>
    <m/>
    <x v="53"/>
    <x v="2"/>
    <s v="201710"/>
    <n v="2017"/>
    <n v="10"/>
    <d v="2017-10-10T00:00:00"/>
    <s v="FY18"/>
    <m/>
    <m/>
  </r>
  <r>
    <s v="Sri Lanka: Landslide Vulnerability Assessment"/>
    <s v="Federica Ranghieri"/>
    <x v="1"/>
    <x v="2"/>
    <x v="37"/>
    <n v="200000"/>
    <x v="7"/>
    <m/>
    <x v="54"/>
    <x v="2"/>
    <s v="201710"/>
    <n v="2017"/>
    <n v="10"/>
    <d v="2017-10-06T00:00:00"/>
    <s v="FY18"/>
    <m/>
    <m/>
  </r>
  <r>
    <s v="State of Civil Protection in the World: Typologies, Good Practices and Economic Returns"/>
    <s v="Mare Lo"/>
    <x v="1"/>
    <x v="3"/>
    <x v="4"/>
    <n v="200000"/>
    <x v="3"/>
    <m/>
    <x v="55"/>
    <x v="2"/>
    <s v="201710"/>
    <n v="2017"/>
    <n v="10"/>
    <d v="2017-10-06T00:00:00"/>
    <s v="FY18"/>
    <m/>
    <m/>
  </r>
  <r>
    <s v="Somalia Drought Impact and Needs Assessment and Resilience &amp; Recovery Framework"/>
    <m/>
    <x v="1"/>
    <x v="3"/>
    <x v="4"/>
    <n v="700000"/>
    <x v="6"/>
    <m/>
    <x v="56"/>
    <x v="2"/>
    <s v="201710"/>
    <n v="2017"/>
    <n v="10"/>
    <d v="2017-10-03T00:00:00"/>
    <s v="FY18"/>
    <m/>
    <m/>
  </r>
  <r>
    <s v="Business Continuity for Resilient Industries"/>
    <s v="Etienne Raffi Kechichian"/>
    <x v="0"/>
    <x v="0"/>
    <x v="4"/>
    <n v="500000"/>
    <x v="0"/>
    <m/>
    <x v="57"/>
    <x v="2"/>
    <s v="201709"/>
    <n v="2017"/>
    <n v="9"/>
    <d v="2017-09-26T00:00:00"/>
    <s v="FY18"/>
    <m/>
    <m/>
  </r>
  <r>
    <s v="Antigua and Barbuda Hurricane Irma Post Disaster Needs Assessment and Recovery Framework"/>
    <s v="Saurabh Suresh Dani"/>
    <x v="1"/>
    <x v="3"/>
    <x v="38"/>
    <n v="250000"/>
    <x v="6"/>
    <m/>
    <x v="58"/>
    <x v="2"/>
    <s v="201709"/>
    <n v="2017"/>
    <n v="9"/>
    <d v="2017-09-26T00:00:00"/>
    <s v="FY18"/>
    <m/>
    <m/>
  </r>
  <r>
    <s v="Sierra Leone: Post-Mudslides and Floods Needs Assessment and Recovery Framework"/>
    <m/>
    <x v="1"/>
    <x v="3"/>
    <x v="4"/>
    <n v="400000"/>
    <x v="6"/>
    <m/>
    <x v="59"/>
    <x v="2"/>
    <s v="201709"/>
    <n v="2017"/>
    <n v="9"/>
    <d v="2017-09-25T00:00:00"/>
    <s v="FY18"/>
    <m/>
    <m/>
  </r>
  <r>
    <s v="Resilient Transport Partnership Program"/>
    <m/>
    <x v="1"/>
    <x v="14"/>
    <x v="4"/>
    <n v="0"/>
    <x v="3"/>
    <m/>
    <x v="5"/>
    <x v="1"/>
    <s v="201709"/>
    <n v="2017"/>
    <n v="9"/>
    <d v="2017-09-25T00:00:00"/>
    <s v="FY18"/>
    <s v="umbrella award letter"/>
    <m/>
  </r>
  <r>
    <s v="Promoting Resilient Infrastructure in South Asia – Phase 2"/>
    <m/>
    <x v="2"/>
    <x v="2"/>
    <x v="26"/>
    <n v="1000000"/>
    <x v="0"/>
    <m/>
    <x v="5"/>
    <x v="1"/>
    <s v="201709"/>
    <n v="2017"/>
    <n v="9"/>
    <d v="2017-09-19T00:00:00"/>
    <s v="FY18"/>
    <m/>
    <m/>
  </r>
  <r>
    <s v="Enhancing Technical Rescue Capacities in Moldova"/>
    <s v="Anatol Gobjila"/>
    <x v="1"/>
    <x v="9"/>
    <x v="39"/>
    <n v="500000"/>
    <x v="3"/>
    <m/>
    <x v="60"/>
    <x v="2"/>
    <s v="201709"/>
    <n v="2017"/>
    <n v="9"/>
    <d v="2017-09-06T00:00:00"/>
    <s v="FY18"/>
    <m/>
    <m/>
  </r>
  <r>
    <s v="Support to Urban Flood Community of Practice (UFCOP) Knowledge Management Program"/>
    <m/>
    <x v="1"/>
    <x v="10"/>
    <x v="4"/>
    <n v="400000"/>
    <x v="3"/>
    <m/>
    <x v="61"/>
    <x v="2"/>
    <s v="201709"/>
    <n v="2017"/>
    <n v="9"/>
    <d v="2017-09-06T00:00:00"/>
    <s v="FY18"/>
    <m/>
    <m/>
  </r>
  <r>
    <s v="Strengthening Global Hydromet System - Knowledge Management and Partnerships"/>
    <s v="Vladimir V. Tsirkunov"/>
    <x v="1"/>
    <x v="15"/>
    <x v="0"/>
    <n v="650000"/>
    <x v="3"/>
    <s v="Hydromet (TF082809)"/>
    <x v="62"/>
    <x v="0"/>
    <s v="201709"/>
    <n v="2017"/>
    <n v="9"/>
    <d v="2017-09-01T00:00:00"/>
    <s v="FY18"/>
    <m/>
    <m/>
  </r>
  <r>
    <s v="Strengthening Global Hydromet System – Investment Support"/>
    <s v="Vladimir V. Tsirkunov"/>
    <x v="1"/>
    <x v="15"/>
    <x v="0"/>
    <n v="400000"/>
    <x v="3"/>
    <s v="Hydromet (TF082809)"/>
    <x v="63"/>
    <x v="0"/>
    <s v="201709"/>
    <n v="2017"/>
    <n v="9"/>
    <d v="2017-09-01T00:00:00"/>
    <s v="FY18"/>
    <m/>
    <m/>
  </r>
  <r>
    <s v="Strengthening disaster risk management and resilience of Central American municipalities"/>
    <s v="Ana Campos Garcia"/>
    <x v="2"/>
    <x v="6"/>
    <x v="40"/>
    <n v="700000"/>
    <x v="0"/>
    <m/>
    <x v="64"/>
    <x v="0"/>
    <s v="201709"/>
    <n v="2017"/>
    <n v="9"/>
    <d v="2017-09-01T00:00:00"/>
    <s v="FY18"/>
    <m/>
    <m/>
  </r>
  <r>
    <s v="Strengthening Climate Information and Early Warning Systems to Support Climate-Resilient Development in Honduras and Nicaragua"/>
    <s v="Ana Campos"/>
    <x v="2"/>
    <x v="6"/>
    <x v="41"/>
    <n v="500000"/>
    <x v="0"/>
    <s v="Country Programs (TF082633)"/>
    <x v="65"/>
    <x v="0"/>
    <s v="201709"/>
    <n v="2017"/>
    <n v="9"/>
    <d v="2017-09-01T00:00:00"/>
    <s v="FY18"/>
    <m/>
    <m/>
  </r>
  <r>
    <s v="Strengthening DRR Coordination, Planning and Policy Advisory Capacity of SADC (Recipient Executed)"/>
    <m/>
    <x v="1"/>
    <x v="1"/>
    <x v="4"/>
    <n v="1375000"/>
    <x v="6"/>
    <m/>
    <x v="5"/>
    <x v="1"/>
    <s v="201708"/>
    <n v="2017"/>
    <n v="8"/>
    <d v="2017-08-21T00:00:00"/>
    <s v="FY18"/>
    <m/>
    <m/>
  </r>
  <r>
    <s v="Linking to Bank Operations"/>
    <m/>
    <x v="1"/>
    <x v="11"/>
    <x v="4"/>
    <n v="450000"/>
    <x v="3"/>
    <m/>
    <x v="66"/>
    <x v="2"/>
    <s v="201708"/>
    <n v="2017"/>
    <n v="8"/>
    <d v="2017-08-16T00:00:00"/>
    <s v="FY18"/>
    <m/>
    <m/>
  </r>
  <r>
    <s v="City Coastal Resilience Africa"/>
    <s v="Lorenzo Carrera"/>
    <x v="1"/>
    <x v="7"/>
    <x v="1"/>
    <n v="980000"/>
    <x v="3"/>
    <m/>
    <x v="5"/>
    <x v="1"/>
    <s v="201708"/>
    <n v="2017"/>
    <n v="8"/>
    <d v="2017-08-16T00:00:00"/>
    <s v="FY18"/>
    <m/>
    <m/>
  </r>
  <r>
    <s v="Improving Resilience and Resilience Impact of National Land and Geospatial Systems"/>
    <m/>
    <x v="1"/>
    <x v="11"/>
    <x v="4"/>
    <n v="500000"/>
    <x v="3"/>
    <m/>
    <x v="67"/>
    <x v="2"/>
    <s v="201708"/>
    <n v="2017"/>
    <n v="8"/>
    <d v="2017-08-15T00:00:00"/>
    <s v="FY18"/>
    <m/>
    <m/>
  </r>
  <r>
    <s v="Promoting Safer and Resilient School Infrastructure Worldwide through Knowledge Sharing"/>
    <m/>
    <x v="1"/>
    <x v="12"/>
    <x v="4"/>
    <n v="500000"/>
    <x v="3"/>
    <m/>
    <x v="68"/>
    <x v="2"/>
    <s v="201708"/>
    <n v="2017"/>
    <n v="8"/>
    <d v="2017-08-09T00:00:00"/>
    <s v="FY18"/>
    <m/>
    <m/>
  </r>
  <r>
    <s v="DRFI Operational Support"/>
    <s v="Olivier Mahul"/>
    <x v="1"/>
    <x v="16"/>
    <x v="4"/>
    <n v="250000"/>
    <x v="3"/>
    <m/>
    <x v="69"/>
    <x v="2"/>
    <s v="201708"/>
    <n v="2017"/>
    <n v="8"/>
    <d v="2017-08-09T00:00:00"/>
    <s v="FY18"/>
    <m/>
    <m/>
  </r>
  <r>
    <s v="Capacity Building and Knowledge Creation and Exchange for Disaster Risk Financing"/>
    <m/>
    <x v="1"/>
    <x v="16"/>
    <x v="4"/>
    <n v="400000"/>
    <x v="3"/>
    <m/>
    <x v="70"/>
    <x v="2"/>
    <s v="201708"/>
    <n v="2017"/>
    <n v="8"/>
    <d v="2017-08-08T00:00:00"/>
    <s v="FY18"/>
    <m/>
    <m/>
  </r>
  <r>
    <s v="Strengthening the Integration of Disaster Risk Management and Climate Resilience in Trade, Competitivity, and Roads in the Western Balkans Region"/>
    <m/>
    <x v="2"/>
    <x v="9"/>
    <x v="4"/>
    <n v="1000000"/>
    <x v="0"/>
    <m/>
    <x v="71"/>
    <x v="2"/>
    <s v="201708"/>
    <n v="2017"/>
    <n v="8"/>
    <d v="2017-08-08T00:00:00"/>
    <s v="FY18"/>
    <m/>
    <m/>
  </r>
  <r>
    <s v="Scaling up Resilient Infrastructure through Serbia National DRM Program"/>
    <m/>
    <x v="2"/>
    <x v="9"/>
    <x v="42"/>
    <n v="1200000"/>
    <x v="0"/>
    <m/>
    <x v="72"/>
    <x v="2"/>
    <s v="201708"/>
    <n v="2017"/>
    <n v="8"/>
    <d v="2017-08-08T00:00:00"/>
    <s v="FY18"/>
    <m/>
    <m/>
  </r>
  <r>
    <s v="Advancing Disaster Risk Financing and Innovation"/>
    <m/>
    <x v="1"/>
    <x v="16"/>
    <x v="4"/>
    <n v="250000"/>
    <x v="3"/>
    <m/>
    <x v="73"/>
    <x v="2"/>
    <s v="201708"/>
    <n v="2017"/>
    <n v="8"/>
    <d v="2017-08-08T00:00:00"/>
    <s v="FY18"/>
    <m/>
    <m/>
  </r>
  <r>
    <s v="Supporting Scale Up of Disaster Risk Management in Central Asia"/>
    <m/>
    <x v="1"/>
    <x v="9"/>
    <x v="26"/>
    <n v="400000"/>
    <x v="3"/>
    <m/>
    <x v="74"/>
    <x v="2"/>
    <s v="201708"/>
    <n v="2017"/>
    <n v="8"/>
    <d v="2017-08-08T00:00:00"/>
    <s v="FY18"/>
    <m/>
    <m/>
  </r>
  <r>
    <s v="Enhancing Seismic Safety of Public Facilities in Kyrgyz Republic"/>
    <m/>
    <x v="1"/>
    <x v="9"/>
    <x v="4"/>
    <n v="600000"/>
    <x v="3"/>
    <m/>
    <x v="75"/>
    <x v="2"/>
    <s v="201708"/>
    <n v="2017"/>
    <n v="8"/>
    <d v="2017-08-08T00:00:00"/>
    <s v="FY18"/>
    <m/>
    <m/>
  </r>
  <r>
    <s v="Building Resilience to Seismic Risk in Multi-family Residential Structures in Europe and Central Asia"/>
    <m/>
    <x v="1"/>
    <x v="9"/>
    <x v="26"/>
    <n v="500000"/>
    <x v="3"/>
    <m/>
    <x v="76"/>
    <x v="2"/>
    <s v="201708"/>
    <n v="2017"/>
    <n v="8"/>
    <d v="2017-08-08T00:00:00"/>
    <s v="FY18"/>
    <m/>
    <m/>
  </r>
  <r>
    <s v="Strengthening the Social Protection System for Disaster Preparedness and Response in Serbia"/>
    <m/>
    <x v="1"/>
    <x v="17"/>
    <x v="42"/>
    <n v="420000"/>
    <x v="3"/>
    <m/>
    <x v="77"/>
    <x v="2"/>
    <s v="201707"/>
    <n v="2017"/>
    <n v="7"/>
    <d v="2017-07-24T00:00:00"/>
    <s v="FY18"/>
    <m/>
    <m/>
  </r>
  <r>
    <s v="Learning from the Japanese Experience in Emergency Preparedness and Response (EP&amp;R"/>
    <m/>
    <x v="0"/>
    <x v="0"/>
    <x v="0"/>
    <n v="500000"/>
    <x v="0"/>
    <m/>
    <x v="78"/>
    <x v="2"/>
    <s v="201707"/>
    <n v="2017"/>
    <n v="7"/>
    <d v="2017-07-19T00:00:00"/>
    <s v="FY18"/>
    <m/>
    <m/>
  </r>
  <r>
    <s v="Argentina: City Resilience Program"/>
    <m/>
    <x v="1"/>
    <x v="6"/>
    <x v="32"/>
    <n v="125000"/>
    <x v="3"/>
    <m/>
    <x v="79"/>
    <x v="2"/>
    <s v="201707"/>
    <n v="2017"/>
    <n v="7"/>
    <d v="2017-07-18T00:00:00"/>
    <s v="Fy17"/>
    <m/>
    <m/>
  </r>
  <r>
    <s v="Multi-hazard Risk and Governance Assessments in India"/>
    <m/>
    <x v="2"/>
    <x v="2"/>
    <x v="43"/>
    <n v="1250000"/>
    <x v="0"/>
    <m/>
    <x v="80"/>
    <x v="2"/>
    <s v="201707"/>
    <n v="2017"/>
    <n v="7"/>
    <d v="2017-07-14T00:00:00"/>
    <s v="FY18"/>
    <m/>
    <m/>
  </r>
  <r>
    <s v="Building Climate Resilience in Urban Infrastructure and Services in Zanzibar"/>
    <m/>
    <x v="1"/>
    <x v="1"/>
    <x v="44"/>
    <n v="220000"/>
    <x v="3"/>
    <m/>
    <x v="81"/>
    <x v="2"/>
    <s v="201707"/>
    <n v="2017"/>
    <n v="7"/>
    <d v="2017-07-14T00:00:00"/>
    <s v="FY18"/>
    <m/>
    <m/>
  </r>
  <r>
    <s v="GFDRR Track II TA for Modernizing Hydro-Meteorological Services to Strengthen Climate Resilience in Africa"/>
    <s v="Vladimir V. Tsirkunov"/>
    <x v="3"/>
    <x v="15"/>
    <x v="1"/>
    <n v="463000"/>
    <x v="1"/>
    <s v="TF080085"/>
    <x v="82"/>
    <x v="0"/>
    <s v="201707"/>
    <n v="2017"/>
    <n v="7"/>
    <d v="2017-07-12T00:00:00"/>
    <s v="Fy17"/>
    <m/>
    <m/>
  </r>
  <r>
    <s v="Climate Vulnerability Assessment (CVA) for Fiji"/>
    <m/>
    <x v="1"/>
    <x v="10"/>
    <x v="45"/>
    <n v="450000"/>
    <x v="6"/>
    <m/>
    <x v="83"/>
    <x v="2"/>
    <s v="201707"/>
    <n v="2017"/>
    <n v="7"/>
    <d v="2017-07-10T00:00:00"/>
    <s v="FY18"/>
    <m/>
    <m/>
  </r>
  <r>
    <s v="Integrating Resilience into Urban Infrastructure and Services in Nairobi Metropolitan Region"/>
    <m/>
    <x v="1"/>
    <x v="1"/>
    <x v="46"/>
    <n v="200000"/>
    <x v="3"/>
    <m/>
    <x v="84"/>
    <x v="2"/>
    <s v="201707"/>
    <n v="2017"/>
    <n v="7"/>
    <d v="2017-07-10T00:00:00"/>
    <s v="FY18"/>
    <m/>
    <m/>
  </r>
  <r>
    <s v="Strengthening Peruvian Social Protection System as a Disaster Risk Mitigation Mechanism"/>
    <m/>
    <x v="1"/>
    <x v="17"/>
    <x v="27"/>
    <n v="450000"/>
    <x v="3"/>
    <m/>
    <x v="85"/>
    <x v="2"/>
    <s v="201707"/>
    <n v="2017"/>
    <n v="7"/>
    <d v="2017-07-06T00:00:00"/>
    <s v="FY18"/>
    <m/>
    <m/>
  </r>
  <r>
    <s v="Strengthening the institutional capacity of the Government of Sri Lanka on Rapid Damage Assessments and Recovery Planning"/>
    <m/>
    <x v="3"/>
    <x v="3"/>
    <x v="37"/>
    <n v="175000"/>
    <x v="3"/>
    <m/>
    <x v="86"/>
    <x v="2"/>
    <s v="201706"/>
    <n v="2017"/>
    <n v="6"/>
    <d v="2017-06-19T00:00:00"/>
    <s v="Fy17"/>
    <m/>
    <m/>
  </r>
  <r>
    <s v="Yemen: Community-Led Service Delivery for Strengthened Resilience"/>
    <m/>
    <x v="4"/>
    <x v="17"/>
    <x v="47"/>
    <n v="500000"/>
    <x v="3"/>
    <m/>
    <x v="87"/>
    <x v="2"/>
    <s v="201706"/>
    <n v="2017"/>
    <n v="6"/>
    <d v="2017-06-14T00:00:00"/>
    <s v="Fy17"/>
    <m/>
    <m/>
  </r>
  <r>
    <s v="Support to address the catastrophic wind-blow event of 2016 in Belarus. "/>
    <m/>
    <x v="3"/>
    <x v="3"/>
    <x v="48"/>
    <n v="150000"/>
    <x v="3"/>
    <m/>
    <x v="88"/>
    <x v="2"/>
    <s v="201706"/>
    <n v="2017"/>
    <n v="6"/>
    <d v="2017-06-13T00:00:00"/>
    <s v="Fy17"/>
    <m/>
    <m/>
  </r>
  <r>
    <s v="Open Data for Resilience Initiative: Tools and Capacity Building"/>
    <m/>
    <x v="1"/>
    <x v="18"/>
    <x v="0"/>
    <n v="250000"/>
    <x v="3"/>
    <m/>
    <x v="89"/>
    <x v="2"/>
    <s v="201706"/>
    <n v="2017"/>
    <n v="6"/>
    <d v="2017-06-12T00:00:00"/>
    <s v="FY18"/>
    <m/>
    <m/>
  </r>
  <r>
    <s v="Enhancing Risk Assessment Quality"/>
    <m/>
    <x v="1"/>
    <x v="18"/>
    <x v="0"/>
    <n v="250000"/>
    <x v="3"/>
    <m/>
    <x v="90"/>
    <x v="2"/>
    <s v="201706"/>
    <n v="2017"/>
    <n v="6"/>
    <d v="2017-06-12T00:00:00"/>
    <s v="FY18"/>
    <m/>
    <m/>
  </r>
  <r>
    <s v="Partnerships, Training and Communications"/>
    <m/>
    <x v="1"/>
    <x v="18"/>
    <x v="0"/>
    <n v="250000"/>
    <x v="3"/>
    <m/>
    <x v="91"/>
    <x v="2"/>
    <s v="201706"/>
    <n v="2017"/>
    <n v="6"/>
    <d v="2017-06-12T00:00:00"/>
    <s v="FY18"/>
    <m/>
    <m/>
  </r>
  <r>
    <s v="Robust Hazard Analytics for Mainstreaming DRM and CC (Think Hazard!)"/>
    <m/>
    <x v="1"/>
    <x v="18"/>
    <x v="0"/>
    <n v="150000"/>
    <x v="3"/>
    <m/>
    <x v="92"/>
    <x v="2"/>
    <s v="201706"/>
    <n v="2017"/>
    <n v="6"/>
    <d v="2017-06-12T00:00:00"/>
    <s v="FY18"/>
    <m/>
    <m/>
  </r>
  <r>
    <s v="2018 Understanding Risk Forum"/>
    <m/>
    <x v="1"/>
    <x v="18"/>
    <x v="0"/>
    <n v="750000"/>
    <x v="3"/>
    <m/>
    <x v="93"/>
    <x v="2"/>
    <s v="201706"/>
    <n v="2017"/>
    <n v="6"/>
    <d v="2017-06-12T00:00:00"/>
    <s v="FY18"/>
    <m/>
    <m/>
  </r>
  <r>
    <s v="Support to Building Resilience and Mainstreaming DRM into Education Infrastructure in Turkey"/>
    <m/>
    <x v="3"/>
    <x v="9"/>
    <x v="49"/>
    <n v="500000"/>
    <x v="3"/>
    <m/>
    <x v="94"/>
    <x v="2"/>
    <s v="201706"/>
    <n v="2017"/>
    <n v="6"/>
    <d v="2017-06-10T00:00:00"/>
    <s v="Fy17"/>
    <m/>
    <m/>
  </r>
  <r>
    <s v="Climate Vulnerability Assessment (CVA) for Fiji. "/>
    <m/>
    <x v="3"/>
    <x v="10"/>
    <x v="45"/>
    <n v="450000"/>
    <x v="6"/>
    <m/>
    <x v="5"/>
    <x v="1"/>
    <s v="201706"/>
    <n v="2017"/>
    <n v="6"/>
    <d v="2017-06-10T00:00:00"/>
    <s v="Fy17"/>
    <m/>
    <m/>
  </r>
  <r>
    <s v="Sri Lanka – Support Risk Sensitive Infrastructure Planning in Colombo Megapolis Region and Scaling of Spatial Data Platform"/>
    <m/>
    <x v="2"/>
    <x v="2"/>
    <x v="37"/>
    <n v="500000"/>
    <x v="0"/>
    <m/>
    <x v="95"/>
    <x v="2"/>
    <s v="201705"/>
    <n v="2017"/>
    <n v="5"/>
    <d v="2017-05-31T00:00:00"/>
    <s v="Fy17"/>
    <m/>
    <m/>
  </r>
  <r>
    <s v="Vulnerability Assessment for Resilient Housing Retrofit in Guatemala"/>
    <m/>
    <x v="3"/>
    <x v="6"/>
    <x v="12"/>
    <n v="275000"/>
    <x v="3"/>
    <m/>
    <x v="96"/>
    <x v="2"/>
    <s v="201705"/>
    <n v="2017"/>
    <n v="5"/>
    <d v="2017-05-31T00:00:00"/>
    <s v="Fy17"/>
    <m/>
    <m/>
  </r>
  <r>
    <s v="Strengthening the Institutional Capacity of the Government of Vietnam on Flood Risk Management and Recovery Preparedness"/>
    <m/>
    <x v="2"/>
    <x v="10"/>
    <x v="16"/>
    <n v="1995000"/>
    <x v="0"/>
    <m/>
    <x v="97"/>
    <x v="1"/>
    <s v="201705"/>
    <n v="2017"/>
    <n v="5"/>
    <d v="2017-05-26T00:00:00"/>
    <s v="Fy17"/>
    <s v="Pending GA"/>
    <m/>
  </r>
  <r>
    <s v="Strengthening the Institutional Capacity of the Government of Vietnam on Flood Risk Management and Recovery Preparedness"/>
    <m/>
    <x v="2"/>
    <x v="10"/>
    <x v="16"/>
    <n v="500000"/>
    <x v="0"/>
    <m/>
    <x v="98"/>
    <x v="2"/>
    <s v="201705"/>
    <n v="2017"/>
    <n v="5"/>
    <d v="2017-05-26T00:00:00"/>
    <s v="Fy17"/>
    <m/>
    <m/>
  </r>
  <r>
    <s v="Support to the Reconstruction Planning in Peru after the 2017 Niño Costero"/>
    <m/>
    <x v="3"/>
    <x v="7"/>
    <x v="27"/>
    <n v="50000"/>
    <x v="1"/>
    <m/>
    <x v="99"/>
    <x v="2"/>
    <s v="201705"/>
    <n v="2017"/>
    <n v="5"/>
    <d v="2017-05-24T00:00:00"/>
    <s v="Fy17"/>
    <m/>
    <m/>
  </r>
  <r>
    <s v="Leveraging Japanese experience for Building Regulation for Resilience"/>
    <s v="Thomas Moullier"/>
    <x v="3"/>
    <x v="0"/>
    <x v="0"/>
    <n v="200000"/>
    <x v="0"/>
    <s v="Japan Hub (TF082634)"/>
    <x v="100"/>
    <x v="0"/>
    <s v="201705"/>
    <n v="2017"/>
    <n v="5"/>
    <d v="2017-05-20T00:00:00"/>
    <s v="FY15-16"/>
    <m/>
    <m/>
  </r>
  <r>
    <s v="Ethiopia Disaster Risk Management Analysis"/>
    <s v="Michel Matera"/>
    <x v="5"/>
    <x v="1"/>
    <x v="17"/>
    <n v="47000"/>
    <x v="1"/>
    <s v="TF080085"/>
    <x v="101"/>
    <x v="0"/>
    <s v="201705"/>
    <n v="2017"/>
    <n v="5"/>
    <d v="2017-05-20T00:00:00"/>
    <s v="Fy17"/>
    <m/>
    <m/>
  </r>
  <r>
    <s v="Developing Safer School Programs in Malawi"/>
    <m/>
    <x v="3"/>
    <x v="1"/>
    <x v="50"/>
    <n v="158000"/>
    <x v="3"/>
    <s v="TF082805"/>
    <x v="102"/>
    <x v="2"/>
    <s v="201705"/>
    <n v="2017"/>
    <n v="5"/>
    <d v="2017-05-19T00:00:00"/>
    <s v="Fy17"/>
    <m/>
    <m/>
  </r>
  <r>
    <s v="Kiribati: Strengthening Atolls for Climate-Resilient Future Urban Expansion (KiriSAFE). "/>
    <m/>
    <x v="3"/>
    <x v="10"/>
    <x v="51"/>
    <n v="455000"/>
    <x v="6"/>
    <m/>
    <x v="103"/>
    <x v="2"/>
    <s v="201705"/>
    <n v="2017"/>
    <n v="5"/>
    <d v="2017-05-19T00:00:00"/>
    <s v="Fy17"/>
    <m/>
    <m/>
  </r>
  <r>
    <s v="Building Resilience through Adaptive Social Protection Programs"/>
    <m/>
    <x v="3"/>
    <x v="17"/>
    <x v="4"/>
    <n v="150000"/>
    <x v="1"/>
    <m/>
    <x v="104"/>
    <x v="2"/>
    <s v="201705"/>
    <n v="2017"/>
    <n v="5"/>
    <d v="2017-05-16T00:00:00"/>
    <s v="Fy17"/>
    <s v="awarded 300K"/>
    <m/>
  </r>
  <r>
    <s v="Request for Post-Disaster TA Support: Surigao del Norte Earthquake"/>
    <m/>
    <x v="3"/>
    <x v="3"/>
    <x v="19"/>
    <n v="150000"/>
    <x v="3"/>
    <s v="TF083077"/>
    <x v="105"/>
    <x v="2"/>
    <s v="201705"/>
    <n v="2017"/>
    <n v="5"/>
    <d v="2017-05-16T00:00:00"/>
    <s v="Fy17"/>
    <m/>
    <m/>
  </r>
  <r>
    <s v="Strengthening Early Warning and DRM Capacity in Afghanistan"/>
    <s v="Federica Ranghieri"/>
    <x v="2"/>
    <x v="2"/>
    <x v="34"/>
    <n v="121000"/>
    <x v="0"/>
    <s v="Country Programs (TF082633)"/>
    <x v="106"/>
    <x v="0"/>
    <s v="201705"/>
    <n v="2017"/>
    <n v="5"/>
    <d v="2017-05-10T00:00:00"/>
    <s v="Fy17"/>
    <m/>
    <m/>
  </r>
  <r>
    <s v="Tuvalu Maritime Vulnerability Assessment"/>
    <m/>
    <x v="3"/>
    <x v="19"/>
    <x v="0"/>
    <n v="200000"/>
    <x v="1"/>
    <m/>
    <x v="107"/>
    <x v="2"/>
    <s v="201705"/>
    <n v="2017"/>
    <n v="5"/>
    <d v="2017-05-03T00:00:00"/>
    <s v="Fy17"/>
    <m/>
    <m/>
  </r>
  <r>
    <s v="Dominica - Reducing Debris Flow Risk for Infrastructure Resilience"/>
    <m/>
    <x v="2"/>
    <x v="6"/>
    <x v="35"/>
    <n v="800000"/>
    <x v="0"/>
    <m/>
    <x v="108"/>
    <x v="2"/>
    <s v="201705"/>
    <n v="2017"/>
    <n v="5"/>
    <d v="2017-05-02T00:00:00"/>
    <s v="Fy17"/>
    <m/>
    <m/>
  </r>
  <r>
    <s v="Japan-World Bank Knowledge Program Support"/>
    <s v="James Newsman"/>
    <x v="0"/>
    <x v="0"/>
    <x v="0"/>
    <n v="300000"/>
    <x v="0"/>
    <s v="Japan Hub (TF082634)"/>
    <x v="109"/>
    <x v="0"/>
    <s v="201705"/>
    <n v="2017"/>
    <n v="5"/>
    <d v="2017-05-02T00:00:00"/>
    <s v="Fy17"/>
    <m/>
    <m/>
  </r>
  <r>
    <s v="Promoting Contingent Financing in IPFs (P157499)"/>
    <s v="Hemang Karelia "/>
    <x v="3"/>
    <x v="3"/>
    <x v="0"/>
    <n v="150000"/>
    <x v="3"/>
    <s v="TF083077"/>
    <x v="110"/>
    <x v="2"/>
    <s v="201705"/>
    <n v="2017"/>
    <n v="5"/>
    <d v="2017-05-01T00:00:00"/>
    <s v="Fy17"/>
    <m/>
    <m/>
  </r>
  <r>
    <s v="DRF Rollout and Piloting (P157588)"/>
    <s v="Tahir Akbar"/>
    <x v="6"/>
    <x v="3"/>
    <x v="0"/>
    <n v="150000"/>
    <x v="3"/>
    <s v="TF083077"/>
    <x v="25"/>
    <x v="0"/>
    <s v="201705"/>
    <n v="2017"/>
    <n v="5"/>
    <d v="2017-05-01T00:00:00"/>
    <s v="Fy17"/>
    <m/>
    <m/>
  </r>
  <r>
    <s v="Promoting Local Level Resilient Recovery"/>
    <s v="Tahir Akbar"/>
    <x v="6"/>
    <x v="3"/>
    <x v="0"/>
    <n v="150000"/>
    <x v="3"/>
    <s v="TF083077"/>
    <x v="111"/>
    <x v="0"/>
    <s v="201705"/>
    <n v="2017"/>
    <n v="5"/>
    <d v="2017-05-01T00:00:00"/>
    <s v="Fy17"/>
    <m/>
    <m/>
  </r>
  <r>
    <s v="DRF Guide Thematic Expansion (P157586)"/>
    <s v="Tahir Akbar"/>
    <x v="6"/>
    <x v="3"/>
    <x v="0"/>
    <n v="150000"/>
    <x v="3"/>
    <s v="TF083077"/>
    <x v="4"/>
    <x v="0"/>
    <s v="201705"/>
    <n v="2017"/>
    <n v="5"/>
    <d v="2017-05-01T00:00:00"/>
    <s v="Fy17"/>
    <m/>
    <m/>
  </r>
  <r>
    <s v="Support to School Safety Program"/>
    <s v="Zaruhi Tokhmakhian"/>
    <x v="7"/>
    <x v="12"/>
    <x v="52"/>
    <n v="170000"/>
    <x v="3"/>
    <s v="Safer Schools (TF082818)"/>
    <x v="112"/>
    <x v="0"/>
    <s v="201705"/>
    <n v="2017"/>
    <n v="5"/>
    <d v="2017-05-01T00:00:00"/>
    <s v="Fy17"/>
    <m/>
    <m/>
  </r>
  <r>
    <s v="Resilient Infrastructure: Roads, landslides and DRM"/>
    <s v="Yuka Makino"/>
    <x v="0"/>
    <x v="0"/>
    <x v="0"/>
    <n v="200000"/>
    <x v="0"/>
    <s v="Japan Hub (TF082634)"/>
    <x v="113"/>
    <x v="0"/>
    <s v="201705"/>
    <n v="2017"/>
    <n v="5"/>
    <d v="2017-05-01T00:00:00"/>
    <s v="Fy17"/>
    <m/>
    <m/>
  </r>
  <r>
    <s v="Caribbean Disaster Risk Financing Program - Belize"/>
    <s v="Oscar Anil Ishizawa Escudero"/>
    <x v="3"/>
    <x v="6"/>
    <x v="53"/>
    <n v="40000"/>
    <x v="6"/>
    <s v="Window 2 (TF081713)"/>
    <x v="114"/>
    <x v="0"/>
    <s v="201705"/>
    <n v="2017"/>
    <n v="5"/>
    <d v="2017-05-01T00:00:00"/>
    <s v="Fy17"/>
    <m/>
    <m/>
  </r>
  <r>
    <s v="Caribbean Disaster Risk Financing Program - Grenada"/>
    <s v="Oscar Anil Ishizawa Escudero"/>
    <x v="3"/>
    <x v="6"/>
    <x v="54"/>
    <n v="40000"/>
    <x v="6"/>
    <s v="Window 2 (TF081713)"/>
    <x v="115"/>
    <x v="0"/>
    <s v="201705"/>
    <n v="2017"/>
    <n v="5"/>
    <d v="2017-05-01T00:00:00"/>
    <s v="Fy17"/>
    <m/>
    <m/>
  </r>
  <r>
    <s v="Caribbean Disaster Risk Financing Program - Saint Lucia"/>
    <s v="Oscar Anil Ishizawa Escudero"/>
    <x v="3"/>
    <x v="6"/>
    <x v="55"/>
    <n v="233000"/>
    <x v="6"/>
    <s v="Window 2 (TF081713)"/>
    <x v="116"/>
    <x v="0"/>
    <s v="201705"/>
    <n v="2017"/>
    <n v="5"/>
    <d v="2017-05-01T00:00:00"/>
    <s v="Fy17"/>
    <m/>
    <m/>
  </r>
  <r>
    <s v="Caribbean Disaster Risk Financing Program - Jamaica"/>
    <s v="Oscar Anil Ishizawa Escudero"/>
    <x v="3"/>
    <x v="6"/>
    <x v="53"/>
    <n v="40000"/>
    <x v="6"/>
    <s v="Window 2 (TF081713)"/>
    <x v="117"/>
    <x v="0"/>
    <s v="201705"/>
    <n v="2017"/>
    <n v="5"/>
    <d v="2017-05-01T00:00:00"/>
    <s v="Fy17"/>
    <m/>
    <m/>
  </r>
  <r>
    <s v="GFDRR Innovation Labs: Facilitating Regional Risk Financing and Knowledge Sharing Initiatives"/>
    <s v="Alanna Simpson"/>
    <x v="8"/>
    <x v="1"/>
    <x v="0"/>
    <n v="1575000"/>
    <x v="8"/>
    <s v="3. Facilitating regional risk financing and knowledge sharing activities (TF082776)"/>
    <x v="118"/>
    <x v="0"/>
    <s v="201705"/>
    <n v="2017"/>
    <n v="5"/>
    <d v="2017-05-01T00:00:00"/>
    <s v="Fy17"/>
    <m/>
    <m/>
  </r>
  <r>
    <s v="GFDRR Innovation Labs: Creating the Enabling Environment for Risk financing"/>
    <s v="Alanna Simpson"/>
    <x v="8"/>
    <x v="1"/>
    <x v="0"/>
    <n v="1960000"/>
    <x v="8"/>
    <s v="1. Creating enabling environment for risk financing (TF082774)"/>
    <x v="119"/>
    <x v="0"/>
    <s v="201705"/>
    <n v="2017"/>
    <n v="5"/>
    <d v="2017-05-01T00:00:00"/>
    <s v="Fy17"/>
    <m/>
    <m/>
  </r>
  <r>
    <s v="Capacity Building for Disaster Risk Reduction (DRR) in the MENA Region"/>
    <s v="Andrea Zanon"/>
    <x v="3"/>
    <x v="13"/>
    <x v="56"/>
    <n v="150000"/>
    <x v="1"/>
    <s v="TF080085"/>
    <x v="120"/>
    <x v="0"/>
    <s v="201705"/>
    <n v="2017"/>
    <n v="5"/>
    <d v="2017-05-01T00:00:00"/>
    <s v="Fy17"/>
    <m/>
    <m/>
  </r>
  <r>
    <s v="Preparation of the Strengthening Egypt DRM Project"/>
    <s v="Osama Hamad"/>
    <x v="3"/>
    <x v="13"/>
    <x v="57"/>
    <n v="130000"/>
    <x v="1"/>
    <s v="TF080085"/>
    <x v="121"/>
    <x v="0"/>
    <s v="201705"/>
    <n v="2017"/>
    <n v="5"/>
    <d v="2017-05-01T00:00:00"/>
    <s v="Fy17"/>
    <m/>
    <m/>
  </r>
  <r>
    <s v="To Facilitate Country Capacity to Develop, Implement and Trigger a CERC in an Emergency "/>
    <m/>
    <x v="3"/>
    <x v="3"/>
    <x v="0"/>
    <n v="250000"/>
    <x v="9"/>
    <m/>
    <x v="122"/>
    <x v="2"/>
    <s v="201704"/>
    <n v="2017"/>
    <n v="4"/>
    <d v="2017-04-27T00:00:00"/>
    <s v="Fy17"/>
    <m/>
    <m/>
  </r>
  <r>
    <s v="Building Resilience of Urban and Road Infrastructure in Myanmar"/>
    <m/>
    <x v="2"/>
    <x v="10"/>
    <x v="58"/>
    <n v="400000"/>
    <x v="0"/>
    <m/>
    <x v="5"/>
    <x v="1"/>
    <s v="201704"/>
    <n v="2017"/>
    <n v="4"/>
    <d v="2017-04-27T00:00:00"/>
    <s v="Fy17"/>
    <s v="Remaining balance from award (TF0A5034)"/>
    <m/>
  </r>
  <r>
    <s v="Building Resilience of Urban and Road Infrastructure in Myanmar"/>
    <m/>
    <x v="2"/>
    <x v="10"/>
    <x v="58"/>
    <n v="1100000"/>
    <x v="0"/>
    <m/>
    <x v="123"/>
    <x v="2"/>
    <s v="201704"/>
    <n v="2017"/>
    <n v="4"/>
    <d v="2017-04-27T00:00:00"/>
    <s v="Fy17"/>
    <s v="Award amount is 1,500,000"/>
    <m/>
  </r>
  <r>
    <s v="Social Resilience in Southern Madagascar"/>
    <m/>
    <x v="4"/>
    <x v="17"/>
    <x v="5"/>
    <n v="850000"/>
    <x v="3"/>
    <m/>
    <x v="124"/>
    <x v="2"/>
    <s v="201704"/>
    <n v="2017"/>
    <n v="4"/>
    <d v="2017-04-27T00:00:00"/>
    <s v="Fy17"/>
    <m/>
    <m/>
  </r>
  <r>
    <s v="JIT Assistance for Post-disaster Assessment and Recovery Planning"/>
    <m/>
    <x v="9"/>
    <x v="3"/>
    <x v="0"/>
    <n v="863050.09"/>
    <x v="10"/>
    <m/>
    <x v="125"/>
    <x v="2"/>
    <s v="201704"/>
    <n v="2017"/>
    <n v="4"/>
    <d v="2017-04-12T00:00:00"/>
    <s v="Fy17"/>
    <s v="No award letter for reposting purpose"/>
    <m/>
  </r>
  <r>
    <s v="Somalia Rapid Recovery and Resilience Assessment"/>
    <m/>
    <x v="3"/>
    <x v="3"/>
    <x v="59"/>
    <n v="300000"/>
    <x v="9"/>
    <m/>
    <x v="126"/>
    <x v="2"/>
    <s v="201704"/>
    <n v="2017"/>
    <n v="4"/>
    <d v="2017-04-11T00:00:00"/>
    <s v="Fy17"/>
    <m/>
    <m/>
  </r>
  <r>
    <s v="Post-Nargis Social Impacts Monitoring in Myanmar"/>
    <m/>
    <x v="4"/>
    <x v="17"/>
    <x v="58"/>
    <n v="110000"/>
    <x v="3"/>
    <m/>
    <x v="127"/>
    <x v="2"/>
    <s v="201704"/>
    <n v="2017"/>
    <n v="4"/>
    <d v="2017-04-11T00:00:00"/>
    <s v="Fy17"/>
    <m/>
    <m/>
  </r>
  <r>
    <s v="Building Resilience in Public School Infrastructure"/>
    <m/>
    <x v="3"/>
    <x v="12"/>
    <x v="0"/>
    <n v="875000"/>
    <x v="3"/>
    <m/>
    <x v="20"/>
    <x v="2"/>
    <s v="201704"/>
    <n v="2017"/>
    <n v="4"/>
    <d v="2017-04-07T00:00:00"/>
    <s v="Fy17"/>
    <m/>
    <m/>
  </r>
  <r>
    <s v="Toward Green Growth and Climate Resilient Development"/>
    <m/>
    <x v="10"/>
    <x v="7"/>
    <x v="0"/>
    <n v="200000"/>
    <x v="3"/>
    <m/>
    <x v="128"/>
    <x v="2"/>
    <s v="201704"/>
    <n v="2017"/>
    <n v="4"/>
    <d v="2017-04-04T00:00:00"/>
    <s v="Fy17"/>
    <m/>
    <m/>
  </r>
  <r>
    <s v="Seismic Risk, Resilient Infrastructure, and Disaster Risk Financing in Pakistan"/>
    <m/>
    <x v="2"/>
    <x v="2"/>
    <x v="8"/>
    <n v="1250000"/>
    <x v="0"/>
    <m/>
    <x v="129"/>
    <x v="2"/>
    <s v="201704"/>
    <n v="2017"/>
    <n v="4"/>
    <d v="2017-04-03T00:00:00"/>
    <s v="Fy17"/>
    <m/>
    <m/>
  </r>
  <r>
    <s v="Operationalizing Building Regulation for Resilience in Ethiopia, Jamaica and India"/>
    <m/>
    <x v="2"/>
    <x v="20"/>
    <x v="26"/>
    <n v="1000000"/>
    <x v="0"/>
    <m/>
    <x v="130"/>
    <x v="2"/>
    <s v="201703"/>
    <n v="2017"/>
    <n v="3"/>
    <d v="2017-03-31T00:00:00"/>
    <s v="Fy17"/>
    <m/>
    <m/>
  </r>
  <r>
    <s v="Developing Cost Benefit Analysis Tool for Flood Risk Management Projects"/>
    <m/>
    <x v="3"/>
    <x v="6"/>
    <x v="35"/>
    <n v="200000"/>
    <x v="1"/>
    <m/>
    <x v="131"/>
    <x v="2"/>
    <s v="201703"/>
    <n v="2017"/>
    <n v="3"/>
    <d v="2017-03-29T00:00:00"/>
    <s v="Fy17"/>
    <m/>
    <m/>
  </r>
  <r>
    <s v="Saint Lucia: Enhancing Policies to Mainstream Disaster Risk Management and Climate Change Adaptation"/>
    <m/>
    <x v="3"/>
    <x v="6"/>
    <x v="55"/>
    <n v="320000"/>
    <x v="1"/>
    <m/>
    <x v="132"/>
    <x v="2"/>
    <s v="201703"/>
    <n v="2017"/>
    <n v="3"/>
    <d v="2017-03-27T00:00:00"/>
    <s v="Fy17"/>
    <m/>
    <m/>
  </r>
  <r>
    <s v="Honiara Flood Risk Study and Management Plan"/>
    <m/>
    <x v="3"/>
    <x v="21"/>
    <x v="4"/>
    <n v="500000"/>
    <x v="6"/>
    <m/>
    <x v="133"/>
    <x v="2"/>
    <s v="201703"/>
    <n v="2017"/>
    <n v="3"/>
    <d v="2017-03-22T00:00:00"/>
    <s v="Fy17"/>
    <m/>
    <m/>
  </r>
  <r>
    <s v="Learning from the Japanese Experience in Disaster Risk Management for Cultural Heritage and Tourism"/>
    <s v="James P. Newman"/>
    <x v="0"/>
    <x v="0"/>
    <x v="0"/>
    <n v="200000"/>
    <x v="0"/>
    <m/>
    <x v="6"/>
    <x v="2"/>
    <s v="201703"/>
    <n v="2017"/>
    <n v="3"/>
    <d v="2017-03-20T00:00:00"/>
    <s v="Fy17"/>
    <m/>
    <m/>
  </r>
  <r>
    <s v="Climate Resilience Road Asset for Albania"/>
    <m/>
    <x v="3"/>
    <x v="9"/>
    <x v="60"/>
    <n v="300000"/>
    <x v="3"/>
    <m/>
    <x v="134"/>
    <x v="2"/>
    <s v="201703"/>
    <n v="2017"/>
    <n v="3"/>
    <d v="2017-03-16T00:00:00"/>
    <s v="Fy17"/>
    <m/>
    <m/>
  </r>
  <r>
    <s v="Enhancing Capacity to Undertake Hazard and Risk Assessment of Rock Slope Failures in the Republic of Armenia"/>
    <m/>
    <x v="3"/>
    <x v="9"/>
    <x v="52"/>
    <n v="100000"/>
    <x v="3"/>
    <m/>
    <x v="135"/>
    <x v="2"/>
    <s v="201703"/>
    <n v="2017"/>
    <n v="3"/>
    <d v="2017-03-13T00:00:00"/>
    <s v="Fy17"/>
    <m/>
    <m/>
  </r>
  <r>
    <s v="Review of Historical Disaster Scenarios"/>
    <s v="Rashmin Gunasekera"/>
    <x v="3"/>
    <x v="2"/>
    <x v="0"/>
    <n v="200000"/>
    <x v="1"/>
    <m/>
    <x v="136"/>
    <x v="2"/>
    <s v="201703"/>
    <n v="2017"/>
    <n v="3"/>
    <d v="2017-03-09T00:00:00"/>
    <s v="Fy17"/>
    <m/>
    <m/>
  </r>
  <r>
    <s v="Greater Accra Climate and Disaster Risk Mitigation Strategy Development"/>
    <m/>
    <x v="3"/>
    <x v="1"/>
    <x v="1"/>
    <n v="200000"/>
    <x v="3"/>
    <m/>
    <x v="137"/>
    <x v="2"/>
    <s v="201703"/>
    <n v="2017"/>
    <n v="3"/>
    <d v="2017-03-02T00:00:00"/>
    <s v="Fy17"/>
    <m/>
    <m/>
  </r>
  <r>
    <s v="Togo:  DRM Country Program (GFDRR: Track II Core)"/>
    <m/>
    <x v="3"/>
    <x v="1"/>
    <x v="61"/>
    <n v="30000"/>
    <x v="1"/>
    <m/>
    <x v="138"/>
    <x v="0"/>
    <s v="201702"/>
    <n v="2017"/>
    <n v="2"/>
    <d v="2017-02-20T00:00:00"/>
    <s v="Fy17"/>
    <m/>
    <m/>
  </r>
  <r>
    <s v="India: Jammu and Kashmir Floods Needs Assessment and Recovery Planning"/>
    <m/>
    <x v="3"/>
    <x v="3"/>
    <x v="43"/>
    <n v="140000"/>
    <x v="9"/>
    <m/>
    <x v="5"/>
    <x v="1"/>
    <s v="201702"/>
    <n v="2017"/>
    <n v="2"/>
    <d v="2017-02-20T00:00:00"/>
    <s v="Fy17"/>
    <m/>
    <m/>
  </r>
  <r>
    <s v="Malawi Flood Needs Assessment"/>
    <m/>
    <x v="3"/>
    <x v="1"/>
    <x v="50"/>
    <n v="170000"/>
    <x v="6"/>
    <m/>
    <x v="5"/>
    <x v="1"/>
    <s v="201702"/>
    <n v="2017"/>
    <n v="2"/>
    <d v="2017-02-20T00:00:00"/>
    <s v="Fy17"/>
    <m/>
    <m/>
  </r>
  <r>
    <s v="Zambia Strengthening Hydro-Meteorological and Climate Services."/>
    <s v="Robert Curle Jesse Reid"/>
    <x v="3"/>
    <x v="1"/>
    <x v="62"/>
    <n v="100000"/>
    <x v="3"/>
    <s v="TF082805"/>
    <x v="139"/>
    <x v="2"/>
    <s v="201702"/>
    <n v="2017"/>
    <n v="2"/>
    <d v="2017-02-16T00:00:00"/>
    <s v="Fy17"/>
    <m/>
    <m/>
  </r>
  <r>
    <s v="World Reconstruction Conference 3 – Knowledge and Lessons Learned from ACP Countries."/>
    <s v="Rosella Monica"/>
    <x v="3"/>
    <x v="3"/>
    <x v="0"/>
    <n v="350000"/>
    <x v="6"/>
    <m/>
    <x v="140"/>
    <x v="2"/>
    <s v="201702"/>
    <n v="2017"/>
    <n v="2"/>
    <d v="2017-02-16T00:00:00"/>
    <s v="Fy17"/>
    <m/>
    <m/>
  </r>
  <r>
    <s v="Snowmelt and Flood Hazard Assessment for Tajikistan"/>
    <s v="Daniel Kull "/>
    <x v="3"/>
    <x v="3"/>
    <x v="63"/>
    <n v="84000"/>
    <x v="9"/>
    <s v="TF080318"/>
    <x v="141"/>
    <x v="2"/>
    <s v="201702"/>
    <n v="2017"/>
    <n v="2"/>
    <d v="2017-02-14T00:00:00"/>
    <s v="Fy17"/>
    <m/>
    <m/>
  </r>
  <r>
    <s v="Vietnam: Supporting Resilience of Critical Infrastructure Investments"/>
    <s v="Dzung Huy Nguyen"/>
    <x v="2"/>
    <x v="10"/>
    <x v="16"/>
    <n v="1200000"/>
    <x v="0"/>
    <m/>
    <x v="142"/>
    <x v="2"/>
    <s v="201702"/>
    <n v="2017"/>
    <n v="2"/>
    <d v="2017-02-08T00:00:00"/>
    <s v="Fy17"/>
    <m/>
    <m/>
  </r>
  <r>
    <s v="Strengthening Financial Planning and Rural Infrastructure for Disaster Resilience in Cambodia"/>
    <s v="Henrike Brecht"/>
    <x v="2"/>
    <x v="10"/>
    <x v="64"/>
    <n v="1000000"/>
    <x v="0"/>
    <m/>
    <x v="143"/>
    <x v="2"/>
    <s v="201702"/>
    <n v="2017"/>
    <n v="2"/>
    <d v="2017-02-03T00:00:00"/>
    <s v="Fy17"/>
    <m/>
    <m/>
  </r>
  <r>
    <s v="Strengthening Financial Planning and Rural Infrastructure for Disaster Resilience in Cambodia"/>
    <s v="Henrike Brecht"/>
    <x v="2"/>
    <x v="10"/>
    <x v="64"/>
    <n v="300000"/>
    <x v="0"/>
    <m/>
    <x v="144"/>
    <x v="2"/>
    <s v="201702"/>
    <n v="2017"/>
    <n v="2"/>
    <d v="2017-02-03T00:00:00"/>
    <s v="Fy17"/>
    <m/>
    <m/>
  </r>
  <r>
    <s v="Kyrgyz Republic: Strengthening Disaster Risk Management"/>
    <s v="Joaquin Toro"/>
    <x v="2"/>
    <x v="9"/>
    <x v="30"/>
    <n v="1800000"/>
    <x v="0"/>
    <m/>
    <x v="145"/>
    <x v="2"/>
    <s v="201702"/>
    <n v="2017"/>
    <n v="2"/>
    <d v="2017-02-02T00:00:00"/>
    <s v="Fy17"/>
    <m/>
    <m/>
  </r>
  <r>
    <s v="Streamlining DRM in Municipal Investment and Urban Planning"/>
    <s v="Sabine Beddies"/>
    <x v="2"/>
    <x v="13"/>
    <x v="65"/>
    <n v="600000"/>
    <x v="0"/>
    <m/>
    <x v="146"/>
    <x v="2"/>
    <s v="201702"/>
    <n v="2017"/>
    <n v="2"/>
    <d v="2017-02-02T00:00:00"/>
    <s v="Fy17"/>
    <m/>
    <m/>
  </r>
  <r>
    <s v="Survey Study on the Impact of Climate-Related Events on Poverty in Selected Latin-America and Caribbean Countries."/>
    <s v="Nobuo Yoshida"/>
    <x v="3"/>
    <x v="6"/>
    <x v="66"/>
    <n v="400000"/>
    <x v="3"/>
    <s v="TF082811"/>
    <x v="147"/>
    <x v="2"/>
    <s v="201702"/>
    <n v="2017"/>
    <n v="2"/>
    <d v="2017-02-01T00:00:00"/>
    <s v="Fy17"/>
    <s v="original grant $400K - multiple child funds"/>
    <m/>
  </r>
  <r>
    <s v="Study on the Impact of Climate-Related Events on Poverty in Cap-Haitien. "/>
    <s v="Jonas Ingemann Parby"/>
    <x v="3"/>
    <x v="6"/>
    <x v="66"/>
    <n v="100000"/>
    <x v="3"/>
    <s v="TF082811"/>
    <x v="148"/>
    <x v="2"/>
    <s v="201702"/>
    <n v="2017"/>
    <n v="2"/>
    <d v="2017-02-01T00:00:00"/>
    <s v="Fy17"/>
    <m/>
    <m/>
  </r>
  <r>
    <s v="Supporting the Global Preparedness Partnership"/>
    <s v="Josef Lloyd Leitmann &lt;jleitmann@worldbank.org&gt;"/>
    <x v="3"/>
    <x v="22"/>
    <x v="0"/>
    <n v="50000"/>
    <x v="1"/>
    <s v="TF080085"/>
    <x v="149"/>
    <x v="0"/>
    <s v="201702"/>
    <n v="2017"/>
    <n v="2"/>
    <d v="2017-02-01T00:00:00"/>
    <s v="Fy17"/>
    <m/>
    <m/>
  </r>
  <r>
    <s v="Antananarivo Urban Poverty and Resilience Study"/>
    <s v="Michel Matera"/>
    <x v="3"/>
    <x v="1"/>
    <x v="5"/>
    <n v="150000"/>
    <x v="1"/>
    <s v="TF080085"/>
    <x v="150"/>
    <x v="0"/>
    <s v="201702"/>
    <n v="2017"/>
    <n v="2"/>
    <d v="2017-02-01T00:00:00"/>
    <s v="Fy17"/>
    <m/>
    <m/>
  </r>
  <r>
    <s v="Saudi Arabia: Comprehensive Risk Profiling and Assessment for the Kingdom of Saudi Arabia"/>
    <s v="Andrea Zanon"/>
    <x v="3"/>
    <x v="13"/>
    <x v="67"/>
    <n v="30000"/>
    <x v="1"/>
    <s v="TF080085"/>
    <x v="151"/>
    <x v="0"/>
    <s v="201702"/>
    <n v="2017"/>
    <n v="2"/>
    <d v="2017-02-01T00:00:00"/>
    <s v="Fy17"/>
    <m/>
    <m/>
  </r>
  <r>
    <s v="Enhancing Knowledge Management and Mainstreaming DRM in the ECA Region"/>
    <s v="Jose C. Joaquin Toro Landivar"/>
    <x v="3"/>
    <x v="9"/>
    <x v="68"/>
    <n v="360000"/>
    <x v="3"/>
    <s v="ECA (TF082808)"/>
    <x v="152"/>
    <x v="0"/>
    <s v="201702"/>
    <n v="2017"/>
    <n v="2"/>
    <d v="2017-02-01T00:00:00"/>
    <s v="Fy17"/>
    <m/>
    <m/>
  </r>
  <r>
    <s v="Agriculture Insurance Development Program"/>
    <s v="Daniel Clarke"/>
    <x v="11"/>
    <x v="16"/>
    <x v="0"/>
    <n v="1056000"/>
    <x v="3"/>
    <s v="DRFI (TF082804)"/>
    <x v="153"/>
    <x v="0"/>
    <s v="201702"/>
    <n v="2017"/>
    <n v="2"/>
    <d v="2017-02-01T00:00:00"/>
    <s v="Fy17"/>
    <m/>
    <m/>
  </r>
  <r>
    <s v="Strengthening Climate Information and Early Warning Systems to Support Climate-Resilient Development in Honduras and Nicaragua"/>
    <s v="Ana Campos"/>
    <x v="12"/>
    <x v="6"/>
    <x v="41"/>
    <n v="250000"/>
    <x v="0"/>
    <s v="Country Programs (TF082633)"/>
    <x v="65"/>
    <x v="0"/>
    <s v="201702"/>
    <n v="2017"/>
    <n v="2"/>
    <d v="2017-02-01T00:00:00"/>
    <s v="Fy17"/>
    <m/>
    <m/>
  </r>
  <r>
    <s v="Code for Resilience - 2015"/>
    <s v="Keiko Saito"/>
    <x v="3"/>
    <x v="18"/>
    <x v="0"/>
    <n v="250000"/>
    <x v="1"/>
    <s v="TF080085"/>
    <x v="154"/>
    <x v="0"/>
    <s v="201702"/>
    <n v="2017"/>
    <n v="2"/>
    <d v="2017-02-01T00:00:00"/>
    <s v="Fy17"/>
    <m/>
    <m/>
  </r>
  <r>
    <s v="Vietnam Central Region: Rapid Damage and Needs Assessment after 2016 Floods."/>
    <s v="Dzung Huy Nguyen"/>
    <x v="9"/>
    <x v="10"/>
    <x v="16"/>
    <n v="250000"/>
    <x v="10"/>
    <m/>
    <x v="155"/>
    <x v="2"/>
    <s v="201701"/>
    <n v="2017"/>
    <n v="1"/>
    <d v="2017-01-25T00:00:00"/>
    <s v="Fy17"/>
    <m/>
    <m/>
  </r>
  <r>
    <s v="World Reconstruction Conference 3. "/>
    <s v="Hemang Karelia "/>
    <x v="3"/>
    <x v="3"/>
    <x v="0"/>
    <n v="530000"/>
    <x v="9"/>
    <s v="TF080318"/>
    <x v="156"/>
    <x v="2"/>
    <s v="201701"/>
    <n v="2017"/>
    <n v="1"/>
    <d v="2017-01-24T00:00:00"/>
    <s v="Fy17"/>
    <m/>
    <m/>
  </r>
  <r>
    <s v="Development of Analytical Tools to Measure Resilience and to Prioritize Action in Disaster Risk Management"/>
    <s v="Stephane Hallegatte"/>
    <x v="3"/>
    <x v="7"/>
    <x v="0"/>
    <n v="175000"/>
    <x v="1"/>
    <m/>
    <x v="157"/>
    <x v="2"/>
    <s v="201701"/>
    <n v="2017"/>
    <n v="1"/>
    <d v="2017-01-12T00:00:00"/>
    <s v="Fy17"/>
    <m/>
    <m/>
  </r>
  <r>
    <s v="Building Resilience through Innovation and Open Data in Sub-Saharan Africa"/>
    <s v="Alanna Simpson"/>
    <x v="13"/>
    <x v="1"/>
    <x v="1"/>
    <n v="549463"/>
    <x v="3"/>
    <m/>
    <x v="158"/>
    <x v="2"/>
    <s v="201701"/>
    <n v="2017"/>
    <n v="1"/>
    <d v="2017-01-12T00:00:00"/>
    <s v="Fy17"/>
    <m/>
    <m/>
  </r>
  <r>
    <s v="Strengthening DRM Capacity and Recovery Readiness in the MNA Region"/>
    <s v="Tahir Akbar"/>
    <x v="3"/>
    <x v="13"/>
    <x v="69"/>
    <n v="400000"/>
    <x v="3"/>
    <s v="TF082812"/>
    <x v="159"/>
    <x v="2"/>
    <s v="201612"/>
    <n v="2016"/>
    <n v="12"/>
    <d v="2016-12-22T00:00:00"/>
    <s v="Fy17"/>
    <m/>
    <m/>
  </r>
  <r>
    <s v="Rapid Damage Assessment for Safer Schools Following the 2016 Aceh Earthquake"/>
    <s v="Jolanta Kryspin-Watson"/>
    <x v="9"/>
    <x v="10"/>
    <x v="24"/>
    <n v="170000"/>
    <x v="9"/>
    <m/>
    <x v="160"/>
    <x v="2"/>
    <s v="201612"/>
    <n v="2016"/>
    <n v="12"/>
    <d v="2016-12-21T00:00:00"/>
    <s v="Fy17"/>
    <m/>
    <m/>
  </r>
  <r>
    <s v="Strengthening Capacity for Implementing Building Regulations for Resilience"/>
    <s v="Thomas Moullier"/>
    <x v="3"/>
    <x v="23"/>
    <x v="0"/>
    <n v="500000"/>
    <x v="3"/>
    <s v="TF082816"/>
    <x v="161"/>
    <x v="2"/>
    <s v="201612"/>
    <n v="2016"/>
    <n v="12"/>
    <d v="2016-12-20T00:00:00"/>
    <s v="Fy17"/>
    <m/>
    <m/>
  </r>
  <r>
    <s v="Bangladesh - An Integrated Approach to Enhance Urban Resilience in Dhaka"/>
    <s v="Marc S. Forni"/>
    <x v="2"/>
    <x v="2"/>
    <x v="10"/>
    <n v="500000"/>
    <x v="0"/>
    <s v="TF082633"/>
    <x v="162"/>
    <x v="2"/>
    <s v="201612"/>
    <n v="2016"/>
    <n v="12"/>
    <d v="2016-12-12T00:00:00"/>
    <s v="Fy17"/>
    <m/>
    <m/>
  </r>
  <r>
    <s v="Supporting Rapid Impact Assessment of Hurricane Matthew in Haiti."/>
    <s v="Sergio Dell'anna"/>
    <x v="3"/>
    <x v="3"/>
    <x v="29"/>
    <n v="150000"/>
    <x v="9"/>
    <m/>
    <x v="163"/>
    <x v="2"/>
    <s v="201612"/>
    <n v="2016"/>
    <n v="12"/>
    <d v="2016-12-07T00:00:00"/>
    <s v="Fy17"/>
    <m/>
    <m/>
  </r>
  <r>
    <s v="Disaster Risk and Poverty in the Dominican Republic"/>
    <s v="Nobuo Yoshida"/>
    <x v="3"/>
    <x v="6"/>
    <x v="0"/>
    <n v="100000"/>
    <x v="6"/>
    <s v="TF082811"/>
    <x v="164"/>
    <x v="2"/>
    <s v="201612"/>
    <n v="2016"/>
    <n v="12"/>
    <d v="2016-12-02T00:00:00"/>
    <s v="Fy17"/>
    <s v="Remaining balance from award (TF0A4967)"/>
    <m/>
  </r>
  <r>
    <s v="Building Physical and Fiscal Resilience of the Dominican Republic to Ensure Shared Prosperity"/>
    <s v="Oscar Anil Escudero"/>
    <x v="3"/>
    <x v="6"/>
    <x v="20"/>
    <n v="800000"/>
    <x v="6"/>
    <m/>
    <x v="165"/>
    <x v="2"/>
    <s v="201612"/>
    <n v="2016"/>
    <n v="12"/>
    <d v="2016-12-02T00:00:00"/>
    <s v="Fy17"/>
    <s v="award amount 900K"/>
    <m/>
  </r>
  <r>
    <s v="Enhancing Resilience to Disaster and Climate Shocks in Africa: Integrating Disaster Risk Management and Adaptive Social Protection"/>
    <s v="Carlo Del Ninno"/>
    <x v="3"/>
    <x v="1"/>
    <x v="1"/>
    <n v="250000"/>
    <x v="3"/>
    <s v="TF082805"/>
    <x v="166"/>
    <x v="2"/>
    <s v="201611"/>
    <n v="2016"/>
    <n v="11"/>
    <d v="2016-11-29T00:00:00"/>
    <s v="Fy17"/>
    <s v="First grant of 400K awarded?"/>
    <m/>
  </r>
  <r>
    <s v="Enhancing Resilience to Disaster and Climate Shocks in Africa: Integrating Disaster Risk Management and Adaptive Social Protection"/>
    <s v="Carlo Del Ninno"/>
    <x v="3"/>
    <x v="1"/>
    <x v="1"/>
    <n v="150000"/>
    <x v="3"/>
    <s v="TF082805"/>
    <x v="167"/>
    <x v="2"/>
    <s v="201611"/>
    <n v="2016"/>
    <n v="11"/>
    <d v="2016-11-29T00:00:00"/>
    <s v="Fy17"/>
    <s v="second grant of orginal award 400K"/>
    <m/>
  </r>
  <r>
    <s v="UAV4Resilience - Utilizing Unmanned Aerial Vehicles for Disaster Assessments in the Pacific Islands"/>
    <s v="Michael Bonte"/>
    <x v="3"/>
    <x v="10"/>
    <x v="25"/>
    <n v="500000"/>
    <x v="6"/>
    <s v="TF081712"/>
    <x v="168"/>
    <x v="2"/>
    <s v="201611"/>
    <n v="2016"/>
    <n v="11"/>
    <d v="2016-11-21T00:00:00"/>
    <s v="Fy17"/>
    <m/>
    <m/>
  </r>
  <r>
    <s v="Reducing the Impacts of Climate Change on Poverty"/>
    <s v="Yohannes Yemane Kesete"/>
    <x v="3"/>
    <x v="6"/>
    <x v="66"/>
    <n v="100000"/>
    <x v="3"/>
    <s v="TF082811"/>
    <x v="5"/>
    <x v="1"/>
    <s v="201611"/>
    <n v="2016"/>
    <n v="11"/>
    <d v="2016-11-17T00:00:00"/>
    <s v="Fy17"/>
    <m/>
    <m/>
  </r>
  <r>
    <s v="Resilient Rail Project Development"/>
    <s v="Naho, Shomik and Georges"/>
    <x v="0"/>
    <x v="0"/>
    <x v="0"/>
    <n v="300000"/>
    <x v="0"/>
    <s v="TF082634"/>
    <x v="0"/>
    <x v="2"/>
    <s v="201611"/>
    <n v="2016"/>
    <n v="11"/>
    <d v="2016-11-17T00:00:00"/>
    <s v="Fy17"/>
    <m/>
    <m/>
  </r>
  <r>
    <s v="Understanding the Impact of Climate and Disaster Risk on Poverty in Ghana and Ethiopia"/>
    <s v="Nobuo Yoshida"/>
    <x v="3"/>
    <x v="1"/>
    <x v="17"/>
    <n v="200000"/>
    <x v="1"/>
    <m/>
    <x v="169"/>
    <x v="2"/>
    <s v="201611"/>
    <n v="2016"/>
    <n v="11"/>
    <d v="2016-11-17T00:00:00"/>
    <s v="Fy17"/>
    <m/>
    <m/>
  </r>
  <r>
    <s v="Technical Review and Capacity Building Program on Climate Induced Risks in Pakistan"/>
    <s v="Haris Khan"/>
    <x v="2"/>
    <x v="2"/>
    <x v="8"/>
    <n v="500000"/>
    <x v="0"/>
    <s v="TF082633"/>
    <x v="170"/>
    <x v="2"/>
    <s v="201611"/>
    <n v="2016"/>
    <n v="11"/>
    <d v="2016-11-10T00:00:00"/>
    <s v="Fy17"/>
    <m/>
    <m/>
  </r>
  <r>
    <s v="Africa Hydromet Technical Assistance: Capacity Building and Knowledge Exchange Program"/>
    <s v="Prashant Singh"/>
    <x v="2"/>
    <x v="1"/>
    <x v="1"/>
    <n v="3000000"/>
    <x v="0"/>
    <s v="TF082633"/>
    <x v="171"/>
    <x v="2"/>
    <s v="201611"/>
    <n v="2016"/>
    <n v="11"/>
    <d v="2016-11-02T00:00:00"/>
    <s v="Fy17"/>
    <m/>
    <m/>
  </r>
  <r>
    <s v="Zambia Transport Sector Climate Resilience Support"/>
    <s v="Justin Runji"/>
    <x v="3"/>
    <x v="1"/>
    <x v="62"/>
    <n v="200000"/>
    <x v="1"/>
    <m/>
    <x v="172"/>
    <x v="2"/>
    <s v="201611"/>
    <n v="2016"/>
    <n v="11"/>
    <d v="2016-11-02T00:00:00"/>
    <s v="Fy17"/>
    <m/>
    <m/>
  </r>
  <r>
    <s v="Strengthening Global Hydromet System – Investment Support"/>
    <s v="Vladimir V. Tsirkunov"/>
    <x v="3"/>
    <x v="15"/>
    <x v="0"/>
    <n v="200000"/>
    <x v="3"/>
    <s v="Hydromet (TF082809)"/>
    <x v="63"/>
    <x v="0"/>
    <s v="201611"/>
    <n v="2016"/>
    <n v="11"/>
    <d v="2016-11-01T00:00:00"/>
    <s v="Fy17"/>
    <m/>
    <m/>
  </r>
  <r>
    <s v="Japan-World Bank Knowledge Program Support"/>
    <s v="James Newsman"/>
    <x v="0"/>
    <x v="0"/>
    <x v="0"/>
    <n v="100000"/>
    <x v="0"/>
    <s v="Japan Hub (TF082634)"/>
    <x v="109"/>
    <x v="0"/>
    <s v="201611"/>
    <n v="2016"/>
    <n v="11"/>
    <d v="2016-11-01T00:00:00"/>
    <s v="Fy17"/>
    <m/>
    <m/>
  </r>
  <r>
    <s v="Strengthening Social Protections Systems through Forecast-based Financing in the Sahel"/>
    <s v="Margaret Arnold"/>
    <x v="14"/>
    <x v="17"/>
    <x v="1"/>
    <n v="400000"/>
    <x v="3"/>
    <s v="TF082806"/>
    <x v="173"/>
    <x v="2"/>
    <s v="201610"/>
    <n v="2016"/>
    <n v="10"/>
    <d v="2016-10-31T00:00:00"/>
    <s v="Fy17"/>
    <m/>
    <s v="luxembourge"/>
  </r>
  <r>
    <s v="Community Vulnerability Mapping in Republic of Marhsall Islands and Federal States of Micronesia"/>
    <s v="Tevi Maltali Obed"/>
    <x v="3"/>
    <x v="10"/>
    <x v="25"/>
    <n v="720000"/>
    <x v="6"/>
    <s v="TF081712"/>
    <x v="174"/>
    <x v="2"/>
    <s v="201610"/>
    <n v="2016"/>
    <n v="10"/>
    <d v="2016-10-31T00:00:00"/>
    <s v="Fy17"/>
    <s v="original award is 660K."/>
    <m/>
  </r>
  <r>
    <s v="Infrastructure Prioritization Framework and Resilience"/>
    <s v="Darwin and Naho"/>
    <x v="0"/>
    <x v="0"/>
    <x v="0"/>
    <n v="300000"/>
    <x v="0"/>
    <s v="TF082634"/>
    <x v="175"/>
    <x v="2"/>
    <s v="201610"/>
    <n v="2016"/>
    <n v="10"/>
    <d v="2016-10-25T00:00:00"/>
    <s v="Fy17"/>
    <m/>
    <m/>
  </r>
  <r>
    <s v="Ethiopia: Poverty and Disaster Risk Pilot Assessment in Key Regional Capitals"/>
    <s v="Asmita Tiwari"/>
    <x v="3"/>
    <x v="1"/>
    <x v="17"/>
    <n v="200000"/>
    <x v="1"/>
    <m/>
    <x v="176"/>
    <x v="2"/>
    <s v="201610"/>
    <n v="2016"/>
    <n v="10"/>
    <d v="2016-10-24T00:00:00"/>
    <s v="Fy17"/>
    <m/>
    <m/>
  </r>
  <r>
    <s v="impact of Climate and Disaster Risk on Poverty in Greater Accra Metropolitan Area"/>
    <s v="Jonas Ingemann Parby"/>
    <x v="3"/>
    <x v="1"/>
    <x v="22"/>
    <n v="210000"/>
    <x v="1"/>
    <m/>
    <x v="177"/>
    <x v="2"/>
    <s v="201610"/>
    <n v="2016"/>
    <n v="10"/>
    <d v="2016-10-24T00:00:00"/>
    <s v="Fy17"/>
    <m/>
    <m/>
  </r>
  <r>
    <s v="GFDRR Strengthening DRR Planning, Coordination and Policy Advisory Capacity of the Southern African Development Community"/>
    <s v="Prashant Singh"/>
    <x v="3"/>
    <x v="1"/>
    <x v="70"/>
    <n v="1381250"/>
    <x v="6"/>
    <s v="TF081712"/>
    <x v="178"/>
    <x v="2"/>
    <s v="201610"/>
    <n v="2016"/>
    <n v="10"/>
    <d v="2016-10-21T00:00:00"/>
    <s v="Fy17"/>
    <m/>
    <m/>
  </r>
  <r>
    <s v="City Resilience Program"/>
    <s v="Niels and Marc"/>
    <x v="3"/>
    <x v="23"/>
    <x v="0"/>
    <n v="1500000"/>
    <x v="3"/>
    <s v="TF082816"/>
    <x v="179"/>
    <x v="2"/>
    <s v="201610"/>
    <n v="2016"/>
    <n v="10"/>
    <d v="2016-10-18T00:00:00"/>
    <s v="Fy17"/>
    <m/>
    <m/>
  </r>
  <r>
    <s v="Resilient Water and Sanitation Services"/>
    <s v="Glenn, Naho and Roland"/>
    <x v="0"/>
    <x v="0"/>
    <x v="0"/>
    <n v="300000"/>
    <x v="0"/>
    <s v="TF082634"/>
    <x v="180"/>
    <x v="2"/>
    <s v="201610"/>
    <n v="2016"/>
    <n v="10"/>
    <d v="2016-10-18T00:00:00"/>
    <s v="Fy17"/>
    <m/>
    <m/>
  </r>
  <r>
    <s v="Building Social Protection’s Role in Disaster Response and Resilience in Swaziland and Lesotho"/>
    <s v="Lucilla Maria Bruni"/>
    <x v="15"/>
    <x v="17"/>
    <x v="71"/>
    <n v="360000"/>
    <x v="3"/>
    <s v="TF082806"/>
    <x v="181"/>
    <x v="2"/>
    <s v="201610"/>
    <n v="2016"/>
    <n v="10"/>
    <d v="2016-10-17T00:00:00"/>
    <s v="Fy17"/>
    <m/>
    <m/>
  </r>
  <r>
    <s v="Africa - Strategic Framework, Operational Support and Capacity Development - GFDRR Track 2  MDTF"/>
    <s v="Christoph Pusch"/>
    <x v="3"/>
    <x v="1"/>
    <x v="1"/>
    <n v="100000"/>
    <x v="1"/>
    <m/>
    <x v="1"/>
    <x v="0"/>
    <s v="201610"/>
    <n v="2016"/>
    <n v="10"/>
    <d v="2016-10-11T00:00:00"/>
    <s v="Fy17"/>
    <m/>
    <m/>
  </r>
  <r>
    <s v="Strengthening Global Hydromet System - Knowledge Management and Partnerships"/>
    <s v="Vladimir V. Tsirkunov"/>
    <x v="3"/>
    <x v="15"/>
    <x v="0"/>
    <n v="300000"/>
    <x v="3"/>
    <s v="Hydromet (TF082809)"/>
    <x v="62"/>
    <x v="0"/>
    <s v="201610"/>
    <n v="2016"/>
    <n v="10"/>
    <d v="2016-10-10T00:00:00"/>
    <s v="Fy17"/>
    <m/>
    <m/>
  </r>
  <r>
    <s v="Strengthening Social Protection Interventions as a Disaster Risk Mitigation Mechanism"/>
    <s v="Edmundo Murrugarra "/>
    <x v="15"/>
    <x v="17"/>
    <x v="72"/>
    <n v="440000"/>
    <x v="3"/>
    <s v="TF082806"/>
    <x v="182"/>
    <x v="2"/>
    <s v="201610"/>
    <n v="2016"/>
    <n v="10"/>
    <d v="2016-10-06T00:00:00"/>
    <s v="Fy17"/>
    <s v="LCR"/>
    <m/>
  </r>
  <r>
    <s v="Resilient Infrastructure PPPs - Contracts and Procurement"/>
    <s v="Sanae Sasamori "/>
    <x v="0"/>
    <x v="0"/>
    <x v="0"/>
    <n v="250000"/>
    <x v="0"/>
    <s v="TF082634"/>
    <x v="183"/>
    <x v="2"/>
    <s v="201610"/>
    <n v="2016"/>
    <n v="10"/>
    <d v="2016-10-03T00:00:00"/>
    <s v="Fy17"/>
    <s v="award letter 200000"/>
    <m/>
  </r>
  <r>
    <s v="Zambia Strengthening Hydro-Meteorological and Climate Services"/>
    <m/>
    <x v="3"/>
    <x v="1"/>
    <x v="62"/>
    <n v="200000"/>
    <x v="1"/>
    <m/>
    <x v="184"/>
    <x v="2"/>
    <s v="201610"/>
    <n v="2016"/>
    <n v="10"/>
    <d v="2016-10-03T00:00:00"/>
    <s v="Fy17"/>
    <m/>
    <m/>
  </r>
  <r>
    <s v="Post-earthquake Rapid Assessment and Recovery Planning"/>
    <s v="Michael Bonte"/>
    <x v="3"/>
    <x v="3"/>
    <x v="58"/>
    <n v="120000"/>
    <x v="9"/>
    <m/>
    <x v="185"/>
    <x v="2"/>
    <s v="201609"/>
    <n v="2016"/>
    <n v="9"/>
    <d v="2016-09-23T00:00:00"/>
    <s v="Fy17"/>
    <m/>
    <m/>
  </r>
  <r>
    <s v="Botswana Support for Hydromet and Groundwater Monitoring"/>
    <s v="Rosemary Mukami Kariuki"/>
    <x v="3"/>
    <x v="1"/>
    <x v="73"/>
    <n v="150000"/>
    <x v="1"/>
    <m/>
    <x v="186"/>
    <x v="2"/>
    <s v="201609"/>
    <n v="2016"/>
    <n v="9"/>
    <d v="2016-09-22T00:00:00"/>
    <s v="Fy17"/>
    <m/>
    <m/>
  </r>
  <r>
    <s v="Cabo Verde Resilience Dialogue"/>
    <s v="doekle Wielinga"/>
    <x v="3"/>
    <x v="1"/>
    <x v="74"/>
    <n v="75000"/>
    <x v="1"/>
    <m/>
    <x v="187"/>
    <x v="2"/>
    <s v="201609"/>
    <n v="2016"/>
    <n v="9"/>
    <d v="2016-09-20T00:00:00"/>
    <s v="Fy17"/>
    <m/>
    <m/>
  </r>
  <r>
    <s v="EAP Comparative Study of the Legal and Institutional Frameworks for Dam Safety and Disaster Resilience"/>
    <s v="Marcus J. Wishart"/>
    <x v="0"/>
    <x v="0"/>
    <x v="25"/>
    <n v="400000"/>
    <x v="0"/>
    <s v="TF082634"/>
    <x v="26"/>
    <x v="2"/>
    <s v="201609"/>
    <n v="2016"/>
    <n v="9"/>
    <d v="2016-09-16T00:00:00"/>
    <s v="Fy17"/>
    <m/>
    <m/>
  </r>
  <r>
    <s v="Climate and Disaster Risk Management Multi-Sectoral Plan Preparation in Selected Sub-Saharan African Countries"/>
    <s v="Asmita Tiwari"/>
    <x v="3"/>
    <x v="1"/>
    <x v="1"/>
    <n v="280000"/>
    <x v="1"/>
    <m/>
    <x v="188"/>
    <x v="2"/>
    <s v="201609"/>
    <n v="2016"/>
    <n v="9"/>
    <d v="2016-09-15T00:00:00"/>
    <s v="Fy17"/>
    <m/>
    <m/>
  </r>
  <r>
    <s v="Resilient Recovery Component of the National Disaster Risk Management Program of the Republic of Serbia (2015-2019)"/>
    <s v="Elif Ayhan"/>
    <x v="3"/>
    <x v="3"/>
    <x v="42"/>
    <n v="83000"/>
    <x v="9"/>
    <m/>
    <x v="189"/>
    <x v="2"/>
    <s v="201609"/>
    <n v="2016"/>
    <n v="9"/>
    <d v="2016-09-15T00:00:00"/>
    <s v="Fy17"/>
    <m/>
    <m/>
  </r>
  <r>
    <s v="Lebanon Comprehensive Urban Resilience Project"/>
    <s v="Andrea Zanon"/>
    <x v="3"/>
    <x v="13"/>
    <x v="75"/>
    <n v="100000"/>
    <x v="1"/>
    <s v="TF080085"/>
    <x v="190"/>
    <x v="0"/>
    <s v="201609"/>
    <n v="2016"/>
    <n v="9"/>
    <d v="2016-09-01T00:00:00"/>
    <s v="Fy17"/>
    <m/>
    <m/>
  </r>
  <r>
    <s v="Investing in Urban Resilience: How We Can Make Cities and the Urban Poor More Resilient"/>
    <s v="Valerie Joy Eunice Santos"/>
    <x v="3"/>
    <x v="23"/>
    <x v="0"/>
    <n v="70000"/>
    <x v="1"/>
    <s v="TF080085"/>
    <x v="191"/>
    <x v="0"/>
    <s v="201609"/>
    <n v="2016"/>
    <n v="9"/>
    <d v="2016-09-01T00:00:00"/>
    <s v="Fy17"/>
    <m/>
    <m/>
  </r>
  <r>
    <s v="Open Data for Resilience Technology Development"/>
    <s v="Alanna Simpson"/>
    <x v="3"/>
    <x v="18"/>
    <x v="0"/>
    <n v="375000"/>
    <x v="1"/>
    <s v="TF080085"/>
    <x v="192"/>
    <x v="0"/>
    <s v="201609"/>
    <n v="2016"/>
    <n v="9"/>
    <d v="2016-09-01T00:00:00"/>
    <s v="Fy17"/>
    <m/>
    <m/>
  </r>
  <r>
    <s v="GFDRR Labs Partnerships, Training and Communications"/>
    <s v="Alanna Simpson"/>
    <x v="3"/>
    <x v="18"/>
    <x v="0"/>
    <n v="225000"/>
    <x v="1"/>
    <s v="TF080085"/>
    <x v="193"/>
    <x v="0"/>
    <s v="201609"/>
    <n v="2016"/>
    <n v="9"/>
    <d v="2016-09-01T00:00:00"/>
    <s v="Fy17"/>
    <m/>
    <m/>
  </r>
  <r>
    <s v="Operationalizing Japanese Expertise and Lessons Learned in Hydrological and Meteorological Services in World Bank Client Countries"/>
    <s v="Jack Campbell"/>
    <x v="0"/>
    <x v="0"/>
    <x v="0"/>
    <n v="150000"/>
    <x v="0"/>
    <s v="Japan Hub (TF082634)"/>
    <x v="2"/>
    <x v="0"/>
    <s v="201609"/>
    <n v="2016"/>
    <n v="9"/>
    <d v="2016-09-01T00:00:00"/>
    <s v="Fy17"/>
    <m/>
    <m/>
  </r>
  <r>
    <s v="Mainstreaming DRM through Simple and Robust Hazard Analytics: Development of an open-source hazard analytical tool"/>
    <s v="Alanna Simpson"/>
    <x v="3"/>
    <x v="18"/>
    <x v="0"/>
    <n v="450000"/>
    <x v="1"/>
    <s v="TF080085"/>
    <x v="194"/>
    <x v="0"/>
    <s v="201609"/>
    <n v="2016"/>
    <n v="9"/>
    <d v="2016-09-01T00:00:00"/>
    <s v="Fy17"/>
    <m/>
    <m/>
  </r>
  <r>
    <s v="GFDRR Innovation Labs: Enhancing Risk Identification Quality through Technical Assistance"/>
    <s v="Alanna Simpson"/>
    <x v="3"/>
    <x v="18"/>
    <x v="0"/>
    <n v="450000"/>
    <x v="1"/>
    <s v="TF080085"/>
    <x v="195"/>
    <x v="0"/>
    <s v="201609"/>
    <n v="2016"/>
    <n v="9"/>
    <d v="2016-09-01T00:00:00"/>
    <s v="Fy17"/>
    <m/>
    <m/>
  </r>
  <r>
    <s v="Technical Assistance on Reinforcing Weather and Climate Services in Moldova"/>
    <s v="Daniel Kull "/>
    <x v="16"/>
    <x v="9"/>
    <x v="39"/>
    <n v="500000"/>
    <x v="3"/>
    <m/>
    <x v="196"/>
    <x v="2"/>
    <s v="201608"/>
    <n v="2016"/>
    <n v="8"/>
    <d v="2016-08-25T00:00:00"/>
    <s v="Fy17"/>
    <m/>
    <m/>
  </r>
  <r>
    <s v="Senegal DRM Country Plan II"/>
    <s v="Isabelle Celine Kane"/>
    <x v="3"/>
    <x v="1"/>
    <x v="76"/>
    <n v="370000"/>
    <x v="3"/>
    <m/>
    <x v="197"/>
    <x v="2"/>
    <s v="201608"/>
    <n v="2016"/>
    <n v="8"/>
    <d v="2016-08-22T00:00:00"/>
    <s v="Fy17"/>
    <m/>
    <m/>
  </r>
  <r>
    <s v="Institutional Strengthening Support for Nepal Earthquake  Reconstruction"/>
    <s v="Kamran Akbar "/>
    <x v="3"/>
    <x v="2"/>
    <x v="77"/>
    <n v="500000"/>
    <x v="1"/>
    <s v="TF082815"/>
    <x v="198"/>
    <x v="2"/>
    <s v="201608"/>
    <n v="2016"/>
    <n v="8"/>
    <d v="2016-08-18T00:00:00"/>
    <s v="Fy17"/>
    <m/>
    <m/>
  </r>
  <r>
    <s v="Strengthening Emergency Response and Recovery Capacity in Ecuador"/>
    <s v="Diana Marcela Rubiano Vargas"/>
    <x v="12"/>
    <x v="6"/>
    <x v="78"/>
    <n v="215000"/>
    <x v="1"/>
    <s v="TF082815"/>
    <x v="199"/>
    <x v="2"/>
    <s v="201608"/>
    <n v="2016"/>
    <n v="8"/>
    <d v="2016-08-18T00:00:00"/>
    <s v="Fy17"/>
    <m/>
    <m/>
  </r>
  <r>
    <s v="Mainstreaming Inclusive Community Resilience in DRM investments"/>
    <s v="Margaret Arnold "/>
    <x v="3"/>
    <x v="17"/>
    <x v="0"/>
    <n v="250000"/>
    <x v="1"/>
    <s v="TF082815"/>
    <x v="200"/>
    <x v="2"/>
    <s v="201608"/>
    <n v="2016"/>
    <n v="8"/>
    <d v="2016-08-16T00:00:00"/>
    <s v="Fy17"/>
    <m/>
    <m/>
  </r>
  <r>
    <s v="Bhutan Weather and Disaster Improvement Regional Project (BWDIP)."/>
    <s v="Poonam Pillai "/>
    <x v="17"/>
    <x v="2"/>
    <x v="79"/>
    <n v="1500000"/>
    <x v="2"/>
    <s v="TF083058"/>
    <x v="201"/>
    <x v="2"/>
    <s v="201608"/>
    <n v="2016"/>
    <n v="8"/>
    <d v="2016-08-09T00:00:00"/>
    <s v="FY16"/>
    <s v="Award: 1.8 m including 150K for BETF supervision. "/>
    <m/>
  </r>
  <r>
    <s v="Resilient Retrofit of Informal Housing in Latin America and the Caribbean"/>
    <s v="Luis Miguel Triveno Chan Jan"/>
    <x v="12"/>
    <x v="6"/>
    <x v="66"/>
    <n v="305000"/>
    <x v="1"/>
    <s v="TF082815"/>
    <x v="202"/>
    <x v="2"/>
    <s v="201608"/>
    <n v="2016"/>
    <n v="8"/>
    <d v="2016-08-05T00:00:00"/>
    <s v="Fy17"/>
    <m/>
    <m/>
  </r>
  <r>
    <s v="Mainstreaming Drought Resilience in Vietnam"/>
    <s v="Abigail C. Baca "/>
    <x v="3"/>
    <x v="10"/>
    <x v="16"/>
    <n v="400000"/>
    <x v="3"/>
    <s v="TF082807"/>
    <x v="203"/>
    <x v="2"/>
    <s v="201608"/>
    <n v="2016"/>
    <n v="8"/>
    <d v="2016-08-05T00:00:00"/>
    <s v="Fy17"/>
    <m/>
    <m/>
  </r>
  <r>
    <s v="Safer Schools Program in Samoa, Tonga and Vanuatu"/>
    <m/>
    <x v="18"/>
    <x v="10"/>
    <x v="80"/>
    <n v="1200000"/>
    <x v="3"/>
    <s v="TF082807"/>
    <x v="204"/>
    <x v="2"/>
    <s v="201608"/>
    <n v="2016"/>
    <n v="8"/>
    <d v="2016-08-05T00:00:00"/>
    <s v="Fy17"/>
    <m/>
    <m/>
  </r>
  <r>
    <s v="Inclusive Community Resilience and Gender-Based Violence Prevention and Response in Somalia"/>
    <s v="Verena Phipps "/>
    <x v="4"/>
    <x v="17"/>
    <x v="59"/>
    <n v="600000"/>
    <x v="3"/>
    <s v="TF082806"/>
    <x v="5"/>
    <x v="1"/>
    <s v="201608"/>
    <n v="2016"/>
    <n v="8"/>
    <d v="2016-08-04T00:00:00"/>
    <s v="Fy17"/>
    <m/>
    <m/>
  </r>
  <r>
    <s v="Knowledge for Resilient Infrastructure and Disaster Preparedness in China"/>
    <s v="Jolanta Kryspin-Watson"/>
    <x v="3"/>
    <x v="10"/>
    <x v="81"/>
    <n v="500000"/>
    <x v="3"/>
    <s v="TF082807"/>
    <x v="205"/>
    <x v="2"/>
    <s v="201608"/>
    <n v="2016"/>
    <n v="8"/>
    <d v="2016-08-03T00:00:00"/>
    <s v="Fy17"/>
    <m/>
    <m/>
  </r>
  <r>
    <s v="Disaster Risk Management in Urban Planning and Investments in Mekong Delta Region Cities"/>
    <s v="Dzung Huy Nguyen"/>
    <x v="3"/>
    <x v="10"/>
    <x v="25"/>
    <n v="700000"/>
    <x v="3"/>
    <s v="TF082807"/>
    <x v="206"/>
    <x v="2"/>
    <s v="201608"/>
    <n v="2016"/>
    <n v="8"/>
    <d v="2016-08-03T00:00:00"/>
    <s v="Fy17"/>
    <m/>
    <m/>
  </r>
  <r>
    <s v="Mainstreaming Natural Hazard and Climate Risk Information and Community Driven Development in Afghanistan"/>
    <s v="Federica Ranghieri"/>
    <x v="3"/>
    <x v="2"/>
    <x v="34"/>
    <n v="1300000"/>
    <x v="3"/>
    <s v="TF082817"/>
    <x v="50"/>
    <x v="2"/>
    <s v="201608"/>
    <n v="2016"/>
    <n v="8"/>
    <d v="2016-08-03T00:00:00"/>
    <s v="Fy17"/>
    <m/>
    <m/>
  </r>
  <r>
    <s v="Empowering Elders, Women, and People with Disabilities for Resilience"/>
    <s v="Margaret Arnold; Naho and Taf"/>
    <x v="0"/>
    <x v="0"/>
    <x v="0"/>
    <n v="350000"/>
    <x v="0"/>
    <s v="TF082634"/>
    <x v="207"/>
    <x v="0"/>
    <s v="201608"/>
    <n v="2016"/>
    <n v="8"/>
    <d v="2016-08-02T00:00:00"/>
    <s v="Fy17"/>
    <m/>
    <m/>
  </r>
  <r>
    <s v="Strengthening Hydro-Meteorological and Climate Services - RETF"/>
    <s v="Jean-Baptise Migraine"/>
    <x v="3"/>
    <x v="1"/>
    <x v="82"/>
    <n v="2700000"/>
    <x v="6"/>
    <s v="TF081713"/>
    <x v="5"/>
    <x v="1"/>
    <s v="201607"/>
    <n v="2016"/>
    <n v="7"/>
    <d v="2016-07-28T00:00:00"/>
    <s v="Fy17"/>
    <s v="Pending GA"/>
    <m/>
  </r>
  <r>
    <s v="Strengthening Hydro-Meteorological and Climate Services"/>
    <s v="Jean-Baptise Migraine"/>
    <x v="3"/>
    <x v="1"/>
    <x v="82"/>
    <n v="300000"/>
    <x v="6"/>
    <s v="TF081713"/>
    <x v="208"/>
    <x v="2"/>
    <s v="201607"/>
    <n v="2016"/>
    <n v="7"/>
    <d v="2016-07-28T00:00:00"/>
    <s v="Fy17"/>
    <m/>
    <m/>
  </r>
  <r>
    <s v="Disasters and Poverty Analytical Work Program"/>
    <s v="Stephane Hallegatte "/>
    <x v="3"/>
    <x v="22"/>
    <x v="0"/>
    <n v="150000"/>
    <x v="3"/>
    <s v="TF080085"/>
    <x v="209"/>
    <x v="2"/>
    <s v="201607"/>
    <n v="2016"/>
    <n v="7"/>
    <d v="2016-07-28T00:00:00"/>
    <s v="Fy17"/>
    <m/>
    <m/>
  </r>
  <r>
    <s v="Resilient Transport Infrastructure Program"/>
    <s v="Shomik Raj Mehndiratta &lt;smehndiratta@worldbank.org&gt;"/>
    <x v="2"/>
    <x v="20"/>
    <x v="0"/>
    <n v="1000000"/>
    <x v="0"/>
    <s v="TF082633"/>
    <x v="210"/>
    <x v="2"/>
    <s v="201607"/>
    <n v="2016"/>
    <n v="7"/>
    <d v="2016-07-28T00:00:00"/>
    <s v="Fy17"/>
    <m/>
    <m/>
  </r>
  <r>
    <s v="Supporting the Global Preparedness Partnership"/>
    <s v="Josef Lloyd Leitmann &lt;jleitmann@worldbank.org&gt;"/>
    <x v="3"/>
    <x v="22"/>
    <x v="0"/>
    <n v="50000"/>
    <x v="1"/>
    <s v="TF080085"/>
    <x v="149"/>
    <x v="2"/>
    <s v="201607"/>
    <n v="2016"/>
    <n v="7"/>
    <d v="2016-07-26T00:00:00"/>
    <s v="Fy17"/>
    <s v="wrong window?"/>
    <m/>
  </r>
  <r>
    <s v="Morocco Integrated Disaster Risk Management and Resilience Program"/>
    <s v="Axel E. N. Baeumler "/>
    <x v="3"/>
    <x v="13"/>
    <x v="83"/>
    <n v="600000"/>
    <x v="3"/>
    <s v="TF082812"/>
    <x v="211"/>
    <x v="2"/>
    <s v="201607"/>
    <n v="2016"/>
    <n v="7"/>
    <d v="2016-07-25T00:00:00"/>
    <s v="Fy17"/>
    <m/>
    <m/>
  </r>
  <r>
    <s v="Enhancing Financial Resilience Against Climate and Disaster Risks in V20 Member Countries."/>
    <s v="Benedikt Lukas Signer"/>
    <x v="3"/>
    <x v="16"/>
    <x v="0"/>
    <n v="400000"/>
    <x v="3"/>
    <s v="TF082804"/>
    <x v="212"/>
    <x v="2"/>
    <s v="201607"/>
    <n v="2016"/>
    <n v="7"/>
    <d v="2016-07-20T00:00:00"/>
    <s v="Fy17"/>
    <m/>
    <m/>
  </r>
  <r>
    <s v="Enhancing Capacity to Understand Disaster Response Needs and Road Network Vulnerability in Bosnia and Herzegovina"/>
    <s v="Ko Takeuchi"/>
    <x v="3"/>
    <x v="9"/>
    <x v="84"/>
    <n v="250000"/>
    <x v="3"/>
    <s v="TF082808"/>
    <x v="213"/>
    <x v="2"/>
    <s v="201607"/>
    <n v="2016"/>
    <n v="7"/>
    <d v="2016-07-18T00:00:00"/>
    <s v="Fy17"/>
    <m/>
    <m/>
  </r>
  <r>
    <s v="Technical Assistance and Capacity Building for Risk Assessment in the Coast of São Tomé and Príncipe"/>
    <s v="Sofia U. Bettencourt"/>
    <x v="3"/>
    <x v="1"/>
    <x v="85"/>
    <n v="228600"/>
    <x v="1"/>
    <s v="TF082815"/>
    <x v="214"/>
    <x v="2"/>
    <s v="201607"/>
    <n v="2016"/>
    <n v="7"/>
    <d v="2016-07-08T00:00:00"/>
    <s v="Fy17"/>
    <m/>
    <m/>
  </r>
  <r>
    <s v="Small Island States Resilience Initiative (SISRI) Phase III"/>
    <s v="Sofia U. Bettencourt"/>
    <x v="3"/>
    <x v="19"/>
    <x v="0"/>
    <n v="1000000"/>
    <x v="1"/>
    <s v="TF082815"/>
    <x v="215"/>
    <x v="2"/>
    <s v="201607"/>
    <n v="2016"/>
    <n v="7"/>
    <d v="2016-07-05T00:00:00"/>
    <s v="Fy17"/>
    <s v="reduce by 200K for new one"/>
    <m/>
  </r>
  <r>
    <s v="Bhutan: Hydromet Services and Disaster Resilience Regional Project (HSDRRP)"/>
    <m/>
    <x v="17"/>
    <x v="2"/>
    <x v="79"/>
    <n v="150000"/>
    <x v="2"/>
    <s v="TF083058"/>
    <x v="216"/>
    <x v="2"/>
    <s v="201607"/>
    <n v="2016"/>
    <n v="7"/>
    <d v="2016-07-05T00:00:00"/>
    <s v="Fy17"/>
    <s v="First grant of 500K awarded?"/>
    <m/>
  </r>
  <r>
    <s v="Capacity Strengthening for Regional DRM and Climate Resilience"/>
    <s v="Poonam Pillai "/>
    <x v="17"/>
    <x v="2"/>
    <x v="79"/>
    <n v="350000"/>
    <x v="2"/>
    <s v="TF083058"/>
    <x v="5"/>
    <x v="1"/>
    <s v="201607"/>
    <n v="2016"/>
    <n v="7"/>
    <d v="2016-07-05T00:00:00"/>
    <s v="Fy17"/>
    <s v="Original award 500K"/>
    <m/>
  </r>
  <r>
    <s v="Iraq’s Risk Profiling and Building Resilience in the Energy Sector – Phase I: "/>
    <s v="Paul Baringanire"/>
    <x v="6"/>
    <x v="13"/>
    <x v="86"/>
    <n v="250000"/>
    <x v="1"/>
    <m/>
    <x v="217"/>
    <x v="2"/>
    <s v="201606"/>
    <n v="2016"/>
    <n v="6"/>
    <d v="2016-06-29T00:00:00"/>
    <s v="FY16"/>
    <m/>
    <m/>
  </r>
  <r>
    <s v="Iraq’s Risk Profiling and Building Resilience in the Energy Sector – Phase I: "/>
    <m/>
    <x v="6"/>
    <x v="13"/>
    <x v="87"/>
    <n v="250000"/>
    <x v="3"/>
    <s v="TF082812"/>
    <x v="218"/>
    <x v="2"/>
    <s v="201606"/>
    <n v="2016"/>
    <n v="6"/>
    <d v="2016-06-29T00:00:00"/>
    <s v="FY16"/>
    <m/>
    <m/>
  </r>
  <r>
    <s v="Sharing Best Practices and Lessons Learned on Disaster Risk Management in Central America and the Andean Region"/>
    <s v="Fernando Ramirez Cortes"/>
    <x v="19"/>
    <x v="6"/>
    <x v="0"/>
    <n v="275000"/>
    <x v="11"/>
    <m/>
    <x v="219"/>
    <x v="2"/>
    <s v="201606"/>
    <n v="2016"/>
    <n v="6"/>
    <d v="2016-06-28T00:00:00"/>
    <s v="FY16"/>
    <m/>
    <m/>
  </r>
  <r>
    <s v="Cap-Haitien Urban Resilience and Flood Risk Management Technical Assistance"/>
    <m/>
    <x v="12"/>
    <x v="6"/>
    <x v="29"/>
    <n v="200000"/>
    <x v="1"/>
    <m/>
    <x v="220"/>
    <x v="2"/>
    <s v="201606"/>
    <n v="2016"/>
    <n v="6"/>
    <d v="2016-06-21T00:00:00"/>
    <s v="Fy17"/>
    <m/>
    <m/>
  </r>
  <r>
    <s v="Measuring the Impact of Disaster Events on Poverty and Social Vulnerability - Saint Lucia"/>
    <s v="Tiguist"/>
    <x v="3"/>
    <x v="6"/>
    <x v="55"/>
    <n v="175000"/>
    <x v="6"/>
    <m/>
    <x v="221"/>
    <x v="2"/>
    <s v="201606"/>
    <n v="2016"/>
    <n v="6"/>
    <d v="2016-06-20T00:00:00"/>
    <s v="Fy17"/>
    <m/>
    <m/>
  </r>
  <r>
    <s v="EU-South Asia Capacity Building for Disaster Risk Management Program for Improving Hydromet and Climate Services in South Asia"/>
    <s v="Poonam Pillai "/>
    <x v="17"/>
    <x v="2"/>
    <x v="88"/>
    <n v="500000"/>
    <x v="2"/>
    <s v="TF083116"/>
    <x v="222"/>
    <x v="2"/>
    <s v="201606"/>
    <n v="2016"/>
    <n v="6"/>
    <d v="2016-06-17T00:00:00"/>
    <s v="FY16"/>
    <m/>
    <m/>
  </r>
  <r>
    <s v="Water Safety Planning for Utilities in the Danube"/>
    <s v="David Michaud"/>
    <x v="6"/>
    <x v="9"/>
    <x v="4"/>
    <n v="250000"/>
    <x v="3"/>
    <m/>
    <x v="223"/>
    <x v="2"/>
    <s v="201606"/>
    <n v="2016"/>
    <n v="6"/>
    <d v="2016-06-10T00:00:00"/>
    <s v="FY16"/>
    <m/>
    <m/>
  </r>
  <r>
    <s v="GFDRR: Accelerating implementation: support to SAR priority country programs"/>
    <s v="Marc S. Forni"/>
    <x v="6"/>
    <x v="2"/>
    <x v="2"/>
    <n v="28000"/>
    <x v="1"/>
    <m/>
    <x v="224"/>
    <x v="0"/>
    <s v="201606"/>
    <n v="2016"/>
    <n v="6"/>
    <d v="2016-06-08T00:00:00"/>
    <s v="FY16"/>
    <n v="0.66666666666666663"/>
    <m/>
  </r>
  <r>
    <s v="Disasters, Fragility and Conflict: A Joint Agenda"/>
    <s v="Hemang Karelia "/>
    <x v="6"/>
    <x v="3"/>
    <x v="0"/>
    <n v="22000"/>
    <x v="9"/>
    <s v="TF080318"/>
    <x v="225"/>
    <x v="0"/>
    <s v="201606"/>
    <n v="2016"/>
    <n v="6"/>
    <d v="2016-06-08T00:00:00"/>
    <s v="FY16"/>
    <m/>
    <m/>
  </r>
  <r>
    <s v="Building Resilience to Landslide and Geo-Hazard Risk in the South Asia Region"/>
    <s v="Yuka Makino "/>
    <x v="17"/>
    <x v="2"/>
    <x v="2"/>
    <n v="500000"/>
    <x v="2"/>
    <s v="TF083058"/>
    <x v="3"/>
    <x v="2"/>
    <s v="201605"/>
    <n v="2016"/>
    <n v="5"/>
    <d v="2016-05-31T00:00:00"/>
    <s v="FY16"/>
    <m/>
    <m/>
  </r>
  <r>
    <s v="Increasing the Resilience of Cities in MENA (conference cycle) - GFDRR Track II MDTF"/>
    <s v="Andrea Zanon"/>
    <x v="5"/>
    <x v="13"/>
    <x v="26"/>
    <n v="75000"/>
    <x v="1"/>
    <s v="TF080085"/>
    <x v="226"/>
    <x v="0"/>
    <s v="201605"/>
    <n v="2016"/>
    <n v="5"/>
    <d v="2016-05-30T00:00:00"/>
    <s v="FY16"/>
    <m/>
    <m/>
  </r>
  <r>
    <s v="Malawi Drought Recovery and Resilience Strategy"/>
    <s v="Ayaz Parvez "/>
    <x v="6"/>
    <x v="1"/>
    <x v="50"/>
    <n v="500000"/>
    <x v="1"/>
    <m/>
    <x v="227"/>
    <x v="2"/>
    <s v="201605"/>
    <n v="2016"/>
    <n v="5"/>
    <d v="2016-05-26T00:00:00"/>
    <s v="FY16"/>
    <m/>
    <m/>
  </r>
  <r>
    <s v="Resilience Dialogue Series "/>
    <m/>
    <x v="6"/>
    <x v="22"/>
    <x v="0"/>
    <n v="100000"/>
    <x v="1"/>
    <m/>
    <x v="228"/>
    <x v="2"/>
    <s v="201605"/>
    <n v="2016"/>
    <n v="5"/>
    <d v="2016-05-13T00:00:00"/>
    <s v="FY16"/>
    <m/>
    <m/>
  </r>
  <r>
    <s v="Capacity Building for Inclusive Disaster Risk Management"/>
    <s v="Margaret Arnold ; Taf"/>
    <x v="6"/>
    <x v="17"/>
    <x v="0"/>
    <n v="500000"/>
    <x v="3"/>
    <s v="TF082806"/>
    <x v="229"/>
    <x v="2"/>
    <s v="201605"/>
    <n v="2016"/>
    <n v="5"/>
    <d v="2016-05-12T00:00:00"/>
    <s v="FY16"/>
    <m/>
    <m/>
  </r>
  <r>
    <s v="Development of a Natural Disaster Risk Management Learning Platform"/>
    <s v="Tafadzwa Irvine Dube &lt;tdube1@worldbank.org&gt;"/>
    <x v="6"/>
    <x v="22"/>
    <x v="0"/>
    <n v="115000"/>
    <x v="1"/>
    <m/>
    <x v="230"/>
    <x v="2"/>
    <s v="201605"/>
    <n v="2016"/>
    <n v="5"/>
    <d v="2016-05-10T00:00:00"/>
    <s v="FY16"/>
    <m/>
    <m/>
  </r>
  <r>
    <s v="SAR Open Data for Resilience"/>
    <s v="Marc S. Forni"/>
    <x v="6"/>
    <x v="2"/>
    <x v="88"/>
    <n v="500000"/>
    <x v="1"/>
    <s v="TF080085"/>
    <x v="231"/>
    <x v="0"/>
    <s v="201605"/>
    <n v="2016"/>
    <n v="5"/>
    <d v="2016-05-09T00:00:00"/>
    <s v="FY16"/>
    <m/>
    <m/>
  </r>
  <r>
    <s v="Strengthening Disaster Resilience in Tajikistan"/>
    <s v="Jose C. Joaquin Toro Landivar"/>
    <x v="20"/>
    <x v="9"/>
    <x v="63"/>
    <n v="1250000"/>
    <x v="0"/>
    <s v="TF082633 "/>
    <x v="232"/>
    <x v="2"/>
    <s v="201605"/>
    <n v="2016"/>
    <n v="5"/>
    <d v="2016-05-09T00:00:00"/>
    <s v="FY15-16"/>
    <m/>
    <m/>
  </r>
  <r>
    <s v="Nepal - Assessment, Recovery and Resilience of Education Infrastructure (Phase 2)"/>
    <s v="Marc S. Forni"/>
    <x v="21"/>
    <x v="2"/>
    <x v="77"/>
    <n v="250000"/>
    <x v="12"/>
    <m/>
    <x v="233"/>
    <x v="2"/>
    <s v="201605"/>
    <n v="2016"/>
    <n v="5"/>
    <d v="2016-05-06T00:00:00"/>
    <s v="FY16"/>
    <m/>
    <m/>
  </r>
  <r>
    <s v="Seychelles Rapid Damage Assessment TC Fantala 2016"/>
    <s v="Doekle Geert Wielinga &lt;dwielinga@worldbank.org&gt;"/>
    <x v="22"/>
    <x v="1"/>
    <x v="7"/>
    <n v="74772"/>
    <x v="6"/>
    <s v="Window 3 (TF081714)"/>
    <x v="234"/>
    <x v="2"/>
    <s v="201605"/>
    <n v="2016"/>
    <n v="5"/>
    <d v="2016-05-06T00:00:00"/>
    <s v="FY16"/>
    <m/>
    <m/>
  </r>
  <r>
    <s v="Sri Lanka: Develop Community Landslides Risk Mitigation Action Plan"/>
    <s v="Marc S. Forni"/>
    <x v="6"/>
    <x v="2"/>
    <x v="37"/>
    <n v="500000"/>
    <x v="1"/>
    <m/>
    <x v="235"/>
    <x v="2"/>
    <s v="201605"/>
    <n v="2016"/>
    <n v="5"/>
    <d v="2016-05-05T00:00:00"/>
    <s v="FY16"/>
    <m/>
    <m/>
  </r>
  <r>
    <s v="Supporting Guatemala policy dialogue and preparation of a CAT-DDO"/>
    <s v="Ana Campos Garcia &lt;acamposgarcia@worldbank.org&gt;"/>
    <x v="19"/>
    <x v="6"/>
    <x v="12"/>
    <n v="150000"/>
    <x v="11"/>
    <m/>
    <x v="236"/>
    <x v="2"/>
    <s v="201605"/>
    <n v="2016"/>
    <n v="5"/>
    <d v="2016-05-05T00:00:00"/>
    <s v="FY16"/>
    <m/>
    <m/>
  </r>
  <r>
    <s v="Building Disaster Resilience in Haiti – Strengthening Disaster Risk Data Management"/>
    <s v="Sergio Dell'anna"/>
    <x v="23"/>
    <x v="6"/>
    <x v="29"/>
    <n v="200000"/>
    <x v="1"/>
    <m/>
    <x v="237"/>
    <x v="2"/>
    <s v="201605"/>
    <n v="2016"/>
    <n v="5"/>
    <d v="2016-05-03T00:00:00"/>
    <s v="FY16"/>
    <m/>
    <m/>
  </r>
  <r>
    <s v="WB/GFDRR-EU Global Partnership on Disaster Risk Financing Analytics."/>
    <s v="Daniel Jonathan Clarke "/>
    <x v="24"/>
    <x v="16"/>
    <x v="0"/>
    <n v="636000"/>
    <x v="13"/>
    <s v="TF08315"/>
    <x v="238"/>
    <x v="2"/>
    <s v="201605"/>
    <n v="2016"/>
    <n v="5"/>
    <d v="2016-05-02T00:00:00"/>
    <s v="FY16"/>
    <s v="full grant: 3,770,708 USD and 3276K EUR"/>
    <m/>
  </r>
  <r>
    <s v="WB/GFDRR-EU Global Partnership on Disaster Risk Financing Analytics."/>
    <s v="Daniel Jonathan Clarke "/>
    <x v="24"/>
    <x v="16"/>
    <x v="0"/>
    <n v="936000"/>
    <x v="13"/>
    <s v="TF08315"/>
    <x v="239"/>
    <x v="2"/>
    <s v="201605"/>
    <n v="2016"/>
    <n v="5"/>
    <d v="2016-05-02T00:00:00"/>
    <s v="FY16"/>
    <s v="full grant: 3,770,708 USD and 3276K EUR"/>
    <m/>
  </r>
  <r>
    <s v="WB/GFDRR-EU Global Partnership on Disaster Risk Financing Analytics."/>
    <s v="Daniel Jonathan Clarke "/>
    <x v="24"/>
    <x v="16"/>
    <x v="0"/>
    <n v="1380000"/>
    <x v="13"/>
    <s v="TF08315"/>
    <x v="240"/>
    <x v="2"/>
    <s v="201605"/>
    <n v="2016"/>
    <n v="5"/>
    <d v="2016-05-02T00:00:00"/>
    <s v="FY16"/>
    <m/>
    <m/>
  </r>
  <r>
    <s v="WB/GFDRR-EU Global Partnership on Disaster Risk Financing Analytics."/>
    <s v="Daniel Jonathan Clarke "/>
    <x v="24"/>
    <x v="16"/>
    <x v="0"/>
    <n v="324000"/>
    <x v="13"/>
    <s v="TF08315"/>
    <x v="241"/>
    <x v="2"/>
    <s v="201605"/>
    <n v="2016"/>
    <n v="5"/>
    <d v="2016-05-02T00:00:00"/>
    <s v="FY16"/>
    <s v="full grant: 3,770,708 USD and 3276K EUR"/>
    <m/>
  </r>
  <r>
    <s v="Improving Urban Resilience in Cities Impacted by the Syrian Refugee Crisis in Lebanon and Jordan-Technical Assistance and Knowledge Exchang"/>
    <s v="Raja Rehan Arshad"/>
    <x v="25"/>
    <x v="13"/>
    <x v="75"/>
    <n v="500000"/>
    <x v="3"/>
    <s v="TF082812"/>
    <x v="242"/>
    <x v="2"/>
    <s v="201604"/>
    <n v="2016"/>
    <n v="4"/>
    <d v="2016-04-28T00:00:00"/>
    <s v="Fy17"/>
    <s v="original award of 1m Split into two TFs"/>
    <m/>
  </r>
  <r>
    <s v="Improving Urban Resilience in Cities Impacted by the Syrian Refugee Crisis in Lebanon and Jordan-Technical Assistance and Knowledge Exchang"/>
    <s v="Raja Rehan Arshad"/>
    <x v="25"/>
    <x v="13"/>
    <x v="89"/>
    <n v="500000"/>
    <x v="3"/>
    <s v="TF082812"/>
    <x v="243"/>
    <x v="2"/>
    <s v="201604"/>
    <n v="2016"/>
    <n v="4"/>
    <d v="2016-04-28T00:00:00"/>
    <s v="Fy17"/>
    <s v="original award of 1m Split into two TFs"/>
    <m/>
  </r>
  <r>
    <s v="Technical Assistance to Increase Climate Resilience of Georgia's Road Network"/>
    <s v="Natalya Stankevich"/>
    <x v="6"/>
    <x v="9"/>
    <x v="90"/>
    <n v="200000"/>
    <x v="1"/>
    <s v="TF080085"/>
    <x v="244"/>
    <x v="2"/>
    <s v="201604"/>
    <n v="2016"/>
    <n v="4"/>
    <d v="2016-04-18T00:00:00"/>
    <s v="FY16"/>
    <m/>
    <m/>
  </r>
  <r>
    <s v="Belize: Natural Hazards and Disaster Risk Assessment for Improved Road Management"/>
    <s v="Frederico Ferreira Fonse Pedroso"/>
    <x v="6"/>
    <x v="6"/>
    <x v="53"/>
    <n v="170000"/>
    <x v="1"/>
    <s v="TF080085"/>
    <x v="245"/>
    <x v="2"/>
    <s v="201604"/>
    <n v="2016"/>
    <n v="4"/>
    <d v="2016-04-15T00:00:00"/>
    <s v="FY16"/>
    <m/>
    <m/>
  </r>
  <r>
    <s v="Supporting DRM Policy Dialogue and Preparation of the CAT-DDO in DR"/>
    <s v="Oscar Anil Ishizawa Escudero "/>
    <x v="6"/>
    <x v="6"/>
    <x v="20"/>
    <n v="150000"/>
    <x v="1"/>
    <s v="TF080085"/>
    <x v="246"/>
    <x v="2"/>
    <s v="201604"/>
    <n v="2016"/>
    <n v="4"/>
    <d v="2016-04-12T00:00:00"/>
    <s v="FY16"/>
    <m/>
    <m/>
  </r>
  <r>
    <s v="Urban Resilience in Central Asia"/>
    <s v="Rosanna Nitti "/>
    <x v="6"/>
    <x v="9"/>
    <x v="91"/>
    <n v="250000"/>
    <x v="3"/>
    <s v="TF082808"/>
    <x v="247"/>
    <x v="2"/>
    <s v="201604"/>
    <n v="2016"/>
    <n v="4"/>
    <d v="2016-04-11T00:00:00"/>
    <s v="FY16"/>
    <m/>
    <m/>
  </r>
  <r>
    <s v="Bogota: Reducing Flood Risk in Bogota: Formulation of the Rio Bogota Dynamic River Management Plan (GFDRR: Track II Spain Non-Core)"/>
    <s v="Carmen Rosa Yee-Batista"/>
    <x v="19"/>
    <x v="6"/>
    <x v="72"/>
    <n v="22000"/>
    <x v="11"/>
    <m/>
    <x v="248"/>
    <x v="0"/>
    <s v="201604"/>
    <n v="2016"/>
    <n v="4"/>
    <d v="2016-04-08T00:00:00"/>
    <s v="FY16"/>
    <m/>
    <m/>
  </r>
  <r>
    <s v="Philippines: Supporting the Philippine Disaster Risk Reduction and Management (DRRM) Agenda (GFDRR Tk2 Australia Non-Core)"/>
    <s v="Jolanta Kryspin-Watson"/>
    <x v="6"/>
    <x v="10"/>
    <x v="19"/>
    <n v="50000"/>
    <x v="12"/>
    <m/>
    <x v="249"/>
    <x v="0"/>
    <s v="201604"/>
    <n v="2016"/>
    <n v="4"/>
    <d v="2016-04-08T00:00:00"/>
    <s v="FY16"/>
    <m/>
    <m/>
  </r>
  <r>
    <s v="Capacity Building for Climate Resilient Infrastructure in Bhutan and Nepal"/>
    <s v="Yuka Makino _x000a_Dominic Pasquale Patella"/>
    <x v="26"/>
    <x v="2"/>
    <x v="92"/>
    <n v="700000"/>
    <x v="3"/>
    <s v="Resilience to Climate Change (TF082815)"/>
    <x v="250"/>
    <x v="2"/>
    <s v="201604"/>
    <n v="2016"/>
    <n v="4"/>
    <d v="2016-04-08T00:00:00"/>
    <s v="FY15"/>
    <m/>
    <m/>
  </r>
  <r>
    <s v="Solid Waste Management and Disaster Risk Management: How to Achieve a Resilient Service"/>
    <s v="John Morton"/>
    <x v="6"/>
    <x v="6"/>
    <x v="20"/>
    <n v="125000"/>
    <x v="1"/>
    <m/>
    <x v="251"/>
    <x v="2"/>
    <s v="201604"/>
    <n v="2016"/>
    <n v="4"/>
    <d v="2016-04-06T00:00:00"/>
    <s v="FY16"/>
    <m/>
    <m/>
  </r>
  <r>
    <s v="Nepal - Technical Assistance for Recovery Planning and Implementation "/>
    <s v="Marc S. Forni"/>
    <x v="21"/>
    <x v="2"/>
    <x v="77"/>
    <n v="200000"/>
    <x v="12"/>
    <m/>
    <x v="252"/>
    <x v="2"/>
    <s v="201604"/>
    <n v="2016"/>
    <n v="4"/>
    <d v="2016-04-06T00:00:00"/>
    <s v="FY16"/>
    <m/>
    <m/>
  </r>
  <r>
    <s v="Strengthening Institutions for Developing Resilience in Pakistan"/>
    <s v="Haris Khan"/>
    <x v="17"/>
    <x v="2"/>
    <x v="8"/>
    <n v="1000000"/>
    <x v="2"/>
    <s v="DRM Institutional Capacity Development (TF083058)"/>
    <x v="253"/>
    <x v="2"/>
    <s v="201604"/>
    <n v="2016"/>
    <n v="4"/>
    <d v="2016-04-05T00:00:00"/>
    <s v="FY16"/>
    <m/>
    <m/>
  </r>
  <r>
    <s v="LCR: Country Programming for Andean Region (GFDRR: Track II Spain Non-Core)"/>
    <s v="Niels B. Holm-Nielsen"/>
    <x v="19"/>
    <x v="6"/>
    <x v="93"/>
    <n v="368710"/>
    <x v="11"/>
    <s v="TF013879"/>
    <x v="254"/>
    <x v="0"/>
    <s v="201603"/>
    <n v="2016"/>
    <n v="3"/>
    <d v="2016-03-25T00:00:00"/>
    <s v="FY16"/>
    <m/>
    <m/>
  </r>
  <r>
    <s v="Antananarivo Urban Poverty and Resilience Study"/>
    <s v="Michel Matera"/>
    <x v="6"/>
    <x v="1"/>
    <x v="5"/>
    <n v="150000"/>
    <x v="1"/>
    <s v="TF080085"/>
    <x v="150"/>
    <x v="2"/>
    <s v="201603"/>
    <n v="2016"/>
    <n v="3"/>
    <d v="2016-03-23T00:00:00"/>
    <s v="FY16"/>
    <m/>
    <m/>
  </r>
  <r>
    <s v="Cylcone Winston Fiji PDNA Bank Executed Trust Fund ACP-EU NDRR - Window 3"/>
    <s v="Denis Jean-Jacques Jordy"/>
    <x v="6"/>
    <x v="10"/>
    <x v="94"/>
    <n v="216332"/>
    <x v="6"/>
    <s v="Window 3 (TF081714)"/>
    <x v="255"/>
    <x v="2"/>
    <s v="201603"/>
    <n v="2016"/>
    <n v="3"/>
    <d v="2016-03-23T00:00:00"/>
    <s v="FY16"/>
    <m/>
    <m/>
  </r>
  <r>
    <s v="Building Disaster Resilience in priority sectors in Haiti – Increasing Fiscal Resilience"/>
    <s v="Oscar Anil Ishizawa Escudero"/>
    <x v="23"/>
    <x v="6"/>
    <x v="29"/>
    <n v="200000"/>
    <x v="1"/>
    <m/>
    <x v="256"/>
    <x v="2"/>
    <s v="201603"/>
    <n v="2016"/>
    <n v="3"/>
    <d v="2016-03-22T00:00:00"/>
    <s v="FY16"/>
    <m/>
    <m/>
  </r>
  <r>
    <s v="Capacity Building for Disaster Risk Reduction (DRR) in the MENA Region"/>
    <s v="Andrea Zanon"/>
    <x v="6"/>
    <x v="13"/>
    <x v="26"/>
    <n v="70000"/>
    <x v="1"/>
    <s v="TF080085"/>
    <x v="120"/>
    <x v="0"/>
    <s v="201603"/>
    <n v="2016"/>
    <n v="3"/>
    <d v="2016-03-20T00:00:00"/>
    <s v="FY16"/>
    <m/>
    <m/>
  </r>
  <r>
    <s v="India - Support to Strengthen India’s National DRM Capacity"/>
    <s v="Saurabh Suresh Dani"/>
    <x v="6"/>
    <x v="2"/>
    <x v="43"/>
    <n v="500000"/>
    <x v="1"/>
    <s v="TF080085"/>
    <x v="257"/>
    <x v="0"/>
    <s v="201603"/>
    <n v="2016"/>
    <n v="3"/>
    <d v="2016-03-20T00:00:00"/>
    <s v="FY16"/>
    <m/>
    <m/>
  </r>
  <r>
    <s v="Lebanon Comprehensive Urban Resilience Project"/>
    <s v="Andrea Zanon"/>
    <x v="6"/>
    <x v="13"/>
    <x v="75"/>
    <n v="200000"/>
    <x v="1"/>
    <s v="TF080085"/>
    <x v="190"/>
    <x v="0"/>
    <s v="201603"/>
    <n v="2016"/>
    <n v="3"/>
    <d v="2016-03-20T00:00:00"/>
    <s v="FY16"/>
    <m/>
    <m/>
  </r>
  <r>
    <s v="Lesotho - Climate Risk Analysis &amp; EWS Information Management Systems for Lesotho (GFDRR: ACP/EU W2)"/>
    <s v="Ijeoma Emenanjo"/>
    <x v="6"/>
    <x v="1"/>
    <x v="71"/>
    <n v="200000"/>
    <x v="6"/>
    <s v="Window 2 (TF081713)"/>
    <x v="258"/>
    <x v="0"/>
    <s v="201603"/>
    <n v="2016"/>
    <n v="3"/>
    <d v="2016-03-20T00:00:00"/>
    <s v="FY16"/>
    <m/>
    <m/>
  </r>
  <r>
    <s v="Strengthening Jamaica's Social Protection System for Disaster Preparedness and Response"/>
    <s v="Junko Onishi"/>
    <x v="27"/>
    <x v="17"/>
    <x v="95"/>
    <n v="430000"/>
    <x v="3"/>
    <s v="Inclusive Community Resilience (TF082806)"/>
    <x v="259"/>
    <x v="2"/>
    <s v="201603"/>
    <n v="2016"/>
    <n v="3"/>
    <d v="2016-03-18T00:00:00"/>
    <s v="FY16"/>
    <m/>
    <m/>
  </r>
  <r>
    <s v="Disaster Responsive Social Protection in the Pacific: Fiji, Tonga and Vanuatu"/>
    <s v="Oleksiy Ivaschenko "/>
    <x v="6"/>
    <x v="17"/>
    <x v="25"/>
    <n v="450000"/>
    <x v="3"/>
    <s v="Inclusive Community Resilience (TF082806)"/>
    <x v="260"/>
    <x v="2"/>
    <s v="201603"/>
    <n v="2016"/>
    <n v="3"/>
    <d v="2016-03-17T00:00:00"/>
    <s v="FY16"/>
    <m/>
    <m/>
  </r>
  <r>
    <s v="Developing an Emergency Cash Transfer for Increased Household Resilience to Disasters in the Philippines"/>
    <s v="Pablo Ariel Acosta"/>
    <x v="6"/>
    <x v="17"/>
    <x v="19"/>
    <n v="400000"/>
    <x v="3"/>
    <s v="Inclusive Community Resilience (TF082806)"/>
    <x v="261"/>
    <x v="2"/>
    <s v="201603"/>
    <n v="2016"/>
    <n v="3"/>
    <d v="2016-03-17T00:00:00"/>
    <s v="FY16"/>
    <m/>
    <m/>
  </r>
  <r>
    <s v="Small Island States Resilience Initiative (SISRI) Phase II"/>
    <s v="Sofia U. Bettencourt"/>
    <x v="28"/>
    <x v="19"/>
    <x v="0"/>
    <n v="960000"/>
    <x v="3"/>
    <s v="TF082815"/>
    <x v="262"/>
    <x v="2"/>
    <s v="201603"/>
    <n v="2016"/>
    <n v="3"/>
    <d v="2016-03-16T00:00:00"/>
    <s v="FY16"/>
    <m/>
    <m/>
  </r>
  <r>
    <s v="PA on Building Disaster Resilience in priority sectors in Haiti - Urbanization Review"/>
    <s v="Nancy Lozano Gracia"/>
    <x v="23"/>
    <x v="6"/>
    <x v="29"/>
    <n v="200000"/>
    <x v="1"/>
    <m/>
    <x v="263"/>
    <x v="2"/>
    <s v="201603"/>
    <n v="2016"/>
    <n v="3"/>
    <d v="2016-03-15T00:00:00"/>
    <s v="FY16"/>
    <m/>
    <m/>
  </r>
  <r>
    <s v="Suriname Greater Paramaribo Flood Risk Management Program"/>
    <s v="Armando Eduardo Guzman Escobar"/>
    <x v="22"/>
    <x v="6"/>
    <x v="96"/>
    <n v="350000"/>
    <x v="6"/>
    <s v="Window 2 (TF081713)"/>
    <x v="264"/>
    <x v="2"/>
    <s v="201603"/>
    <n v="2016"/>
    <n v="3"/>
    <d v="2016-03-15T00:00:00"/>
    <s v="FY16"/>
    <m/>
    <m/>
  </r>
  <r>
    <s v="Strengthening disaster risk management and resilience of Central American municipalities"/>
    <s v="Ana Campos Garcia"/>
    <x v="12"/>
    <x v="6"/>
    <x v="40"/>
    <n v="1000000"/>
    <x v="0"/>
    <m/>
    <x v="64"/>
    <x v="2"/>
    <s v="201603"/>
    <n v="2016"/>
    <n v="3"/>
    <d v="2016-03-08T00:00:00"/>
    <s v="Fy17"/>
    <m/>
    <m/>
  </r>
  <r>
    <s v="Social Inclusion and Resilience Framework for Karachi"/>
    <s v="Maitreyi Das"/>
    <x v="27"/>
    <x v="17"/>
    <x v="8"/>
    <n v="323000"/>
    <x v="3"/>
    <s v="Inclusive Community Resilience (TF082806)"/>
    <x v="265"/>
    <x v="2"/>
    <s v="201603"/>
    <n v="2016"/>
    <n v="3"/>
    <d v="2016-03-07T00:00:00"/>
    <s v="FY16"/>
    <m/>
    <m/>
  </r>
  <r>
    <s v="Developing a Disaster Risk Management Strategy in Jamaica’s Education Sector"/>
    <s v="Eric Dickson"/>
    <x v="29"/>
    <x v="12"/>
    <x v="95"/>
    <n v="500000"/>
    <x v="3"/>
    <s v="Safer Schools (TF082818)"/>
    <x v="266"/>
    <x v="2"/>
    <s v="201603"/>
    <n v="2016"/>
    <n v="3"/>
    <d v="2016-03-04T00:00:00"/>
    <s v="FY16"/>
    <m/>
    <m/>
  </r>
  <r>
    <s v="Kiribati Urban Resilience and Climate Adaptation"/>
    <s v="Artessa Saldivar-Sali"/>
    <x v="6"/>
    <x v="10"/>
    <x v="51"/>
    <n v="100000"/>
    <x v="1"/>
    <s v="TF080085"/>
    <x v="267"/>
    <x v="2"/>
    <s v="201603"/>
    <n v="2016"/>
    <n v="3"/>
    <d v="2016-03-02T00:00:00"/>
    <s v="FY16"/>
    <m/>
    <m/>
  </r>
  <r>
    <s v="City Strength Diagnostic: Enhancing Urban Resilience"/>
    <s v="Maria Angelica Sotomayor"/>
    <x v="6"/>
    <x v="5"/>
    <x v="0"/>
    <n v="320000"/>
    <x v="1"/>
    <s v="TF080085"/>
    <x v="268"/>
    <x v="2"/>
    <s v="201603"/>
    <n v="2016"/>
    <n v="3"/>
    <d v="2016-03-02T00:00:00"/>
    <s v="FY16"/>
    <m/>
    <m/>
  </r>
  <r>
    <s v="Spatial Impact Assessment"/>
    <s v="Keiko Saito"/>
    <x v="6"/>
    <x v="18"/>
    <x v="0"/>
    <n v="120000"/>
    <x v="1"/>
    <s v="TF080085"/>
    <x v="269"/>
    <x v="2"/>
    <s v="201603"/>
    <n v="2016"/>
    <n v="3"/>
    <d v="2016-03-02T00:00:00"/>
    <s v="FY16"/>
    <m/>
    <m/>
  </r>
  <r>
    <s v="Strengthening Capacity for EI Nino Preparedness and Response in Somalia"/>
    <s v="Verena Phipps"/>
    <x v="30"/>
    <x v="1"/>
    <x v="59"/>
    <n v="500000"/>
    <x v="3"/>
    <s v="TF082805"/>
    <x v="270"/>
    <x v="2"/>
    <s v="201602"/>
    <n v="2016"/>
    <n v="2"/>
    <d v="2016-02-26T00:00:00"/>
    <s v="FY16"/>
    <m/>
    <m/>
  </r>
  <r>
    <s v="Learning from and Operationalizing the Japanese Experience in Comprehensive Flood Risk Management for Reducing Urban Flood Risk"/>
    <s v="Jolanta Kryspin-Watson / James Newsman"/>
    <x v="31"/>
    <x v="0"/>
    <x v="0"/>
    <n v="300000"/>
    <x v="0"/>
    <s v="TF082634"/>
    <x v="271"/>
    <x v="2"/>
    <s v="201602"/>
    <n v="2016"/>
    <n v="2"/>
    <d v="2016-02-22T00:00:00"/>
    <s v="FY15-16"/>
    <m/>
    <m/>
  </r>
  <r>
    <s v="Challenge Fund and Open Data for Resilience Scoping Project "/>
    <s v="Emma Katrine Phillips"/>
    <x v="32"/>
    <x v="18"/>
    <x v="0"/>
    <n v="2094347"/>
    <x v="3"/>
    <s v="Innovation Lab (TF082810)"/>
    <x v="272"/>
    <x v="0"/>
    <s v="201602"/>
    <n v="2016"/>
    <n v="2"/>
    <d v="2016-02-20T00:00:00"/>
    <s v="FY16"/>
    <m/>
    <m/>
  </r>
  <r>
    <s v="Investing in Urban Resilience: How We Can Make Cities and the Urban Poor More Resilient"/>
    <s v="Valerie Joy Eunice Santos"/>
    <x v="6"/>
    <x v="5"/>
    <x v="0"/>
    <n v="100000"/>
    <x v="1"/>
    <s v="TF080085"/>
    <x v="191"/>
    <x v="2"/>
    <s v="201602"/>
    <n v="2016"/>
    <n v="2"/>
    <d v="2016-02-17T00:00:00"/>
    <s v="FY16"/>
    <m/>
    <m/>
  </r>
  <r>
    <s v="Enhancing Disaster Risk Management in Central Asia"/>
    <s v="Joaquin Toro"/>
    <x v="6"/>
    <x v="9"/>
    <x v="91"/>
    <n v="300000"/>
    <x v="3"/>
    <s v="ECA (TF082808)"/>
    <x v="273"/>
    <x v="2"/>
    <s v="201602"/>
    <n v="2016"/>
    <n v="2"/>
    <d v="2016-02-09T00:00:00"/>
    <s v="FY16"/>
    <m/>
    <m/>
  </r>
  <r>
    <s v="SUPPORT TO SERBIA NATIONAL DRM PROGRAM UNDER IPA II 2014-2020 (BETF)"/>
    <s v="Elif Ayhan"/>
    <x v="33"/>
    <x v="9"/>
    <x v="42"/>
    <n v="355250"/>
    <x v="14"/>
    <s v="TF083145"/>
    <x v="274"/>
    <x v="2"/>
    <s v="201602"/>
    <n v="2016"/>
    <n v="2"/>
    <d v="2016-02-09T00:00:00"/>
    <s v="FY16"/>
    <m/>
    <m/>
  </r>
  <r>
    <s v="Support to Serbia National DRM Program under IPA II 2014-2020"/>
    <s v="Jose C. Joaquin Toro Landivar"/>
    <x v="33"/>
    <x v="9"/>
    <x v="42"/>
    <n v="3689750"/>
    <x v="14"/>
    <s v="TF083145"/>
    <x v="275"/>
    <x v="2"/>
    <s v="201602"/>
    <n v="2016"/>
    <n v="2"/>
    <d v="2016-02-09T00:00:00"/>
    <s v="Fy17"/>
    <s v="USD 4,094,884"/>
    <m/>
  </r>
  <r>
    <s v="Empowering Elders, Women, and People with Disabilities for Resilience"/>
    <s v="Margaret Arnold; Naho and Taf"/>
    <x v="31"/>
    <x v="0"/>
    <x v="0"/>
    <n v="250000"/>
    <x v="0"/>
    <s v="TF082634"/>
    <x v="207"/>
    <x v="2"/>
    <s v="201602"/>
    <n v="2016"/>
    <n v="2"/>
    <d v="2016-02-09T00:00:00"/>
    <s v="FY15-16"/>
    <m/>
    <m/>
  </r>
  <r>
    <s v="Measurable Reduction of Disaster Risk Specific to Public Infrastructure in St. Lucia.  "/>
    <s v="Roland Alexander Bradshaw"/>
    <x v="22"/>
    <x v="6"/>
    <x v="97"/>
    <n v="1300000"/>
    <x v="6"/>
    <s v="Window 2 (TF081713)"/>
    <x v="276"/>
    <x v="2"/>
    <s v="201602"/>
    <n v="2016"/>
    <n v="2"/>
    <d v="2016-02-05T00:00:00"/>
    <s v="FY16"/>
    <m/>
    <m/>
  </r>
  <r>
    <s v="Support for End to End Early Warning System under the Serbia National DRM Program-RETF"/>
    <s v="Elif Ayhan"/>
    <x v="34"/>
    <x v="9"/>
    <x v="42"/>
    <n v="0"/>
    <x v="3"/>
    <s v="TF082808"/>
    <x v="277"/>
    <x v="2"/>
    <s v="201602"/>
    <n v="2016"/>
    <n v="2"/>
    <d v="2016-02-01T00:00:00"/>
    <s v="FY16"/>
    <s v="Replaced TF0A2113"/>
    <m/>
  </r>
  <r>
    <s v="Support for End to End Early Warning System under the Serbia National DRM Program-RETF"/>
    <s v="Elif Ayhan"/>
    <x v="34"/>
    <x v="9"/>
    <x v="42"/>
    <n v="0"/>
    <x v="3"/>
    <s v="TF082808"/>
    <x v="278"/>
    <x v="3"/>
    <s v="201602"/>
    <n v="2016"/>
    <n v="2"/>
    <d v="2016-02-01T00:00:00"/>
    <s v="FY16"/>
    <s v="Revised grant amount on Dec 15 2016. Dropped - new TF is created instead "/>
    <m/>
  </r>
  <r>
    <s v="Support for End to End Early Warning System under the Serbia National DRM Program-BETF"/>
    <s v="Elif Ayhan"/>
    <x v="34"/>
    <x v="9"/>
    <x v="42"/>
    <n v="500000"/>
    <x v="3"/>
    <s v="TF082808"/>
    <x v="279"/>
    <x v="2"/>
    <s v="201602"/>
    <n v="2016"/>
    <n v="2"/>
    <d v="2016-02-01T00:00:00"/>
    <s v="FY16"/>
    <s v="Revised grant amount on Dec 15 2016"/>
    <m/>
  </r>
  <r>
    <s v="Lesotho - Climate Risk Analysis &amp; EWS Information Management Systems for Lesotho"/>
    <s v="Ijeoma Emenanjo"/>
    <x v="22"/>
    <x v="1"/>
    <x v="71"/>
    <n v="200000"/>
    <x v="6"/>
    <s v="Window 2 (TF081713)"/>
    <x v="280"/>
    <x v="0"/>
    <s v="201602"/>
    <n v="2016"/>
    <n v="2"/>
    <d v="2016-02-01T00:00:00"/>
    <s v="FY16"/>
    <m/>
    <m/>
  </r>
  <r>
    <s v="Saudi Arabia: Comprehensive Risk Profiling and Assessment for the Kingdom of Saudi Arabia"/>
    <s v="Andrea Zanon"/>
    <x v="6"/>
    <x v="13"/>
    <x v="67"/>
    <n v="50000"/>
    <x v="1"/>
    <s v="TF080085"/>
    <x v="151"/>
    <x v="0"/>
    <s v="201602"/>
    <n v="2016"/>
    <n v="2"/>
    <d v="2016-02-01T00:00:00"/>
    <s v="FY16"/>
    <m/>
    <m/>
  </r>
  <r>
    <s v="Improving the Resilience and Affordability of Roads and Affordability of Roads and Bridges"/>
    <s v="Zoe Elena Trohanis; Yahnnes Yemane Kesete"/>
    <x v="35"/>
    <x v="6"/>
    <x v="35"/>
    <n v="1056000"/>
    <x v="3"/>
    <s v="TF082811"/>
    <x v="281"/>
    <x v="2"/>
    <s v="201601"/>
    <n v="2016"/>
    <n v="1"/>
    <d v="2016-01-28T00:00:00"/>
    <s v="FY16"/>
    <m/>
    <m/>
  </r>
  <r>
    <s v="Disaster Risk Financing for Resilient Livelihoods"/>
    <s v="Barry Patrick Maher"/>
    <x v="36"/>
    <x v="16"/>
    <x v="0"/>
    <n v="3114309"/>
    <x v="3"/>
    <s v="TF082804"/>
    <x v="282"/>
    <x v="2"/>
    <s v="201601"/>
    <n v="2016"/>
    <n v="1"/>
    <d v="2016-01-28T00:00:00"/>
    <s v="FY16"/>
    <m/>
    <m/>
  </r>
  <r>
    <s v="Building Regulations for Resilience Program"/>
    <s v="Thomas Moullier"/>
    <x v="6"/>
    <x v="5"/>
    <x v="0"/>
    <n v="650000"/>
    <x v="1"/>
    <s v="TF080085"/>
    <x v="283"/>
    <x v="2"/>
    <s v="201601"/>
    <n v="2016"/>
    <n v="1"/>
    <d v="2016-01-28T00:00:00"/>
    <s v="FY16"/>
    <m/>
    <m/>
  </r>
  <r>
    <s v="Nepal – Technical Assistance for Recovery Planning and Implementation Arrangements for Reconstruction"/>
    <s v="Marc S. Forni"/>
    <x v="6"/>
    <x v="3"/>
    <x v="77"/>
    <n v="185563"/>
    <x v="10"/>
    <s v="TF081874"/>
    <x v="284"/>
    <x v="2"/>
    <s v="201601"/>
    <n v="2016"/>
    <n v="1"/>
    <d v="2016-01-28T00:00:00"/>
    <s v="FY16"/>
    <m/>
    <m/>
  </r>
  <r>
    <s v="Global Resilience Investment Fund (GRIF)/Women for Resilience (W4R"/>
    <s v="Michel Noel, Andrea Zanon, Havard Halland"/>
    <x v="20"/>
    <x v="13"/>
    <x v="0"/>
    <n v="750000"/>
    <x v="0"/>
    <s v="TF082633"/>
    <x v="285"/>
    <x v="2"/>
    <s v="201601"/>
    <n v="2016"/>
    <n v="1"/>
    <d v="2016-01-19T00:00:00"/>
    <s v="FY15-16"/>
    <s v="Reduce from 1.8m to 750K"/>
    <m/>
  </r>
  <r>
    <s v="Strengthening Disaster Resilience in Uzbekistan"/>
    <s v="Rosanna Nitti"/>
    <x v="20"/>
    <x v="9"/>
    <x v="91"/>
    <n v="1250000"/>
    <x v="0"/>
    <s v="TF082633"/>
    <x v="286"/>
    <x v="2"/>
    <s v="201601"/>
    <n v="2016"/>
    <n v="1"/>
    <d v="2016-01-16T00:00:00"/>
    <s v="FY15-16"/>
    <m/>
    <m/>
  </r>
  <r>
    <s v="Socio-Economic Benefits of DRM Report"/>
    <s v="Robert Curle Jesse Reid"/>
    <x v="6"/>
    <x v="22"/>
    <x v="0"/>
    <n v="100000"/>
    <x v="1"/>
    <s v="TF080085"/>
    <x v="287"/>
    <x v="0"/>
    <s v="201601"/>
    <n v="2016"/>
    <n v="1"/>
    <d v="2016-01-15T00:00:00"/>
    <s v="FY16"/>
    <m/>
    <m/>
  </r>
  <r>
    <s v="Bolivia: Qualitative Study of Floods, Droughts and Pathways out of Poverty"/>
    <s v="Oscar Anil Ishizawa Escudero"/>
    <x v="10"/>
    <x v="7"/>
    <x v="98"/>
    <n v="118000"/>
    <x v="3"/>
    <s v="Resilience to Climate Change (TF082815)"/>
    <x v="288"/>
    <x v="2"/>
    <n v="201601"/>
    <n v="2016"/>
    <n v="1"/>
    <d v="2016-01-12T00:00:00"/>
    <s v="FY15"/>
    <m/>
    <m/>
  </r>
  <r>
    <s v="Kyrgyz Republic Safe Schools Program -RE"/>
    <s v="Kremena Ionkova_x000a_Paula Cadavid"/>
    <x v="6"/>
    <x v="9"/>
    <x v="30"/>
    <n v="207000"/>
    <x v="3"/>
    <s v="ECA (TF082808)"/>
    <x v="289"/>
    <x v="2"/>
    <s v="201601"/>
    <n v="2016"/>
    <n v="1"/>
    <d v="2016-01-07T00:00:00"/>
    <s v="FY16"/>
    <m/>
    <m/>
  </r>
  <r>
    <s v="Kyrgyz Republic Safe Schools Program - BE"/>
    <s v="Kremena Ionkova_x000a_Paula Cadavid"/>
    <x v="6"/>
    <x v="9"/>
    <x v="30"/>
    <n v="98000"/>
    <x v="3"/>
    <s v="ECA (TF082808)"/>
    <x v="290"/>
    <x v="2"/>
    <s v="201601"/>
    <n v="2016"/>
    <n v="1"/>
    <d v="2016-01-07T00:00:00"/>
    <s v="FY16"/>
    <m/>
    <m/>
  </r>
  <r>
    <s v="Community-Based Disaster Risk Mapping, Community Driven Development Project (Philippines)"/>
    <s v="Patricia Maria Fernandes"/>
    <x v="6"/>
    <x v="17"/>
    <x v="19"/>
    <n v="500000"/>
    <x v="3"/>
    <s v="Inclusive Community Resilience (TF082806)"/>
    <x v="291"/>
    <x v="2"/>
    <s v="201601"/>
    <n v="2016"/>
    <n v="1"/>
    <d v="2016-01-07T00:00:00"/>
    <s v="FY16"/>
    <m/>
    <m/>
  </r>
  <r>
    <s v="Leveraging Japanese experience for Building Regulation for Resilience"/>
    <s v="Thomas Moullier"/>
    <x v="31"/>
    <x v="0"/>
    <x v="0"/>
    <n v="300000"/>
    <x v="0"/>
    <s v="Japan Hub (TF082634)"/>
    <x v="100"/>
    <x v="2"/>
    <s v="201601"/>
    <n v="2016"/>
    <n v="1"/>
    <d v="2016-01-07T00:00:00"/>
    <s v="FY15-16"/>
    <m/>
    <m/>
  </r>
  <r>
    <s v="Recovery Framework Guide Roll Out in Africa, Caribbean and the Pacific"/>
    <s v="Tahir Akbar"/>
    <x v="22"/>
    <x v="3"/>
    <x v="0"/>
    <n v="890000"/>
    <x v="6"/>
    <s v="Window 3 (TF081714)"/>
    <x v="292"/>
    <x v="2"/>
    <s v="201601"/>
    <n v="2016"/>
    <n v="1"/>
    <d v="2016-01-06T00:00:00"/>
    <s v="FY16"/>
    <m/>
    <m/>
  </r>
  <r>
    <s v="Japan-World Bank Knowledge Program Support"/>
    <s v="Naho Shibuya"/>
    <x v="31"/>
    <x v="0"/>
    <x v="0"/>
    <n v="500000"/>
    <x v="0"/>
    <s v="Japan Hub (TF082634)"/>
    <x v="109"/>
    <x v="2"/>
    <s v="201512"/>
    <n v="2015"/>
    <n v="12"/>
    <d v="2015-12-22T00:00:00"/>
    <s v="FY15-16"/>
    <m/>
    <m/>
  </r>
  <r>
    <s v="Disasters, Fragility and Conflict: A Joint Agenda"/>
    <s v="Hemang Karelia "/>
    <x v="6"/>
    <x v="3"/>
    <x v="0"/>
    <n v="90000"/>
    <x v="9"/>
    <s v="TF080318"/>
    <x v="225"/>
    <x v="2"/>
    <n v="201512"/>
    <n v="2015"/>
    <n v="12"/>
    <d v="2015-12-17T00:00:00"/>
    <s v="FY16"/>
    <m/>
    <m/>
  </r>
  <r>
    <s v="Global Program for Safer Schools - Top-Up 3"/>
    <s v="Vica Rosario Bogaerts"/>
    <x v="6"/>
    <x v="12"/>
    <x v="0"/>
    <n v="359000"/>
    <x v="1"/>
    <s v="TF080085"/>
    <x v="293"/>
    <x v="0"/>
    <s v="201512"/>
    <n v="2015"/>
    <n v="12"/>
    <d v="2015-12-15T00:00:00"/>
    <s v="FY16"/>
    <m/>
    <m/>
  </r>
  <r>
    <s v="Smart DRM: ICT readiness and application"/>
    <s v="Siou Chew Kuek"/>
    <x v="31"/>
    <x v="0"/>
    <x v="0"/>
    <n v="300000"/>
    <x v="0"/>
    <s v="Japan Hub (TF082634)"/>
    <x v="294"/>
    <x v="2"/>
    <s v="201512"/>
    <n v="2015"/>
    <n v="12"/>
    <d v="2015-12-15T00:00:00"/>
    <s v="FY15-16"/>
    <m/>
    <m/>
  </r>
  <r>
    <s v="Nepal Safer Schools Project"/>
    <s v="Marc S. Forni"/>
    <x v="37"/>
    <x v="12"/>
    <x v="77"/>
    <n v="500000"/>
    <x v="3"/>
    <s v="Safer Schools (TF082818)"/>
    <x v="295"/>
    <x v="0"/>
    <s v="201512"/>
    <n v="2015"/>
    <n v="12"/>
    <d v="2015-12-15T00:00:00"/>
    <s v="FY15"/>
    <s v="New MDTF"/>
    <m/>
  </r>
  <r>
    <s v="Climate and Disaster Risk Management Multi-Sectoral Plan Preparation in Slected Sub-Saharan African Countries "/>
    <s v="Asmita Tiwari"/>
    <x v="6"/>
    <x v="1"/>
    <x v="1"/>
    <n v="450000"/>
    <x v="3"/>
    <s v="AFR (TF082805)"/>
    <x v="296"/>
    <x v="2"/>
    <s v="201512"/>
    <n v="2015"/>
    <n v="12"/>
    <d v="2015-12-02T00:00:00"/>
    <s v="FY16"/>
    <m/>
    <m/>
  </r>
  <r>
    <s v="Post Disaster Need Assessment (PDNA) training in Cote d’Ivoire"/>
    <s v="Koffi Hounkpe"/>
    <x v="22"/>
    <x v="1"/>
    <x v="99"/>
    <n v="84000"/>
    <x v="6"/>
    <s v="Window 3 (TF081714)"/>
    <x v="297"/>
    <x v="2"/>
    <s v="201511"/>
    <n v="2015"/>
    <n v="11"/>
    <d v="2015-11-30T00:00:00"/>
    <s v="FY16"/>
    <m/>
    <m/>
  </r>
  <r>
    <s v="Sharing Best Practices and Lessons Learned from Mexico"/>
    <s v="Oscar Anil Ishizawa Escudero"/>
    <x v="6"/>
    <x v="6"/>
    <x v="100"/>
    <n v="100000"/>
    <x v="1"/>
    <s v="TF080085"/>
    <x v="298"/>
    <x v="2"/>
    <s v="201511"/>
    <n v="2015"/>
    <n v="11"/>
    <d v="2015-11-23T00:00:00"/>
    <s v="FY16"/>
    <m/>
    <m/>
  </r>
  <r>
    <s v="Empowering Communities for Disaster and Climate Resilience -"/>
    <s v="Margaret Arnold"/>
    <x v="6"/>
    <x v="17"/>
    <x v="0"/>
    <n v="100000"/>
    <x v="1"/>
    <s v="TF080085"/>
    <x v="299"/>
    <x v="0"/>
    <s v="201511"/>
    <n v="2015"/>
    <n v="11"/>
    <d v="2015-11-23T00:00:00"/>
    <s v="FY16"/>
    <m/>
    <m/>
  </r>
  <r>
    <s v="Strengthening Early Warning of Mountain Hazards in Central Asia"/>
    <s v="Daniel Kull "/>
    <x v="26"/>
    <x v="7"/>
    <x v="101"/>
    <n v="1200000"/>
    <x v="3"/>
    <s v="Resilience to Climate Change (TF082815)"/>
    <x v="300"/>
    <x v="2"/>
    <s v="201511"/>
    <n v="2015"/>
    <n v="11"/>
    <d v="2015-11-12T00:00:00"/>
    <s v="FY15"/>
    <m/>
    <m/>
  </r>
  <r>
    <s v="Enhancing Knowledge Management and Mainstreaming DRM in the ECA Region"/>
    <s v="Jose C. Joaquin Toro Landivar"/>
    <x v="6"/>
    <x v="9"/>
    <x v="68"/>
    <n v="600000"/>
    <x v="3"/>
    <s v="ECA (TF082808)"/>
    <x v="152"/>
    <x v="2"/>
    <s v="201511"/>
    <n v="2015"/>
    <n v="11"/>
    <d v="2015-11-03T00:00:00"/>
    <s v="FY16"/>
    <m/>
    <m/>
  </r>
  <r>
    <s v="Improving DR Congo's capacity to manage, monitor and respond to natural hazards in the region of Goma"/>
    <s v="Mohammed Dalil Essakali"/>
    <x v="12"/>
    <x v="1"/>
    <x v="102"/>
    <n v="1800000"/>
    <x v="0"/>
    <s v="Country Programs (TF082633)"/>
    <x v="301"/>
    <x v="2"/>
    <s v="201511"/>
    <n v="2015"/>
    <n v="11"/>
    <d v="2015-11-03T00:00:00"/>
    <s v="Fy17"/>
    <m/>
    <m/>
  </r>
  <r>
    <s v="Bank Supervision of TF Improving DR Congo's capacity to manage, monitor and respond to natural hazards in the region of Goma"/>
    <s v="Mohammed Dalil Essakali"/>
    <x v="20"/>
    <x v="1"/>
    <x v="102"/>
    <n v="200000"/>
    <x v="0"/>
    <s v="Country Programs (TF082633)"/>
    <x v="302"/>
    <x v="2"/>
    <s v="201511"/>
    <n v="2015"/>
    <n v="11"/>
    <d v="2015-11-03T00:00:00"/>
    <s v="FY15-16"/>
    <m/>
    <m/>
  </r>
  <r>
    <s v="Tools to Measure Socio Economic Resilience and Identiy Policy Priorities "/>
    <s v="Stephane Hallegatte"/>
    <x v="10"/>
    <x v="7"/>
    <x v="0"/>
    <n v="350000"/>
    <x v="3"/>
    <s v="Resilience to Climate Change (TF082815)"/>
    <x v="303"/>
    <x v="2"/>
    <s v="201510"/>
    <n v="2015"/>
    <n v="10"/>
    <d v="2015-10-28T00:00:00"/>
    <s v="FY15"/>
    <m/>
    <m/>
  </r>
  <r>
    <s v="Nigeria: Strengthening Capacity for Disaster Risk Management"/>
    <s v="Ayaz Parvez"/>
    <x v="22"/>
    <x v="1"/>
    <x v="28"/>
    <n v="650000"/>
    <x v="6"/>
    <s v="Window 2 (TF081713)"/>
    <x v="304"/>
    <x v="2"/>
    <s v="201510"/>
    <n v="2015"/>
    <n v="10"/>
    <d v="2015-10-26T00:00:00"/>
    <s v="FY16"/>
    <m/>
    <m/>
  </r>
  <r>
    <s v="Open Data for Resilience Technology Development"/>
    <s v="Alanna Simpson"/>
    <x v="6"/>
    <x v="18"/>
    <x v="0"/>
    <n v="120000"/>
    <x v="1"/>
    <s v="TF080085"/>
    <x v="192"/>
    <x v="0"/>
    <s v="201510"/>
    <n v="2015"/>
    <n v="10"/>
    <d v="2015-10-20T00:00:00"/>
    <s v="FY16"/>
    <m/>
    <m/>
  </r>
  <r>
    <s v="Europe and Central Asia: National Risk Profiles - GFDRR Track 2 MDTF"/>
    <s v="Jose C. Joaquin Toro Landivar"/>
    <x v="6"/>
    <x v="9"/>
    <x v="68"/>
    <n v="100000"/>
    <x v="1"/>
    <s v="TF080085"/>
    <x v="305"/>
    <x v="0"/>
    <s v="201510"/>
    <n v="2015"/>
    <n v="10"/>
    <d v="2015-10-09T00:00:00"/>
    <s v="FY16"/>
    <m/>
    <m/>
  </r>
  <r>
    <s v="Promoting Contingent Financing in IPFs (P157499)"/>
    <s v="Hemang Karelia "/>
    <x v="6"/>
    <x v="3"/>
    <x v="0"/>
    <n v="100000"/>
    <x v="3"/>
    <s v="TF083077"/>
    <x v="110"/>
    <x v="2"/>
    <s v="201510"/>
    <n v="2015"/>
    <n v="10"/>
    <d v="2015-10-07T00:00:00"/>
    <s v="FY16"/>
    <m/>
    <m/>
  </r>
  <r>
    <s v="DRF Rollout and Piloting (P157588)"/>
    <s v="Tahir Akbar"/>
    <x v="6"/>
    <x v="3"/>
    <x v="0"/>
    <n v="150000"/>
    <x v="3"/>
    <s v="TF083077"/>
    <x v="25"/>
    <x v="2"/>
    <s v="201510"/>
    <n v="2015"/>
    <n v="10"/>
    <d v="2015-10-07T00:00:00"/>
    <s v="FY16"/>
    <m/>
    <m/>
  </r>
  <r>
    <s v="Promoting Local Level Resilient Recovery"/>
    <s v="Tahir Akbar"/>
    <x v="6"/>
    <x v="3"/>
    <x v="0"/>
    <n v="350000"/>
    <x v="3"/>
    <s v="TF083077"/>
    <x v="111"/>
    <x v="2"/>
    <s v="201510"/>
    <n v="2015"/>
    <n v="10"/>
    <d v="2015-10-07T00:00:00"/>
    <s v="FY16"/>
    <m/>
    <m/>
  </r>
  <r>
    <s v="DRF Guide Thematic Expansion (P157586)"/>
    <s v="Tahir Akbar"/>
    <x v="6"/>
    <x v="3"/>
    <x v="0"/>
    <n v="150000"/>
    <x v="3"/>
    <s v="TF083077"/>
    <x v="4"/>
    <x v="2"/>
    <s v="201510"/>
    <n v="2015"/>
    <n v="10"/>
    <d v="2015-10-07T00:00:00"/>
    <s v="FY16"/>
    <m/>
    <m/>
  </r>
  <r>
    <s v="Spatial Impact Assessment"/>
    <s v="Alanna Simpson"/>
    <x v="6"/>
    <x v="18"/>
    <x v="0"/>
    <n v="120000"/>
    <x v="3"/>
    <s v="TF082810"/>
    <x v="5"/>
    <x v="2"/>
    <s v="201510"/>
    <n v="2015"/>
    <n v="10"/>
    <d v="2015-10-05T00:00:00"/>
    <s v="FY16"/>
    <m/>
    <m/>
  </r>
  <r>
    <s v="GFDRR Innovation Labs: Enhancing Risk Identification Quality through Technical Assistance"/>
    <s v="Alanna Simpson"/>
    <x v="6"/>
    <x v="18"/>
    <x v="0"/>
    <n v="140000"/>
    <x v="1"/>
    <s v="TF080085"/>
    <x v="195"/>
    <x v="0"/>
    <s v="201510"/>
    <n v="2015"/>
    <n v="10"/>
    <d v="2015-10-05T00:00:00"/>
    <s v="FY16"/>
    <m/>
    <m/>
  </r>
  <r>
    <s v="GFDRR Labs Partnerships, Training and Communications"/>
    <s v="Alanna Simpson"/>
    <x v="6"/>
    <x v="18"/>
    <x v="0"/>
    <n v="180000"/>
    <x v="1"/>
    <s v="TF080085"/>
    <x v="193"/>
    <x v="0"/>
    <s v="201510"/>
    <n v="2015"/>
    <n v="10"/>
    <d v="2015-10-05T00:00:00"/>
    <s v="FY16"/>
    <m/>
    <m/>
  </r>
  <r>
    <s v="Mainstreaming DRM through Simple and Robust Hazard Analytics: Development of an open-source hazard analytical tool"/>
    <s v="Alanna Simpson"/>
    <x v="6"/>
    <x v="18"/>
    <x v="0"/>
    <n v="90000"/>
    <x v="1"/>
    <s v="TF080085"/>
    <x v="194"/>
    <x v="0"/>
    <s v="201510"/>
    <n v="2015"/>
    <n v="10"/>
    <d v="2015-10-05T00:00:00"/>
    <s v="FY16"/>
    <m/>
    <m/>
  </r>
  <r>
    <s v="Mainstreaming DRM through Simple and Robust Hazard Analytics: Development of an open-source hazard analytical tool"/>
    <s v="Alanna Simpson"/>
    <x v="6"/>
    <x v="18"/>
    <x v="0"/>
    <n v="10000"/>
    <x v="1"/>
    <s v="TF080085"/>
    <x v="194"/>
    <x v="0"/>
    <s v="201510"/>
    <n v="2015"/>
    <n v="10"/>
    <d v="2015-10-05T00:00:00"/>
    <s v="FY16"/>
    <m/>
    <m/>
  </r>
  <r>
    <s v="Mainstreaming DRM through Simple and Robust Hazard Analytics: Development of an open-source hazard analytical tool"/>
    <s v="Alanna Simpson"/>
    <x v="6"/>
    <x v="18"/>
    <x v="0"/>
    <n v="110000"/>
    <x v="1"/>
    <s v="TF080085"/>
    <x v="194"/>
    <x v="0"/>
    <s v="201510"/>
    <n v="2015"/>
    <n v="10"/>
    <d v="2015-10-05T00:00:00"/>
    <s v="FY16"/>
    <m/>
    <m/>
  </r>
  <r>
    <s v="Mainstreaming DRR and CCA into Local Dev. Planning in Zimbabwe through the Zambezi River Basin Initiative"/>
    <s v="Francis Samson Nkoka"/>
    <x v="22"/>
    <x v="1"/>
    <x v="13"/>
    <n v="499831"/>
    <x v="6"/>
    <s v="Window 2 (TF081713)"/>
    <x v="306"/>
    <x v="2"/>
    <s v="201509"/>
    <n v="2015"/>
    <n v="9"/>
    <d v="2015-09-29T00:00:00"/>
    <s v="FY16"/>
    <m/>
    <m/>
  </r>
  <r>
    <s v="Mozambique: Integration of DRR and CCA into District Development Plans"/>
    <s v="Michel Matera"/>
    <x v="22"/>
    <x v="1"/>
    <x v="103"/>
    <n v="580309"/>
    <x v="6"/>
    <s v="Window 2 (TF081713)"/>
    <x v="307"/>
    <x v="2"/>
    <s v="201509"/>
    <n v="2015"/>
    <n v="9"/>
    <d v="2015-09-29T00:00:00"/>
    <s v="FY16"/>
    <m/>
    <m/>
  </r>
  <r>
    <s v="Agriculture Insurance Development Program"/>
    <s v="Daniel Clarke"/>
    <x v="11"/>
    <x v="16"/>
    <x v="0"/>
    <n v="906400"/>
    <x v="3"/>
    <s v="DRFI (TF082804)"/>
    <x v="153"/>
    <x v="2"/>
    <s v="201509"/>
    <n v="2015"/>
    <n v="9"/>
    <d v="2015-09-24T00:00:00"/>
    <s v="FY16"/>
    <m/>
    <m/>
  </r>
  <r>
    <s v="Niger: Community Based Disaster Risk Reduction (GFDRR: ACP/EU W2)"/>
    <s v="Jean-Baptise Migraine"/>
    <x v="22"/>
    <x v="1"/>
    <x v="104"/>
    <n v="137000"/>
    <x v="6"/>
    <s v="Window 2 (TF081713)"/>
    <x v="308"/>
    <x v="0"/>
    <s v="201509"/>
    <n v="2015"/>
    <n v="9"/>
    <d v="2015-09-15T00:00:00"/>
    <s v="FY16"/>
    <m/>
    <m/>
  </r>
  <r>
    <s v="Bangladesh Urban Earthquake Resilience Project - Phase 1"/>
    <s v="Marc S. Forni"/>
    <x v="5"/>
    <x v="2"/>
    <x v="10"/>
    <n v="500000"/>
    <x v="12"/>
    <s v="TF080128"/>
    <x v="309"/>
    <x v="0"/>
    <s v="201509"/>
    <n v="2015"/>
    <n v="9"/>
    <d v="2015-09-15T00:00:00"/>
    <s v="FY16"/>
    <s v="Net zero transaction: $500k was returned from TF0118247 (Bangladesh DRFI), and $500k was topped up to TF011882. No envelope needed"/>
    <m/>
  </r>
  <r>
    <s v="GFDRR Labs Partnerships, Training and Communications"/>
    <s v="Alanna Simpson"/>
    <x v="6"/>
    <x v="18"/>
    <x v="0"/>
    <n v="75000"/>
    <x v="1"/>
    <s v="TF080085"/>
    <x v="193"/>
    <x v="0"/>
    <s v="201509"/>
    <n v="2015"/>
    <n v="9"/>
    <d v="2015-09-11T00:00:00"/>
    <s v="FY16"/>
    <m/>
    <m/>
  </r>
  <r>
    <s v="Open Data for Resilience Technology "/>
    <s v="Alanna Simpson"/>
    <x v="6"/>
    <x v="18"/>
    <x v="0"/>
    <n v="75000"/>
    <x v="1"/>
    <s v="TF080085"/>
    <x v="192"/>
    <x v="0"/>
    <s v="201509"/>
    <n v="2015"/>
    <n v="9"/>
    <d v="2015-09-11T00:00:00"/>
    <s v="FY16"/>
    <m/>
    <m/>
  </r>
  <r>
    <s v="Dominica: Rapid Damage Assessment of Critical Infrastructure and Support to Recovery Planning"/>
    <s v="Zoe Elena Trohanis"/>
    <x v="22"/>
    <x v="6"/>
    <x v="35"/>
    <n v="150000"/>
    <x v="6"/>
    <s v="Window 3 (TF081714)"/>
    <x v="310"/>
    <x v="2"/>
    <s v="201509"/>
    <n v="2015"/>
    <n v="9"/>
    <d v="2015-09-09T00:00:00"/>
    <s v="FY16"/>
    <s v="Planned $50k award under SRFF to TF0A1175 (Did not occur). Still confirming whether ACP-EU award of $150k still pending."/>
    <m/>
  </r>
  <r>
    <s v="Myanmar: Post-floods Rapid Assessment and Recovery Planning"/>
    <s v="Henrike Brecht"/>
    <x v="6"/>
    <x v="10"/>
    <x v="58"/>
    <n v="220000"/>
    <x v="9"/>
    <s v="TF080318"/>
    <x v="311"/>
    <x v="2"/>
    <s v="201508"/>
    <n v="2015"/>
    <n v="8"/>
    <d v="2015-08-31T00:00:00"/>
    <s v="FY16"/>
    <m/>
    <m/>
  </r>
  <r>
    <s v="Strengthening Uruguay Meteorological Services Project"/>
    <s v="Gaetano Vivo"/>
    <x v="6"/>
    <x v="6"/>
    <x v="105"/>
    <n v="200000"/>
    <x v="3"/>
    <s v="LCR (TF082811)"/>
    <x v="312"/>
    <x v="2"/>
    <s v="201508"/>
    <n v="2015"/>
    <n v="8"/>
    <d v="2015-08-31T00:00:00"/>
    <s v="FY16"/>
    <m/>
    <m/>
  </r>
  <r>
    <s v="Understanding Risk Community"/>
    <s v="Emma Katrine Phillips"/>
    <x v="6"/>
    <x v="18"/>
    <x v="0"/>
    <n v="700000"/>
    <x v="1"/>
    <s v="TF080085"/>
    <x v="313"/>
    <x v="2"/>
    <s v="201508"/>
    <n v="2015"/>
    <n v="8"/>
    <d v="2015-08-26T00:00:00"/>
    <s v="FY16"/>
    <m/>
    <m/>
  </r>
  <r>
    <s v="Development of a Comprehensive Climate Risk Mitigation Investment Plan for &quot;Mundeni Aru&quot; River Basin"/>
    <s v="Marc S. Forni"/>
    <x v="38"/>
    <x v="2"/>
    <x v="37"/>
    <n v="570000"/>
    <x v="15"/>
    <s v="TF080396"/>
    <x v="314"/>
    <x v="2"/>
    <s v="201508"/>
    <n v="2015"/>
    <n v="8"/>
    <d v="2015-08-24T00:00:00"/>
    <s v="FY16"/>
    <m/>
    <m/>
  </r>
  <r>
    <s v="Strengthening DRR Coordination, Planning and Policy Advisory Capacity of ECOWAS (R2-RE, phase 1"/>
    <s v="Prashant Singh"/>
    <x v="3"/>
    <x v="1"/>
    <x v="106"/>
    <n v="1285000"/>
    <x v="6"/>
    <s v="Window 1 (TF081712)"/>
    <x v="315"/>
    <x v="2"/>
    <s v="201508"/>
    <n v="2015"/>
    <n v="8"/>
    <d v="2015-08-24T00:00:00"/>
    <s v="Fy17"/>
    <m/>
    <m/>
  </r>
  <r>
    <s v="Strengthening Disaster Risk Management and Resilience of Central American Municipalities Project"/>
    <s v="Ana Campos Garcia"/>
    <x v="20"/>
    <x v="6"/>
    <x v="107"/>
    <n v="1000000"/>
    <x v="0"/>
    <s v="Country Programs (TF082633)"/>
    <x v="316"/>
    <x v="2"/>
    <s v="201508"/>
    <n v="2015"/>
    <n v="8"/>
    <d v="2015-08-20T00:00:00"/>
    <s v="FY15-16"/>
    <m/>
    <m/>
  </r>
  <r>
    <s v="Mainstreaming Disaster Risk Management in El Salvador's Education Sector"/>
    <s v="Fernando Ramirez Cortes"/>
    <x v="20"/>
    <x v="6"/>
    <x v="108"/>
    <n v="830000"/>
    <x v="0"/>
    <s v="Country Programs (TF082633)"/>
    <x v="317"/>
    <x v="2"/>
    <s v="201508"/>
    <n v="2015"/>
    <n v="8"/>
    <d v="2015-08-20T00:00:00"/>
    <s v="FY15-16"/>
    <m/>
    <m/>
  </r>
  <r>
    <s v="Women for Resilience Program"/>
    <s v="Andrea Zanon"/>
    <x v="20"/>
    <x v="13"/>
    <x v="21"/>
    <n v="1050000"/>
    <x v="0"/>
    <s v="Country Programs (TF082633)"/>
    <x v="21"/>
    <x v="2"/>
    <s v="201508"/>
    <n v="2015"/>
    <n v="8"/>
    <d v="2015-08-20T00:00:00"/>
    <s v="FY15-16"/>
    <m/>
    <m/>
  </r>
  <r>
    <s v="Disaster-Linked Social Assistance Delivery Support System Development in Nepal"/>
    <s v="Marc S. Forni"/>
    <x v="39"/>
    <x v="2"/>
    <x v="77"/>
    <n v="1500000"/>
    <x v="0"/>
    <s v="Country Programs (TF082633)"/>
    <x v="318"/>
    <x v="2"/>
    <s v="201508"/>
    <n v="2015"/>
    <n v="8"/>
    <d v="2015-08-20T00:00:00"/>
    <s v="FY15-16"/>
    <m/>
    <m/>
  </r>
  <r>
    <s v="Mainstreaming Disaster Risk Management in El Salvador's Education Sector"/>
    <s v="Fernando Ramirez Cortes"/>
    <x v="2"/>
    <x v="6"/>
    <x v="108"/>
    <n v="210000"/>
    <x v="0"/>
    <m/>
    <x v="5"/>
    <x v="1"/>
    <s v="201508"/>
    <n v="2015"/>
    <n v="8"/>
    <d v="2015-08-20T00:00:00"/>
    <s v="FY18"/>
    <s v="Remaining balance of original award of 1.04m"/>
    <m/>
  </r>
  <r>
    <s v="Support to National Scale up of Safe School Facilities in Indonesia"/>
    <s v="Iwan Gunawan"/>
    <x v="6"/>
    <x v="12"/>
    <x v="24"/>
    <n v="700000"/>
    <x v="1"/>
    <s v="TF080085"/>
    <x v="319"/>
    <x v="2"/>
    <s v="201508"/>
    <n v="2015"/>
    <n v="8"/>
    <d v="2015-08-04T00:00:00"/>
    <s v="FY16"/>
    <s v="Earmarked grant (Swiss)"/>
    <m/>
  </r>
  <r>
    <s v="Strengthening Global Hydromet System – Investment Support"/>
    <s v="Vladimir V. Tsirkunov"/>
    <x v="6"/>
    <x v="15"/>
    <x v="0"/>
    <n v="600000"/>
    <x v="3"/>
    <s v="Hydromet (TF082809)"/>
    <x v="63"/>
    <x v="2"/>
    <s v="201507"/>
    <n v="2015"/>
    <n v="7"/>
    <d v="2015-07-30T00:00:00"/>
    <s v="FY16"/>
    <s v="Makoto Suwa is Co-TTL"/>
    <m/>
  </r>
  <r>
    <s v="Strengthening Global Hydromet System - Knowledge Management and Partnerships"/>
    <s v="Vladimir V. Tsirkunov"/>
    <x v="6"/>
    <x v="15"/>
    <x v="0"/>
    <n v="400000"/>
    <x v="3"/>
    <s v="Hydromet (TF082809)"/>
    <x v="62"/>
    <x v="2"/>
    <s v="201507"/>
    <n v="2015"/>
    <n v="7"/>
    <d v="2015-07-30T00:00:00"/>
    <s v="FY16"/>
    <m/>
    <m/>
  </r>
  <r>
    <s v="Enabling Scaled up Risk Reduction Investments in the Philippines"/>
    <s v="Jolanta Kryspin-Watson"/>
    <x v="20"/>
    <x v="10"/>
    <x v="19"/>
    <n v="500000"/>
    <x v="0"/>
    <s v="Country Programs (TF082633)"/>
    <x v="17"/>
    <x v="0"/>
    <s v="201507"/>
    <n v="2015"/>
    <n v="7"/>
    <d v="2015-07-23T00:00:00"/>
    <s v="FY15-16"/>
    <m/>
    <m/>
  </r>
  <r>
    <s v="Tajikistan (GBAO) Risk Assessment for Artificial Dam Failure on Gunt River "/>
    <s v="Jose C. Joaquin Toro Landivar"/>
    <x v="6"/>
    <x v="9"/>
    <x v="63"/>
    <n v="50000"/>
    <x v="9"/>
    <s v="TF080318"/>
    <x v="320"/>
    <x v="2"/>
    <s v="201507"/>
    <n v="2015"/>
    <n v="7"/>
    <d v="2015-07-22T00:00:00"/>
    <s v="FY16"/>
    <m/>
    <m/>
  </r>
  <r>
    <s v="Advancing the DRM Agenda in Georgia"/>
    <s v="Vica Rosario Bogaerts"/>
    <x v="6"/>
    <x v="9"/>
    <x v="90"/>
    <n v="350000"/>
    <x v="3"/>
    <s v="ECA (TF082808)"/>
    <x v="321"/>
    <x v="2"/>
    <s v="201507"/>
    <n v="2015"/>
    <n v="7"/>
    <d v="2015-07-17T00:00:00"/>
    <s v="FY16"/>
    <m/>
    <m/>
  </r>
  <r>
    <s v="Disaster-Linked Social Assistance Delivery Support System Development in Nepal"/>
    <s v="Marc S. Forni"/>
    <x v="40"/>
    <x v="2"/>
    <x v="77"/>
    <n v="501000"/>
    <x v="3"/>
    <s v="SAR (TF082817)"/>
    <x v="322"/>
    <x v="2"/>
    <s v="201507"/>
    <n v="2015"/>
    <n v="7"/>
    <d v="2015-07-17T00:00:00"/>
    <s v="FY16"/>
    <s v="Total award of $1 million, and $501 of $570k contribution funded by Germany. Additional funds may be available, but $499 covered under FY16 Base envelope."/>
    <m/>
  </r>
  <r>
    <s v="Disaster-Linked Social Assistance Delivery Support System Development in Nepal"/>
    <s v="Marc S. Forni"/>
    <x v="6"/>
    <x v="2"/>
    <x v="77"/>
    <n v="499000"/>
    <x v="3"/>
    <s v="SAR (TF082817)"/>
    <x v="322"/>
    <x v="2"/>
    <s v="201507"/>
    <n v="2015"/>
    <n v="7"/>
    <d v="2015-07-17T00:00:00"/>
    <s v="FY16"/>
    <s v="Total award of $1 million, and $501 of $570k contribution funded by Germany. Additional funds may be available, but $499 covered under FY16 Base envelope."/>
    <m/>
  </r>
  <r>
    <s v="Strengthening DRR Coordination, Planning and Policy Advisory Capacity of ECCAS (R2-BE, phase 1)"/>
    <s v="Prashant Singh"/>
    <x v="22"/>
    <x v="1"/>
    <x v="106"/>
    <n v="1369100"/>
    <x v="6"/>
    <s v="Window 1 (TF081712)"/>
    <x v="323"/>
    <x v="2"/>
    <s v="201507"/>
    <n v="2015"/>
    <n v="7"/>
    <d v="2015-07-15T00:00:00"/>
    <s v="FY16"/>
    <m/>
    <m/>
  </r>
  <r>
    <s v="Urban Flooding Community of Practice (UFCOP)"/>
    <s v="Jolanta Kryspin-Watson"/>
    <x v="41"/>
    <x v="10"/>
    <x v="109"/>
    <n v="450000"/>
    <x v="1"/>
    <s v="TF080085"/>
    <x v="324"/>
    <x v="2"/>
    <s v="201507"/>
    <n v="2015"/>
    <n v="7"/>
    <d v="2015-07-09T00:00:00"/>
    <s v="FY15"/>
    <s v="Check grant amount and if award letter has been sent out"/>
    <m/>
  </r>
  <r>
    <s v="Tbilisi Flash Floods Needs Assessment "/>
    <s v="Jose C. Joaquin Toro Landivar"/>
    <x v="6"/>
    <x v="9"/>
    <x v="90"/>
    <n v="35000"/>
    <x v="9"/>
    <s v="TF080318"/>
    <x v="325"/>
    <x v="2"/>
    <s v="201507"/>
    <n v="2015"/>
    <n v="7"/>
    <d v="2015-07-07T00:00:00"/>
    <s v="FY16"/>
    <m/>
    <m/>
  </r>
  <r>
    <s v="Kazakhstan - Catastrophe Risk Financing and Insurance - Track 2 TA"/>
    <s v="Eugene N. Gurenko"/>
    <x v="6"/>
    <x v="9"/>
    <x v="110"/>
    <n v="100000"/>
    <x v="1"/>
    <s v="TF080085"/>
    <x v="326"/>
    <x v="2"/>
    <s v="201507"/>
    <n v="2015"/>
    <n v="7"/>
    <d v="2015-07-07T00:00:00"/>
    <s v="FY16"/>
    <m/>
    <m/>
  </r>
  <r>
    <s v="DRM component for Sustainable Energy Industry Development Project"/>
    <s v="Roberto G. Aiello"/>
    <x v="20"/>
    <x v="10"/>
    <x v="94"/>
    <n v="270000"/>
    <x v="0"/>
    <s v="Country Programs (TF082633)"/>
    <x v="327"/>
    <x v="2"/>
    <s v="201507"/>
    <n v="2015"/>
    <n v="7"/>
    <d v="2015-07-01T00:00:00"/>
    <s v="FY15-16"/>
    <m/>
    <m/>
  </r>
  <r>
    <s v="DRM component for Sustainable Energy Industry Development Project"/>
    <s v="Roberto G. Aiello"/>
    <x v="20"/>
    <x v="10"/>
    <x v="94"/>
    <n v="30000"/>
    <x v="0"/>
    <s v="Country Programs (TF082633)"/>
    <x v="328"/>
    <x v="2"/>
    <s v="201507"/>
    <n v="2015"/>
    <n v="7"/>
    <d v="2015-07-01T00:00:00"/>
    <s v="FY15-16"/>
    <m/>
    <m/>
  </r>
  <r>
    <s v="Bhutan Weather, Disaster and Climate Services Improvement project "/>
    <s v="Dechen Tshering, Poonam Pillai"/>
    <x v="12"/>
    <x v="2"/>
    <x v="79"/>
    <n v="500000"/>
    <x v="0"/>
    <s v="Country Programs (TF082633)"/>
    <x v="329"/>
    <x v="2"/>
    <s v="201507"/>
    <n v="2015"/>
    <n v="7"/>
    <d v="2015-07-01T00:00:00"/>
    <s v="Fy17"/>
    <s v="Replaced TF0A3356. 1st grant of 2.3m commitment"/>
    <m/>
  </r>
  <r>
    <s v="Bhutan Weather, Disaster and Climate Services Improvement project "/>
    <s v="Dechen Tshering, Poonam Pillai"/>
    <x v="12"/>
    <x v="2"/>
    <x v="79"/>
    <n v="0"/>
    <x v="0"/>
    <s v="Country Programs (TF082633)"/>
    <x v="330"/>
    <x v="3"/>
    <s v="201507"/>
    <n v="2015"/>
    <n v="7"/>
    <d v="2015-07-01T00:00:00"/>
    <s v="Fy17"/>
    <s v="Cancelled b/c of duplication grant with TF0A1798 "/>
    <m/>
  </r>
  <r>
    <s v="Bhutan Weather, Disaster and Climate Services Improvement project "/>
    <s v="Dechen Tshering, Poonam Pillai"/>
    <x v="12"/>
    <x v="2"/>
    <x v="79"/>
    <n v="1800000"/>
    <x v="0"/>
    <s v="Country Programs (TF082633)"/>
    <x v="331"/>
    <x v="2"/>
    <s v="201507"/>
    <n v="2015"/>
    <n v="7"/>
    <d v="2015-07-01T00:00:00"/>
    <s v="Fy17"/>
    <s v="2nd grant of the total 2.3m award  "/>
    <m/>
  </r>
  <r>
    <s v="Building Resilience to FloodHazards in Northwest Rwanda through Improved National and Local Capacity"/>
    <s v="Stephen Ling"/>
    <x v="5"/>
    <x v="1"/>
    <x v="36"/>
    <n v="500000"/>
    <x v="1"/>
    <s v="TF080085"/>
    <x v="332"/>
    <x v="2"/>
    <s v="201506"/>
    <n v="2015"/>
    <n v="6"/>
    <d v="2015-06-29T00:00:00"/>
    <s v="FY15"/>
    <m/>
    <m/>
  </r>
  <r>
    <s v="Pacific Resilience Program - Tonga - GFDRR Cofininancing Grant (RE)"/>
    <s v="Denis Jean-Jacques Jordy"/>
    <x v="20"/>
    <x v="10"/>
    <x v="11"/>
    <n v="1500000"/>
    <x v="0"/>
    <s v="Country Programs (TF082633)"/>
    <x v="333"/>
    <x v="2"/>
    <s v="201506"/>
    <n v="2015"/>
    <n v="6"/>
    <d v="2015-06-24T00:00:00"/>
    <s v="FY15-16"/>
    <m/>
    <m/>
  </r>
  <r>
    <s v="Pacific Resilience Program - Tonga - GFDRR Cofininancing Grant (BE Supervision)"/>
    <s v="Denis Jean-Jacques Jordy"/>
    <x v="20"/>
    <x v="10"/>
    <x v="11"/>
    <n v="150000"/>
    <x v="0"/>
    <s v="Country Programs (TF082633)"/>
    <x v="334"/>
    <x v="2"/>
    <s v="201506"/>
    <n v="2015"/>
    <n v="6"/>
    <d v="2015-06-24T00:00:00"/>
    <s v="FY15-16"/>
    <m/>
    <m/>
  </r>
  <r>
    <s v="Scaling up Risk Reduction and Risk Financing in the PICs"/>
    <s v="Denis Jean-Jacques Jordy"/>
    <x v="20"/>
    <x v="10"/>
    <x v="94"/>
    <n v="700000"/>
    <x v="0"/>
    <s v="Country Programs (TF082633)"/>
    <x v="5"/>
    <x v="1"/>
    <s v="201506"/>
    <n v="2015"/>
    <n v="6"/>
    <d v="2015-06-24T00:00:00"/>
    <s v="FY15-16"/>
    <s v="Remaining balance from award (TF0A1232, TF0A2272)"/>
    <m/>
  </r>
  <r>
    <s v="Woreda Disaster Risk Reduction and Climate Change Adaptation Planning"/>
    <s v="Prashant Singh"/>
    <x v="5"/>
    <x v="1"/>
    <x v="17"/>
    <n v="750000"/>
    <x v="6"/>
    <s v="Window 2 (TF081713)"/>
    <x v="335"/>
    <x v="2"/>
    <s v="201506"/>
    <n v="2015"/>
    <n v="6"/>
    <d v="2015-06-24T00:00:00"/>
    <s v="FY15"/>
    <m/>
    <m/>
  </r>
  <r>
    <s v="Nepal Safer Schools Project"/>
    <s v="Marc S. Forni"/>
    <x v="37"/>
    <x v="12"/>
    <x v="77"/>
    <n v="1000000"/>
    <x v="3"/>
    <s v="Safer Schools (TF082818)"/>
    <x v="295"/>
    <x v="2"/>
    <s v="201506"/>
    <n v="2015"/>
    <n v="6"/>
    <d v="2015-06-19T00:00:00"/>
    <s v="FY15"/>
    <m/>
    <m/>
  </r>
  <r>
    <s v="Support to School Safety Program"/>
    <s v="Zaruhi Tokhmakhian"/>
    <x v="7"/>
    <x v="12"/>
    <x v="52"/>
    <n v="500000"/>
    <x v="3"/>
    <s v="Safer Schools (TF082818)"/>
    <x v="112"/>
    <x v="2"/>
    <s v="201506"/>
    <n v="2015"/>
    <n v="6"/>
    <d v="2015-06-15T00:00:00"/>
    <s v="FY15"/>
    <m/>
    <m/>
  </r>
  <r>
    <s v="Strengthening DRR Coordination, Planning and Policy Advisory Capacity of ECOWAS (R2-BE, phase 1)"/>
    <s v="Prashant Singh"/>
    <x v="5"/>
    <x v="1"/>
    <x v="1"/>
    <n v="1477500"/>
    <x v="6"/>
    <s v="Window 1 (TF081712)"/>
    <x v="336"/>
    <x v="2"/>
    <s v="201506"/>
    <n v="2015"/>
    <n v="6"/>
    <d v="2015-06-09T00:00:00"/>
    <s v="FY15"/>
    <m/>
    <m/>
  </r>
  <r>
    <s v="Resilience Results Monitoring &amp; Evaluation"/>
    <s v="Ulf Narloch"/>
    <x v="10"/>
    <x v="7"/>
    <x v="0"/>
    <n v="295000"/>
    <x v="3"/>
    <s v="Resilience to Climate Change (TF082815)"/>
    <x v="337"/>
    <x v="2"/>
    <s v="201506"/>
    <n v="2015"/>
    <n v="6"/>
    <d v="2015-06-09T00:00:00"/>
    <s v="FY15"/>
    <s v="Swiss Climate Window 3"/>
    <m/>
  </r>
  <r>
    <s v="GFDRR Labs Partnerships, Training and Communications"/>
    <s v="Alanna Simpson"/>
    <x v="6"/>
    <x v="18"/>
    <x v="0"/>
    <n v="20000"/>
    <x v="1"/>
    <s v="TF080085"/>
    <x v="193"/>
    <x v="0"/>
    <s v="201506"/>
    <n v="2015"/>
    <n v="6"/>
    <d v="2015-06-05T00:00:00"/>
    <s v="FY16"/>
    <m/>
    <m/>
  </r>
  <r>
    <s v="Open Data for Resilience Technology "/>
    <s v="Alanna Simpson"/>
    <x v="6"/>
    <x v="18"/>
    <x v="0"/>
    <n v="40000"/>
    <x v="1"/>
    <s v="TF080085"/>
    <x v="192"/>
    <x v="0"/>
    <s v="201506"/>
    <n v="2015"/>
    <n v="6"/>
    <d v="2015-06-05T00:00:00"/>
    <s v="FY16"/>
    <m/>
    <m/>
  </r>
  <r>
    <s v="Code for Resilience - 2015"/>
    <s v="Keiko Saito"/>
    <x v="6"/>
    <x v="18"/>
    <x v="0"/>
    <n v="122000"/>
    <x v="1"/>
    <s v="TF080085"/>
    <x v="154"/>
    <x v="0"/>
    <s v="201506"/>
    <n v="2015"/>
    <n v="6"/>
    <d v="2015-06-05T00:00:00"/>
    <s v="FY16"/>
    <s v="Approval date JUL as per KVs data"/>
    <m/>
  </r>
  <r>
    <s v="Burundi-Flood and Landslide Preparedness to Improve Community Resilience "/>
    <s v="Jean-Baptise Migraine"/>
    <x v="5"/>
    <x v="1"/>
    <x v="111"/>
    <n v="743982"/>
    <x v="6"/>
    <s v="Window 2 (TF081713)"/>
    <x v="338"/>
    <x v="2"/>
    <s v="201506"/>
    <n v="2015"/>
    <n v="6"/>
    <d v="2015-06-03T00:00:00"/>
    <s v="FY15"/>
    <m/>
    <m/>
  </r>
  <r>
    <s v="Mozambique - DRM Country Framework Project"/>
    <s v="Jean-Baptise Migraine"/>
    <x v="5"/>
    <x v="1"/>
    <x v="103"/>
    <n v="1000000"/>
    <x v="1"/>
    <s v="TF080085"/>
    <x v="339"/>
    <x v="2"/>
    <s v="201506"/>
    <n v="2015"/>
    <n v="6"/>
    <d v="2015-06-02T00:00:00"/>
    <s v="FY15"/>
    <m/>
    <m/>
  </r>
  <r>
    <s v="Dominica (extension and top-up)"/>
    <s v="Zoe Elena Trohanis"/>
    <x v="5"/>
    <x v="6"/>
    <x v="35"/>
    <n v="200000"/>
    <x v="6"/>
    <s v="Window 2 (TF081713)"/>
    <x v="340"/>
    <x v="0"/>
    <s v="201506"/>
    <n v="2015"/>
    <n v="6"/>
    <d v="2015-06-01T00:00:00"/>
    <s v="FY15"/>
    <s v="Unclear when this was processed."/>
    <m/>
  </r>
  <r>
    <s v="Data and risk assessment program"/>
    <s v="Keiko Saito"/>
    <x v="31"/>
    <x v="0"/>
    <x v="0"/>
    <n v="400000"/>
    <x v="0"/>
    <s v="Japan Hub (TF082634)"/>
    <x v="341"/>
    <x v="2"/>
    <s v="201505"/>
    <n v="2015"/>
    <n v="5"/>
    <d v="2015-05-27T00:00:00"/>
    <s v="FY15-16"/>
    <m/>
    <m/>
  </r>
  <r>
    <s v="Japan-World Bank Country Program Design and Implementation Support"/>
    <s v="Jack Campbell"/>
    <x v="20"/>
    <x v="0"/>
    <x v="0"/>
    <n v="1000000"/>
    <x v="0"/>
    <s v="Japan Hub (TF082634)"/>
    <x v="342"/>
    <x v="2"/>
    <s v="201505"/>
    <n v="2015"/>
    <n v="5"/>
    <d v="2015-05-26T00:00:00"/>
    <s v="FY15-16"/>
    <m/>
    <m/>
  </r>
  <r>
    <s v="Integrating DRM into Lao PDR´s Public Investment and Financing Systems "/>
    <s v="Sombath Southivong"/>
    <x v="5"/>
    <x v="10"/>
    <x v="112"/>
    <n v="588000"/>
    <x v="1"/>
    <s v="TF080085"/>
    <x v="343"/>
    <x v="2"/>
    <s v="201505"/>
    <n v="2015"/>
    <n v="5"/>
    <d v="2015-05-22T00:00:00"/>
    <s v="FY15"/>
    <m/>
    <m/>
  </r>
  <r>
    <s v="Integrating Japan’s Experience into the Global Program for Safer Schools Project"/>
    <s v="Vica Rosario Bogaerts"/>
    <x v="31"/>
    <x v="0"/>
    <x v="0"/>
    <n v="300000"/>
    <x v="0"/>
    <s v="Japan Hub (TF082634)"/>
    <x v="34"/>
    <x v="2"/>
    <s v="201505"/>
    <n v="2015"/>
    <n v="5"/>
    <d v="2015-05-21T00:00:00"/>
    <s v="FY15-16"/>
    <m/>
    <m/>
  </r>
  <r>
    <s v="Strengthening the Capacity of National Hydrological Services in Sub-Saharan Africa"/>
    <s v="Vladimir V. Tsirkunov"/>
    <x v="26"/>
    <x v="7"/>
    <x v="1"/>
    <n v="450000"/>
    <x v="3"/>
    <s v="Resilience to Climate Change (TF082815)"/>
    <x v="344"/>
    <x v="2"/>
    <s v="201505"/>
    <n v="2015"/>
    <n v="5"/>
    <d v="2015-05-20T00:00:00"/>
    <s v="FY15"/>
    <m/>
    <m/>
  </r>
  <r>
    <s v="Resilient Infrastructure: Roads, landslides and DRM"/>
    <s v="Yuka Makino"/>
    <x v="31"/>
    <x v="0"/>
    <x v="0"/>
    <n v="400000"/>
    <x v="0"/>
    <s v="Japan Hub (TF082634)"/>
    <x v="113"/>
    <x v="2"/>
    <s v="201505"/>
    <n v="2015"/>
    <n v="5"/>
    <d v="2015-05-19T00:00:00"/>
    <s v="FY15-16"/>
    <m/>
    <m/>
  </r>
  <r>
    <s v="Community Resilience: Social risk management and disaster risk management"/>
    <s v="Yuka Makino"/>
    <x v="31"/>
    <x v="0"/>
    <x v="0"/>
    <n v="400000"/>
    <x v="0"/>
    <s v="Japan Hub (TF082634)"/>
    <x v="345"/>
    <x v="2"/>
    <s v="201505"/>
    <n v="2015"/>
    <n v="5"/>
    <d v="2015-05-15T00:00:00"/>
    <s v="FY15-16"/>
    <m/>
    <m/>
  </r>
  <r>
    <s v="TRACK II (TA) JAPAN SDTF - SECRETARIAT ADMINISTRATION"/>
    <s v="Luis Tineo"/>
    <x v="5"/>
    <x v="24"/>
    <x v="0"/>
    <n v="550000"/>
    <x v="0"/>
    <s v="PMA (TF082635)"/>
    <x v="346"/>
    <x v="2"/>
    <s v="201505"/>
    <n v="2015"/>
    <n v="5"/>
    <d v="2015-05-15T00:00:00"/>
    <s v="FY15-16"/>
    <m/>
    <m/>
  </r>
  <r>
    <s v="EU/ACP Secretariat Trust Funds for Program Management and Ad"/>
    <s v="Manuela Chiapparino"/>
    <x v="5"/>
    <x v="24"/>
    <x v="0"/>
    <n v="1907970.97"/>
    <x v="6"/>
    <s v="PMA (TF081717)"/>
    <x v="347"/>
    <x v="2"/>
    <s v="201505"/>
    <n v="2015"/>
    <n v="5"/>
    <d v="2015-05-15T00:00:00"/>
    <s v="FY15"/>
    <s v="Creation date, not top up date"/>
    <m/>
  </r>
  <r>
    <s v="TRACK III (TA) MDTF - SECRETARIAT ADMINISTRATION"/>
    <s v="Raja Rehan Arshad"/>
    <x v="5"/>
    <x v="24"/>
    <x v="0"/>
    <n v="184000"/>
    <x v="9"/>
    <s v="TF080424 - TRACK III (TA) SUB MDTF FOR PROGRAM MANAGEMENT"/>
    <x v="348"/>
    <x v="2"/>
    <s v="201505"/>
    <n v="2015"/>
    <n v="5"/>
    <d v="2015-05-15T00:00:00"/>
    <s v="FY15"/>
    <s v="Creation date, not top up date"/>
    <m/>
  </r>
  <r>
    <s v="GFDRR Track 3 MDTF Callable - Secretariat Administration"/>
    <s v="Raja Rehan Arshad"/>
    <x v="5"/>
    <x v="24"/>
    <x v="0"/>
    <n v="1795506.35"/>
    <x v="9"/>
    <s v="TF080424 - TRACK III (TA) SUB MDTF FOR PROGRAM MANAGEMENT"/>
    <x v="349"/>
    <x v="2"/>
    <s v="201505"/>
    <n v="2015"/>
    <n v="5"/>
    <d v="2015-05-15T00:00:00"/>
    <s v="FY15"/>
    <s v="Creation date, not top up date"/>
    <m/>
  </r>
  <r>
    <s v="TRACK II (TA) AUSTRALIA SDTF - SECRETARIAT ADMINISTRATION"/>
    <s v="Luis Tineo"/>
    <x v="5"/>
    <x v="24"/>
    <x v="0"/>
    <n v="994369"/>
    <x v="12"/>
    <s v="PMA (TF080246)"/>
    <x v="350"/>
    <x v="0"/>
    <s v="201505"/>
    <n v="2015"/>
    <n v="5"/>
    <d v="2015-05-15T00:00:00"/>
    <s v="FY15"/>
    <s v="Creation date, not top up date"/>
    <m/>
  </r>
  <r>
    <s v="TRACK II (TA) MDTF - SECRETARIAT ADMINISTRATION"/>
    <s v="Luis Tineo"/>
    <x v="5"/>
    <x v="24"/>
    <x v="0"/>
    <n v="3999401"/>
    <x v="1"/>
    <s v="PMA (TF057710)"/>
    <x v="351"/>
    <x v="0"/>
    <s v="201505"/>
    <n v="2015"/>
    <n v="5"/>
    <d v="2015-05-15T00:00:00"/>
    <s v="FY15"/>
    <s v="Creation date, not top up date"/>
    <m/>
  </r>
  <r>
    <s v="Operationalizing Japanese Expertise and Lessons Learned in Hydrological and Meteorological Services in World Bank Client Countries"/>
    <s v="Jack Campbell"/>
    <x v="31"/>
    <x v="0"/>
    <x v="0"/>
    <n v="400000"/>
    <x v="0"/>
    <s v="Japan Hub (TF082634)"/>
    <x v="2"/>
    <x v="2"/>
    <s v="201505"/>
    <n v="2015"/>
    <n v="5"/>
    <d v="2015-05-14T00:00:00"/>
    <s v="FY15-16"/>
    <m/>
    <m/>
  </r>
  <r>
    <s v="Increasing the Resilience of Cities in MENA (conference cycle) - GFDRR Track II MDTF"/>
    <s v="Andrea Zanon"/>
    <x v="5"/>
    <x v="13"/>
    <x v="26"/>
    <n v="170000"/>
    <x v="1"/>
    <s v="TF080085"/>
    <x v="226"/>
    <x v="0"/>
    <s v="201505"/>
    <n v="2015"/>
    <n v="5"/>
    <d v="2015-05-06T00:00:00"/>
    <s v="FY15"/>
    <m/>
    <m/>
  </r>
  <r>
    <s v="Strengthening DRR Coordination, Planning, and Policy Advisory Capacity of IGAD (R2-RE, phase 1)"/>
    <s v="Francis M. Muraya"/>
    <x v="5"/>
    <x v="1"/>
    <x v="1"/>
    <n v="275750"/>
    <x v="6"/>
    <s v="Window 1 (TF081712)"/>
    <x v="352"/>
    <x v="2"/>
    <s v="201505"/>
    <n v="2015"/>
    <n v="5"/>
    <d v="2015-05-05T00:00:00"/>
    <s v="FY15"/>
    <s v="Full Amount (BE+RE) - 2,762,000"/>
    <m/>
  </r>
  <r>
    <s v="Strengthening DRR Coordination, Planning, and Policy Advisory Capacity of IGAD (R2-RE, phase 1)"/>
    <s v="Francis M. Muraya"/>
    <x v="5"/>
    <x v="1"/>
    <x v="1"/>
    <n v="2486250"/>
    <x v="6"/>
    <s v="Window 1 (TF081712)"/>
    <x v="353"/>
    <x v="2"/>
    <s v="201505"/>
    <n v="2015"/>
    <n v="5"/>
    <d v="2015-05-05T00:00:00"/>
    <s v="FY15"/>
    <s v="Full Amount (BE+RE) - 2,762,000"/>
    <m/>
  </r>
  <r>
    <s v="Nepal: Post-earthquake Needs Assessment and Recovery Planning"/>
    <s v="Marc S. Forni"/>
    <x v="5"/>
    <x v="2"/>
    <x v="77"/>
    <n v="300000"/>
    <x v="9"/>
    <s v="TF080318 - TRACK III: MDTF STANDBY RECOVERY FINANCING FACILITY-TECHNICAL ASSISTANCE"/>
    <x v="354"/>
    <x v="2"/>
    <s v="201504"/>
    <n v="2015"/>
    <n v="4"/>
    <d v="2015-04-25T00:00:00"/>
    <s v="FY15"/>
    <m/>
    <m/>
  </r>
  <r>
    <s v="Improving Early Warning System under Serbia National DRM Program"/>
    <s v="Jose C. Joaquin Toro Landivar"/>
    <x v="42"/>
    <x v="9"/>
    <x v="42"/>
    <n v="380000"/>
    <x v="3"/>
    <s v="ECA (TF082808)"/>
    <x v="355"/>
    <x v="2"/>
    <s v="201504"/>
    <n v="2015"/>
    <n v="4"/>
    <d v="2015-04-22T00:00:00"/>
    <s v="FY16"/>
    <s v="Earmarked grant (Switzerland)"/>
    <m/>
  </r>
  <r>
    <s v="PDNA Cabo Verde Volcano Eruption 2014-2015 "/>
    <s v="Doekle Geert Wielinga"/>
    <x v="22"/>
    <x v="1"/>
    <x v="74"/>
    <n v="80000"/>
    <x v="6"/>
    <s v="Window 3 (TF081714)"/>
    <x v="356"/>
    <x v="2"/>
    <s v="201504"/>
    <n v="2015"/>
    <n v="4"/>
    <d v="2015-04-22T00:00:00"/>
    <s v="FY15"/>
    <m/>
    <m/>
  </r>
  <r>
    <s v="Advancing Financial Resilience in Georgia: A Fiscal Risk Assessment and Financial Protection Strategy"/>
    <s v="Vica Rosario Bogaerts"/>
    <x v="5"/>
    <x v="9"/>
    <x v="90"/>
    <n v="150000"/>
    <x v="1"/>
    <s v="TF080085"/>
    <x v="357"/>
    <x v="2"/>
    <s v="201504"/>
    <n v="2015"/>
    <n v="4"/>
    <d v="2015-04-21T00:00:00"/>
    <s v="FY15"/>
    <s v="Called GFDRR - Advancing the DRM Agenda in Georgia. And Joaquin Toro is TTL (In Kim Van's data) "/>
    <m/>
  </r>
  <r>
    <s v="BETF Supervision- Tonga: Increasing Climate and Disaster Resilience of Post-disaster reconstruction"/>
    <s v="Christopher R. Bennett"/>
    <x v="5"/>
    <x v="10"/>
    <x v="11"/>
    <n v="200000"/>
    <x v="6"/>
    <s v="Window 2 (TF081713)"/>
    <x v="358"/>
    <x v="2"/>
    <s v="201504"/>
    <n v="2015"/>
    <n v="4"/>
    <d v="2015-04-17T00:00:00"/>
    <s v="FY15"/>
    <m/>
    <m/>
  </r>
  <r>
    <s v="Tonga: Increasing Climate and Disaster Resilience of Post-disaster reconstruction"/>
    <s v="Christopher R. Bennett"/>
    <x v="5"/>
    <x v="10"/>
    <x v="11"/>
    <n v="1800000"/>
    <x v="6"/>
    <s v="Window 2 (TF081713)"/>
    <x v="359"/>
    <x v="2"/>
    <s v="201504"/>
    <n v="2015"/>
    <n v="4"/>
    <d v="2015-04-17T00:00:00"/>
    <s v="FY15"/>
    <s v="RETF not active"/>
    <m/>
  </r>
  <r>
    <s v="Vanuatu PDNA for cyclone Pam 2015"/>
    <s v="Michael Bonte"/>
    <x v="5"/>
    <x v="10"/>
    <x v="113"/>
    <n v="160692"/>
    <x v="6"/>
    <s v="Window 3 (TF081714)"/>
    <x v="360"/>
    <x v="2"/>
    <s v="201504"/>
    <n v="2015"/>
    <n v="4"/>
    <d v="2015-04-10T00:00:00"/>
    <s v="FY15"/>
    <s v="Award letter grant amount was $163,992. They can ask for a an extra $3,300"/>
    <m/>
  </r>
  <r>
    <s v="Caribbean Disaster Risk Financing Program - Belize"/>
    <s v="Oscar Anil Ishizawa Escudero"/>
    <x v="5"/>
    <x v="6"/>
    <x v="53"/>
    <n v="233000"/>
    <x v="6"/>
    <s v="Window 2 (TF081713)"/>
    <x v="114"/>
    <x v="2"/>
    <s v="201504"/>
    <n v="2015"/>
    <n v="4"/>
    <d v="2015-04-07T00:00:00"/>
    <s v="FY15"/>
    <m/>
    <m/>
  </r>
  <r>
    <s v="Caribbean Disaster Risk Financing Program - Grenada"/>
    <s v="Oscar Anil Ishizawa Escudero"/>
    <x v="5"/>
    <x v="6"/>
    <x v="54"/>
    <n v="233000"/>
    <x v="6"/>
    <s v="Window 2 (TF081713)"/>
    <x v="115"/>
    <x v="2"/>
    <s v="201504"/>
    <n v="2015"/>
    <n v="4"/>
    <d v="2015-04-07T00:00:00"/>
    <s v="FY15"/>
    <m/>
    <m/>
  </r>
  <r>
    <s v="Caribbean Disaster Risk Financing Program - Saint Lucia"/>
    <s v="Oscar Anil Ishizawa Escudero"/>
    <x v="5"/>
    <x v="6"/>
    <x v="55"/>
    <n v="233000"/>
    <x v="6"/>
    <s v="Window 2 (TF081713)"/>
    <x v="116"/>
    <x v="2"/>
    <s v="201504"/>
    <n v="2015"/>
    <n v="4"/>
    <d v="2015-04-07T00:00:00"/>
    <s v="FY15"/>
    <m/>
    <m/>
  </r>
  <r>
    <s v="Caribbean Disaster Risk Financing Program - Jamaica"/>
    <s v="Oscar Anil Ishizawa Escudero"/>
    <x v="5"/>
    <x v="6"/>
    <x v="53"/>
    <n v="233000"/>
    <x v="6"/>
    <s v="Window 2 (TF081713)"/>
    <x v="117"/>
    <x v="2"/>
    <s v="201504"/>
    <n v="2015"/>
    <n v="4"/>
    <d v="2015-04-07T00:00:00"/>
    <s v="FY15"/>
    <m/>
    <m/>
  </r>
  <r>
    <s v="GFDRR Innovation Labs: Facilitating Regional Risk Financing and Knowledge Sharing Initiatives"/>
    <s v="Alanna Simpson"/>
    <x v="8"/>
    <x v="1"/>
    <x v="0"/>
    <n v="1539380"/>
    <x v="8"/>
    <s v="3. Facilitating regional risk financing and knowledge sharing activities (TF082776)"/>
    <x v="118"/>
    <x v="2"/>
    <s v="201504"/>
    <n v="2015"/>
    <n v="4"/>
    <d v="2015-04-03T00:00:00"/>
    <s v="FY15"/>
    <m/>
    <m/>
  </r>
  <r>
    <s v="Africa DRM: Creating Enabling Environment for Risk financing"/>
    <s v="Jean-Baptise Migraine"/>
    <x v="8"/>
    <x v="1"/>
    <x v="1"/>
    <n v="1009403"/>
    <x v="8"/>
    <s v="1. Creating enabling environment for risk financing (TF082774)"/>
    <x v="361"/>
    <x v="2"/>
    <s v="201504"/>
    <n v="2015"/>
    <n v="4"/>
    <d v="2015-04-03T00:00:00"/>
    <s v="FY15"/>
    <s v="                                             "/>
    <m/>
  </r>
  <r>
    <s v="Africa DRM: Facilitating Regional Risk Financing and Knowledge Sharing Initiatives"/>
    <s v="Jean-Baptise Migraine"/>
    <x v="8"/>
    <x v="1"/>
    <x v="1"/>
    <n v="1104966"/>
    <x v="8"/>
    <s v="3. Facilitating regional risk financing and knowledge sharing activities (TF082776)"/>
    <x v="362"/>
    <x v="2"/>
    <s v="201504"/>
    <n v="2015"/>
    <n v="4"/>
    <d v="2015-04-03T00:00:00"/>
    <s v="FY15"/>
    <m/>
    <m/>
  </r>
  <r>
    <s v="DRFI: Creating Enabling Environment for Risk financing"/>
    <s v="Julie Dana"/>
    <x v="8"/>
    <x v="1"/>
    <x v="1"/>
    <n v="168234"/>
    <x v="8"/>
    <s v="1. Creating enabling environment for risk financing (TF082774)"/>
    <x v="363"/>
    <x v="2"/>
    <s v="201504"/>
    <n v="2015"/>
    <n v="4"/>
    <d v="2015-04-03T00:00:00"/>
    <s v="FY15"/>
    <m/>
    <m/>
  </r>
  <r>
    <s v="DRFI: Supporting Countries in Developing Risk Financing Strategies"/>
    <s v="Julie Dana"/>
    <x v="8"/>
    <x v="1"/>
    <x v="1"/>
    <n v="2944092"/>
    <x v="8"/>
    <s v="2. Supporting countries in developing risk financing strategies (TF082775)"/>
    <x v="364"/>
    <x v="2"/>
    <s v="201504"/>
    <n v="2015"/>
    <n v="4"/>
    <d v="2015-04-03T00:00:00"/>
    <s v="FY15"/>
    <m/>
    <m/>
  </r>
  <r>
    <s v="DRFI: Facilitating Regional Risk Financing and Knowledge Sharing Initiatives"/>
    <s v="Julie Dana"/>
    <x v="8"/>
    <x v="1"/>
    <x v="1"/>
    <n v="1098958"/>
    <x v="8"/>
    <s v="3. Facilitating regional risk financing and knowledge sharing activities (TF082776)"/>
    <x v="365"/>
    <x v="2"/>
    <s v="201504"/>
    <n v="2015"/>
    <n v="4"/>
    <d v="2015-04-03T00:00:00"/>
    <s v="FY15"/>
    <m/>
    <m/>
  </r>
  <r>
    <s v="Africa DRM: Supporting Countries in Developing Risk Financing Strategies"/>
    <s v="Saurabh Suresh Dani"/>
    <x v="8"/>
    <x v="1"/>
    <x v="1"/>
    <n v="1261754"/>
    <x v="8"/>
    <s v="2. Supporting countries in developing risk financing strategies (TF082775)"/>
    <x v="366"/>
    <x v="2"/>
    <s v="201504"/>
    <n v="2015"/>
    <n v="4"/>
    <d v="2015-04-03T00:00:00"/>
    <s v="FY15"/>
    <m/>
    <m/>
  </r>
  <r>
    <s v="GFDRR Innovation Labs: Creating the Enabling Environment for Risk financing"/>
    <s v="Alanna Simpson"/>
    <x v="8"/>
    <x v="1"/>
    <x v="0"/>
    <n v="2307206"/>
    <x v="8"/>
    <s v="1. Creating enabling environment for risk financing (TF082774)"/>
    <x v="119"/>
    <x v="2"/>
    <s v="201504"/>
    <n v="2015"/>
    <n v="4"/>
    <d v="2015-04-02T00:00:00"/>
    <s v="FY15"/>
    <m/>
    <m/>
  </r>
  <r>
    <s v="Armenia National Disaster Risk Management Program"/>
    <s v="Ko Takeuchi"/>
    <x v="20"/>
    <x v="9"/>
    <x v="52"/>
    <n v="1250000"/>
    <x v="0"/>
    <s v="Country Programs (TF082633)"/>
    <x v="367"/>
    <x v="2"/>
    <s v="201503"/>
    <n v="2015"/>
    <n v="3"/>
    <d v="2015-03-31T00:00:00"/>
    <s v="FY15-16"/>
    <m/>
    <m/>
  </r>
  <r>
    <s v="Strengthening Climate Information and Early Warning Systems to Support Climate-Resilient Development in Honduras and Nicaragua"/>
    <s v="Ana Campos"/>
    <x v="20"/>
    <x v="6"/>
    <x v="41"/>
    <n v="700000"/>
    <x v="0"/>
    <s v="Country Programs (TF082633)"/>
    <x v="65"/>
    <x v="2"/>
    <s v="201503"/>
    <n v="2015"/>
    <n v="3"/>
    <d v="2015-03-30T00:00:00"/>
    <s v="FY15-16"/>
    <m/>
    <m/>
  </r>
  <r>
    <s v="Strengthening Early Warning and DRM Capacity in Afghanistan"/>
    <s v="Federica Ranghieri"/>
    <x v="20"/>
    <x v="2"/>
    <x v="34"/>
    <n v="2500000"/>
    <x v="0"/>
    <s v="Country Programs (TF082633)"/>
    <x v="106"/>
    <x v="2"/>
    <s v="201503"/>
    <n v="2015"/>
    <n v="3"/>
    <d v="2015-03-27T00:00:00"/>
    <s v="FY15-16"/>
    <m/>
    <m/>
  </r>
  <r>
    <s v="Understanding Disaster Risk and Welfare Impacts in Bolivia "/>
    <s v="Oscar Anil Ishizawa Escudero"/>
    <x v="5"/>
    <x v="6"/>
    <x v="98"/>
    <n v="150000"/>
    <x v="1"/>
    <s v="TF080085"/>
    <x v="368"/>
    <x v="2"/>
    <s v="201503"/>
    <n v="2015"/>
    <n v="3"/>
    <d v="2015-03-27T00:00:00"/>
    <s v="FY15"/>
    <m/>
    <m/>
  </r>
  <r>
    <s v="Identifying Risk to Protect Schools in the Dominican Republic "/>
    <s v="Michel Matera"/>
    <x v="5"/>
    <x v="6"/>
    <x v="20"/>
    <n v="638574"/>
    <x v="6"/>
    <s v="Window 2 (TF081713)"/>
    <x v="369"/>
    <x v="2"/>
    <s v="201503"/>
    <n v="2015"/>
    <n v="3"/>
    <d v="2015-03-26T00:00:00"/>
    <s v="FY15"/>
    <s v="Draft Stage 2 (C4P)"/>
    <m/>
  </r>
  <r>
    <s v="Mozambique Rapid Assessment Mission with Focus on Flood Risk Management"/>
    <s v="Jean-Baptise Migraine"/>
    <x v="5"/>
    <x v="1"/>
    <x v="103"/>
    <n v="100000"/>
    <x v="6"/>
    <s v="Window 3 (TF081714)"/>
    <x v="370"/>
    <x v="2"/>
    <s v="201503"/>
    <n v="2015"/>
    <n v="3"/>
    <d v="2015-03-24T00:00:00"/>
    <s v="FY15"/>
    <m/>
    <m/>
  </r>
  <r>
    <s v="Building Disaster Resilience in priority sectors in Haiti"/>
    <s v="Michel Matera"/>
    <x v="5"/>
    <x v="6"/>
    <x v="29"/>
    <n v="0"/>
    <x v="1"/>
    <s v="TF080085"/>
    <x v="5"/>
    <x v="1"/>
    <s v="201503"/>
    <n v="2015"/>
    <n v="3"/>
    <d v="2015-03-16T00:00:00"/>
    <s v="FY15"/>
    <s v="1m awared. $734k promise to DFID. Cancelled and Replaced by 04 new projects"/>
    <m/>
  </r>
  <r>
    <s v="Resilience Dialogues"/>
    <s v="Prashant Singh"/>
    <x v="5"/>
    <x v="22"/>
    <x v="0"/>
    <n v="100000"/>
    <x v="1"/>
    <s v="TF080085"/>
    <x v="371"/>
    <x v="0"/>
    <s v="201503"/>
    <n v="2015"/>
    <n v="3"/>
    <d v="2015-03-16T00:00:00"/>
    <s v="FY15"/>
    <s v="Top-up for Sendai Resilience Dialogue"/>
    <m/>
  </r>
  <r>
    <s v="Challenge Fund and Open Data for Resilience Scoping Project "/>
    <s v="Emma Katrine Phillips"/>
    <x v="32"/>
    <x v="18"/>
    <x v="0"/>
    <n v="1514480"/>
    <x v="3"/>
    <s v="Innovation Lab (TF082810)"/>
    <x v="272"/>
    <x v="2"/>
    <s v="201503"/>
    <n v="2015"/>
    <n v="3"/>
    <d v="2015-03-04T00:00:00"/>
    <s v="FY15"/>
    <m/>
    <m/>
  </r>
  <r>
    <s v="GFDRR Country Evaluation 2015"/>
    <s v="Vica Rosario Bogaerts"/>
    <x v="6"/>
    <x v="22"/>
    <x v="0"/>
    <n v="54000"/>
    <x v="1"/>
    <s v="TF080085"/>
    <x v="372"/>
    <x v="0"/>
    <s v="201503"/>
    <n v="2015"/>
    <n v="3"/>
    <d v="2015-03-01T00:00:00"/>
    <s v="FY16"/>
    <s v="EXPECTED TOP-UP REQUEST"/>
    <m/>
  </r>
  <r>
    <s v="Niger Technical Assistance for multi-hazard early warning system with focus on rapid-onset hazards"/>
    <s v="Jean-Baptise Migraine"/>
    <x v="5"/>
    <x v="1"/>
    <x v="104"/>
    <n v="300000"/>
    <x v="6"/>
    <s v="Window 2 (TF081713)"/>
    <x v="373"/>
    <x v="2"/>
    <s v="201502"/>
    <n v="2015"/>
    <n v="2"/>
    <d v="2015-02-27T00:00:00"/>
    <s v="FY15"/>
    <m/>
    <m/>
  </r>
  <r>
    <s v="Developing Strategic Plans for Financial Protection Mechanisms in South East Asia"/>
    <s v="Armando Eduardo Guzman Escobar"/>
    <x v="20"/>
    <x v="10"/>
    <x v="56"/>
    <n v="2500000"/>
    <x v="0"/>
    <s v="Country Programs (TF082633)"/>
    <x v="374"/>
    <x v="2"/>
    <s v="201502"/>
    <n v="2015"/>
    <n v="2"/>
    <d v="2015-02-24T00:00:00"/>
    <s v="FY15-16"/>
    <m/>
    <m/>
  </r>
  <r>
    <s v="Developing a Strategy for Disaster Risk Management in Argentina"/>
    <s v="Niels B. Holm-Nielsen"/>
    <x v="5"/>
    <x v="6"/>
    <x v="32"/>
    <n v="80000"/>
    <x v="1"/>
    <s v="TF080085"/>
    <x v="375"/>
    <x v="2"/>
    <s v="201502"/>
    <n v="2015"/>
    <n v="2"/>
    <d v="2015-02-20T00:00:00"/>
    <s v="FY15"/>
    <s v="Confirmed with Water Sector TTL and Practice Manager"/>
    <m/>
  </r>
  <r>
    <s v="Malawi Flood PDNA 2015"/>
    <s v="Ayaz Parvez"/>
    <x v="22"/>
    <x v="1"/>
    <x v="50"/>
    <n v="170000"/>
    <x v="6"/>
    <s v="Window 3 (TF081714)"/>
    <x v="376"/>
    <x v="2"/>
    <s v="201502"/>
    <n v="2015"/>
    <n v="2"/>
    <d v="2015-02-19T00:00:00"/>
    <s v="FY15"/>
    <m/>
    <m/>
  </r>
  <r>
    <s v="Risk Assessment and Resilience Action Plan"/>
    <s v="Francis M. Muraya"/>
    <x v="22"/>
    <x v="1"/>
    <x v="114"/>
    <n v="650000"/>
    <x v="6"/>
    <s v="Window 2 (TF081713)"/>
    <x v="377"/>
    <x v="2"/>
    <s v="201502"/>
    <n v="2015"/>
    <n v="2"/>
    <d v="2015-02-04T00:00:00"/>
    <s v="FY15"/>
    <m/>
    <m/>
  </r>
  <r>
    <s v="Community Resilience to Climate and Disaster Risk Project (C"/>
    <s v="Denis Jean-Jacques Jordy"/>
    <x v="5"/>
    <x v="10"/>
    <x v="115"/>
    <n v="200000"/>
    <x v="6"/>
    <s v="Window 2 (TF081713)"/>
    <x v="378"/>
    <x v="2"/>
    <s v="201501"/>
    <n v="2015"/>
    <n v="1"/>
    <d v="2015-01-30T00:00:00"/>
    <s v="FY15"/>
    <s v="Approved in FY14 (Dec 2013 - http://sdweb.worldbank.org/gfdrr/home.cfm?Page=activity_details&amp;oid=5159&amp;rg=247)"/>
    <m/>
  </r>
  <r>
    <s v="Disaster Risk Finance Just in Time support to operations FY15"/>
    <s v="Olivier Mahul"/>
    <x v="5"/>
    <x v="16"/>
    <x v="0"/>
    <n v="500000"/>
    <x v="1"/>
    <s v="TF080085"/>
    <x v="379"/>
    <x v="2"/>
    <s v="201501"/>
    <n v="2015"/>
    <n v="1"/>
    <d v="2015-01-23T00:00:00"/>
    <s v="FY15"/>
    <m/>
    <m/>
  </r>
  <r>
    <s v="&quot;Stories of Impact&quot; - harvesting stories of operational results and lessons"/>
    <s v="Vica Rosario Bogaerts"/>
    <x v="5"/>
    <x v="22"/>
    <x v="0"/>
    <n v="50000"/>
    <x v="1"/>
    <s v="TF080085"/>
    <x v="380"/>
    <x v="2"/>
    <s v="201501"/>
    <n v="2015"/>
    <n v="1"/>
    <d v="2015-01-23T00:00:00"/>
    <s v="FY15"/>
    <m/>
    <m/>
  </r>
  <r>
    <s v="New Strategy for Capacity Building Development of GFDRR's Capacity Building Strategy and eLearning Program"/>
    <s v="Federica Ranghieri"/>
    <x v="5"/>
    <x v="25"/>
    <x v="0"/>
    <n v="250000"/>
    <x v="1"/>
    <s v="TF080085"/>
    <x v="381"/>
    <x v="2"/>
    <s v="201501"/>
    <n v="2015"/>
    <n v="1"/>
    <d v="2015-01-16T00:00:00"/>
    <s v="FY15"/>
    <m/>
    <m/>
  </r>
  <r>
    <s v="Capacity Building for Disaster Risk Reduction (DRR) in the MENA Region"/>
    <s v="Andrea Zanon"/>
    <x v="5"/>
    <x v="13"/>
    <x v="56"/>
    <n v="260000"/>
    <x v="1"/>
    <s v="TF080085"/>
    <x v="120"/>
    <x v="2"/>
    <s v="201501"/>
    <n v="2015"/>
    <n v="1"/>
    <d v="2015-01-13T00:00:00"/>
    <s v="FY15"/>
    <m/>
    <m/>
  </r>
  <r>
    <s v="Strengthening National DRM Investments in Vietnam"/>
    <s v="Abigail Baca"/>
    <x v="5"/>
    <x v="10"/>
    <x v="16"/>
    <n v="800000"/>
    <x v="1"/>
    <s v="TF080085"/>
    <x v="382"/>
    <x v="2"/>
    <s v="201501"/>
    <n v="2015"/>
    <n v="1"/>
    <d v="2015-01-02T00:00:00"/>
    <s v="FY15"/>
    <m/>
    <m/>
  </r>
  <r>
    <s v="Strengthening Disaster Risk Management and Climate Resilience in Jamaica?s Development Planning Process"/>
    <s v="Eric Dickson"/>
    <x v="5"/>
    <x v="6"/>
    <x v="95"/>
    <n v="644924"/>
    <x v="6"/>
    <s v="Window 2 (TF081713)"/>
    <x v="383"/>
    <x v="2"/>
    <s v="201412"/>
    <n v="2014"/>
    <n v="12"/>
    <d v="2014-12-23T00:00:00"/>
    <s v="FY15"/>
    <m/>
    <m/>
  </r>
  <r>
    <s v="Strengthening Disaster Risk Management and Climate Resilience in Jamaica?s Development Planning Process"/>
    <s v="Eric Dickson"/>
    <x v="5"/>
    <x v="6"/>
    <x v="95"/>
    <n v="214925"/>
    <x v="6"/>
    <s v="Window 2 (TF081713)"/>
    <x v="383"/>
    <x v="0"/>
    <s v="201412"/>
    <n v="2014"/>
    <n v="12"/>
    <d v="2014-12-23T00:00:00"/>
    <s v="FY15"/>
    <s v="Do not make change to date as this Top-up is  to revert a fund clawback made by TACT's mistake"/>
    <m/>
  </r>
  <r>
    <s v="Just-in-Time Capacity Building and Advice for Climate Resilience"/>
    <s v="Bettencourt, Sofia U. "/>
    <x v="43"/>
    <x v="7"/>
    <x v="0"/>
    <n v="3000000"/>
    <x v="3"/>
    <s v="Resilience to Climate Change (TF082815)"/>
    <x v="384"/>
    <x v="2"/>
    <s v="201412"/>
    <n v="2014"/>
    <n v="12"/>
    <d v="2014-12-21T00:00:00"/>
    <s v="FY15"/>
    <s v="Close monitoring needed"/>
    <m/>
  </r>
  <r>
    <s v="Bank-GFDRR Support for WCDRR 2015"/>
    <s v="Prashant Singh"/>
    <x v="5"/>
    <x v="22"/>
    <x v="0"/>
    <n v="874536"/>
    <x v="1"/>
    <s v="TF080085"/>
    <x v="385"/>
    <x v="2"/>
    <s v="201412"/>
    <n v="2014"/>
    <n v="12"/>
    <d v="2014-12-16T00:00:00"/>
    <s v="FY15"/>
    <m/>
    <m/>
  </r>
  <r>
    <s v="Lebanon Comprehensive Urban Resilience Project "/>
    <s v="Andrea Zanon"/>
    <x v="5"/>
    <x v="13"/>
    <x v="75"/>
    <n v="700000"/>
    <x v="1"/>
    <s v="TF080085"/>
    <x v="190"/>
    <x v="2"/>
    <s v="201412"/>
    <n v="2014"/>
    <n v="12"/>
    <d v="2014-12-15T00:00:00"/>
    <s v="FY15"/>
    <m/>
    <m/>
  </r>
  <r>
    <s v="Central America Disaster Risk Financing Engagement (GFDRR Track II MDTF)"/>
    <s v="Ana Campos"/>
    <x v="5"/>
    <x v="6"/>
    <x v="40"/>
    <n v="300000"/>
    <x v="1"/>
    <s v="TF080085"/>
    <x v="386"/>
    <x v="0"/>
    <s v="201412"/>
    <n v="2014"/>
    <n v="12"/>
    <d v="2014-12-15T00:00:00"/>
    <s v="FY15"/>
    <s v="TTL will submit 300,000 Stage 1 proposal before December 15"/>
    <m/>
  </r>
  <r>
    <s v="Small Island States Resilience Initiative (SISRI) Thematic Group"/>
    <s v="Bettencourt, Sofia U. "/>
    <x v="5"/>
    <x v="19"/>
    <x v="0"/>
    <n v="400000"/>
    <x v="1"/>
    <s v="TF080085"/>
    <x v="387"/>
    <x v="2"/>
    <s v="201412"/>
    <n v="2014"/>
    <n v="12"/>
    <d v="2014-12-14T00:00:00"/>
    <s v="FY15"/>
    <m/>
    <m/>
  </r>
  <r>
    <s v="Improving Service Delivery of DRM in India"/>
    <s v="Saurabh Suresh Dani"/>
    <x v="20"/>
    <x v="2"/>
    <x v="43"/>
    <n v="2000000"/>
    <x v="0"/>
    <s v="Country Programs (TF082633)"/>
    <x v="388"/>
    <x v="2"/>
    <s v="201412"/>
    <n v="2014"/>
    <n v="12"/>
    <d v="2014-12-08T00:00:00"/>
    <s v="FY15-16"/>
    <m/>
    <m/>
  </r>
  <r>
    <s v="Development of Risk Reduction Measures, Preparedness and Response to Disaster Risk in Central Africa"/>
    <s v="Francis M. Muraya"/>
    <x v="22"/>
    <x v="1"/>
    <x v="116"/>
    <n v="300000"/>
    <x v="6"/>
    <s v="Window 1 (TF081712)"/>
    <x v="389"/>
    <x v="2"/>
    <s v="201412"/>
    <n v="2014"/>
    <n v="12"/>
    <d v="2014-12-01T00:00:00"/>
    <s v="FY15"/>
    <m/>
    <m/>
  </r>
  <r>
    <s v="Empowering Communities for Disaster and Climate Resilience -"/>
    <s v="Margaret Arnold"/>
    <x v="5"/>
    <x v="17"/>
    <x v="0"/>
    <n v="145000"/>
    <x v="1"/>
    <s v="TF080085"/>
    <x v="299"/>
    <x v="0"/>
    <s v="201412"/>
    <n v="2014"/>
    <n v="12"/>
    <d v="2014-12-01T00:00:00"/>
    <s v="FY15"/>
    <m/>
    <m/>
  </r>
  <r>
    <s v="Technical input to the Global Assessment Report 2015 (GFDRR_"/>
    <s v="Robert Curle Jesse Reid"/>
    <x v="5"/>
    <x v="22"/>
    <x v="0"/>
    <n v="75000"/>
    <x v="9"/>
    <s v="TF080318 - TRACK III: MDTF STANDBY RECOVERY FINANCING FACILITY-TECHNICAL ASSISTANCE"/>
    <x v="390"/>
    <x v="0"/>
    <s v="201412"/>
    <n v="2014"/>
    <n v="12"/>
    <d v="2014-12-01T00:00:00"/>
    <s v="FY15"/>
    <m/>
    <m/>
  </r>
  <r>
    <s v="Supporting institutional building under the National Disaster Risk Management Program"/>
    <s v="Jose C. Joaquin Toro Landivar"/>
    <x v="5"/>
    <x v="9"/>
    <x v="42"/>
    <n v="500000"/>
    <x v="1"/>
    <s v="TF080085"/>
    <x v="391"/>
    <x v="2"/>
    <s v="201411"/>
    <n v="2014"/>
    <n v="11"/>
    <d v="2014-11-26T00:00:00"/>
    <s v="FY15"/>
    <m/>
    <m/>
  </r>
  <r>
    <s v="Developing Safer School Programs in Malawi "/>
    <s v="Francis Samson Nkoka"/>
    <x v="5"/>
    <x v="1"/>
    <x v="50"/>
    <n v="300000"/>
    <x v="1"/>
    <s v="TF080085"/>
    <x v="392"/>
    <x v="2"/>
    <s v="201411"/>
    <n v="2014"/>
    <n v="11"/>
    <d v="2014-11-25T00:00:00"/>
    <s v="FY15"/>
    <m/>
    <m/>
  </r>
  <r>
    <s v="Policy dialogue for the development of a Comprehensive Natural Disaster Risk Management Program"/>
    <s v="Francis M. Muraya"/>
    <x v="5"/>
    <x v="1"/>
    <x v="6"/>
    <n v="500000"/>
    <x v="1"/>
    <s v="TF080085"/>
    <x v="393"/>
    <x v="2"/>
    <s v="201411"/>
    <n v="2014"/>
    <n v="11"/>
    <d v="2014-11-21T00:00:00"/>
    <s v="FY15"/>
    <m/>
    <m/>
  </r>
  <r>
    <s v="Senegal Disaster Risk Management PHASE II"/>
    <s v="Isabelle Celine Kane"/>
    <x v="5"/>
    <x v="1"/>
    <x v="76"/>
    <n v="1000000"/>
    <x v="1"/>
    <s v="TF080085"/>
    <x v="394"/>
    <x v="2"/>
    <s v="201411"/>
    <n v="2014"/>
    <n v="11"/>
    <d v="2014-11-21T00:00:00"/>
    <s v="FY15"/>
    <m/>
    <m/>
  </r>
  <r>
    <s v="Ethiopia Disaster Risk Management Analysis"/>
    <s v="Michel Matera"/>
    <x v="5"/>
    <x v="1"/>
    <x v="17"/>
    <n v="700000"/>
    <x v="1"/>
    <s v="TF080085"/>
    <x v="101"/>
    <x v="2"/>
    <s v="201411"/>
    <n v="2014"/>
    <n v="11"/>
    <d v="2014-11-21T00:00:00"/>
    <s v="FY15"/>
    <m/>
    <m/>
  </r>
  <r>
    <s v="Philippines - Support to Implementation of Disaster Risk Financing and Insurance Strategy"/>
    <s v="Olivier Mahul"/>
    <x v="44"/>
    <x v="16"/>
    <x v="19"/>
    <n v="4408200"/>
    <x v="3"/>
    <s v="DRFI (TF082804)"/>
    <x v="395"/>
    <x v="2"/>
    <s v="201411"/>
    <n v="2014"/>
    <n v="11"/>
    <d v="2014-11-14T00:00:00"/>
    <s v="FY15"/>
    <s v="Need to monitor DFID tranches vs. installments"/>
    <m/>
  </r>
  <r>
    <s v="Disaster Risk Financing and Insurance Program - Policy FY15-17"/>
    <s v="Benedikt Lukas Signer"/>
    <x v="5"/>
    <x v="16"/>
    <x v="0"/>
    <n v="1000000"/>
    <x v="1"/>
    <s v="TF080085"/>
    <x v="396"/>
    <x v="2"/>
    <s v="201411"/>
    <n v="2014"/>
    <n v="11"/>
    <d v="2014-11-14T00:00:00"/>
    <s v="FY15"/>
    <m/>
    <m/>
  </r>
  <r>
    <s v="Strengthening Urban Resilience to Disasters in Kyrgyz Republic"/>
    <s v="Yarissa Lyngdoh Sommer"/>
    <x v="5"/>
    <x v="9"/>
    <x v="30"/>
    <n v="597900"/>
    <x v="1"/>
    <s v="TF080085"/>
    <x v="397"/>
    <x v="2"/>
    <s v="201411"/>
    <n v="2014"/>
    <n v="11"/>
    <d v="2014-11-12T00:00:00"/>
    <s v="FY15"/>
    <m/>
    <m/>
  </r>
  <r>
    <s v="GFDRR Track II TA for Modernizing Hydro-Meteorological Services to Strengthen Climate Resilience in Africa"/>
    <s v="Vladimir V. Tsirkunov"/>
    <x v="5"/>
    <x v="1"/>
    <x v="1"/>
    <n v="1000000"/>
    <x v="1"/>
    <s v="TF080085"/>
    <x v="82"/>
    <x v="2"/>
    <s v="201411"/>
    <n v="2014"/>
    <n v="11"/>
    <d v="2014-11-07T00:00:00"/>
    <s v="FY15"/>
    <m/>
    <m/>
  </r>
  <r>
    <s v="Evolving risk: Influencing Decision Makers on the Potential Today to Reduce Disaster Risk of Tomorrow"/>
    <s v="Alanna Simpson"/>
    <x v="5"/>
    <x v="18"/>
    <x v="0"/>
    <n v="210000"/>
    <x v="1"/>
    <s v="TF080085"/>
    <x v="398"/>
    <x v="2"/>
    <s v="201411"/>
    <n v="2014"/>
    <n v="11"/>
    <d v="2014-11-03T00:00:00"/>
    <s v="FY15"/>
    <m/>
    <m/>
  </r>
  <r>
    <s v="Open Data for Resilience: Support to Ebola Crisis"/>
    <s v="Alanna Simpson"/>
    <x v="5"/>
    <x v="18"/>
    <x v="0"/>
    <n v="100000"/>
    <x v="1"/>
    <s v="TF080085"/>
    <x v="399"/>
    <x v="2"/>
    <s v="201411"/>
    <n v="2014"/>
    <n v="11"/>
    <d v="2014-11-03T00:00:00"/>
    <s v="FY15"/>
    <m/>
    <m/>
  </r>
  <r>
    <s v="GFDRR Country Evaluation 2015"/>
    <s v="Vica Rosario Bogaerts"/>
    <x v="5"/>
    <x v="22"/>
    <x v="0"/>
    <n v="500000"/>
    <x v="1"/>
    <s v="TF080085"/>
    <x v="372"/>
    <x v="2"/>
    <s v="201410"/>
    <n v="2014"/>
    <n v="10"/>
    <d v="2014-10-27T00:00:00"/>
    <s v="FY15"/>
    <m/>
    <m/>
  </r>
  <r>
    <s v="Mozambique Safer Schools Program"/>
    <s v="Francis Samson Nkoka"/>
    <x v="5"/>
    <x v="1"/>
    <x v="103"/>
    <n v="1500000"/>
    <x v="1"/>
    <s v="TF080085"/>
    <x v="400"/>
    <x v="2"/>
    <s v="201410"/>
    <n v="2014"/>
    <n v="10"/>
    <d v="2014-10-24T00:00:00"/>
    <s v="FY15"/>
    <m/>
    <m/>
  </r>
  <r>
    <s v="Mainstreaming DRM through Simple and Robust Hazard Analytics: Development of an open-source hazard analytical tool"/>
    <s v="Alanna Simpson"/>
    <x v="5"/>
    <x v="18"/>
    <x v="0"/>
    <n v="825000"/>
    <x v="1"/>
    <s v="TF080085"/>
    <x v="194"/>
    <x v="2"/>
    <s v="201410"/>
    <n v="2014"/>
    <n v="10"/>
    <d v="2014-10-24T00:00:00"/>
    <s v="FY15"/>
    <m/>
    <m/>
  </r>
  <r>
    <s v="Disaster Linked Social Protection FY15-17 (November 2014 -  June 2017)"/>
    <s v="Barry Patrick Maher"/>
    <x v="5"/>
    <x v="16"/>
    <x v="0"/>
    <n v="500000"/>
    <x v="1"/>
    <s v="TF080085"/>
    <x v="401"/>
    <x v="2"/>
    <s v="201410"/>
    <n v="2014"/>
    <n v="10"/>
    <d v="2014-10-23T00:00:00"/>
    <s v="FY15"/>
    <m/>
    <m/>
  </r>
  <r>
    <s v="Marshall Islands - Pacific Catastrophe Risk Insurance Pilot"/>
    <s v="Olivier Mahul"/>
    <x v="20"/>
    <x v="10"/>
    <x v="94"/>
    <n v="250000"/>
    <x v="0"/>
    <s v="Country Programs (TF082633)"/>
    <x v="402"/>
    <x v="2"/>
    <s v="201410"/>
    <n v="2014"/>
    <n v="10"/>
    <d v="2014-10-20T00:00:00"/>
    <s v="FY15-16"/>
    <m/>
    <m/>
  </r>
  <r>
    <s v="Samoa - Pacific Catastrophe Risk Insurance Pilot Season 3"/>
    <s v="Olivier Mahul"/>
    <x v="20"/>
    <x v="10"/>
    <x v="94"/>
    <n v="250000"/>
    <x v="0"/>
    <s v="Country Programs (TF082633)"/>
    <x v="403"/>
    <x v="2"/>
    <s v="201410"/>
    <n v="2014"/>
    <n v="10"/>
    <d v="2014-10-20T00:00:00"/>
    <s v="FY15-16"/>
    <m/>
    <m/>
  </r>
  <r>
    <s v="Tonga - Pacific Catastrophe Risk Insurance Pilot Season 3"/>
    <s v="Olivier Mahul"/>
    <x v="20"/>
    <x v="10"/>
    <x v="94"/>
    <n v="250000"/>
    <x v="0"/>
    <s v="Country Programs (TF082633)"/>
    <x v="404"/>
    <x v="2"/>
    <s v="201410"/>
    <n v="2014"/>
    <n v="10"/>
    <d v="2014-10-20T00:00:00"/>
    <s v="FY15-16"/>
    <m/>
    <m/>
  </r>
  <r>
    <s v="Vanuatu - Pacific Catastrophe Risk Insurance Pilot Season 3"/>
    <s v="Olivier Mahul"/>
    <x v="20"/>
    <x v="10"/>
    <x v="94"/>
    <n v="250000"/>
    <x v="0"/>
    <s v="Country Programs (TF082633)"/>
    <x v="405"/>
    <x v="2"/>
    <s v="201410"/>
    <n v="2014"/>
    <n v="10"/>
    <d v="2014-10-20T00:00:00"/>
    <s v="FY15-16"/>
    <m/>
    <m/>
  </r>
  <r>
    <s v="Preparing collaboration with regional organizations in Africa under the ACP-EU Program"/>
    <s v="Christoph Pusch"/>
    <x v="22"/>
    <x v="1"/>
    <x v="56"/>
    <n v="500000"/>
    <x v="6"/>
    <s v="Window 1 (TF081712)"/>
    <x v="406"/>
    <x v="2"/>
    <s v="201410"/>
    <n v="2014"/>
    <n v="10"/>
    <d v="2014-10-16T00:00:00"/>
    <s v="FY15"/>
    <m/>
    <m/>
  </r>
  <r>
    <s v="GFDRR Innovation Labs: Enhancing Risk Identification Quality through Technical Assistance"/>
    <s v="Alanna Simpson"/>
    <x v="5"/>
    <x v="18"/>
    <x v="0"/>
    <n v="230000"/>
    <x v="1"/>
    <s v="TF080085"/>
    <x v="195"/>
    <x v="2"/>
    <s v="201410"/>
    <n v="2014"/>
    <n v="10"/>
    <d v="2014-10-14T00:00:00"/>
    <s v="FY15"/>
    <m/>
    <m/>
  </r>
  <r>
    <s v="GFDRR Innovation Labs: Partnerships, Training and Communication"/>
    <s v="Alanna Simpson"/>
    <x v="5"/>
    <x v="18"/>
    <x v="0"/>
    <n v="270000"/>
    <x v="1"/>
    <s v="TF080085"/>
    <x v="193"/>
    <x v="2"/>
    <s v="201410"/>
    <n v="2014"/>
    <n v="10"/>
    <d v="2014-10-14T00:00:00"/>
    <s v="FY15"/>
    <m/>
    <m/>
  </r>
  <r>
    <s v="Open Data for Resilience Technology Development"/>
    <s v="Alanna Simpson"/>
    <x v="5"/>
    <x v="18"/>
    <x v="0"/>
    <n v="185000"/>
    <x v="1"/>
    <s v="TF080085"/>
    <x v="192"/>
    <x v="2"/>
    <s v="201410"/>
    <n v="2014"/>
    <n v="10"/>
    <d v="2014-10-14T00:00:00"/>
    <s v="FY15"/>
    <m/>
    <m/>
  </r>
  <r>
    <s v="Code for Resilience - 2015"/>
    <s v="Keiko Saito"/>
    <x v="5"/>
    <x v="18"/>
    <x v="0"/>
    <n v="240000"/>
    <x v="1"/>
    <s v="TF080085"/>
    <x v="154"/>
    <x v="2"/>
    <s v="201410"/>
    <n v="2014"/>
    <n v="10"/>
    <d v="2014-10-14T00:00:00"/>
    <s v="FY15"/>
    <m/>
    <m/>
  </r>
  <r>
    <s v="Research and Peer-to-Peer Knowledge Exchange for 2015 WCDRR in Sendai"/>
    <s v="Margaret Arnold"/>
    <x v="5"/>
    <x v="17"/>
    <x v="0"/>
    <n v="355000"/>
    <x v="1"/>
    <s v="TF080085"/>
    <x v="407"/>
    <x v="2"/>
    <s v="201410"/>
    <n v="2014"/>
    <n v="10"/>
    <d v="2014-10-08T00:00:00"/>
    <s v="FY15"/>
    <m/>
    <m/>
  </r>
  <r>
    <s v="Programmatic TA: Building Climate and Disaster Resilience in the Pacific"/>
    <s v="Denis Jean-Jacques Jordy"/>
    <x v="5"/>
    <x v="10"/>
    <x v="56"/>
    <n v="1000000"/>
    <x v="6"/>
    <s v="Window 1 (TF081712)"/>
    <x v="408"/>
    <x v="2"/>
    <s v="201410"/>
    <n v="2014"/>
    <n v="10"/>
    <d v="2014-10-07T00:00:00"/>
    <s v="FY15"/>
    <s v="Additional $400k planned"/>
    <m/>
  </r>
  <r>
    <s v="Ghana - Strengthening Flood Management in Ghana"/>
    <s v="Shelley Mcmillan"/>
    <x v="20"/>
    <x v="1"/>
    <x v="22"/>
    <n v="1500000"/>
    <x v="0"/>
    <s v="Country Programs (TF082633)"/>
    <x v="409"/>
    <x v="2"/>
    <s v="201410"/>
    <n v="2014"/>
    <n v="10"/>
    <d v="2014-10-01T00:00:00"/>
    <s v="FY15-16"/>
    <m/>
    <m/>
  </r>
  <r>
    <s v="Turkey - Building Resilience in Turkey Project"/>
    <s v="Elif Ayhan"/>
    <x v="20"/>
    <x v="9"/>
    <x v="49"/>
    <n v="1500000"/>
    <x v="0"/>
    <s v="Country Programs (TF082633)"/>
    <x v="410"/>
    <x v="2"/>
    <s v="201410"/>
    <n v="2014"/>
    <n v="10"/>
    <d v="2014-10-01T00:00:00"/>
    <s v="FY15-16"/>
    <m/>
    <m/>
  </r>
  <r>
    <s v="Brazil-Innovations in DRM Decision Making in Brazil"/>
    <s v="Michel Matera"/>
    <x v="20"/>
    <x v="6"/>
    <x v="33"/>
    <n v="1265000"/>
    <x v="0"/>
    <s v="Country Programs (TF082633)"/>
    <x v="411"/>
    <x v="2"/>
    <s v="201410"/>
    <n v="2014"/>
    <n v="10"/>
    <d v="2014-10-01T00:00:00"/>
    <s v="FY15-16"/>
    <m/>
    <m/>
  </r>
  <r>
    <s v="Egypt - Strengthening DRM in Egypt Project"/>
    <s v="Osama Hamad"/>
    <x v="20"/>
    <x v="13"/>
    <x v="57"/>
    <n v="500000"/>
    <x v="0"/>
    <s v="Country Programs (TF082633)"/>
    <x v="412"/>
    <x v="2"/>
    <s v="201410"/>
    <n v="2014"/>
    <n v="10"/>
    <d v="2014-10-01T00:00:00"/>
    <s v="FY15-16"/>
    <m/>
    <m/>
  </r>
  <r>
    <s v="South Asia - South Asia Promotion of Resilient Infrastructure"/>
    <s v="Marc S. Forni"/>
    <x v="20"/>
    <x v="2"/>
    <x v="88"/>
    <n v="1000000"/>
    <x v="0"/>
    <s v="Country Programs (TF082633)"/>
    <x v="413"/>
    <x v="2"/>
    <s v="201410"/>
    <n v="2014"/>
    <n v="10"/>
    <d v="2014-10-01T00:00:00"/>
    <s v="FY15-16"/>
    <m/>
    <m/>
  </r>
  <r>
    <s v="Bangladesh Urban Earthquake Resilience Project - Phase 2"/>
    <s v="Marc S. Forni"/>
    <x v="5"/>
    <x v="2"/>
    <x v="10"/>
    <n v="100000"/>
    <x v="1"/>
    <s v="TF080085"/>
    <x v="414"/>
    <x v="0"/>
    <s v="201409"/>
    <n v="2014"/>
    <n v="9"/>
    <d v="2014-09-19T00:00:00"/>
    <s v="FY15"/>
    <m/>
    <m/>
  </r>
  <r>
    <s v="Strengthening Capacity to Mainstream Disaster Risk Management"/>
    <s v="Marc S. Forni"/>
    <x v="5"/>
    <x v="2"/>
    <x v="37"/>
    <n v="125000"/>
    <x v="1"/>
    <s v="TF080085"/>
    <x v="415"/>
    <x v="0"/>
    <s v="201409"/>
    <n v="2014"/>
    <n v="9"/>
    <d v="2014-09-19T00:00:00"/>
    <s v="FY15"/>
    <m/>
    <m/>
  </r>
  <r>
    <s v="Support to Strengthen India's National DRM Capacity"/>
    <s v="Saurabh Suresh Dani"/>
    <x v="5"/>
    <x v="2"/>
    <x v="117"/>
    <n v="450000"/>
    <x v="1"/>
    <s v="TF080085"/>
    <x v="257"/>
    <x v="2"/>
    <s v="201409"/>
    <n v="2014"/>
    <n v="9"/>
    <d v="2014-09-18T00:00:00"/>
    <s v="FY15"/>
    <m/>
    <m/>
  </r>
  <r>
    <s v="Bangladesh ? Disaster Risk Financing and Insurance Program (DRFI)"/>
    <s v="Marc S. Forni"/>
    <x v="5"/>
    <x v="2"/>
    <x v="10"/>
    <n v="1000000"/>
    <x v="12"/>
    <s v="TF080128"/>
    <x v="416"/>
    <x v="2"/>
    <s v="201409"/>
    <n v="2014"/>
    <n v="9"/>
    <d v="2014-09-15T00:00:00"/>
    <s v="FY15"/>
    <m/>
    <m/>
  </r>
  <r>
    <s v="Mainstreaming DRM in Peru’s Education Sector Project"/>
    <s v="Fernando Ramirez Cortes"/>
    <x v="20"/>
    <x v="6"/>
    <x v="27"/>
    <n v="1400000"/>
    <x v="0"/>
    <s v="Country Programs (TF082633)"/>
    <x v="417"/>
    <x v="2"/>
    <s v="201409"/>
    <n v="2014"/>
    <n v="9"/>
    <d v="2014-09-14T00:00:00"/>
    <s v="FY15-16"/>
    <m/>
    <m/>
  </r>
  <r>
    <s v="Global Program for Safer Schools - Top-Up 1"/>
    <s v="Vica Rosario Bogaerts"/>
    <x v="5"/>
    <x v="12"/>
    <x v="0"/>
    <n v="500000"/>
    <x v="1"/>
    <s v="TF080085"/>
    <x v="293"/>
    <x v="0"/>
    <s v="201409"/>
    <n v="2014"/>
    <n v="9"/>
    <d v="2014-09-12T00:00:00"/>
    <s v="FY15"/>
    <m/>
    <m/>
  </r>
  <r>
    <s v="Global Program for Safer Schools - Top-Up 2"/>
    <s v="Vica Rosario Bogaerts"/>
    <x v="5"/>
    <x v="12"/>
    <x v="0"/>
    <n v="577000"/>
    <x v="1"/>
    <s v="TF080085"/>
    <x v="293"/>
    <x v="0"/>
    <s v="201409"/>
    <n v="2014"/>
    <n v="9"/>
    <d v="2014-09-12T00:00:00"/>
    <s v="FY15"/>
    <s v="Overbudget by $577k (Claw back returned to Australia)"/>
    <m/>
  </r>
  <r>
    <s v="Strengthening Weather and Climate"/>
    <s v="Vladimir V. Tsirkunov"/>
    <x v="5"/>
    <x v="15"/>
    <x v="0"/>
    <n v="500000"/>
    <x v="1"/>
    <s v="TF080085"/>
    <x v="418"/>
    <x v="0"/>
    <s v="201409"/>
    <n v="2014"/>
    <n v="9"/>
    <d v="2014-09-11T00:00:00"/>
    <s v="FY15"/>
    <m/>
    <m/>
  </r>
  <r>
    <s v="Socio-Economic Benefits of DRM Report"/>
    <s v="Robert Curle Jesse Reid"/>
    <x v="5"/>
    <x v="22"/>
    <x v="0"/>
    <n v="200000"/>
    <x v="1"/>
    <s v="TF080085"/>
    <x v="287"/>
    <x v="2"/>
    <s v="201408"/>
    <n v="2014"/>
    <n v="8"/>
    <d v="2014-08-30T00:00:00"/>
    <s v="FY15"/>
    <m/>
    <m/>
  </r>
  <r>
    <s v="A Study on the Impact of Disasters on Poverty and Shared Prosperity in the Central American Region"/>
    <s v="Oscar Anil Ishizawa Escudero"/>
    <x v="5"/>
    <x v="6"/>
    <x v="118"/>
    <n v="260000"/>
    <x v="1"/>
    <s v="TF080085"/>
    <x v="419"/>
    <x v="2"/>
    <s v="201408"/>
    <n v="2014"/>
    <n v="8"/>
    <d v="2014-08-22T00:00:00"/>
    <s v="FY15"/>
    <m/>
    <m/>
  </r>
  <r>
    <s v="Enabling Scaled up Risk Reduction Investments in the Philippines Project under the JP-WB PMDRM TF - USD1,850,000"/>
    <s v="Jolanta Kryspin-Watson"/>
    <x v="20"/>
    <x v="10"/>
    <x v="19"/>
    <n v="1850000"/>
    <x v="0"/>
    <s v="Country Programs (TF082633)"/>
    <x v="17"/>
    <x v="2"/>
    <s v="201408"/>
    <n v="2014"/>
    <n v="8"/>
    <d v="2014-08-08T00:00:00"/>
    <s v="FY15-16"/>
    <m/>
    <m/>
  </r>
  <r>
    <s v="Sri Lanka Disaster Risk Financing and Insurance (DRFI) Program"/>
    <s v="Marc S. Forni"/>
    <x v="5"/>
    <x v="2"/>
    <x v="37"/>
    <n v="1000000"/>
    <x v="15"/>
    <s v="TF080396"/>
    <x v="420"/>
    <x v="2"/>
    <s v="201408"/>
    <n v="2014"/>
    <n v="8"/>
    <d v="2014-08-06T00:00:00"/>
    <s v="FY15"/>
    <m/>
    <m/>
  </r>
  <r>
    <s v="Strengthening Disaster Resilient Urban Planning for Selected Cities in Europe and Central Asia"/>
    <s v="Yarissa Lyngdoh Sommer"/>
    <x v="5"/>
    <x v="9"/>
    <x v="119"/>
    <n v="100000"/>
    <x v="1"/>
    <s v="TF080085"/>
    <x v="421"/>
    <x v="2"/>
    <s v="201408"/>
    <n v="2014"/>
    <n v="8"/>
    <d v="2014-08-01T00:00:00"/>
    <s v="FY15"/>
    <m/>
    <m/>
  </r>
  <r>
    <s v="Preparation for the DRM Education and Country Program Support Project"/>
    <s v="Mariana T. Felicio, Andrea Zanon"/>
    <x v="5"/>
    <x v="13"/>
    <x v="47"/>
    <n v="0"/>
    <x v="1"/>
    <s v="TF080085"/>
    <x v="5"/>
    <x v="1"/>
    <s v="201408"/>
    <n v="2014"/>
    <n v="8"/>
    <d v="2014-08-01T00:00:00"/>
    <s v="FY15"/>
    <s v="Cancelled"/>
    <m/>
  </r>
  <r>
    <s v="Bolivia - Socio Economic Impact of Disaster"/>
    <s v="Oscar Anil Ishizawa Escudero"/>
    <x v="5"/>
    <x v="6"/>
    <x v="98"/>
    <n v="96500"/>
    <x v="9"/>
    <s v="TF080318 "/>
    <x v="422"/>
    <x v="2"/>
    <s v="201407"/>
    <n v="2014"/>
    <n v="7"/>
    <d v="2014-07-23T00:00:00"/>
    <s v="FY15"/>
    <m/>
    <m/>
  </r>
  <r>
    <s v="LCR Region: - BETF: Caribbean Risk Information Programme to"/>
    <s v="Fernando Ramirez Cortes"/>
    <x v="5"/>
    <x v="6"/>
    <x v="120"/>
    <n v="340000"/>
    <x v="6"/>
    <s v="Window 1 (TF081712)"/>
    <x v="423"/>
    <x v="0"/>
    <s v="201407"/>
    <n v="2014"/>
    <n v="7"/>
    <d v="2014-07-16T00:00:00"/>
    <s v="FY15"/>
    <m/>
    <m/>
  </r>
  <r>
    <s v="Serbia Rapid Damage Assessment Floods May 2014"/>
    <s v="Jose C. Joaquin Toro Landivar"/>
    <x v="6"/>
    <x v="9"/>
    <x v="68"/>
    <n v="100000"/>
    <x v="9"/>
    <s v="TF080318 - TRACK III: MDTF STANDBY RECOVERY FINANCING FACILITY-TECHNICAL ASSISTANCE"/>
    <x v="424"/>
    <x v="0"/>
    <s v="201407"/>
    <n v="2014"/>
    <n v="7"/>
    <d v="2014-07-01T00:00:00"/>
    <s v="FY16"/>
    <s v="FY14 approval date"/>
    <m/>
  </r>
  <r>
    <s v="Developing the Turkey Disaster Management Strategy Paper"/>
    <s v="Elif Ayhan"/>
    <x v="5"/>
    <x v="9"/>
    <x v="49"/>
    <n v="100000"/>
    <x v="1"/>
    <s v="TF080085"/>
    <x v="425"/>
    <x v="2"/>
    <s v="201407"/>
    <n v="2014"/>
    <n v="7"/>
    <d v="2014-07-01T00:00:00"/>
    <s v="FY15"/>
    <m/>
    <m/>
  </r>
  <r>
    <s v="Best Practices in Building Code Implementation as a Tool to Mitigate Disaster Risks"/>
    <s v="Thomas Moullier"/>
    <x v="6"/>
    <x v="5"/>
    <x v="0"/>
    <n v="250000"/>
    <x v="1"/>
    <s v="TF080085"/>
    <x v="426"/>
    <x v="2"/>
    <s v="201407"/>
    <n v="2014"/>
    <n v="7"/>
    <d v="2014-07-01T00:00:00"/>
    <s v="FY15"/>
    <m/>
    <m/>
  </r>
  <r>
    <s v="Preparation of the Strengthening Egypt DRM Project"/>
    <s v="Osama Hamad"/>
    <x v="5"/>
    <x v="13"/>
    <x v="57"/>
    <n v="100000"/>
    <x v="1"/>
    <s v="TF080085"/>
    <x v="121"/>
    <x v="2"/>
    <s v="201407"/>
    <n v="2014"/>
    <n v="7"/>
    <d v="2014-07-01T00:00:00"/>
    <s v="FY15"/>
    <m/>
    <m/>
  </r>
  <r>
    <s v="World Reconstruction Conference 2014 - GFDRR Track 3 MDTF TA"/>
    <s v="Raja Rehan Arshad"/>
    <x v="5"/>
    <x v="3"/>
    <x v="0"/>
    <n v="100000"/>
    <x v="9"/>
    <s v="TF080318 "/>
    <x v="427"/>
    <x v="0"/>
    <s v="201405"/>
    <n v="2014"/>
    <n v="5"/>
    <d v="2014-05-07T00:00:00"/>
    <s v="FY15"/>
    <s v="Prior to FY"/>
    <m/>
  </r>
  <r>
    <s v="Global: Disaster Recovery Framework Guide and Case Studies ("/>
    <s v="Ayaz Parvez"/>
    <x v="5"/>
    <x v="3"/>
    <x v="0"/>
    <n v="150000"/>
    <x v="9"/>
    <s v="TF080541 - GLOBAL - TASKS"/>
    <x v="428"/>
    <x v="0"/>
    <s v="201210"/>
    <n v="2012"/>
    <n v="10"/>
    <d v="2012-10-31T00:00:00"/>
    <s v="FY15"/>
    <s v="Prior to FY"/>
    <m/>
  </r>
  <r>
    <s v="Resilient Transport Partnership Program KM"/>
    <m/>
    <x v="1"/>
    <x v="14"/>
    <x v="4"/>
    <n v="150000"/>
    <x v="3"/>
    <m/>
    <x v="429"/>
    <x v="2"/>
    <m/>
    <m/>
    <m/>
    <m/>
    <m/>
    <s v="No award letter "/>
    <m/>
  </r>
  <r>
    <m/>
    <m/>
    <x v="5"/>
    <x v="21"/>
    <x v="4"/>
    <m/>
    <x v="16"/>
    <m/>
    <x v="5"/>
    <x v="3"/>
    <m/>
    <m/>
    <m/>
    <m/>
    <m/>
    <m/>
    <m/>
  </r>
  <r>
    <m/>
    <m/>
    <x v="5"/>
    <x v="21"/>
    <x v="4"/>
    <m/>
    <x v="16"/>
    <m/>
    <x v="5"/>
    <x v="3"/>
    <m/>
    <m/>
    <m/>
    <m/>
    <m/>
    <m/>
    <m/>
  </r>
  <r>
    <m/>
    <m/>
    <x v="5"/>
    <x v="21"/>
    <x v="4"/>
    <m/>
    <x v="16"/>
    <m/>
    <x v="5"/>
    <x v="3"/>
    <s v="190001"/>
    <n v="1900"/>
    <n v="1"/>
    <m/>
    <s v="FY18"/>
    <m/>
    <m/>
  </r>
  <r>
    <s v="Philippines: Development of a Policy Framework for Post-Disaster Shelter Assistance"/>
    <s v="Artessa Saldivar-Sali"/>
    <x v="3"/>
    <x v="10"/>
    <x v="19"/>
    <n v="100000"/>
    <x v="3"/>
    <m/>
    <x v="430"/>
    <x v="2"/>
    <m/>
    <m/>
    <m/>
    <m/>
    <s v="Fy17"/>
    <s v="No award letter"/>
    <m/>
  </r>
  <r>
    <s v="Technical Assistance Fund for Recovery Institutionalization (GFDRR_Track 3 TA)"/>
    <s v="Hemang Karelia "/>
    <x v="6"/>
    <x v="3"/>
    <x v="0"/>
    <n v="300000"/>
    <x v="9"/>
    <s v="TF080318 "/>
    <x v="431"/>
    <x v="0"/>
    <m/>
    <m/>
    <m/>
    <m/>
    <s v="FY16"/>
    <m/>
    <m/>
  </r>
  <r>
    <m/>
    <m/>
    <x v="5"/>
    <x v="21"/>
    <x v="4"/>
    <m/>
    <x v="16"/>
    <m/>
    <x v="5"/>
    <x v="3"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  <s v="Base Case"/>
    <x v="0"/>
    <x v="0"/>
    <s v="FY18"/>
    <n v="10.5"/>
    <n v="3.125"/>
    <n v="7.375"/>
    <s v="FY18 envelop TBC"/>
    <m/>
    <m/>
  </r>
  <r>
    <x v="0"/>
    <x v="1"/>
    <s v="Base Case"/>
    <x v="0"/>
    <x v="0"/>
    <s v="FY18"/>
    <n v="2"/>
    <n v="0.75"/>
    <n v="1.25"/>
    <s v="FY18 envelop TBC"/>
    <m/>
    <m/>
  </r>
  <r>
    <x v="1"/>
    <x v="2"/>
    <s v="Base Case"/>
    <x v="0"/>
    <x v="0"/>
    <s v="FY18"/>
    <n v="1.6"/>
    <n v="1.6"/>
    <n v="0"/>
    <s v="FY18 envelop TBC"/>
    <m/>
    <m/>
  </r>
  <r>
    <x v="0"/>
    <x v="3"/>
    <s v="Base Case"/>
    <x v="0"/>
    <x v="0"/>
    <s v="FY18"/>
    <n v="2"/>
    <n v="0"/>
    <n v="2"/>
    <s v="FY18 envelop TBC"/>
    <m/>
    <m/>
  </r>
  <r>
    <x v="0"/>
    <x v="0"/>
    <s v="Base Case"/>
    <x v="1"/>
    <x v="0"/>
    <s v="FY18"/>
    <n v="2.468"/>
    <n v="0"/>
    <n v="2.468"/>
    <m/>
    <m/>
    <m/>
  </r>
  <r>
    <x v="0"/>
    <x v="1"/>
    <s v="Base Case"/>
    <x v="2"/>
    <x v="0"/>
    <s v="FY18"/>
    <n v="2"/>
    <n v="0"/>
    <n v="2"/>
    <m/>
    <m/>
    <m/>
  </r>
  <r>
    <x v="0"/>
    <x v="4"/>
    <s v="Base Case"/>
    <x v="2"/>
    <x v="0"/>
    <s v="FY18"/>
    <n v="1.31159"/>
    <n v="0.2"/>
    <n v="1.1115900000000001"/>
    <m/>
    <m/>
    <m/>
  </r>
  <r>
    <x v="0"/>
    <x v="0"/>
    <s v="Base Case"/>
    <x v="3"/>
    <x v="0"/>
    <s v="FY18"/>
    <n v="0.42"/>
    <n v="0.42"/>
    <n v="0"/>
    <m/>
    <m/>
    <m/>
  </r>
  <r>
    <x v="0"/>
    <x v="1"/>
    <s v="Base Case"/>
    <x v="3"/>
    <x v="0"/>
    <s v="FY18"/>
    <n v="0.4"/>
    <n v="0.4"/>
    <n v="0"/>
    <s v=" "/>
    <m/>
    <m/>
  </r>
  <r>
    <x v="0"/>
    <x v="5"/>
    <s v="Base Case"/>
    <x v="3"/>
    <x v="0"/>
    <s v="FY18"/>
    <n v="4.8"/>
    <n v="4.8"/>
    <n v="0"/>
    <m/>
    <m/>
    <m/>
  </r>
  <r>
    <x v="1"/>
    <x v="6"/>
    <s v="Base Case"/>
    <x v="3"/>
    <x v="0"/>
    <s v="FY18"/>
    <n v="0.9"/>
    <n v="0.9"/>
    <n v="0"/>
    <s v="Overrun by 400K"/>
    <m/>
    <m/>
  </r>
  <r>
    <x v="1"/>
    <x v="7"/>
    <s v="Base Case"/>
    <x v="3"/>
    <x v="0"/>
    <s v="FY18"/>
    <n v="1.05"/>
    <n v="1.05"/>
    <n v="0"/>
    <m/>
    <m/>
    <m/>
  </r>
  <r>
    <x v="1"/>
    <x v="8"/>
    <s v="Base Case"/>
    <x v="3"/>
    <x v="0"/>
    <s v="FY18"/>
    <n v="0.87"/>
    <n v="0.87"/>
    <n v="0"/>
    <m/>
    <m/>
    <m/>
  </r>
  <r>
    <x v="1"/>
    <x v="9"/>
    <s v="Base Case"/>
    <x v="3"/>
    <x v="0"/>
    <s v="FY18"/>
    <n v="1.65"/>
    <n v="1.65"/>
    <n v="0"/>
    <m/>
    <m/>
    <m/>
  </r>
  <r>
    <x v="1"/>
    <x v="2"/>
    <s v="Base Case"/>
    <x v="3"/>
    <x v="0"/>
    <s v="FY18"/>
    <n v="0.7"/>
    <n v="0.7"/>
    <n v="0"/>
    <s v="Overrun by 300K"/>
    <m/>
    <m/>
  </r>
  <r>
    <x v="1"/>
    <x v="10"/>
    <s v="Base Case"/>
    <x v="3"/>
    <x v="0"/>
    <s v="FY18"/>
    <n v="0.63"/>
    <n v="0.63"/>
    <n v="0"/>
    <m/>
    <m/>
    <m/>
  </r>
  <r>
    <x v="1"/>
    <x v="11"/>
    <s v="Base Case"/>
    <x v="3"/>
    <x v="0"/>
    <s v="FY18"/>
    <n v="1.7"/>
    <n v="1.7"/>
    <n v="0"/>
    <m/>
    <m/>
    <m/>
  </r>
  <r>
    <x v="1"/>
    <x v="12"/>
    <s v="Base Case"/>
    <x v="3"/>
    <x v="0"/>
    <s v="FY18"/>
    <n v="1.53"/>
    <n v="1.53"/>
    <n v="0"/>
    <m/>
    <m/>
    <m/>
  </r>
  <r>
    <x v="1"/>
    <x v="13"/>
    <s v="Base Case"/>
    <x v="3"/>
    <x v="0"/>
    <s v="FY18"/>
    <n v="0.95"/>
    <n v="0.95"/>
    <n v="0"/>
    <m/>
    <m/>
    <m/>
  </r>
  <r>
    <x v="1"/>
    <x v="14"/>
    <s v="Base Case"/>
    <x v="3"/>
    <x v="0"/>
    <s v="FY18"/>
    <n v="0"/>
    <n v="0"/>
    <n v="0"/>
    <m/>
    <m/>
    <m/>
  </r>
  <r>
    <x v="1"/>
    <x v="15"/>
    <s v="Base Case"/>
    <x v="3"/>
    <x v="0"/>
    <s v="FY18"/>
    <n v="1"/>
    <n v="1"/>
    <n v="0"/>
    <m/>
    <m/>
    <m/>
  </r>
  <r>
    <x v="0"/>
    <x v="3"/>
    <s v="Base Case"/>
    <x v="3"/>
    <x v="0"/>
    <s v="FY18"/>
    <n v="0.12"/>
    <n v="0.12"/>
    <n v="0"/>
    <s v=" "/>
    <m/>
    <m/>
  </r>
  <r>
    <x v="0"/>
    <x v="16"/>
    <s v="Base Case"/>
    <x v="3"/>
    <x v="0"/>
    <s v="FY18"/>
    <n v="0"/>
    <n v="0"/>
    <n v="0"/>
    <m/>
    <m/>
    <m/>
  </r>
  <r>
    <x v="0"/>
    <x v="4"/>
    <s v="Base Case"/>
    <x v="3"/>
    <x v="0"/>
    <s v="FY18"/>
    <n v="1.1200000000000001"/>
    <n v="1.1200000000000001"/>
    <n v="0"/>
    <m/>
    <m/>
    <m/>
  </r>
  <r>
    <x v="0"/>
    <x v="0"/>
    <s v="Base Case"/>
    <x v="4"/>
    <x v="0"/>
    <s v="FY18"/>
    <n v="2.58"/>
    <n v="0.42499999999999999"/>
    <n v="2.1550000000000002"/>
    <m/>
    <m/>
    <m/>
  </r>
  <r>
    <x v="0"/>
    <x v="1"/>
    <s v="Base Case"/>
    <x v="4"/>
    <x v="0"/>
    <s v="FY18"/>
    <n v="0"/>
    <n v="0"/>
    <n v="0"/>
    <s v=" "/>
    <m/>
    <m/>
  </r>
  <r>
    <x v="0"/>
    <x v="5"/>
    <s v="Base Case"/>
    <x v="4"/>
    <x v="0"/>
    <s v="FY18"/>
    <n v="0.2"/>
    <n v="0.2"/>
    <n v="0"/>
    <s v="Overun by 200K"/>
    <m/>
    <m/>
  </r>
  <r>
    <x v="1"/>
    <x v="6"/>
    <s v="Base Case"/>
    <x v="4"/>
    <x v="0"/>
    <s v="FY18"/>
    <n v="0.4"/>
    <n v="0"/>
    <n v="0.4"/>
    <m/>
    <m/>
    <m/>
  </r>
  <r>
    <x v="1"/>
    <x v="7"/>
    <s v="Base Case"/>
    <x v="4"/>
    <x v="0"/>
    <s v="FY18"/>
    <n v="0"/>
    <n v="0"/>
    <n v="0"/>
    <m/>
    <m/>
    <m/>
  </r>
  <r>
    <x v="1"/>
    <x v="8"/>
    <s v="Base Case"/>
    <x v="4"/>
    <x v="0"/>
    <s v="FY18"/>
    <n v="1.63"/>
    <n v="0"/>
    <n v="1.63"/>
    <m/>
    <m/>
    <m/>
  </r>
  <r>
    <x v="1"/>
    <x v="9"/>
    <s v="Base Case"/>
    <x v="4"/>
    <x v="0"/>
    <s v="FY18"/>
    <n v="0"/>
    <n v="0"/>
    <n v="0"/>
    <m/>
    <m/>
    <m/>
  </r>
  <r>
    <x v="1"/>
    <x v="2"/>
    <s v="Base Case"/>
    <x v="4"/>
    <x v="0"/>
    <s v="FY18"/>
    <n v="0.55000000000000004"/>
    <n v="0"/>
    <n v="0.55000000000000004"/>
    <m/>
    <m/>
    <m/>
  </r>
  <r>
    <x v="1"/>
    <x v="17"/>
    <s v="Base Case"/>
    <x v="4"/>
    <x v="0"/>
    <s v="FY18"/>
    <n v="0.3"/>
    <n v="0.29650199999999999"/>
    <n v="3.4980000000000011E-3"/>
    <s v="overrun by 50K"/>
    <m/>
    <m/>
  </r>
  <r>
    <x v="1"/>
    <x v="10"/>
    <s v="Base Case"/>
    <x v="4"/>
    <x v="0"/>
    <s v="FY18"/>
    <n v="0.37"/>
    <n v="0.15"/>
    <n v="0.22"/>
    <m/>
    <m/>
    <m/>
  </r>
  <r>
    <x v="1"/>
    <x v="11"/>
    <s v="Base Case"/>
    <x v="4"/>
    <x v="0"/>
    <s v="FY18"/>
    <n v="0.44999999999999996"/>
    <n v="0"/>
    <n v="0.44999999999999996"/>
    <m/>
    <m/>
    <m/>
  </r>
  <r>
    <x v="1"/>
    <x v="12"/>
    <s v="Base Case"/>
    <x v="4"/>
    <x v="0"/>
    <s v="FY18"/>
    <n v="2.1749999999999998"/>
    <n v="2.1749999999999998"/>
    <n v="0"/>
    <s v="overrun by 2.18"/>
    <m/>
    <m/>
  </r>
  <r>
    <x v="1"/>
    <x v="13"/>
    <s v="Base Case"/>
    <x v="4"/>
    <x v="0"/>
    <s v="FY18"/>
    <n v="0"/>
    <n v="0"/>
    <n v="0"/>
    <m/>
    <m/>
    <m/>
  </r>
  <r>
    <x v="1"/>
    <x v="14"/>
    <s v="Base Case"/>
    <x v="4"/>
    <x v="0"/>
    <s v="FY18"/>
    <n v="0.5"/>
    <n v="0"/>
    <n v="0.5"/>
    <m/>
    <m/>
    <m/>
  </r>
  <r>
    <x v="1"/>
    <x v="15"/>
    <s v="Base Case"/>
    <x v="4"/>
    <x v="0"/>
    <s v="FY18"/>
    <n v="0"/>
    <n v="0"/>
    <n v="0"/>
    <m/>
    <m/>
    <m/>
  </r>
  <r>
    <x v="0"/>
    <x v="3"/>
    <s v="Base Case"/>
    <x v="4"/>
    <x v="0"/>
    <s v="FY18"/>
    <n v="1.3849999999999998"/>
    <n v="0.33"/>
    <n v="1.0549999999999997"/>
    <s v=" "/>
    <m/>
    <m/>
  </r>
  <r>
    <x v="0"/>
    <x v="16"/>
    <s v="Base Case"/>
    <x v="4"/>
    <x v="0"/>
    <s v="FY18"/>
    <n v="0.3"/>
    <n v="0"/>
    <n v="0.3"/>
    <m/>
    <m/>
    <m/>
  </r>
  <r>
    <x v="0"/>
    <x v="4"/>
    <s v="Base Case"/>
    <x v="4"/>
    <x v="0"/>
    <s v="FY18"/>
    <n v="0"/>
    <n v="0"/>
    <n v="0"/>
    <m/>
    <m/>
    <m/>
  </r>
  <r>
    <x v="0"/>
    <x v="1"/>
    <s v="Base Case"/>
    <x v="5"/>
    <x v="1"/>
    <s v="FY18"/>
    <n v="6"/>
    <n v="2.68"/>
    <n v="3.32"/>
    <m/>
    <m/>
    <m/>
  </r>
  <r>
    <x v="0"/>
    <x v="5"/>
    <s v="Base Case"/>
    <x v="5"/>
    <x v="1"/>
    <s v="FY18"/>
    <n v="6.2"/>
    <n v="2.2000000000000002"/>
    <n v="4"/>
    <m/>
    <m/>
    <m/>
  </r>
  <r>
    <x v="1"/>
    <x v="18"/>
    <m/>
    <x v="5"/>
    <x v="2"/>
    <s v="FY18"/>
    <n v="3.85"/>
    <n v="2.15"/>
    <n v="1.7000000000000002"/>
    <m/>
    <m/>
    <m/>
  </r>
  <r>
    <x v="0"/>
    <x v="3"/>
    <s v="Base Case"/>
    <x v="5"/>
    <x v="1"/>
    <s v="FY18"/>
    <n v="3"/>
    <n v="2.6549999999999998"/>
    <n v="0.3450000000000002"/>
    <m/>
    <m/>
    <m/>
  </r>
  <r>
    <x v="0"/>
    <x v="16"/>
    <s v="Base Case"/>
    <x v="5"/>
    <x v="1"/>
    <s v="FY18"/>
    <n v="1.3"/>
    <n v="2.5000000000000001E-2"/>
    <n v="1.2750000000000001"/>
    <m/>
    <m/>
    <m/>
  </r>
  <r>
    <x v="0"/>
    <x v="4"/>
    <s v="Base Case"/>
    <x v="5"/>
    <x v="1"/>
    <s v="FY18"/>
    <n v="5"/>
    <n v="2.25"/>
    <n v="2.75"/>
    <m/>
    <m/>
    <m/>
  </r>
  <r>
    <x v="1"/>
    <x v="19"/>
    <s v="Base Case"/>
    <x v="6"/>
    <x v="0"/>
    <s v="FY18"/>
    <n v="3.6"/>
    <n v="3.45"/>
    <n v="0.14999999999999991"/>
    <m/>
    <m/>
    <m/>
  </r>
  <r>
    <x v="0"/>
    <x v="5"/>
    <s v="Base Case"/>
    <x v="7"/>
    <x v="0"/>
    <s v="FY18"/>
    <n v="0"/>
    <n v="0"/>
    <n v="0"/>
    <m/>
    <m/>
    <m/>
  </r>
  <r>
    <x v="0"/>
    <x v="5"/>
    <m/>
    <x v="4"/>
    <x v="3"/>
    <s v="FY18"/>
    <n v="1.6"/>
    <n v="0"/>
    <n v="1.6"/>
    <m/>
    <m/>
    <m/>
  </r>
  <r>
    <x v="1"/>
    <x v="19"/>
    <m/>
    <x v="4"/>
    <x v="4"/>
    <s v="FY18"/>
    <n v="1.6"/>
    <n v="0"/>
    <n v="1.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E3:E9" firstHeaderRow="1" firstDataRow="1" firstDataCol="1"/>
  <pivotFields count="12">
    <pivotField showAll="0"/>
    <pivotField showAll="0"/>
    <pivotField showAll="0"/>
    <pivotField showAll="0"/>
    <pivotField axis="axisRow" showAll="0">
      <items count="54">
        <item m="1" x="38"/>
        <item m="1" x="50"/>
        <item m="1" x="41"/>
        <item m="1" x="33"/>
        <item m="1" x="46"/>
        <item m="1" x="28"/>
        <item m="1" x="20"/>
        <item m="1" x="40"/>
        <item m="1" x="44"/>
        <item m="1" x="47"/>
        <item m="1" x="15"/>
        <item m="1" x="39"/>
        <item m="1" x="10"/>
        <item m="1" x="26"/>
        <item m="1" x="32"/>
        <item m="1" x="51"/>
        <item m="1" x="21"/>
        <item m="1" x="25"/>
        <item m="1" x="9"/>
        <item m="1" x="18"/>
        <item m="1" x="27"/>
        <item m="1" x="17"/>
        <item m="1" x="23"/>
        <item m="1" x="48"/>
        <item m="1" x="37"/>
        <item m="1" x="14"/>
        <item m="1" x="42"/>
        <item m="1" x="5"/>
        <item m="1" x="52"/>
        <item m="1" x="16"/>
        <item m="1" x="7"/>
        <item m="1" x="30"/>
        <item m="1" x="34"/>
        <item m="1" x="49"/>
        <item m="1" x="31"/>
        <item m="1" x="19"/>
        <item m="1" x="12"/>
        <item m="1" x="11"/>
        <item m="1" x="6"/>
        <item m="1" x="22"/>
        <item x="1"/>
        <item m="1" x="43"/>
        <item m="1" x="36"/>
        <item x="2"/>
        <item m="1" x="35"/>
        <item m="1" x="13"/>
        <item m="1" x="45"/>
        <item x="0"/>
        <item m="1" x="24"/>
        <item m="1" x="8"/>
        <item m="1" x="29"/>
        <item x="3"/>
        <item x="4"/>
        <item t="default"/>
      </items>
    </pivotField>
    <pivotField showAll="0" defaultSubtotal="0"/>
    <pivotField numFmtId="2" showAll="0"/>
    <pivotField numFmtId="2" showAll="0"/>
    <pivotField numFmtId="2" showAll="0"/>
    <pivotField showAll="0"/>
    <pivotField showAll="0"/>
    <pivotField showAll="0"/>
  </pivotFields>
  <rowFields count="1">
    <field x="4"/>
  </rowFields>
  <rowItems count="6">
    <i>
      <x v="40"/>
    </i>
    <i>
      <x v="43"/>
    </i>
    <i>
      <x v="47"/>
    </i>
    <i>
      <x v="51"/>
    </i>
    <i>
      <x v="5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C3:C12" firstHeaderRow="1" firstDataRow="1" firstDataCol="1"/>
  <pivotFields count="12">
    <pivotField showAll="0"/>
    <pivotField showAll="0"/>
    <pivotField showAll="0"/>
    <pivotField axis="axisRow" showAll="0">
      <items count="19">
        <item x="0"/>
        <item x="1"/>
        <item x="3"/>
        <item m="1" x="11"/>
        <item m="1" x="13"/>
        <item m="1" x="8"/>
        <item x="5"/>
        <item m="1" x="14"/>
        <item m="1" x="17"/>
        <item m="1" x="12"/>
        <item m="1" x="10"/>
        <item m="1" x="9"/>
        <item m="1" x="15"/>
        <item m="1" x="16"/>
        <item x="7"/>
        <item x="6"/>
        <item x="2"/>
        <item x="4"/>
        <item t="default"/>
      </items>
    </pivotField>
    <pivotField showAll="0"/>
    <pivotField showAll="0" defaultSubtotal="0"/>
    <pivotField numFmtId="2" showAll="0"/>
    <pivotField numFmtId="2" showAll="0"/>
    <pivotField numFmtId="2" showAll="0"/>
    <pivotField showAll="0"/>
    <pivotField showAll="0"/>
    <pivotField showAll="0"/>
  </pivotFields>
  <rowFields count="1">
    <field x="3"/>
  </rowFields>
  <rowItems count="9">
    <i>
      <x/>
    </i>
    <i>
      <x v="1"/>
    </i>
    <i>
      <x v="2"/>
    </i>
    <i>
      <x v="6"/>
    </i>
    <i>
      <x v="14"/>
    </i>
    <i>
      <x v="15"/>
    </i>
    <i>
      <x v="16"/>
    </i>
    <i>
      <x v="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22" firstHeaderRow="1" firstDataRow="1" firstDataCol="1"/>
  <pivotFields count="10">
    <pivotField showAll="0"/>
    <pivotField axis="axisRow" showAll="0">
      <items count="19">
        <item x="0"/>
        <item x="1"/>
        <item x="2"/>
        <item x="7"/>
        <item x="3"/>
        <item x="8"/>
        <item x="9"/>
        <item x="10"/>
        <item x="11"/>
        <item x="12"/>
        <item x="13"/>
        <item x="14"/>
        <item x="15"/>
        <item x="16"/>
        <item x="17"/>
        <item x="4"/>
        <item x="5"/>
        <item x="6"/>
        <item t="default"/>
      </items>
    </pivotField>
    <pivotField showAll="0"/>
    <pivotField showAll="0"/>
    <pivotField showAll="0"/>
    <pivotField showAll="0"/>
    <pivotField numFmtId="2" showAll="0"/>
    <pivotField numFmtId="2" showAll="0"/>
    <pivotField numFmtId="2"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G3:I20" firstHeaderRow="1" firstDataRow="1" firstDataCol="0"/>
  <pivotFields count="12">
    <pivotField showAll="0"/>
    <pivotField showAll="0"/>
    <pivotField showAll="0"/>
    <pivotField showAll="0"/>
    <pivotField showAll="0"/>
    <pivotField showAll="0" defaultSubtotal="0"/>
    <pivotField numFmtId="2" showAll="0"/>
    <pivotField numFmtId="2" showAll="0"/>
    <pivotField numFmtId="2"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D13" firstHeaderRow="1" firstDataRow="2" firstDataCol="1"/>
  <pivotFields count="12">
    <pivotField axis="axisCol" subtotalTop="0" showAll="0">
      <items count="3">
        <item x="0"/>
        <item x="1"/>
        <item t="default"/>
      </items>
    </pivotField>
    <pivotField subtotalTop="0" showAll="0"/>
    <pivotField subtotalTop="0" showAll="0"/>
    <pivotField axis="axisRow" subtotalTop="0" showAll="0">
      <items count="19">
        <item x="0"/>
        <item x="1"/>
        <item m="1" x="16"/>
        <item x="3"/>
        <item m="1" x="11"/>
        <item m="1" x="13"/>
        <item m="1" x="8"/>
        <item x="5"/>
        <item x="6"/>
        <item m="1" x="14"/>
        <item m="1" x="17"/>
        <item m="1" x="12"/>
        <item m="1" x="10"/>
        <item m="1" x="9"/>
        <item m="1" x="15"/>
        <item x="7"/>
        <item x="2"/>
        <item x="4"/>
        <item t="default"/>
      </items>
    </pivotField>
    <pivotField subtotalTop="0" showAll="0"/>
    <pivotField subtotalTop="0" showAll="0"/>
    <pivotField numFmtId="43" subtotalTop="0" showAll="0"/>
    <pivotField subtotalTop="0" showAll="0"/>
    <pivotField dataField="1" numFmtId="43" subtotalTop="0" showAll="0"/>
    <pivotField subtotalTop="0" showAll="0"/>
    <pivotField subtotalTop="0" showAll="0"/>
    <pivotField subtotalTop="0" showAll="0"/>
  </pivotFields>
  <rowFields count="1">
    <field x="3"/>
  </rowFields>
  <rowItems count="9">
    <i>
      <x/>
    </i>
    <i>
      <x v="1"/>
    </i>
    <i>
      <x v="3"/>
    </i>
    <i>
      <x v="7"/>
    </i>
    <i>
      <x v="8"/>
    </i>
    <i>
      <x v="15"/>
    </i>
    <i>
      <x v="16"/>
    </i>
    <i>
      <x v="1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Balance Available" fld="8" baseField="0" baseItem="0" numFmtId="173"/>
  </dataFields>
  <formats count="30">
    <format dxfId="860">
      <pivotArea outline="0" collapsedLevelsAreSubtotals="1" fieldPosition="0"/>
    </format>
    <format dxfId="859">
      <pivotArea field="0" type="button" dataOnly="0" labelOnly="1" outline="0" axis="axisCol" fieldPosition="0"/>
    </format>
    <format dxfId="858">
      <pivotArea type="topRight" dataOnly="0" labelOnly="1" outline="0" fieldPosition="0"/>
    </format>
    <format dxfId="857">
      <pivotArea dataOnly="0" labelOnly="1" fieldPosition="0">
        <references count="1">
          <reference field="0" count="0"/>
        </references>
      </pivotArea>
    </format>
    <format dxfId="856">
      <pivotArea dataOnly="0" labelOnly="1" grandCol="1" outline="0" fieldPosition="0"/>
    </format>
    <format dxfId="855">
      <pivotArea outline="0" collapsedLevelsAreSubtotals="1" fieldPosition="0"/>
    </format>
    <format dxfId="854">
      <pivotArea field="0" type="button" dataOnly="0" labelOnly="1" outline="0" axis="axisCol" fieldPosition="0"/>
    </format>
    <format dxfId="853">
      <pivotArea type="topRight" dataOnly="0" labelOnly="1" outline="0" fieldPosition="0"/>
    </format>
    <format dxfId="852">
      <pivotArea dataOnly="0" labelOnly="1" fieldPosition="0">
        <references count="1">
          <reference field="0" count="0"/>
        </references>
      </pivotArea>
    </format>
    <format dxfId="851">
      <pivotArea dataOnly="0" labelOnly="1" grandCol="1" outline="0" fieldPosition="0"/>
    </format>
    <format dxfId="850">
      <pivotArea outline="0" collapsedLevelsAreSubtotals="1" fieldPosition="0"/>
    </format>
    <format dxfId="849">
      <pivotArea field="0" type="button" dataOnly="0" labelOnly="1" outline="0" axis="axisCol" fieldPosition="0"/>
    </format>
    <format dxfId="848">
      <pivotArea type="topRight" dataOnly="0" labelOnly="1" outline="0" fieldPosition="0"/>
    </format>
    <format dxfId="847">
      <pivotArea dataOnly="0" labelOnly="1" fieldPosition="0">
        <references count="1">
          <reference field="0" count="0"/>
        </references>
      </pivotArea>
    </format>
    <format dxfId="846">
      <pivotArea dataOnly="0" labelOnly="1" grandCol="1" outline="0" fieldPosition="0"/>
    </format>
    <format dxfId="845">
      <pivotArea outline="0" collapsedLevelsAreSubtotals="1" fieldPosition="0"/>
    </format>
    <format dxfId="844">
      <pivotArea field="0" type="button" dataOnly="0" labelOnly="1" outline="0" axis="axisCol" fieldPosition="0"/>
    </format>
    <format dxfId="843">
      <pivotArea type="topRight" dataOnly="0" labelOnly="1" outline="0" fieldPosition="0"/>
    </format>
    <format dxfId="842">
      <pivotArea dataOnly="0" labelOnly="1" fieldPosition="0">
        <references count="1">
          <reference field="0" count="0"/>
        </references>
      </pivotArea>
    </format>
    <format dxfId="841">
      <pivotArea dataOnly="0" labelOnly="1" grandCol="1" outline="0" fieldPosition="0"/>
    </format>
    <format dxfId="840">
      <pivotArea outline="0" collapsedLevelsAreSubtotals="1" fieldPosition="0"/>
    </format>
    <format dxfId="839">
      <pivotArea field="0" type="button" dataOnly="0" labelOnly="1" outline="0" axis="axisCol" fieldPosition="0"/>
    </format>
    <format dxfId="838">
      <pivotArea type="topRight" dataOnly="0" labelOnly="1" outline="0" fieldPosition="0"/>
    </format>
    <format dxfId="837">
      <pivotArea dataOnly="0" labelOnly="1" fieldPosition="0">
        <references count="1">
          <reference field="0" count="0"/>
        </references>
      </pivotArea>
    </format>
    <format dxfId="836">
      <pivotArea dataOnly="0" labelOnly="1" grandCol="1" outline="0" fieldPosition="0"/>
    </format>
    <format dxfId="835">
      <pivotArea outline="0" collapsedLevelsAreSubtotals="1" fieldPosition="0"/>
    </format>
    <format dxfId="834">
      <pivotArea field="0" type="button" dataOnly="0" labelOnly="1" outline="0" axis="axisCol" fieldPosition="0"/>
    </format>
    <format dxfId="833">
      <pivotArea type="topRight" dataOnly="0" labelOnly="1" outline="0" fieldPosition="0"/>
    </format>
    <format dxfId="832">
      <pivotArea dataOnly="0" labelOnly="1" fieldPosition="0">
        <references count="1">
          <reference field="0" count="0"/>
        </references>
      </pivotArea>
    </format>
    <format dxfId="83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multipleFieldFilters="0">
  <location ref="A4:F22" firstHeaderRow="1" firstDataRow="2" firstDataCol="1" rowPageCount="1" colPageCount="1"/>
  <pivotFields count="16">
    <pivotField compact="0" outline="0" subtotalTop="0" showAll="0" defaultSubtotal="0"/>
    <pivotField compact="0" outline="0" subtotalTop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/>
    <pivotField axis="axisRow" compact="0" outline="0" showAll="0">
      <items count="28">
        <item x="0"/>
        <item x="8"/>
        <item x="5"/>
        <item x="25"/>
        <item x="23"/>
        <item x="15"/>
        <item x="16"/>
        <item x="12"/>
        <item x="21"/>
        <item x="24"/>
        <item x="7"/>
        <item x="11"/>
        <item x="17"/>
        <item x="3"/>
        <item x="20"/>
        <item x="9"/>
        <item x="14"/>
        <item x="2"/>
        <item m="1" x="26"/>
        <item x="19"/>
        <item x="22"/>
        <item x="18"/>
        <item x="1"/>
        <item x="10"/>
        <item x="6"/>
        <item x="13"/>
        <item x="4"/>
        <item t="default"/>
      </items>
    </pivotField>
    <pivotField compact="0" outline="0" subtotalTop="0" showAll="0"/>
    <pivotField dataField="1" compact="0" outline="0" subtotalTop="0" showAll="0"/>
    <pivotField compact="0" outline="0" subtotalTop="0" showAll="0" defaultSubtotal="0"/>
    <pivotField compact="0" outline="0" subtotalTop="0" showAll="0"/>
    <pivotField compact="0" outline="0" subtotalTop="0" showAll="0" defaultSubtotal="0"/>
    <pivotField axis="axisPage" compact="0" outline="0" subtotalTop="0" multipleItemSelectionAllowed="1" showAll="0">
      <items count="7">
        <item h="1" x="0"/>
        <item x="1"/>
        <item h="1" m="1" x="4"/>
        <item h="1" m="1" x="5"/>
        <item h="1" x="2"/>
        <item h="1" x="3"/>
        <item t="default"/>
      </items>
    </pivotField>
    <pivotField compact="0" outline="0" subtotalTop="0" showAll="0"/>
    <pivotField compact="0" outline="0" subtotalTop="0" showAll="0">
      <items count="9">
        <item h="1" x="6"/>
        <item h="1" x="5"/>
        <item x="4"/>
        <item x="3"/>
        <item h="1" x="2"/>
        <item h="1" m="1" x="7"/>
        <item x="0"/>
        <item h="1" x="1"/>
        <item t="default"/>
      </items>
    </pivotField>
    <pivotField compact="0" outline="0" subtotalTop="0" showAll="0"/>
    <pivotField compact="0" outline="0" subtotalTop="0" showAll="0" defaultSubtotal="0"/>
    <pivotField axis="axisCol" compact="0" outline="0" showAll="0" defaultSubtotal="0">
      <items count="6">
        <item x="5"/>
        <item x="4"/>
        <item x="3"/>
        <item x="2"/>
        <item x="0"/>
        <item x="1"/>
      </items>
    </pivotField>
    <pivotField compact="0" outline="0" subtotalTop="0" showAll="0"/>
  </pivotFields>
  <rowFields count="1">
    <field x="3"/>
  </rowFields>
  <rowItems count="17">
    <i>
      <x/>
    </i>
    <i>
      <x v="1"/>
    </i>
    <i>
      <x v="2"/>
    </i>
    <i>
      <x v="5"/>
    </i>
    <i>
      <x v="7"/>
    </i>
    <i>
      <x v="10"/>
    </i>
    <i>
      <x v="11"/>
    </i>
    <i>
      <x v="13"/>
    </i>
    <i>
      <x v="14"/>
    </i>
    <i>
      <x v="15"/>
    </i>
    <i>
      <x v="16"/>
    </i>
    <i>
      <x v="17"/>
    </i>
    <i>
      <x v="22"/>
    </i>
    <i>
      <x v="23"/>
    </i>
    <i>
      <x v="24"/>
    </i>
    <i>
      <x v="26"/>
    </i>
    <i t="grand">
      <x/>
    </i>
  </rowItems>
  <colFields count="1">
    <field x="14"/>
  </colFields>
  <colItems count="5">
    <i>
      <x/>
    </i>
    <i>
      <x v="1"/>
    </i>
    <i>
      <x v="3"/>
    </i>
    <i>
      <x v="4"/>
    </i>
    <i t="grand">
      <x/>
    </i>
  </colItems>
  <pageFields count="1">
    <pageField fld="9" hier="-1"/>
  </pageFields>
  <dataFields count="1">
    <dataField name="Sum of Award/Top-Up Amount" fld="5" baseField="0" baseItem="0" numFmtId="164"/>
  </dataFields>
  <formats count="15">
    <format dxfId="777">
      <pivotArea grandCol="1" outline="0" collapsedLevelsAreSubtotals="1" fieldPosition="0"/>
    </format>
    <format dxfId="776">
      <pivotArea type="topRight" dataOnly="0" labelOnly="1" outline="0" fieldPosition="0"/>
    </format>
    <format dxfId="775">
      <pivotArea dataOnly="0" labelOnly="1" grandCol="1" outline="0" fieldPosition="0"/>
    </format>
    <format dxfId="774">
      <pivotArea dataOnly="0" labelOnly="1" outline="0" fieldPosition="0">
        <references count="1">
          <reference field="9" count="0"/>
        </references>
      </pivotArea>
    </format>
    <format dxfId="773">
      <pivotArea field="11" type="button" dataOnly="0" labelOnly="1" outline="0"/>
    </format>
    <format dxfId="772">
      <pivotArea type="all" dataOnly="0" outline="0" fieldPosition="0"/>
    </format>
    <format dxfId="771">
      <pivotArea outline="0" collapsedLevelsAreSubtotals="1" fieldPosition="0"/>
    </format>
    <format dxfId="770">
      <pivotArea dataOnly="0" labelOnly="1" grandRow="1" outline="0" fieldPosition="0"/>
    </format>
    <format dxfId="769">
      <pivotArea dataOnly="0" labelOnly="1" grandCol="1" outline="0" fieldPosition="0"/>
    </format>
    <format dxfId="768">
      <pivotArea type="all" dataOnly="0" outline="0" fieldPosition="0"/>
    </format>
    <format dxfId="767">
      <pivotArea outline="0" collapsedLevelsAreSubtotals="1" fieldPosition="0"/>
    </format>
    <format dxfId="766">
      <pivotArea dataOnly="0" labelOnly="1" grandRow="1" outline="0" fieldPosition="0"/>
    </format>
    <format dxfId="765">
      <pivotArea dataOnly="0" labelOnly="1" grandCol="1" outline="0" fieldPosition="0"/>
    </format>
    <format dxfId="764">
      <pivotArea outline="0" collapsedLevelsAreSubtotals="1" fieldPosition="0"/>
    </format>
    <format dxfId="763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1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multipleFieldFilters="0">
  <location ref="A73:B80" firstHeaderRow="1" firstDataRow="1" firstDataCol="1" rowPageCount="1" colPageCount="1"/>
  <pivotFields count="16">
    <pivotField compact="0" outline="0" subtotalTop="0" showAll="0" defaultSubtotal="0"/>
    <pivotField compact="0" outline="0" subtotalTop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/>
    <pivotField compact="0" outline="0" showAll="0" defaultSubtotal="0">
      <items count="22">
        <item x="0"/>
        <item x="1"/>
        <item x="5"/>
        <item x="21"/>
        <item x="16"/>
        <item x="18"/>
        <item x="2"/>
        <item x="4"/>
        <item x="13"/>
        <item x="15"/>
        <item x="20"/>
        <item x="8"/>
        <item x="19"/>
        <item x="3"/>
        <item x="10"/>
        <item x="9"/>
        <item x="17"/>
        <item x="7"/>
        <item x="14"/>
        <item x="11"/>
        <item x="6"/>
        <item x="12"/>
      </items>
    </pivotField>
    <pivotField compact="0" outline="0" subtotalTop="0" showAll="0"/>
    <pivotField dataField="1" compact="0" outline="0" subtotalTop="0" showAll="0"/>
    <pivotField axis="axisRow" compact="0" outline="0" subtotalTop="0" showAll="0">
      <items count="15">
        <item x="1"/>
        <item x="13"/>
        <item x="0"/>
        <item x="6"/>
        <item x="10"/>
        <item x="2"/>
        <item x="8"/>
        <item x="11"/>
        <item x="7"/>
        <item x="5"/>
        <item x="4"/>
        <item x="3"/>
        <item x="9"/>
        <item x="12"/>
        <item t="default"/>
      </items>
    </pivotField>
    <pivotField compact="0" outline="0" subtotalTop="0" showAll="0"/>
    <pivotField compact="0" outline="0" subtotalTop="0" showAll="0" defaultSubtotal="0"/>
    <pivotField axis="axisPage" compact="0" outline="0" subtotalTop="0" multipleItemSelectionAllowed="1" showAll="0">
      <items count="7">
        <item h="1" x="1"/>
        <item x="0"/>
        <item h="1" m="1" x="4"/>
        <item h="1" m="1" x="5"/>
        <item h="1" x="2"/>
        <item h="1" x="3"/>
        <item t="default"/>
      </items>
    </pivotField>
    <pivotField compact="0" outline="0" subtotalTop="0" showAll="0"/>
    <pivotField compact="0" outline="0" subtotalTop="0" showAll="0">
      <items count="8">
        <item h="1" x="5"/>
        <item h="1" x="4"/>
        <item x="2"/>
        <item x="1"/>
        <item x="3"/>
        <item h="1" x="0"/>
        <item h="1" m="1" x="6"/>
        <item t="default"/>
      </items>
    </pivotField>
    <pivotField compact="0" outline="0" subtotalTop="0" showAll="0"/>
    <pivotField compact="0" outline="0" subtotalTop="0" showAll="0" defaultSubtotal="0"/>
    <pivotField compact="0" outline="0" showAll="0" defaultSubtotal="0"/>
    <pivotField compact="0" outline="0" subtotalTop="0" showAll="0"/>
  </pivotFields>
  <rowFields count="1">
    <field x="6"/>
  </rowFields>
  <rowItems count="7">
    <i>
      <x/>
    </i>
    <i>
      <x v="2"/>
    </i>
    <i>
      <x v="3"/>
    </i>
    <i>
      <x v="5"/>
    </i>
    <i>
      <x v="10"/>
    </i>
    <i>
      <x v="11"/>
    </i>
    <i t="grand">
      <x/>
    </i>
  </rowItems>
  <colItems count="1">
    <i/>
  </colItems>
  <pageFields count="1">
    <pageField fld="9" hier="-1"/>
  </pageFields>
  <dataFields count="1">
    <dataField name="Sum of Award/Top-Up Amount" fld="5" baseField="0" baseItem="0" numFmtId="164"/>
  </dataFields>
  <formats count="15">
    <format dxfId="792">
      <pivotArea grandCol="1" outline="0" collapsedLevelsAreSubtotals="1" fieldPosition="0"/>
    </format>
    <format dxfId="791">
      <pivotArea type="topRight" dataOnly="0" labelOnly="1" outline="0" fieldPosition="0"/>
    </format>
    <format dxfId="790">
      <pivotArea dataOnly="0" labelOnly="1" grandCol="1" outline="0" fieldPosition="0"/>
    </format>
    <format dxfId="789">
      <pivotArea dataOnly="0" labelOnly="1" outline="0" fieldPosition="0">
        <references count="1">
          <reference field="9" count="0"/>
        </references>
      </pivotArea>
    </format>
    <format dxfId="788">
      <pivotArea field="11" type="button" dataOnly="0" labelOnly="1" outline="0"/>
    </format>
    <format dxfId="787">
      <pivotArea type="all" dataOnly="0" outline="0" fieldPosition="0"/>
    </format>
    <format dxfId="786">
      <pivotArea outline="0" collapsedLevelsAreSubtotals="1" fieldPosition="0"/>
    </format>
    <format dxfId="785">
      <pivotArea dataOnly="0" labelOnly="1" grandRow="1" outline="0" fieldPosition="0"/>
    </format>
    <format dxfId="784">
      <pivotArea dataOnly="0" labelOnly="1" grandCol="1" outline="0" fieldPosition="0"/>
    </format>
    <format dxfId="783">
      <pivotArea type="all" dataOnly="0" outline="0" fieldPosition="0"/>
    </format>
    <format dxfId="782">
      <pivotArea outline="0" collapsedLevelsAreSubtotals="1" fieldPosition="0"/>
    </format>
    <format dxfId="781">
      <pivotArea dataOnly="0" labelOnly="1" grandRow="1" outline="0" fieldPosition="0"/>
    </format>
    <format dxfId="780">
      <pivotArea dataOnly="0" labelOnly="1" grandCol="1" outline="0" fieldPosition="0"/>
    </format>
    <format dxfId="779">
      <pivotArea outline="0" collapsedLevelsAreSubtotals="1" fieldPosition="0"/>
    </format>
    <format dxfId="778">
      <pivotArea dataOnly="0" labelOnly="1" grandCol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multipleFieldFilters="0">
  <location ref="A29:I62" firstHeaderRow="1" firstDataRow="2" firstDataCol="3" rowPageCount="1" colPageCount="1"/>
  <pivotFields count="16">
    <pivotField compact="0" outline="0" subtotalTop="0" showAll="0" defaultSubtotal="0"/>
    <pivotField compact="0" outline="0" subtotalTop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/>
    <pivotField axis="axisRow" compact="0" outline="0" showAll="0" defaultSubtotal="0">
      <items count="22">
        <item x="0"/>
        <item x="1"/>
        <item x="5"/>
        <item x="21"/>
        <item x="16"/>
        <item x="18"/>
        <item x="2"/>
        <item x="4"/>
        <item x="13"/>
        <item x="15"/>
        <item x="20"/>
        <item x="8"/>
        <item x="19"/>
        <item x="3"/>
        <item x="10"/>
        <item x="9"/>
        <item x="17"/>
        <item x="7"/>
        <item x="14"/>
        <item x="11"/>
        <item x="6"/>
        <item x="12"/>
      </items>
    </pivotField>
    <pivotField compact="0" outline="0" subtotalTop="0" showAll="0"/>
    <pivotField dataField="1" compact="0" outline="0" subtotalTop="0" showAll="0"/>
    <pivotField axis="axisRow" compact="0" outline="0" subtotalTop="0" showAll="0">
      <items count="15">
        <item x="1"/>
        <item x="13"/>
        <item x="0"/>
        <item x="6"/>
        <item x="10"/>
        <item x="2"/>
        <item x="8"/>
        <item x="11"/>
        <item x="7"/>
        <item x="5"/>
        <item x="4"/>
        <item x="3"/>
        <item x="9"/>
        <item x="12"/>
        <item t="default"/>
      </items>
    </pivotField>
    <pivotField compact="0" outline="0" subtotalTop="0" showAll="0"/>
    <pivotField compact="0" outline="0" subtotalTop="0" showAll="0" defaultSubtotal="0"/>
    <pivotField axis="axisPage" compact="0" outline="0" subtotalTop="0" multipleItemSelectionAllowed="1" showAll="0">
      <items count="7">
        <item h="1" x="1"/>
        <item x="0"/>
        <item h="1" m="1" x="4"/>
        <item h="1" m="1" x="5"/>
        <item h="1" x="2"/>
        <item h="1" x="3"/>
        <item t="default"/>
      </items>
    </pivotField>
    <pivotField axis="axisRow" compact="0" outline="0" subtotalTop="0" showAll="0">
      <items count="43">
        <item x="21"/>
        <item x="19"/>
        <item x="41"/>
        <item x="40"/>
        <item x="39"/>
        <item x="38"/>
        <item x="37"/>
        <item x="36"/>
        <item x="35"/>
        <item x="34"/>
        <item x="33"/>
        <item x="32"/>
        <item x="31"/>
        <item x="29"/>
        <item x="28"/>
        <item x="27"/>
        <item x="26"/>
        <item x="25"/>
        <item x="24"/>
        <item x="23"/>
        <item x="22"/>
        <item x="20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30"/>
        <item x="5"/>
        <item x="6"/>
        <item x="2"/>
        <item x="3"/>
        <item x="4"/>
        <item x="0"/>
        <item x="1"/>
        <item t="default"/>
      </items>
    </pivotField>
    <pivotField compact="0" outline="0" subtotalTop="0" showAll="0">
      <items count="8">
        <item h="1" x="5"/>
        <item h="1" x="4"/>
        <item x="2"/>
        <item x="1"/>
        <item h="1" x="3"/>
        <item x="0"/>
        <item h="1" m="1" x="6"/>
        <item t="default"/>
      </items>
    </pivotField>
    <pivotField compact="0" outline="0" subtotalTop="0" showAll="0"/>
    <pivotField compact="0" outline="0" subtotalTop="0" showAll="0" defaultSubtotal="0"/>
    <pivotField axis="axisCol" compact="0" outline="0" showAll="0" defaultSubtotal="0">
      <items count="6">
        <item x="4"/>
        <item x="3"/>
        <item x="2"/>
        <item x="0"/>
        <item x="1"/>
        <item x="5"/>
      </items>
    </pivotField>
    <pivotField compact="0" outline="0" subtotalTop="0" showAll="0"/>
  </pivotFields>
  <rowFields count="3">
    <field x="6"/>
    <field x="3"/>
    <field x="10"/>
  </rowFields>
  <rowItems count="32">
    <i>
      <x/>
      <x/>
      <x v="28"/>
    </i>
    <i r="2">
      <x v="35"/>
    </i>
    <i r="1">
      <x v="1"/>
      <x v="37"/>
    </i>
    <i t="default">
      <x/>
    </i>
    <i>
      <x v="2"/>
      <x/>
      <x v="35"/>
    </i>
    <i r="2">
      <x v="40"/>
    </i>
    <i r="1">
      <x v="2"/>
      <x v="41"/>
    </i>
    <i r="1">
      <x v="6"/>
      <x v="29"/>
    </i>
    <i r="2">
      <x v="40"/>
    </i>
    <i r="1">
      <x v="7"/>
      <x v="41"/>
    </i>
    <i r="1">
      <x v="17"/>
      <x v="32"/>
    </i>
    <i r="2">
      <x v="35"/>
    </i>
    <i r="1">
      <x v="18"/>
      <x v="27"/>
    </i>
    <i t="default">
      <x v="2"/>
    </i>
    <i>
      <x v="3"/>
      <x v="20"/>
      <x v="28"/>
    </i>
    <i t="default">
      <x v="3"/>
    </i>
    <i>
      <x v="5"/>
      <x v="1"/>
      <x v="15"/>
    </i>
    <i r="2">
      <x v="37"/>
    </i>
    <i r="2">
      <x v="38"/>
    </i>
    <i r="2">
      <x v="41"/>
    </i>
    <i r="1">
      <x v="2"/>
      <x v="22"/>
    </i>
    <i r="1">
      <x v="18"/>
      <x v="17"/>
    </i>
    <i r="1">
      <x v="20"/>
      <x v="32"/>
    </i>
    <i r="2">
      <x v="37"/>
    </i>
    <i r="2">
      <x v="38"/>
    </i>
    <i t="default">
      <x v="5"/>
    </i>
    <i>
      <x v="10"/>
      <x v="13"/>
      <x v="35"/>
    </i>
    <i t="default">
      <x v="10"/>
    </i>
    <i>
      <x v="11"/>
      <x v="17"/>
      <x v="12"/>
    </i>
    <i r="1">
      <x v="18"/>
      <x v="5"/>
    </i>
    <i t="default">
      <x v="11"/>
    </i>
    <i t="grand">
      <x/>
    </i>
  </rowItems>
  <colFields count="1">
    <field x="1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Sum of Award/Top-Up Amount" fld="5" baseField="0" baseItem="0" numFmtId="164"/>
  </dataFields>
  <formats count="25">
    <format dxfId="817">
      <pivotArea grandCol="1" outline="0" collapsedLevelsAreSubtotals="1" fieldPosition="0"/>
    </format>
    <format dxfId="816">
      <pivotArea type="topRight" dataOnly="0" labelOnly="1" outline="0" fieldPosition="0"/>
    </format>
    <format dxfId="815">
      <pivotArea dataOnly="0" labelOnly="1" grandCol="1" outline="0" fieldPosition="0"/>
    </format>
    <format dxfId="814">
      <pivotArea dataOnly="0" labelOnly="1" outline="0" fieldPosition="0">
        <references count="1">
          <reference field="9" count="0"/>
        </references>
      </pivotArea>
    </format>
    <format dxfId="813">
      <pivotArea field="11" type="button" dataOnly="0" labelOnly="1" outline="0"/>
    </format>
    <format dxfId="812">
      <pivotArea type="all" dataOnly="0" outline="0" fieldPosition="0"/>
    </format>
    <format dxfId="811">
      <pivotArea outline="0" collapsedLevelsAreSubtotals="1" fieldPosition="0"/>
    </format>
    <format dxfId="810">
      <pivotArea dataOnly="0" labelOnly="1" grandRow="1" outline="0" fieldPosition="0"/>
    </format>
    <format dxfId="809">
      <pivotArea dataOnly="0" labelOnly="1" grandCol="1" outline="0" fieldPosition="0"/>
    </format>
    <format dxfId="808">
      <pivotArea type="all" dataOnly="0" outline="0" fieldPosition="0"/>
    </format>
    <format dxfId="807">
      <pivotArea outline="0" collapsedLevelsAreSubtotals="1" fieldPosition="0"/>
    </format>
    <format dxfId="806">
      <pivotArea dataOnly="0" labelOnly="1" grandRow="1" outline="0" fieldPosition="0"/>
    </format>
    <format dxfId="805">
      <pivotArea dataOnly="0" labelOnly="1" grandCol="1" outline="0" fieldPosition="0"/>
    </format>
    <format dxfId="804">
      <pivotArea outline="0" collapsedLevelsAreSubtotals="1" fieldPosition="0"/>
    </format>
    <format dxfId="803">
      <pivotArea dataOnly="0" labelOnly="1" grandCol="1" outline="0" fieldPosition="0"/>
    </format>
    <format dxfId="802">
      <pivotArea dataOnly="0" labelOnly="1" outline="0" fieldPosition="0">
        <references count="3">
          <reference field="3" count="1" selected="0">
            <x v="17"/>
          </reference>
          <reference field="6" count="1" selected="0">
            <x v="0"/>
          </reference>
          <reference field="10" count="1">
            <x v="27"/>
          </reference>
        </references>
      </pivotArea>
    </format>
    <format dxfId="801">
      <pivotArea dataOnly="0" labelOnly="1" outline="0" fieldPosition="0">
        <references count="3">
          <reference field="3" count="1" selected="0">
            <x v="2"/>
          </reference>
          <reference field="6" count="1" selected="0">
            <x v="2"/>
          </reference>
          <reference field="10" count="1">
            <x v="23"/>
          </reference>
        </references>
      </pivotArea>
    </format>
    <format dxfId="800">
      <pivotArea dataOnly="0" labelOnly="1" outline="0" fieldPosition="0">
        <references count="3">
          <reference field="3" count="1" selected="0">
            <x v="18"/>
          </reference>
          <reference field="6" count="1" selected="0">
            <x v="2"/>
          </reference>
          <reference field="10" count="1">
            <x v="25"/>
          </reference>
        </references>
      </pivotArea>
    </format>
    <format dxfId="799">
      <pivotArea dataOnly="0" labelOnly="1" outline="0" fieldPosition="0">
        <references count="3">
          <reference field="3" count="1" selected="0">
            <x v="18"/>
          </reference>
          <reference field="6" count="1" selected="0">
            <x v="2"/>
          </reference>
          <reference field="10" count="1">
            <x v="27"/>
          </reference>
        </references>
      </pivotArea>
    </format>
    <format dxfId="798">
      <pivotArea dataOnly="0" labelOnly="1" outline="0" fieldPosition="0">
        <references count="3">
          <reference field="3" count="1" selected="0">
            <x v="2"/>
          </reference>
          <reference field="6" count="1" selected="0">
            <x v="4"/>
          </reference>
          <reference field="10" count="1">
            <x v="23"/>
          </reference>
        </references>
      </pivotArea>
    </format>
    <format dxfId="797">
      <pivotArea dataOnly="0" labelOnly="1" outline="0" fieldPosition="0">
        <references count="3">
          <reference field="3" count="1" selected="0">
            <x v="1"/>
          </reference>
          <reference field="6" count="1" selected="0">
            <x v="5"/>
          </reference>
          <reference field="10" count="1">
            <x v="15"/>
          </reference>
        </references>
      </pivotArea>
    </format>
    <format dxfId="796">
      <pivotArea dataOnly="0" labelOnly="1" outline="0" fieldPosition="0">
        <references count="3">
          <reference field="3" count="1" selected="0">
            <x v="2"/>
          </reference>
          <reference field="6" count="1" selected="0">
            <x v="5"/>
          </reference>
          <reference field="10" count="1">
            <x v="22"/>
          </reference>
        </references>
      </pivotArea>
    </format>
    <format dxfId="795">
      <pivotArea dataOnly="0" labelOnly="1" outline="0" fieldPosition="0">
        <references count="3">
          <reference field="3" count="1" selected="0">
            <x v="17"/>
          </reference>
          <reference field="6" count="1" selected="0">
            <x v="5"/>
          </reference>
          <reference field="10" count="1">
            <x v="12"/>
          </reference>
        </references>
      </pivotArea>
    </format>
    <format dxfId="794">
      <pivotArea dataOnly="0" labelOnly="1" outline="0" fieldPosition="0">
        <references count="3">
          <reference field="3" count="1" selected="0">
            <x v="18"/>
          </reference>
          <reference field="6" count="1" selected="0">
            <x v="5"/>
          </reference>
          <reference field="10" count="1">
            <x v="17"/>
          </reference>
        </references>
      </pivotArea>
    </format>
    <format dxfId="793">
      <pivotArea dataOnly="0" labelOnly="1" outline="0" fieldPosition="0">
        <references count="3">
          <reference field="3" count="1" selected="0">
            <x v="17"/>
          </reference>
          <reference field="6" count="1" selected="0">
            <x v="11"/>
          </reference>
          <reference field="10" count="1">
            <x v="27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B1017" firstHeaderRow="1" firstDataRow="1" firstDataCol="1"/>
  <pivotFields count="17">
    <pivotField showAll="0"/>
    <pivotField showAll="0"/>
    <pivotField axis="axisRow" showAll="0">
      <items count="47">
        <item x="8"/>
        <item x="22"/>
        <item x="37"/>
        <item x="41"/>
        <item x="44"/>
        <item x="32"/>
        <item x="7"/>
        <item x="26"/>
        <item x="43"/>
        <item x="10"/>
        <item x="42"/>
        <item x="20"/>
        <item x="39"/>
        <item x="31"/>
        <item x="6"/>
        <item x="33"/>
        <item x="29"/>
        <item x="40"/>
        <item x="30"/>
        <item x="38"/>
        <item m="1" x="45"/>
        <item x="36"/>
        <item x="34"/>
        <item x="11"/>
        <item x="5"/>
        <item x="3"/>
        <item x="2"/>
        <item x="12"/>
        <item x="17"/>
        <item x="18"/>
        <item x="4"/>
        <item x="19"/>
        <item x="23"/>
        <item x="21"/>
        <item x="24"/>
        <item x="27"/>
        <item x="28"/>
        <item x="0"/>
        <item x="35"/>
        <item x="1"/>
        <item x="9"/>
        <item x="13"/>
        <item x="14"/>
        <item x="15"/>
        <item x="16"/>
        <item x="25"/>
        <item t="default"/>
      </items>
    </pivotField>
    <pivotField axis="axisRow" showAll="0">
      <items count="28">
        <item x="1"/>
        <item x="10"/>
        <item x="9"/>
        <item x="25"/>
        <item x="16"/>
        <item x="15"/>
        <item x="17"/>
        <item x="18"/>
        <item x="0"/>
        <item x="22"/>
        <item x="24"/>
        <item x="7"/>
        <item x="5"/>
        <item x="3"/>
        <item m="1" x="26"/>
        <item x="19"/>
        <item x="6"/>
        <item x="13"/>
        <item x="2"/>
        <item x="21"/>
        <item x="4"/>
        <item x="8"/>
        <item x="11"/>
        <item x="12"/>
        <item x="14"/>
        <item x="20"/>
        <item x="23"/>
        <item t="default"/>
      </items>
    </pivotField>
    <pivotField axis="axisRow" showAll="0">
      <items count="131">
        <item x="34"/>
        <item x="1"/>
        <item x="32"/>
        <item x="52"/>
        <item x="119"/>
        <item x="10"/>
        <item x="53"/>
        <item x="79"/>
        <item x="98"/>
        <item x="33"/>
        <item x="111"/>
        <item x="74"/>
        <item x="120"/>
        <item m="1" x="129"/>
        <item x="40"/>
        <item m="1" x="123"/>
        <item m="1" x="128"/>
        <item x="99"/>
        <item x="35"/>
        <item x="20"/>
        <item x="102"/>
        <item x="57"/>
        <item x="108"/>
        <item x="17"/>
        <item x="68"/>
        <item x="90"/>
        <item x="22"/>
        <item x="0"/>
        <item x="54"/>
        <item x="12"/>
        <item m="1" x="125"/>
        <item x="29"/>
        <item x="43"/>
        <item x="117"/>
        <item x="24"/>
        <item x="95"/>
        <item m="1" x="127"/>
        <item x="110"/>
        <item x="6"/>
        <item x="51"/>
        <item x="30"/>
        <item x="112"/>
        <item x="75"/>
        <item x="71"/>
        <item x="5"/>
        <item x="50"/>
        <item x="100"/>
        <item x="103"/>
        <item x="118"/>
        <item x="58"/>
        <item x="77"/>
        <item m="1" x="124"/>
        <item x="41"/>
        <item x="104"/>
        <item x="28"/>
        <item x="94"/>
        <item x="27"/>
        <item x="19"/>
        <item x="91"/>
        <item x="107"/>
        <item x="21"/>
        <item x="56"/>
        <item x="109"/>
        <item x="26"/>
        <item x="106"/>
        <item m="1" x="126"/>
        <item x="36"/>
        <item x="55"/>
        <item x="67"/>
        <item x="76"/>
        <item x="42"/>
        <item x="115"/>
        <item x="59"/>
        <item x="88"/>
        <item x="37"/>
        <item x="97"/>
        <item x="96"/>
        <item x="63"/>
        <item x="11"/>
        <item x="49"/>
        <item x="114"/>
        <item x="105"/>
        <item x="113"/>
        <item x="16"/>
        <item x="47"/>
        <item x="13"/>
        <item x="4"/>
        <item x="101"/>
        <item x="73"/>
        <item x="25"/>
        <item m="1" x="121"/>
        <item x="39"/>
        <item x="78"/>
        <item x="66"/>
        <item x="80"/>
        <item x="81"/>
        <item x="83"/>
        <item x="84"/>
        <item x="87"/>
        <item x="2"/>
        <item x="7"/>
        <item m="1" x="122"/>
        <item x="92"/>
        <item x="72"/>
        <item x="8"/>
        <item x="93"/>
        <item x="3"/>
        <item x="9"/>
        <item x="14"/>
        <item x="15"/>
        <item x="18"/>
        <item x="23"/>
        <item x="31"/>
        <item x="38"/>
        <item x="48"/>
        <item x="45"/>
        <item x="44"/>
        <item x="60"/>
        <item x="61"/>
        <item x="62"/>
        <item x="64"/>
        <item x="65"/>
        <item x="69"/>
        <item x="70"/>
        <item x="46"/>
        <item x="82"/>
        <item x="85"/>
        <item x="86"/>
        <item x="89"/>
        <item x="116"/>
        <item t="default"/>
      </items>
    </pivotField>
    <pivotField dataField="1" showAll="0"/>
    <pivotField showAll="0"/>
    <pivotField showAll="0"/>
    <pivotField axis="axisRow" showAll="0">
      <items count="434">
        <item x="347"/>
        <item x="309"/>
        <item m="1" x="432"/>
        <item x="428"/>
        <item x="231"/>
        <item x="423"/>
        <item x="308"/>
        <item x="340"/>
        <item x="414"/>
        <item x="299"/>
        <item x="386"/>
        <item x="390"/>
        <item x="431"/>
        <item x="415"/>
        <item x="305"/>
        <item x="226"/>
        <item x="427"/>
        <item x="371"/>
        <item x="359"/>
        <item x="424"/>
        <item x="422"/>
        <item x="17"/>
        <item x="287"/>
        <item x="402"/>
        <item x="403"/>
        <item x="404"/>
        <item x="405"/>
        <item x="293"/>
        <item x="417"/>
        <item x="416"/>
        <item x="257"/>
        <item x="420"/>
        <item x="419"/>
        <item x="408"/>
        <item x="407"/>
        <item x="372"/>
        <item x="154"/>
        <item x="406"/>
        <item x="121"/>
        <item x="194"/>
        <item x="193"/>
        <item x="195"/>
        <item x="398"/>
        <item x="192"/>
        <item x="399"/>
        <item x="396"/>
        <item x="426"/>
        <item x="413"/>
        <item x="411"/>
        <item x="395"/>
        <item x="412"/>
        <item x="387"/>
        <item x="421"/>
        <item x="410"/>
        <item x="401"/>
        <item x="378"/>
        <item x="383"/>
        <item x="391"/>
        <item x="425"/>
        <item x="384"/>
        <item x="385"/>
        <item x="380"/>
        <item x="393"/>
        <item x="82"/>
        <item x="392"/>
        <item x="394"/>
        <item x="400"/>
        <item x="190"/>
        <item x="376"/>
        <item x="382"/>
        <item x="389"/>
        <item x="388"/>
        <item x="409"/>
        <item x="120"/>
        <item x="375"/>
        <item x="397"/>
        <item x="370"/>
        <item x="272"/>
        <item x="351"/>
        <item x="280"/>
        <item x="350"/>
        <item x="346"/>
        <item x="348"/>
        <item x="349"/>
        <item x="418"/>
        <item x="151"/>
        <item x="369"/>
        <item x="379"/>
        <item x="373"/>
        <item x="106"/>
        <item x="368"/>
        <item x="377"/>
        <item x="358"/>
        <item x="356"/>
        <item x="354"/>
        <item x="360"/>
        <item x="119"/>
        <item x="114"/>
        <item x="117"/>
        <item x="115"/>
        <item x="116"/>
        <item x="101"/>
        <item x="366"/>
        <item x="365"/>
        <item x="362"/>
        <item x="118"/>
        <item x="361"/>
        <item x="363"/>
        <item x="364"/>
        <item x="374"/>
        <item x="2"/>
        <item x="34"/>
        <item x="381"/>
        <item x="65"/>
        <item x="342"/>
        <item x="345"/>
        <item x="341"/>
        <item x="113"/>
        <item x="357"/>
        <item x="336"/>
        <item x="338"/>
        <item x="367"/>
        <item x="295"/>
        <item x="326"/>
        <item x="335"/>
        <item x="339"/>
        <item x="323"/>
        <item x="322"/>
        <item x="352"/>
        <item x="343"/>
        <item x="344"/>
        <item x="318"/>
        <item x="355"/>
        <item x="332"/>
        <item x="324"/>
        <item x="63"/>
        <item x="62"/>
        <item x="337"/>
        <item x="321"/>
        <item x="325"/>
        <item x="311"/>
        <item x="320"/>
        <item x="353"/>
        <item x="112"/>
        <item x="313"/>
        <item x="314"/>
        <item x="306"/>
        <item x="307"/>
        <item x="333"/>
        <item x="312"/>
        <item x="310"/>
        <item x="316"/>
        <item x="110"/>
        <item x="4"/>
        <item x="25"/>
        <item x="304"/>
        <item x="327"/>
        <item x="328"/>
        <item x="317"/>
        <item x="301"/>
        <item x="302"/>
        <item x="296"/>
        <item x="111"/>
        <item x="319"/>
        <item x="297"/>
        <item x="298"/>
        <item x="100"/>
        <item x="292"/>
        <item x="152"/>
        <item x="153"/>
        <item x="284"/>
        <item x="290"/>
        <item x="289"/>
        <item x="288"/>
        <item x="225"/>
        <item x="281"/>
        <item x="150"/>
        <item x="279"/>
        <item x="278"/>
        <item x="276"/>
        <item x="285"/>
        <item x="300"/>
        <item x="109"/>
        <item x="5"/>
        <item x="187"/>
        <item x="188"/>
        <item x="196"/>
        <item x="197"/>
        <item x="199"/>
        <item x="200"/>
        <item x="201"/>
        <item x="202"/>
        <item x="203"/>
        <item x="205"/>
        <item x="206"/>
        <item x="208"/>
        <item x="209"/>
        <item x="210"/>
        <item x="149"/>
        <item x="211"/>
        <item x="213"/>
        <item x="214"/>
        <item x="215"/>
        <item x="219"/>
        <item x="223"/>
        <item x="224"/>
        <item x="3"/>
        <item x="227"/>
        <item x="228"/>
        <item x="229"/>
        <item x="230"/>
        <item x="232"/>
        <item x="233"/>
        <item x="234"/>
        <item x="235"/>
        <item x="236"/>
        <item x="237"/>
        <item x="241"/>
        <item x="238"/>
        <item x="239"/>
        <item x="240"/>
        <item x="244"/>
        <item x="245"/>
        <item x="246"/>
        <item x="247"/>
        <item x="250"/>
        <item x="248"/>
        <item x="249"/>
        <item x="251"/>
        <item x="252"/>
        <item x="253"/>
        <item x="254"/>
        <item x="255"/>
        <item x="256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191"/>
        <item x="207"/>
        <item x="273"/>
        <item x="274"/>
        <item x="275"/>
        <item x="282"/>
        <item x="283"/>
        <item x="291"/>
        <item x="294"/>
        <item x="315"/>
        <item x="21"/>
        <item x="330"/>
        <item x="331"/>
        <item x="334"/>
        <item x="10"/>
        <item x="12"/>
        <item x="13"/>
        <item x="14"/>
        <item x="16"/>
        <item x="20"/>
        <item x="22"/>
        <item x="23"/>
        <item x="24"/>
        <item x="26"/>
        <item x="27"/>
        <item x="28"/>
        <item x="29"/>
        <item x="30"/>
        <item x="429"/>
        <item x="32"/>
        <item x="35"/>
        <item x="44"/>
        <item x="45"/>
        <item x="46"/>
        <item x="47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4"/>
        <item x="66"/>
        <item x="67"/>
        <item x="68"/>
        <item x="69"/>
        <item x="79"/>
        <item x="71"/>
        <item x="73"/>
        <item x="74"/>
        <item x="86"/>
        <item x="87"/>
        <item x="88"/>
        <item x="75"/>
        <item x="76"/>
        <item x="77"/>
        <item x="78"/>
        <item x="80"/>
        <item x="95"/>
        <item x="96"/>
        <item x="97"/>
        <item x="98"/>
        <item x="99"/>
        <item x="102"/>
        <item x="104"/>
        <item x="105"/>
        <item x="103"/>
        <item x="107"/>
        <item x="108"/>
        <item x="122"/>
        <item x="123"/>
        <item x="124"/>
        <item x="125"/>
        <item x="126"/>
        <item x="127"/>
        <item x="81"/>
        <item x="128"/>
        <item x="129"/>
        <item x="130"/>
        <item x="131"/>
        <item x="132"/>
        <item x="133"/>
        <item x="6"/>
        <item x="134"/>
        <item x="135"/>
        <item x="136"/>
        <item x="137"/>
        <item x="138"/>
        <item x="140"/>
        <item x="141"/>
        <item x="142"/>
        <item x="143"/>
        <item x="144"/>
        <item x="145"/>
        <item x="146"/>
        <item x="147"/>
        <item x="148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0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"/>
        <item x="83"/>
        <item x="182"/>
        <item x="183"/>
        <item x="184"/>
        <item x="185"/>
        <item x="186"/>
        <item x="84"/>
        <item x="189"/>
        <item x="198"/>
        <item x="204"/>
        <item x="85"/>
        <item x="212"/>
        <item x="216"/>
        <item x="217"/>
        <item x="218"/>
        <item x="220"/>
        <item x="221"/>
        <item x="222"/>
        <item x="242"/>
        <item x="243"/>
        <item x="89"/>
        <item x="277"/>
        <item x="286"/>
        <item x="303"/>
        <item x="90"/>
        <item x="91"/>
        <item x="92"/>
        <item x="93"/>
        <item x="329"/>
        <item x="430"/>
        <item x="7"/>
        <item x="8"/>
        <item x="9"/>
        <item x="11"/>
        <item x="15"/>
        <item x="18"/>
        <item x="19"/>
        <item x="31"/>
        <item x="33"/>
        <item x="36"/>
        <item x="37"/>
        <item x="38"/>
        <item x="39"/>
        <item x="40"/>
        <item x="41"/>
        <item x="42"/>
        <item x="43"/>
        <item x="48"/>
        <item x="61"/>
        <item x="70"/>
        <item x="72"/>
        <item x="94"/>
        <item x="1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4">
    <field x="3"/>
    <field x="2"/>
    <field x="4"/>
    <field x="8"/>
  </rowFields>
  <rowItems count="1014">
    <i>
      <x/>
    </i>
    <i r="1">
      <x/>
    </i>
    <i r="2">
      <x v="1"/>
    </i>
    <i r="3">
      <x v="102"/>
    </i>
    <i r="3">
      <x v="103"/>
    </i>
    <i r="3">
      <x v="104"/>
    </i>
    <i r="3">
      <x v="106"/>
    </i>
    <i r="3">
      <x v="107"/>
    </i>
    <i r="3">
      <x v="108"/>
    </i>
    <i r="2">
      <x v="27"/>
    </i>
    <i r="3">
      <x v="96"/>
    </i>
    <i r="3">
      <x v="105"/>
    </i>
    <i r="1">
      <x v="1"/>
    </i>
    <i r="2">
      <x v="11"/>
    </i>
    <i r="3">
      <x v="93"/>
    </i>
    <i r="2">
      <x v="17"/>
    </i>
    <i r="3">
      <x v="164"/>
    </i>
    <i r="2">
      <x v="43"/>
    </i>
    <i r="3">
      <x v="79"/>
    </i>
    <i r="2">
      <x v="45"/>
    </i>
    <i r="3">
      <x v="68"/>
    </i>
    <i r="2">
      <x v="47"/>
    </i>
    <i r="3">
      <x v="147"/>
    </i>
    <i r="2">
      <x v="53"/>
    </i>
    <i r="3">
      <x v="6"/>
    </i>
    <i r="2">
      <x v="54"/>
    </i>
    <i r="3">
      <x v="155"/>
    </i>
    <i r="2">
      <x v="61"/>
    </i>
    <i r="3">
      <x v="37"/>
    </i>
    <i r="2">
      <x v="64"/>
    </i>
    <i r="3">
      <x v="126"/>
    </i>
    <i r="2">
      <x v="80"/>
    </i>
    <i r="3">
      <x v="91"/>
    </i>
    <i r="2">
      <x v="85"/>
    </i>
    <i r="3">
      <x v="146"/>
    </i>
    <i r="2">
      <x v="100"/>
    </i>
    <i r="3">
      <x v="213"/>
    </i>
    <i r="2">
      <x v="129"/>
    </i>
    <i r="3">
      <x v="70"/>
    </i>
    <i r="1">
      <x v="11"/>
    </i>
    <i r="2">
      <x v="20"/>
    </i>
    <i r="3">
      <x v="160"/>
    </i>
    <i r="2">
      <x v="26"/>
    </i>
    <i r="3">
      <x v="72"/>
    </i>
    <i r="1">
      <x v="14"/>
    </i>
    <i r="2">
      <x v="1"/>
    </i>
    <i r="3">
      <x v="161"/>
    </i>
    <i r="2">
      <x v="43"/>
    </i>
    <i r="3">
      <x v="234"/>
    </i>
    <i r="2">
      <x v="44"/>
    </i>
    <i r="3">
      <x v="176"/>
    </i>
    <i r="2">
      <x v="45"/>
    </i>
    <i r="3">
      <x v="207"/>
    </i>
    <i r="1">
      <x v="18"/>
    </i>
    <i r="2">
      <x v="72"/>
    </i>
    <i r="3">
      <x v="246"/>
    </i>
    <i r="1">
      <x v="24"/>
    </i>
    <i r="2">
      <x v="1"/>
    </i>
    <i r="3">
      <x v="63"/>
    </i>
    <i r="3">
      <x v="119"/>
    </i>
    <i r="3">
      <x v="128"/>
    </i>
    <i r="3">
      <x v="142"/>
    </i>
    <i r="2">
      <x v="10"/>
    </i>
    <i r="3">
      <x v="120"/>
    </i>
    <i r="2">
      <x v="23"/>
    </i>
    <i r="3">
      <x v="101"/>
    </i>
    <i r="3">
      <x v="124"/>
    </i>
    <i r="2">
      <x v="38"/>
    </i>
    <i r="3">
      <x v="62"/>
    </i>
    <i r="2">
      <x v="45"/>
    </i>
    <i r="3">
      <x v="64"/>
    </i>
    <i r="2">
      <x v="47"/>
    </i>
    <i r="3">
      <x v="66"/>
    </i>
    <i r="3">
      <x v="76"/>
    </i>
    <i r="3">
      <x v="125"/>
    </i>
    <i r="2">
      <x v="53"/>
    </i>
    <i r="3">
      <x v="88"/>
    </i>
    <i r="2">
      <x v="66"/>
    </i>
    <i r="3">
      <x v="133"/>
    </i>
    <i r="2">
      <x v="69"/>
    </i>
    <i r="3">
      <x v="65"/>
    </i>
    <i r="1">
      <x v="25"/>
    </i>
    <i r="2">
      <x v="1"/>
    </i>
    <i r="3">
      <x v="185"/>
    </i>
    <i r="3">
      <x v="340"/>
    </i>
    <i r="3">
      <x v="362"/>
    </i>
    <i r="3">
      <x v="363"/>
    </i>
    <i r="3">
      <x v="379"/>
    </i>
    <i r="2">
      <x v="11"/>
    </i>
    <i r="3">
      <x v="184"/>
    </i>
    <i r="2">
      <x v="23"/>
    </i>
    <i r="3">
      <x v="366"/>
    </i>
    <i r="3">
      <x v="373"/>
    </i>
    <i r="2">
      <x v="26"/>
    </i>
    <i r="3">
      <x v="374"/>
    </i>
    <i r="2">
      <x v="44"/>
    </i>
    <i r="3">
      <x v="176"/>
    </i>
    <i r="2">
      <x v="45"/>
    </i>
    <i r="3">
      <x v="183"/>
    </i>
    <i r="3">
      <x v="317"/>
    </i>
    <i r="2">
      <x v="64"/>
    </i>
    <i r="3">
      <x v="257"/>
    </i>
    <i r="2">
      <x v="69"/>
    </i>
    <i r="3">
      <x v="187"/>
    </i>
    <i r="2">
      <x v="88"/>
    </i>
    <i r="3">
      <x v="385"/>
    </i>
    <i r="2">
      <x v="118"/>
    </i>
    <i r="3">
      <x v="341"/>
    </i>
    <i r="2">
      <x v="119"/>
    </i>
    <i r="3">
      <x v="369"/>
    </i>
    <i r="3">
      <x v="383"/>
    </i>
    <i r="3">
      <x v="432"/>
    </i>
    <i r="2">
      <x v="123"/>
    </i>
    <i r="3">
      <x v="375"/>
    </i>
    <i r="2">
      <x v="125"/>
    </i>
    <i r="3">
      <x v="183"/>
    </i>
    <i r="3">
      <x v="195"/>
    </i>
    <i r="2">
      <x v="126"/>
    </i>
    <i r="3">
      <x v="201"/>
    </i>
    <i r="1">
      <x v="26"/>
    </i>
    <i r="2">
      <x v="1"/>
    </i>
    <i r="3">
      <x v="368"/>
    </i>
    <i r="1">
      <x v="27"/>
    </i>
    <i r="2">
      <x v="20"/>
    </i>
    <i r="3">
      <x v="159"/>
    </i>
    <i r="1">
      <x v="39"/>
    </i>
    <i r="2">
      <x v="1"/>
    </i>
    <i r="3">
      <x v="379"/>
    </i>
    <i r="2">
      <x v="23"/>
    </i>
    <i r="3">
      <x v="414"/>
    </i>
    <i r="2">
      <x v="26"/>
    </i>
    <i r="3">
      <x v="269"/>
    </i>
    <i r="2">
      <x v="66"/>
    </i>
    <i r="3">
      <x v="286"/>
    </i>
    <i r="2">
      <x v="86"/>
    </i>
    <i r="3">
      <x v="183"/>
    </i>
    <i r="2">
      <x v="108"/>
    </i>
    <i r="3">
      <x v="263"/>
    </i>
    <i r="2">
      <x v="116"/>
    </i>
    <i r="3">
      <x v="329"/>
    </i>
    <i r="2">
      <x v="124"/>
    </i>
    <i r="3">
      <x v="386"/>
    </i>
    <i r="1">
      <x v="41"/>
    </i>
    <i r="2">
      <x v="1"/>
    </i>
    <i r="3">
      <x v="354"/>
    </i>
    <i>
      <x v="1"/>
    </i>
    <i r="1">
      <x v="3"/>
    </i>
    <i r="2">
      <x v="62"/>
    </i>
    <i r="3">
      <x v="134"/>
    </i>
    <i r="1">
      <x v="11"/>
    </i>
    <i r="2">
      <x v="55"/>
    </i>
    <i r="3">
      <x v="23"/>
    </i>
    <i r="3">
      <x v="24"/>
    </i>
    <i r="3">
      <x v="25"/>
    </i>
    <i r="3">
      <x v="26"/>
    </i>
    <i r="3">
      <x v="156"/>
    </i>
    <i r="3">
      <x v="157"/>
    </i>
    <i r="3">
      <x v="183"/>
    </i>
    <i r="2">
      <x v="57"/>
    </i>
    <i r="3">
      <x v="21"/>
    </i>
    <i r="2">
      <x v="61"/>
    </i>
    <i r="3">
      <x v="109"/>
    </i>
    <i r="2">
      <x v="78"/>
    </i>
    <i r="3">
      <x v="148"/>
    </i>
    <i r="3">
      <x v="261"/>
    </i>
    <i r="1">
      <x v="14"/>
    </i>
    <i r="2">
      <x v="39"/>
    </i>
    <i r="3">
      <x v="243"/>
    </i>
    <i r="2">
      <x v="49"/>
    </i>
    <i r="3">
      <x v="140"/>
    </i>
    <i r="2">
      <x v="55"/>
    </i>
    <i r="3">
      <x v="232"/>
    </i>
    <i r="2">
      <x v="57"/>
    </i>
    <i r="3">
      <x v="227"/>
    </i>
    <i r="1">
      <x v="24"/>
    </i>
    <i r="2">
      <x v="41"/>
    </i>
    <i r="3">
      <x v="129"/>
    </i>
    <i r="2">
      <x v="61"/>
    </i>
    <i r="3">
      <x v="33"/>
    </i>
    <i r="2">
      <x v="71"/>
    </i>
    <i r="3">
      <x v="55"/>
    </i>
    <i r="2">
      <x v="78"/>
    </i>
    <i r="3">
      <x v="18"/>
    </i>
    <i r="3">
      <x v="92"/>
    </i>
    <i r="2">
      <x v="82"/>
    </i>
    <i r="3">
      <x v="95"/>
    </i>
    <i r="2">
      <x v="83"/>
    </i>
    <i r="3">
      <x v="69"/>
    </i>
    <i r="1">
      <x v="25"/>
    </i>
    <i r="2">
      <x v="39"/>
    </i>
    <i r="3">
      <x v="320"/>
    </i>
    <i r="2">
      <x v="57"/>
    </i>
    <i r="3">
      <x v="409"/>
    </i>
    <i r="2">
      <x v="83"/>
    </i>
    <i r="3">
      <x v="192"/>
    </i>
    <i r="2">
      <x v="89"/>
    </i>
    <i r="3">
      <x v="194"/>
    </i>
    <i r="3">
      <x v="364"/>
    </i>
    <i r="3">
      <x v="371"/>
    </i>
    <i r="2">
      <x v="95"/>
    </i>
    <i r="3">
      <x v="193"/>
    </i>
    <i r="2">
      <x v="115"/>
    </i>
    <i r="3">
      <x v="183"/>
    </i>
    <i r="1">
      <x v="26"/>
    </i>
    <i r="2">
      <x v="34"/>
    </i>
    <i r="3">
      <x v="183"/>
    </i>
    <i r="2">
      <x v="49"/>
    </i>
    <i r="3">
      <x v="183"/>
    </i>
    <i r="3">
      <x v="324"/>
    </i>
    <i r="2">
      <x v="57"/>
    </i>
    <i r="3">
      <x v="21"/>
    </i>
    <i r="2">
      <x v="83"/>
    </i>
    <i r="3">
      <x v="314"/>
    </i>
    <i r="3">
      <x v="315"/>
    </i>
    <i r="3">
      <x v="344"/>
    </i>
    <i r="2">
      <x v="120"/>
    </i>
    <i r="3">
      <x v="345"/>
    </i>
    <i r="3">
      <x v="346"/>
    </i>
    <i r="1">
      <x v="29"/>
    </i>
    <i r="2">
      <x v="94"/>
    </i>
    <i r="3">
      <x v="389"/>
    </i>
    <i r="1">
      <x v="39"/>
    </i>
    <i r="2">
      <x v="86"/>
    </i>
    <i r="3">
      <x v="428"/>
    </i>
    <i r="2">
      <x v="111"/>
    </i>
    <i r="3">
      <x v="270"/>
    </i>
    <i r="2">
      <x v="115"/>
    </i>
    <i r="3">
      <x v="380"/>
    </i>
    <i r="1">
      <x v="40"/>
    </i>
    <i r="2">
      <x v="34"/>
    </i>
    <i r="3">
      <x v="356"/>
    </i>
    <i r="2">
      <x v="83"/>
    </i>
    <i r="3">
      <x v="351"/>
    </i>
    <i>
      <x v="2"/>
    </i>
    <i r="1">
      <x v="10"/>
    </i>
    <i r="2">
      <x v="70"/>
    </i>
    <i r="3">
      <x v="132"/>
    </i>
    <i r="1">
      <x v="11"/>
    </i>
    <i r="2">
      <x v="3"/>
    </i>
    <i r="3">
      <x v="121"/>
    </i>
    <i r="2">
      <x v="58"/>
    </i>
    <i r="3">
      <x v="402"/>
    </i>
    <i r="2">
      <x v="77"/>
    </i>
    <i r="3">
      <x v="211"/>
    </i>
    <i r="2">
      <x v="79"/>
    </i>
    <i r="3">
      <x v="53"/>
    </i>
    <i r="1">
      <x v="14"/>
    </i>
    <i r="2">
      <x v="24"/>
    </i>
    <i r="3">
      <x v="14"/>
    </i>
    <i r="3">
      <x v="19"/>
    </i>
    <i r="3">
      <x v="168"/>
    </i>
    <i r="2">
      <x v="25"/>
    </i>
    <i r="3">
      <x v="138"/>
    </i>
    <i r="3">
      <x v="139"/>
    </i>
    <i r="3">
      <x v="221"/>
    </i>
    <i r="2">
      <x v="37"/>
    </i>
    <i r="3">
      <x v="123"/>
    </i>
    <i r="2">
      <x v="40"/>
    </i>
    <i r="3">
      <x v="171"/>
    </i>
    <i r="3">
      <x v="172"/>
    </i>
    <i r="2">
      <x v="58"/>
    </i>
    <i r="3">
      <x v="224"/>
    </i>
    <i r="3">
      <x v="250"/>
    </i>
    <i r="2">
      <x v="77"/>
    </i>
    <i r="3">
      <x v="141"/>
    </i>
    <i r="2">
      <x v="86"/>
    </i>
    <i r="3">
      <x v="204"/>
    </i>
    <i r="1">
      <x v="15"/>
    </i>
    <i r="2">
      <x v="70"/>
    </i>
    <i r="3">
      <x v="251"/>
    </i>
    <i r="3">
      <x v="252"/>
    </i>
    <i r="1">
      <x v="22"/>
    </i>
    <i r="2">
      <x v="70"/>
    </i>
    <i r="3">
      <x v="177"/>
    </i>
    <i r="3">
      <x v="178"/>
    </i>
    <i r="3">
      <x v="401"/>
    </i>
    <i r="1">
      <x v="24"/>
    </i>
    <i r="2">
      <x v="4"/>
    </i>
    <i r="3">
      <x v="52"/>
    </i>
    <i r="2">
      <x v="25"/>
    </i>
    <i r="3">
      <x v="118"/>
    </i>
    <i r="2">
      <x v="40"/>
    </i>
    <i r="3">
      <x v="75"/>
    </i>
    <i r="2">
      <x v="70"/>
    </i>
    <i r="3">
      <x v="57"/>
    </i>
    <i r="2">
      <x v="79"/>
    </i>
    <i r="3">
      <x v="58"/>
    </i>
    <i r="1">
      <x v="25"/>
    </i>
    <i r="2">
      <x v="3"/>
    </i>
    <i r="3">
      <x v="338"/>
    </i>
    <i r="2">
      <x v="24"/>
    </i>
    <i r="3">
      <x v="168"/>
    </i>
    <i r="2">
      <x v="79"/>
    </i>
    <i r="3">
      <x v="431"/>
    </i>
    <i r="2">
      <x v="97"/>
    </i>
    <i r="3">
      <x v="200"/>
    </i>
    <i r="2">
      <x v="117"/>
    </i>
    <i r="3">
      <x v="337"/>
    </i>
    <i r="1">
      <x v="26"/>
    </i>
    <i r="2">
      <x v="40"/>
    </i>
    <i r="3">
      <x v="347"/>
    </i>
    <i r="2">
      <x v="70"/>
    </i>
    <i r="3">
      <x v="430"/>
    </i>
    <i r="2">
      <x v="86"/>
    </i>
    <i r="3">
      <x v="301"/>
    </i>
    <i r="1">
      <x v="39"/>
    </i>
    <i r="2">
      <x v="63"/>
    </i>
    <i r="3">
      <x v="272"/>
    </i>
    <i r="3">
      <x v="273"/>
    </i>
    <i r="3">
      <x v="303"/>
    </i>
    <i r="3">
      <x v="308"/>
    </i>
    <i r="2">
      <x v="86"/>
    </i>
    <i r="3">
      <x v="283"/>
    </i>
    <i r="3">
      <x v="307"/>
    </i>
    <i r="3">
      <x v="427"/>
    </i>
    <i r="2">
      <x v="91"/>
    </i>
    <i r="3">
      <x v="294"/>
    </i>
    <i r="2">
      <x v="110"/>
    </i>
    <i r="3">
      <x v="266"/>
    </i>
    <i r="1">
      <x v="44"/>
    </i>
    <i r="2">
      <x v="91"/>
    </i>
    <i r="3">
      <x v="186"/>
    </i>
    <i>
      <x v="3"/>
    </i>
    <i r="1">
      <x v="24"/>
    </i>
    <i r="2">
      <x v="27"/>
    </i>
    <i r="3">
      <x v="112"/>
    </i>
    <i>
      <x v="4"/>
    </i>
    <i r="1">
      <x v="4"/>
    </i>
    <i r="2">
      <x v="57"/>
    </i>
    <i r="3">
      <x v="49"/>
    </i>
    <i r="1">
      <x v="21"/>
    </i>
    <i r="2">
      <x v="27"/>
    </i>
    <i r="3">
      <x v="253"/>
    </i>
    <i r="1">
      <x v="23"/>
    </i>
    <i r="2">
      <x v="27"/>
    </i>
    <i r="3">
      <x v="169"/>
    </i>
    <i r="1">
      <x v="24"/>
    </i>
    <i r="2">
      <x v="27"/>
    </i>
    <i r="3">
      <x v="45"/>
    </i>
    <i r="3">
      <x v="54"/>
    </i>
    <i r="3">
      <x v="87"/>
    </i>
    <i r="1">
      <x v="25"/>
    </i>
    <i r="2">
      <x v="27"/>
    </i>
    <i r="3">
      <x v="391"/>
    </i>
    <i r="1">
      <x v="34"/>
    </i>
    <i r="2">
      <x v="27"/>
    </i>
    <i r="3">
      <x v="217"/>
    </i>
    <i r="3">
      <x v="218"/>
    </i>
    <i r="3">
      <x v="219"/>
    </i>
    <i r="3">
      <x v="220"/>
    </i>
    <i r="1">
      <x v="39"/>
    </i>
    <i r="2">
      <x v="86"/>
    </i>
    <i r="3">
      <x v="299"/>
    </i>
    <i r="3">
      <x v="302"/>
    </i>
    <i r="3">
      <x v="429"/>
    </i>
    <i>
      <x v="5"/>
    </i>
    <i r="1">
      <x v="14"/>
    </i>
    <i r="2">
      <x v="27"/>
    </i>
    <i r="3">
      <x v="135"/>
    </i>
    <i r="3">
      <x v="136"/>
    </i>
    <i r="1">
      <x v="24"/>
    </i>
    <i r="2">
      <x v="27"/>
    </i>
    <i r="3">
      <x v="84"/>
    </i>
    <i r="1">
      <x v="25"/>
    </i>
    <i r="2">
      <x v="1"/>
    </i>
    <i r="3">
      <x v="63"/>
    </i>
    <i r="2">
      <x v="27"/>
    </i>
    <i r="3">
      <x v="135"/>
    </i>
    <i r="3">
      <x v="136"/>
    </i>
    <i r="1">
      <x v="39"/>
    </i>
    <i r="2">
      <x v="27"/>
    </i>
    <i r="3">
      <x v="135"/>
    </i>
    <i r="3">
      <x v="136"/>
    </i>
    <i>
      <x v="6"/>
    </i>
    <i r="1">
      <x v="14"/>
    </i>
    <i r="2">
      <x v="27"/>
    </i>
    <i r="3">
      <x v="9"/>
    </i>
    <i r="3">
      <x v="209"/>
    </i>
    <i r="2">
      <x v="57"/>
    </i>
    <i r="3">
      <x v="237"/>
    </i>
    <i r="3">
      <x v="255"/>
    </i>
    <i r="2">
      <x v="89"/>
    </i>
    <i r="3">
      <x v="236"/>
    </i>
    <i r="1">
      <x v="24"/>
    </i>
    <i r="2">
      <x v="27"/>
    </i>
    <i r="3">
      <x v="9"/>
    </i>
    <i r="3">
      <x v="34"/>
    </i>
    <i r="1">
      <x v="25"/>
    </i>
    <i r="2">
      <x v="27"/>
    </i>
    <i r="3">
      <x v="189"/>
    </i>
    <i r="2">
      <x v="86"/>
    </i>
    <i r="3">
      <x v="318"/>
    </i>
    <i r="1">
      <x v="30"/>
    </i>
    <i r="2">
      <x v="44"/>
    </i>
    <i r="3">
      <x v="325"/>
    </i>
    <i r="2">
      <x v="49"/>
    </i>
    <i r="3">
      <x v="328"/>
    </i>
    <i r="2">
      <x v="72"/>
    </i>
    <i r="3">
      <x v="183"/>
    </i>
    <i r="2">
      <x v="84"/>
    </i>
    <i r="3">
      <x v="305"/>
    </i>
    <i r="1">
      <x v="35"/>
    </i>
    <i r="2">
      <x v="35"/>
    </i>
    <i r="3">
      <x v="235"/>
    </i>
    <i r="2">
      <x v="104"/>
    </i>
    <i r="3">
      <x v="241"/>
    </i>
    <i r="1">
      <x v="39"/>
    </i>
    <i r="2">
      <x v="56"/>
    </i>
    <i r="3">
      <x v="390"/>
    </i>
    <i r="2">
      <x v="70"/>
    </i>
    <i r="3">
      <x v="309"/>
    </i>
    <i r="1">
      <x v="42"/>
    </i>
    <i r="2">
      <x v="1"/>
    </i>
    <i r="3">
      <x v="370"/>
    </i>
    <i r="1">
      <x v="43"/>
    </i>
    <i r="2">
      <x v="43"/>
    </i>
    <i r="3">
      <x v="378"/>
    </i>
    <i r="2">
      <x v="103"/>
    </i>
    <i r="3">
      <x v="381"/>
    </i>
    <i>
      <x v="7"/>
    </i>
    <i r="1">
      <x v="5"/>
    </i>
    <i r="2">
      <x v="27"/>
    </i>
    <i r="3">
      <x v="77"/>
    </i>
    <i r="1">
      <x v="14"/>
    </i>
    <i r="2">
      <x v="27"/>
    </i>
    <i r="3">
      <x v="36"/>
    </i>
    <i r="3">
      <x v="39"/>
    </i>
    <i r="3">
      <x v="40"/>
    </i>
    <i r="3">
      <x v="41"/>
    </i>
    <i r="3">
      <x v="43"/>
    </i>
    <i r="3">
      <x v="144"/>
    </i>
    <i r="3">
      <x v="183"/>
    </i>
    <i r="3">
      <x v="245"/>
    </i>
    <i r="1">
      <x v="24"/>
    </i>
    <i r="2">
      <x v="27"/>
    </i>
    <i r="3">
      <x v="36"/>
    </i>
    <i r="3">
      <x v="39"/>
    </i>
    <i r="3">
      <x v="40"/>
    </i>
    <i r="3">
      <x v="41"/>
    </i>
    <i r="3">
      <x v="42"/>
    </i>
    <i r="3">
      <x v="43"/>
    </i>
    <i r="3">
      <x v="44"/>
    </i>
    <i r="1">
      <x v="25"/>
    </i>
    <i r="2">
      <x v="27"/>
    </i>
    <i r="3">
      <x v="36"/>
    </i>
    <i r="3">
      <x v="39"/>
    </i>
    <i r="3">
      <x v="40"/>
    </i>
    <i r="3">
      <x v="41"/>
    </i>
    <i r="3">
      <x v="43"/>
    </i>
    <i r="1">
      <x v="39"/>
    </i>
    <i r="2">
      <x v="27"/>
    </i>
    <i r="3">
      <x v="400"/>
    </i>
    <i r="3">
      <x v="404"/>
    </i>
    <i r="3">
      <x v="405"/>
    </i>
    <i r="3">
      <x v="406"/>
    </i>
    <i r="3">
      <x v="407"/>
    </i>
    <i>
      <x v="8"/>
    </i>
    <i r="1">
      <x v="11"/>
    </i>
    <i r="2">
      <x v="27"/>
    </i>
    <i r="3">
      <x v="114"/>
    </i>
    <i r="1">
      <x v="13"/>
    </i>
    <i r="2">
      <x v="27"/>
    </i>
    <i r="3">
      <x v="110"/>
    </i>
    <i r="3">
      <x v="111"/>
    </i>
    <i r="3">
      <x v="115"/>
    </i>
    <i r="3">
      <x v="116"/>
    </i>
    <i r="3">
      <x v="117"/>
    </i>
    <i r="3">
      <x v="166"/>
    </i>
    <i r="3">
      <x v="182"/>
    </i>
    <i r="3">
      <x v="247"/>
    </i>
    <i r="3">
      <x v="249"/>
    </i>
    <i r="3">
      <x v="256"/>
    </i>
    <i r="1">
      <x v="25"/>
    </i>
    <i r="2">
      <x v="27"/>
    </i>
    <i r="3">
      <x v="166"/>
    </i>
    <i r="1">
      <x v="37"/>
    </i>
    <i r="2">
      <x v="27"/>
    </i>
    <i r="3">
      <x v="110"/>
    </i>
    <i r="3">
      <x v="111"/>
    </i>
    <i r="3">
      <x v="117"/>
    </i>
    <i r="3">
      <x v="182"/>
    </i>
    <i r="3">
      <x v="249"/>
    </i>
    <i r="3">
      <x v="310"/>
    </i>
    <i r="3">
      <x v="336"/>
    </i>
    <i r="3">
      <x v="365"/>
    </i>
    <i r="3">
      <x v="372"/>
    </i>
    <i r="3">
      <x v="377"/>
    </i>
    <i r="3">
      <x v="382"/>
    </i>
    <i r="2">
      <x v="86"/>
    </i>
    <i r="3">
      <x v="291"/>
    </i>
    <i r="2">
      <x v="89"/>
    </i>
    <i r="3">
      <x v="271"/>
    </i>
    <i>
      <x v="9"/>
    </i>
    <i r="1">
      <x v="14"/>
    </i>
    <i r="2">
      <x v="27"/>
    </i>
    <i r="3">
      <x v="22"/>
    </i>
    <i r="3">
      <x v="35"/>
    </i>
    <i r="3">
      <x v="208"/>
    </i>
    <i r="3">
      <x v="210"/>
    </i>
    <i r="1">
      <x v="24"/>
    </i>
    <i r="2">
      <x v="27"/>
    </i>
    <i r="3">
      <x v="11"/>
    </i>
    <i r="3">
      <x v="17"/>
    </i>
    <i r="3">
      <x v="22"/>
    </i>
    <i r="3">
      <x v="35"/>
    </i>
    <i r="3">
      <x v="60"/>
    </i>
    <i r="3">
      <x v="61"/>
    </i>
    <i r="1">
      <x v="25"/>
    </i>
    <i r="2">
      <x v="27"/>
    </i>
    <i r="3">
      <x v="196"/>
    </i>
    <i r="3">
      <x v="198"/>
    </i>
    <i>
      <x v="10"/>
    </i>
    <i r="1">
      <x v="24"/>
    </i>
    <i r="2">
      <x v="27"/>
    </i>
    <i r="3">
      <x/>
    </i>
    <i r="3">
      <x v="78"/>
    </i>
    <i r="3">
      <x v="80"/>
    </i>
    <i r="3">
      <x v="81"/>
    </i>
    <i r="3">
      <x v="82"/>
    </i>
    <i r="3">
      <x v="83"/>
    </i>
    <i>
      <x v="11"/>
    </i>
    <i r="1">
      <x v="7"/>
    </i>
    <i r="2">
      <x v="1"/>
    </i>
    <i r="3">
      <x v="130"/>
    </i>
    <i r="2">
      <x v="87"/>
    </i>
    <i r="3">
      <x v="181"/>
    </i>
    <i r="1">
      <x v="8"/>
    </i>
    <i r="2">
      <x v="27"/>
    </i>
    <i r="3">
      <x v="59"/>
    </i>
    <i r="1">
      <x v="9"/>
    </i>
    <i r="2">
      <x v="8"/>
    </i>
    <i r="3">
      <x v="173"/>
    </i>
    <i r="2">
      <x v="27"/>
    </i>
    <i r="3">
      <x v="137"/>
    </i>
    <i r="3">
      <x v="330"/>
    </i>
    <i r="3">
      <x v="403"/>
    </i>
    <i r="1">
      <x v="25"/>
    </i>
    <i r="2">
      <x v="27"/>
    </i>
    <i r="3">
      <x v="353"/>
    </i>
    <i r="2">
      <x v="56"/>
    </i>
    <i r="3">
      <x v="316"/>
    </i>
    <i r="1">
      <x v="39"/>
    </i>
    <i r="2">
      <x v="1"/>
    </i>
    <i r="3">
      <x v="183"/>
    </i>
    <i r="2">
      <x v="5"/>
    </i>
    <i r="3">
      <x v="412"/>
    </i>
    <i r="2">
      <x v="38"/>
    </i>
    <i r="3">
      <x v="183"/>
    </i>
    <i r="2">
      <x v="44"/>
    </i>
    <i r="3">
      <x v="183"/>
    </i>
    <i r="2">
      <x v="54"/>
    </i>
    <i r="3">
      <x v="183"/>
    </i>
    <i r="2">
      <x v="78"/>
    </i>
    <i r="3">
      <x v="183"/>
    </i>
    <i r="2">
      <x v="85"/>
    </i>
    <i r="3">
      <x v="413"/>
    </i>
    <i r="2">
      <x v="86"/>
    </i>
    <i r="3">
      <x v="183"/>
    </i>
    <i r="3">
      <x v="277"/>
    </i>
    <i r="3">
      <x v="411"/>
    </i>
    <i r="2">
      <x v="100"/>
    </i>
    <i r="3">
      <x v="183"/>
    </i>
    <i r="2">
      <x v="107"/>
    </i>
    <i r="3">
      <x v="183"/>
    </i>
    <i>
      <x v="12"/>
    </i>
    <i r="1">
      <x v="14"/>
    </i>
    <i r="2">
      <x v="27"/>
    </i>
    <i r="3">
      <x v="46"/>
    </i>
    <i r="3">
      <x v="244"/>
    </i>
    <i r="3">
      <x v="248"/>
    </i>
    <i r="3">
      <x v="254"/>
    </i>
    <i r="1">
      <x v="39"/>
    </i>
    <i r="2">
      <x v="27"/>
    </i>
    <i r="3">
      <x v="268"/>
    </i>
    <i r="2">
      <x v="63"/>
    </i>
    <i r="3">
      <x v="274"/>
    </i>
    <i r="2">
      <x v="86"/>
    </i>
    <i r="3">
      <x v="183"/>
    </i>
    <i r="3">
      <x v="417"/>
    </i>
    <i r="3">
      <x v="418"/>
    </i>
    <i r="3">
      <x v="421"/>
    </i>
    <i r="3">
      <x v="422"/>
    </i>
    <i r="3">
      <x v="423"/>
    </i>
    <i r="3">
      <x v="424"/>
    </i>
    <i r="3">
      <x v="425"/>
    </i>
    <i>
      <x v="13"/>
    </i>
    <i r="1">
      <x v="1"/>
    </i>
    <i r="2">
      <x v="27"/>
    </i>
    <i r="3">
      <x v="167"/>
    </i>
    <i r="1">
      <x v="14"/>
    </i>
    <i r="2">
      <x v="27"/>
    </i>
    <i r="3">
      <x v="12"/>
    </i>
    <i r="3">
      <x v="152"/>
    </i>
    <i r="3">
      <x v="153"/>
    </i>
    <i r="3">
      <x v="154"/>
    </i>
    <i r="3">
      <x v="162"/>
    </i>
    <i r="3">
      <x v="174"/>
    </i>
    <i r="2">
      <x v="50"/>
    </i>
    <i r="3">
      <x v="170"/>
    </i>
    <i r="1">
      <x v="24"/>
    </i>
    <i r="2">
      <x v="27"/>
    </i>
    <i r="3">
      <x v="3"/>
    </i>
    <i r="3">
      <x v="16"/>
    </i>
    <i r="1">
      <x v="25"/>
    </i>
    <i r="2">
      <x v="27"/>
    </i>
    <i r="3">
      <x v="152"/>
    </i>
    <i r="3">
      <x v="323"/>
    </i>
    <i r="3">
      <x v="342"/>
    </i>
    <i r="3">
      <x v="352"/>
    </i>
    <i r="2">
      <x v="31"/>
    </i>
    <i r="3">
      <x v="359"/>
    </i>
    <i r="2">
      <x v="32"/>
    </i>
    <i r="3">
      <x v="183"/>
    </i>
    <i r="2">
      <x v="49"/>
    </i>
    <i r="3">
      <x v="384"/>
    </i>
    <i r="2">
      <x v="57"/>
    </i>
    <i r="3">
      <x v="319"/>
    </i>
    <i r="2">
      <x v="70"/>
    </i>
    <i r="3">
      <x v="387"/>
    </i>
    <i r="2">
      <x v="72"/>
    </i>
    <i r="3">
      <x v="327"/>
    </i>
    <i r="2">
      <x v="74"/>
    </i>
    <i r="3">
      <x v="304"/>
    </i>
    <i r="2">
      <x v="77"/>
    </i>
    <i r="3">
      <x v="343"/>
    </i>
    <i r="2">
      <x v="114"/>
    </i>
    <i r="3">
      <x v="306"/>
    </i>
    <i r="1">
      <x v="39"/>
    </i>
    <i r="2">
      <x v="18"/>
    </i>
    <i r="3">
      <x v="285"/>
    </i>
    <i r="2">
      <x v="27"/>
    </i>
    <i r="3">
      <x v="153"/>
    </i>
    <i r="3">
      <x v="154"/>
    </i>
    <i r="2">
      <x v="86"/>
    </i>
    <i r="3">
      <x v="289"/>
    </i>
    <i r="3">
      <x v="290"/>
    </i>
    <i r="3">
      <x v="293"/>
    </i>
    <i r="2">
      <x v="113"/>
    </i>
    <i r="3">
      <x v="292"/>
    </i>
    <i r="1">
      <x v="40"/>
    </i>
    <i r="2">
      <x v="27"/>
    </i>
    <i r="3">
      <x v="326"/>
    </i>
    <i>
      <x v="15"/>
    </i>
    <i r="1">
      <x v="24"/>
    </i>
    <i r="2">
      <x v="27"/>
    </i>
    <i r="3">
      <x v="51"/>
    </i>
    <i r="1">
      <x v="25"/>
    </i>
    <i r="2">
      <x v="27"/>
    </i>
    <i r="3">
      <x v="202"/>
    </i>
    <i r="3">
      <x v="321"/>
    </i>
    <i r="1">
      <x v="36"/>
    </i>
    <i r="2">
      <x v="27"/>
    </i>
    <i r="3">
      <x v="238"/>
    </i>
    <i>
      <x v="16"/>
    </i>
    <i r="1">
      <x v="1"/>
    </i>
    <i r="2">
      <x v="18"/>
    </i>
    <i r="3">
      <x v="150"/>
    </i>
    <i r="2">
      <x v="75"/>
    </i>
    <i r="3">
      <x v="179"/>
    </i>
    <i r="2">
      <x v="76"/>
    </i>
    <i r="3">
      <x v="240"/>
    </i>
    <i r="1">
      <x v="11"/>
    </i>
    <i r="2">
      <x v="9"/>
    </i>
    <i r="3">
      <x v="48"/>
    </i>
    <i r="2">
      <x v="22"/>
    </i>
    <i r="3">
      <x v="158"/>
    </i>
    <i r="2">
      <x v="52"/>
    </i>
    <i r="3">
      <x v="113"/>
    </i>
    <i r="2">
      <x v="56"/>
    </i>
    <i r="3">
      <x v="28"/>
    </i>
    <i r="2">
      <x v="59"/>
    </i>
    <i r="3">
      <x v="151"/>
    </i>
    <i r="1">
      <x v="14"/>
    </i>
    <i r="2">
      <x v="6"/>
    </i>
    <i r="3">
      <x v="222"/>
    </i>
    <i r="2">
      <x v="19"/>
    </i>
    <i r="3">
      <x v="223"/>
    </i>
    <i r="3">
      <x v="228"/>
    </i>
    <i r="2">
      <x v="46"/>
    </i>
    <i r="3">
      <x v="165"/>
    </i>
    <i r="2">
      <x v="81"/>
    </i>
    <i r="3">
      <x v="149"/>
    </i>
    <i r="1">
      <x v="24"/>
    </i>
    <i r="2">
      <x v="2"/>
    </i>
    <i r="3">
      <x v="74"/>
    </i>
    <i r="2">
      <x v="6"/>
    </i>
    <i r="3">
      <x v="97"/>
    </i>
    <i r="3">
      <x v="98"/>
    </i>
    <i r="2">
      <x v="8"/>
    </i>
    <i r="3">
      <x v="20"/>
    </i>
    <i r="3">
      <x v="90"/>
    </i>
    <i r="2">
      <x v="12"/>
    </i>
    <i r="3">
      <x v="5"/>
    </i>
    <i r="2">
      <x v="14"/>
    </i>
    <i r="3">
      <x v="10"/>
    </i>
    <i r="2">
      <x v="18"/>
    </i>
    <i r="3">
      <x v="7"/>
    </i>
    <i r="2">
      <x v="19"/>
    </i>
    <i r="3">
      <x v="86"/>
    </i>
    <i r="2">
      <x v="28"/>
    </i>
    <i r="3">
      <x v="99"/>
    </i>
    <i r="2">
      <x v="31"/>
    </i>
    <i r="3">
      <x v="183"/>
    </i>
    <i r="2">
      <x v="35"/>
    </i>
    <i r="3">
      <x v="56"/>
    </i>
    <i r="2">
      <x v="48"/>
    </i>
    <i r="3">
      <x v="32"/>
    </i>
    <i r="2">
      <x v="67"/>
    </i>
    <i r="3">
      <x v="100"/>
    </i>
    <i r="1">
      <x v="25"/>
    </i>
    <i r="2">
      <x v="6"/>
    </i>
    <i r="3">
      <x v="97"/>
    </i>
    <i r="3">
      <x v="98"/>
    </i>
    <i r="2">
      <x v="18"/>
    </i>
    <i r="3">
      <x v="333"/>
    </i>
    <i r="2">
      <x v="19"/>
    </i>
    <i r="3">
      <x v="361"/>
    </i>
    <i r="2">
      <x v="27"/>
    </i>
    <i r="3">
      <x v="360"/>
    </i>
    <i r="2">
      <x v="28"/>
    </i>
    <i r="3">
      <x v="99"/>
    </i>
    <i r="2">
      <x v="29"/>
    </i>
    <i r="3">
      <x v="313"/>
    </i>
    <i r="2">
      <x v="67"/>
    </i>
    <i r="3">
      <x v="100"/>
    </i>
    <i r="3">
      <x v="334"/>
    </i>
    <i r="3">
      <x v="396"/>
    </i>
    <i r="2">
      <x v="93"/>
    </i>
    <i r="3">
      <x v="183"/>
    </i>
    <i r="3">
      <x v="349"/>
    </i>
    <i r="3">
      <x v="350"/>
    </i>
    <i r="1">
      <x v="26"/>
    </i>
    <i r="2">
      <x v="14"/>
    </i>
    <i r="3">
      <x v="295"/>
    </i>
    <i r="2">
      <x v="18"/>
    </i>
    <i r="3">
      <x v="322"/>
    </i>
    <i r="2">
      <x v="19"/>
    </i>
    <i r="3">
      <x v="416"/>
    </i>
    <i r="2">
      <x v="22"/>
    </i>
    <i r="3">
      <x v="183"/>
    </i>
    <i r="2">
      <x v="52"/>
    </i>
    <i r="3">
      <x v="113"/>
    </i>
    <i r="1">
      <x v="27"/>
    </i>
    <i r="2">
      <x v="14"/>
    </i>
    <i r="3">
      <x v="295"/>
    </i>
    <i r="2">
      <x v="31"/>
    </i>
    <i r="3">
      <x v="395"/>
    </i>
    <i r="2">
      <x v="52"/>
    </i>
    <i r="3">
      <x v="113"/>
    </i>
    <i r="2">
      <x v="92"/>
    </i>
    <i r="3">
      <x v="188"/>
    </i>
    <i r="2">
      <x v="93"/>
    </i>
    <i r="3">
      <x v="191"/>
    </i>
    <i r="1">
      <x v="31"/>
    </i>
    <i r="2">
      <x v="27"/>
    </i>
    <i r="3">
      <x v="203"/>
    </i>
    <i r="2">
      <x v="29"/>
    </i>
    <i r="3">
      <x v="215"/>
    </i>
    <i r="2">
      <x v="103"/>
    </i>
    <i r="3">
      <x v="226"/>
    </i>
    <i r="2">
      <x v="105"/>
    </i>
    <i r="3">
      <x v="231"/>
    </i>
    <i r="1">
      <x v="32"/>
    </i>
    <i r="2">
      <x v="31"/>
    </i>
    <i r="3">
      <x v="216"/>
    </i>
    <i r="3">
      <x v="233"/>
    </i>
    <i r="3">
      <x v="239"/>
    </i>
    <i r="1">
      <x v="38"/>
    </i>
    <i r="2">
      <x v="18"/>
    </i>
    <i r="3">
      <x v="175"/>
    </i>
    <i r="1">
      <x v="39"/>
    </i>
    <i r="2">
      <x v="2"/>
    </i>
    <i r="3">
      <x v="300"/>
    </i>
    <i r="2">
      <x v="29"/>
    </i>
    <i r="3">
      <x v="262"/>
    </i>
    <i r="2">
      <x v="56"/>
    </i>
    <i r="3">
      <x v="275"/>
    </i>
    <i r="2">
      <x v="86"/>
    </i>
    <i r="3">
      <x v="183"/>
    </i>
    <i>
      <x v="17"/>
    </i>
    <i r="1">
      <x v="11"/>
    </i>
    <i r="2">
      <x v="21"/>
    </i>
    <i r="3">
      <x v="50"/>
    </i>
    <i r="2">
      <x v="27"/>
    </i>
    <i r="3">
      <x v="180"/>
    </i>
    <i r="2">
      <x v="60"/>
    </i>
    <i r="3">
      <x v="258"/>
    </i>
    <i r="1">
      <x v="14"/>
    </i>
    <i r="2">
      <x v="42"/>
    </i>
    <i r="3">
      <x v="67"/>
    </i>
    <i r="2">
      <x v="63"/>
    </i>
    <i r="3">
      <x v="73"/>
    </i>
    <i r="2">
      <x v="68"/>
    </i>
    <i r="3">
      <x v="85"/>
    </i>
    <i r="2">
      <x v="98"/>
    </i>
    <i r="3">
      <x v="394"/>
    </i>
    <i r="2">
      <x v="127"/>
    </i>
    <i r="3">
      <x v="393"/>
    </i>
    <i r="1">
      <x v="24"/>
    </i>
    <i r="2">
      <x v="21"/>
    </i>
    <i r="3">
      <x v="38"/>
    </i>
    <i r="2">
      <x v="42"/>
    </i>
    <i r="3">
      <x v="67"/>
    </i>
    <i r="2">
      <x v="61"/>
    </i>
    <i r="3">
      <x v="73"/>
    </i>
    <i r="2">
      <x v="63"/>
    </i>
    <i r="3">
      <x v="15"/>
    </i>
    <i r="2">
      <x v="84"/>
    </i>
    <i r="3">
      <x v="183"/>
    </i>
    <i r="1">
      <x v="25"/>
    </i>
    <i r="2">
      <x v="21"/>
    </i>
    <i r="3">
      <x v="38"/>
    </i>
    <i r="2">
      <x v="42"/>
    </i>
    <i r="3">
      <x v="67"/>
    </i>
    <i r="2">
      <x v="61"/>
    </i>
    <i r="3">
      <x v="73"/>
    </i>
    <i r="2">
      <x v="68"/>
    </i>
    <i r="3">
      <x v="85"/>
    </i>
    <i r="2">
      <x v="96"/>
    </i>
    <i r="3">
      <x v="199"/>
    </i>
    <i r="2">
      <x v="122"/>
    </i>
    <i r="3">
      <x v="355"/>
    </i>
    <i r="1">
      <x v="26"/>
    </i>
    <i r="2">
      <x v="60"/>
    </i>
    <i r="3">
      <x v="258"/>
    </i>
    <i r="2">
      <x v="121"/>
    </i>
    <i r="3">
      <x v="348"/>
    </i>
    <i r="1">
      <x v="45"/>
    </i>
    <i r="2">
      <x v="42"/>
    </i>
    <i r="3">
      <x v="398"/>
    </i>
    <i r="2">
      <x v="128"/>
    </i>
    <i r="3">
      <x v="399"/>
    </i>
    <i>
      <x v="18"/>
    </i>
    <i r="1">
      <x v="7"/>
    </i>
    <i r="2">
      <x v="102"/>
    </i>
    <i r="3">
      <x v="225"/>
    </i>
    <i r="1">
      <x v="11"/>
    </i>
    <i r="2">
      <x/>
    </i>
    <i r="3">
      <x v="89"/>
    </i>
    <i r="2">
      <x v="32"/>
    </i>
    <i r="3">
      <x v="71"/>
    </i>
    <i r="2">
      <x v="73"/>
    </i>
    <i r="3">
      <x v="47"/>
    </i>
    <i r="1">
      <x v="12"/>
    </i>
    <i r="2">
      <x v="50"/>
    </i>
    <i r="3">
      <x v="131"/>
    </i>
    <i r="1">
      <x v="14"/>
    </i>
    <i r="2">
      <x v="32"/>
    </i>
    <i r="3">
      <x v="30"/>
    </i>
    <i r="2">
      <x v="50"/>
    </i>
    <i r="3">
      <x v="127"/>
    </i>
    <i r="2">
      <x v="73"/>
    </i>
    <i r="3">
      <x v="4"/>
    </i>
    <i r="2">
      <x v="74"/>
    </i>
    <i r="3">
      <x v="214"/>
    </i>
    <i r="2">
      <x v="99"/>
    </i>
    <i r="3">
      <x v="205"/>
    </i>
    <i r="1">
      <x v="17"/>
    </i>
    <i r="2">
      <x v="50"/>
    </i>
    <i r="3">
      <x v="127"/>
    </i>
    <i r="1">
      <x v="19"/>
    </i>
    <i r="2">
      <x v="74"/>
    </i>
    <i r="3">
      <x v="145"/>
    </i>
    <i r="1">
      <x v="24"/>
    </i>
    <i r="2">
      <x v="5"/>
    </i>
    <i r="3">
      <x v="1"/>
    </i>
    <i r="3">
      <x v="8"/>
    </i>
    <i r="3">
      <x v="29"/>
    </i>
    <i r="2">
      <x v="33"/>
    </i>
    <i r="3">
      <x v="30"/>
    </i>
    <i r="2">
      <x v="50"/>
    </i>
    <i r="3">
      <x v="94"/>
    </i>
    <i r="2">
      <x v="74"/>
    </i>
    <i r="3">
      <x v="13"/>
    </i>
    <i r="3">
      <x v="31"/>
    </i>
    <i r="1">
      <x v="25"/>
    </i>
    <i r="2">
      <x/>
    </i>
    <i r="3">
      <x v="284"/>
    </i>
    <i r="2">
      <x v="27"/>
    </i>
    <i r="3">
      <x v="339"/>
    </i>
    <i r="2">
      <x v="50"/>
    </i>
    <i r="3">
      <x v="388"/>
    </i>
    <i r="1">
      <x v="26"/>
    </i>
    <i r="2">
      <x/>
    </i>
    <i r="3">
      <x v="89"/>
    </i>
    <i r="2">
      <x v="5"/>
    </i>
    <i r="3">
      <x v="358"/>
    </i>
    <i r="2">
      <x v="32"/>
    </i>
    <i r="3">
      <x v="311"/>
    </i>
    <i r="2">
      <x v="63"/>
    </i>
    <i r="3">
      <x v="183"/>
    </i>
    <i r="2">
      <x v="74"/>
    </i>
    <i r="3">
      <x v="312"/>
    </i>
    <i r="2">
      <x v="104"/>
    </i>
    <i r="3">
      <x v="331"/>
    </i>
    <i r="3">
      <x v="367"/>
    </i>
    <i r="1">
      <x v="27"/>
    </i>
    <i r="2">
      <x v="7"/>
    </i>
    <i r="3">
      <x v="259"/>
    </i>
    <i r="3">
      <x v="260"/>
    </i>
    <i r="3">
      <x v="408"/>
    </i>
    <i r="1">
      <x v="28"/>
    </i>
    <i r="2">
      <x v="7"/>
    </i>
    <i r="3">
      <x v="183"/>
    </i>
    <i r="3">
      <x v="190"/>
    </i>
    <i r="3">
      <x v="392"/>
    </i>
    <i r="2">
      <x v="73"/>
    </i>
    <i r="3">
      <x v="397"/>
    </i>
    <i r="2">
      <x v="99"/>
    </i>
    <i r="3">
      <x v="206"/>
    </i>
    <i r="2">
      <x v="104"/>
    </i>
    <i r="3">
      <x v="230"/>
    </i>
    <i r="1">
      <x v="33"/>
    </i>
    <i r="2">
      <x v="50"/>
    </i>
    <i r="3">
      <x v="212"/>
    </i>
    <i r="3">
      <x v="229"/>
    </i>
    <i r="1">
      <x v="39"/>
    </i>
    <i r="2">
      <x/>
    </i>
    <i r="3">
      <x v="284"/>
    </i>
    <i r="2">
      <x v="63"/>
    </i>
    <i r="3">
      <x v="183"/>
    </i>
    <i r="2">
      <x v="74"/>
    </i>
    <i r="3">
      <x v="288"/>
    </i>
    <i r="2">
      <x v="99"/>
    </i>
    <i r="3">
      <x v="206"/>
    </i>
    <i>
      <x v="19"/>
    </i>
    <i r="1">
      <x v="24"/>
    </i>
    <i r="2">
      <x v="86"/>
    </i>
    <i r="3">
      <x v="183"/>
    </i>
    <i r="1">
      <x v="25"/>
    </i>
    <i r="2">
      <x v="86"/>
    </i>
    <i r="3">
      <x v="335"/>
    </i>
    <i>
      <x v="20"/>
    </i>
    <i r="1">
      <x v="39"/>
    </i>
    <i r="2">
      <x v="83"/>
    </i>
    <i r="3">
      <x v="265"/>
    </i>
    <i r="2">
      <x v="104"/>
    </i>
    <i r="3">
      <x v="183"/>
    </i>
    <i r="2">
      <x v="106"/>
    </i>
    <i r="3">
      <x v="183"/>
    </i>
    <i r="2">
      <x v="109"/>
    </i>
    <i r="3">
      <x v="264"/>
    </i>
    <i>
      <x v="21"/>
    </i>
    <i r="1">
      <x v="39"/>
    </i>
    <i r="2">
      <x v="19"/>
    </i>
    <i r="3">
      <x v="282"/>
    </i>
    <i r="2">
      <x v="86"/>
    </i>
    <i r="3">
      <x v="287"/>
    </i>
    <i r="3">
      <x v="410"/>
    </i>
    <i>
      <x v="22"/>
    </i>
    <i r="1">
      <x v="39"/>
    </i>
    <i r="2">
      <x v="86"/>
    </i>
    <i r="3">
      <x v="296"/>
    </i>
    <i r="3">
      <x v="297"/>
    </i>
    <i r="3">
      <x v="415"/>
    </i>
    <i>
      <x v="23"/>
    </i>
    <i r="1">
      <x v="2"/>
    </i>
    <i r="2">
      <x v="50"/>
    </i>
    <i r="3">
      <x v="122"/>
    </i>
    <i r="1">
      <x v="6"/>
    </i>
    <i r="2">
      <x v="3"/>
    </i>
    <i r="3">
      <x v="143"/>
    </i>
    <i r="1">
      <x v="14"/>
    </i>
    <i r="2">
      <x v="27"/>
    </i>
    <i r="3">
      <x v="27"/>
    </i>
    <i r="2">
      <x v="34"/>
    </i>
    <i r="3">
      <x v="163"/>
    </i>
    <i r="1">
      <x v="16"/>
    </i>
    <i r="2">
      <x v="35"/>
    </i>
    <i r="3">
      <x v="242"/>
    </i>
    <i r="1">
      <x v="24"/>
    </i>
    <i r="2">
      <x v="27"/>
    </i>
    <i r="3">
      <x v="27"/>
    </i>
    <i r="1">
      <x v="25"/>
    </i>
    <i r="2">
      <x v="27"/>
    </i>
    <i r="3">
      <x v="267"/>
    </i>
    <i r="1">
      <x v="39"/>
    </i>
    <i r="2">
      <x v="27"/>
    </i>
    <i r="3">
      <x v="267"/>
    </i>
    <i r="2">
      <x v="86"/>
    </i>
    <i r="3">
      <x v="298"/>
    </i>
    <i>
      <x v="24"/>
    </i>
    <i r="1">
      <x v="39"/>
    </i>
    <i r="2">
      <x v="2"/>
    </i>
    <i r="3">
      <x v="280"/>
    </i>
    <i r="2">
      <x v="9"/>
    </i>
    <i r="3">
      <x v="281"/>
    </i>
    <i r="2">
      <x v="31"/>
    </i>
    <i r="3">
      <x v="278"/>
    </i>
    <i r="2">
      <x v="40"/>
    </i>
    <i r="3">
      <x v="419"/>
    </i>
    <i r="2">
      <x v="57"/>
    </i>
    <i r="3">
      <x v="183"/>
    </i>
    <i r="2">
      <x v="83"/>
    </i>
    <i r="3">
      <x v="279"/>
    </i>
    <i r="3">
      <x v="426"/>
    </i>
    <i r="2">
      <x v="86"/>
    </i>
    <i r="3">
      <x v="183"/>
    </i>
    <i r="3">
      <x v="276"/>
    </i>
    <i r="2">
      <x v="112"/>
    </i>
    <i r="3">
      <x v="420"/>
    </i>
    <i>
      <x v="25"/>
    </i>
    <i r="1">
      <x v="26"/>
    </i>
    <i r="2">
      <x v="27"/>
    </i>
    <i r="3">
      <x v="197"/>
    </i>
    <i r="2">
      <x v="63"/>
    </i>
    <i r="3">
      <x v="332"/>
    </i>
    <i>
      <x v="26"/>
    </i>
    <i r="1">
      <x v="25"/>
    </i>
    <i r="2">
      <x v="27"/>
    </i>
    <i r="3">
      <x v="248"/>
    </i>
    <i r="3">
      <x v="357"/>
    </i>
    <i r="3">
      <x v="376"/>
    </i>
    <i t="grand">
      <x/>
    </i>
  </rowItems>
  <colItems count="1">
    <i/>
  </colItems>
  <dataFields count="1">
    <dataField name="Sum of Award/Top-Up Amount" fld="5" baseField="0" baseItem="0" numFmtId="164"/>
  </dataFields>
  <formats count="2">
    <format dxfId="762">
      <pivotArea outline="0" collapsedLevelsAreSubtotals="1" fieldPosition="0"/>
    </format>
    <format dxfId="76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1000000}" name="PivotTable7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D3:D12" firstHeaderRow="1" firstDataRow="1" firstDataCol="1"/>
  <pivotFields count="12">
    <pivotField showAll="0"/>
    <pivotField showAll="0"/>
    <pivotField showAll="0"/>
    <pivotField axis="axisRow" showAll="0">
      <items count="19">
        <item x="0"/>
        <item x="1"/>
        <item x="3"/>
        <item m="1" x="11"/>
        <item m="1" x="13"/>
        <item m="1" x="8"/>
        <item x="5"/>
        <item m="1" x="14"/>
        <item m="1" x="17"/>
        <item m="1" x="12"/>
        <item m="1" x="10"/>
        <item m="1" x="9"/>
        <item m="1" x="15"/>
        <item m="1" x="16"/>
        <item x="7"/>
        <item x="6"/>
        <item x="2"/>
        <item x="4"/>
        <item t="default"/>
      </items>
    </pivotField>
    <pivotField showAll="0"/>
    <pivotField showAll="0" defaultSubtotal="0"/>
    <pivotField numFmtId="2" showAll="0"/>
    <pivotField showAll="0"/>
    <pivotField numFmtId="2" showAll="0"/>
    <pivotField showAll="0"/>
    <pivotField showAll="0"/>
    <pivotField showAll="0"/>
  </pivotFields>
  <rowFields count="1">
    <field x="3"/>
  </rowFields>
  <rowItems count="9">
    <i>
      <x/>
    </i>
    <i>
      <x v="1"/>
    </i>
    <i>
      <x v="2"/>
    </i>
    <i>
      <x v="6"/>
    </i>
    <i>
      <x v="14"/>
    </i>
    <i>
      <x v="15"/>
    </i>
    <i>
      <x v="16"/>
    </i>
    <i>
      <x v="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6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A24" firstHeaderRow="1" firstDataRow="1" firstDataCol="1"/>
  <pivotFields count="12">
    <pivotField showAll="0"/>
    <pivotField axis="axisRow" showAll="0" sortType="ascending">
      <items count="26">
        <item x="0"/>
        <item x="1"/>
        <item x="5"/>
        <item x="13"/>
        <item m="1" x="23"/>
        <item x="6"/>
        <item x="7"/>
        <item x="8"/>
        <item x="9"/>
        <item x="18"/>
        <item x="17"/>
        <item m="1" x="22"/>
        <item x="12"/>
        <item x="19"/>
        <item x="2"/>
        <item x="15"/>
        <item m="1" x="20"/>
        <item x="14"/>
        <item x="10"/>
        <item x="11"/>
        <item m="1" x="21"/>
        <item x="3"/>
        <item x="16"/>
        <item m="1" x="24"/>
        <item x="4"/>
        <item t="default"/>
      </items>
    </pivotField>
    <pivotField showAll="0"/>
    <pivotField showAll="0"/>
    <pivotField showAll="0"/>
    <pivotField showAll="0" defaultSubtotal="0"/>
    <pivotField numFmtId="2" showAll="0"/>
    <pivotField showAll="0"/>
    <pivotField numFmtId="2" showAll="0"/>
    <pivotField showAll="0"/>
    <pivotField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7"/>
    </i>
    <i>
      <x v="18"/>
    </i>
    <i>
      <x v="19"/>
    </i>
    <i>
      <x v="21"/>
    </i>
    <i>
      <x v="22"/>
    </i>
    <i>
      <x v="2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2000000}" name="PivotTable8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F3:F9" firstHeaderRow="1" firstDataRow="1" firstDataCol="1"/>
  <pivotFields count="12">
    <pivotField showAll="0"/>
    <pivotField showAll="0"/>
    <pivotField showAll="0"/>
    <pivotField showAll="0"/>
    <pivotField axis="axisRow" showAll="0">
      <items count="54">
        <item m="1" x="38"/>
        <item m="1" x="50"/>
        <item m="1" x="41"/>
        <item m="1" x="33"/>
        <item m="1" x="46"/>
        <item m="1" x="28"/>
        <item m="1" x="20"/>
        <item m="1" x="40"/>
        <item m="1" x="44"/>
        <item m="1" x="47"/>
        <item m="1" x="15"/>
        <item m="1" x="39"/>
        <item m="1" x="10"/>
        <item m="1" x="26"/>
        <item m="1" x="32"/>
        <item m="1" x="51"/>
        <item m="1" x="21"/>
        <item m="1" x="25"/>
        <item m="1" x="19"/>
        <item m="1" x="9"/>
        <item m="1" x="18"/>
        <item m="1" x="27"/>
        <item m="1" x="12"/>
        <item m="1" x="17"/>
        <item m="1" x="31"/>
        <item m="1" x="49"/>
        <item m="1" x="34"/>
        <item m="1" x="23"/>
        <item m="1" x="48"/>
        <item m="1" x="30"/>
        <item m="1" x="37"/>
        <item m="1" x="16"/>
        <item m="1" x="7"/>
        <item m="1" x="52"/>
        <item m="1" x="14"/>
        <item m="1" x="42"/>
        <item m="1" x="5"/>
        <item m="1" x="11"/>
        <item m="1" x="6"/>
        <item m="1" x="22"/>
        <item x="1"/>
        <item m="1" x="43"/>
        <item m="1" x="36"/>
        <item x="2"/>
        <item m="1" x="35"/>
        <item m="1" x="13"/>
        <item m="1" x="45"/>
        <item x="0"/>
        <item m="1" x="24"/>
        <item m="1" x="8"/>
        <item m="1" x="29"/>
        <item x="3"/>
        <item x="4"/>
        <item t="default"/>
      </items>
    </pivotField>
    <pivotField showAll="0" defaultSubtotal="0"/>
    <pivotField numFmtId="2" showAll="0"/>
    <pivotField showAll="0"/>
    <pivotField numFmtId="2" showAll="0"/>
    <pivotField showAll="0"/>
    <pivotField showAll="0"/>
    <pivotField showAll="0"/>
  </pivotFields>
  <rowFields count="1">
    <field x="4"/>
  </rowFields>
  <rowItems count="6">
    <i>
      <x v="40"/>
    </i>
    <i>
      <x v="43"/>
    </i>
    <i>
      <x v="47"/>
    </i>
    <i>
      <x v="51"/>
    </i>
    <i>
      <x v="5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J12" firstHeaderRow="0" firstDataRow="1" firstDataCol="6" rowPageCount="1" colPageCount="1"/>
  <pivotFields count="39">
    <pivotField compact="0" outline="0" showAll="0" defaultSubtotal="0"/>
    <pivotField compact="0" outline="0" showAll="0" defaultSubtotal="0"/>
    <pivotField axis="axisPage" compact="0" outline="0" showAll="0" defaultSubtotal="0">
      <items count="327">
        <item m="1" x="57"/>
        <item m="1" x="308"/>
        <item m="1" x="110"/>
        <item m="1" x="41"/>
        <item m="1" x="223"/>
        <item m="1" x="235"/>
        <item m="1" x="177"/>
        <item m="1" x="73"/>
        <item m="1" x="233"/>
        <item m="1" x="309"/>
        <item m="1" x="111"/>
        <item m="1" x="201"/>
        <item m="1" x="257"/>
        <item m="1" x="157"/>
        <item m="1" x="88"/>
        <item m="1" x="212"/>
        <item m="1" x="219"/>
        <item m="1" x="224"/>
        <item m="1" x="164"/>
        <item m="1" x="315"/>
        <item m="1" x="145"/>
        <item m="1" x="78"/>
        <item m="1" x="188"/>
        <item m="1" x="112"/>
        <item m="1" x="295"/>
        <item m="1" x="254"/>
        <item m="1" x="269"/>
        <item m="1" x="184"/>
        <item m="1" x="96"/>
        <item m="1" x="42"/>
        <item m="1" x="291"/>
        <item m="1" x="258"/>
        <item m="1" x="44"/>
        <item m="1" x="316"/>
        <item m="1" x="37"/>
        <item m="1" x="286"/>
        <item m="1" x="259"/>
        <item m="1" x="277"/>
        <item m="1" x="54"/>
        <item m="1" x="38"/>
        <item m="1" x="117"/>
        <item m="1" x="287"/>
        <item m="1" x="113"/>
        <item m="1" x="58"/>
        <item m="1" x="264"/>
        <item m="1" x="158"/>
        <item m="1" x="241"/>
        <item m="1" x="253"/>
        <item m="1" x="14"/>
        <item m="1" x="45"/>
        <item m="1" x="118"/>
        <item m="1" x="311"/>
        <item m="1" x="260"/>
        <item m="1" x="11"/>
        <item m="1" x="29"/>
        <item m="1" x="105"/>
        <item m="1" x="242"/>
        <item m="1" x="322"/>
        <item m="1" x="15"/>
        <item m="1" x="137"/>
        <item m="1" x="278"/>
        <item m="1" x="303"/>
        <item m="1" x="250"/>
        <item m="1" x="128"/>
        <item m="1" x="64"/>
        <item m="1" x="317"/>
        <item m="1" x="193"/>
        <item m="1" x="208"/>
        <item m="1" x="194"/>
        <item m="1" x="132"/>
        <item m="1" x="318"/>
        <item m="1" x="282"/>
        <item m="1" x="150"/>
        <item m="1" x="20"/>
        <item m="1" x="225"/>
        <item m="1" x="215"/>
        <item m="1" x="66"/>
        <item m="1" x="323"/>
        <item m="1" x="129"/>
        <item m="1" x="65"/>
        <item m="1" x="216"/>
        <item m="1" x="151"/>
        <item m="1" x="185"/>
        <item m="1" x="133"/>
        <item m="1" x="67"/>
        <item m="1" x="33"/>
        <item m="1" x="130"/>
        <item m="1" x="319"/>
        <item m="1" x="152"/>
        <item m="1" x="101"/>
        <item m="1" x="79"/>
        <item m="1" x="30"/>
        <item m="1" x="279"/>
        <item m="1" x="265"/>
        <item m="1" x="46"/>
        <item m="1" x="153"/>
        <item m="1" x="119"/>
        <item m="1" x="139"/>
        <item m="1" x="70"/>
        <item m="1" x="288"/>
        <item m="1" x="255"/>
        <item m="1" x="195"/>
        <item m="1" x="134"/>
        <item m="1" x="68"/>
        <item m="1" x="102"/>
        <item m="1" x="217"/>
        <item m="1" x="159"/>
        <item m="1" x="97"/>
        <item m="1" x="180"/>
        <item m="1" x="84"/>
        <item m="1" x="31"/>
        <item m="1" x="280"/>
        <item m="1" x="220"/>
        <item m="1" x="160"/>
        <item m="1" x="16"/>
        <item m="1" x="226"/>
        <item m="1" x="169"/>
        <item m="1" x="106"/>
        <item m="1" x="12"/>
        <item m="1" x="203"/>
        <item m="1" x="170"/>
        <item m="1" x="154"/>
        <item m="1" x="227"/>
        <item m="1" x="59"/>
        <item m="1" x="120"/>
        <item m="1" x="34"/>
        <item m="1" x="103"/>
        <item m="1" x="48"/>
        <item m="1" x="296"/>
        <item m="1" x="236"/>
        <item m="1" x="121"/>
        <item m="1" x="196"/>
        <item m="1" x="140"/>
        <item m="1" x="35"/>
        <item m="1" x="209"/>
        <item m="1" x="228"/>
        <item m="1" x="171"/>
        <item m="1" x="304"/>
        <item m="1" x="274"/>
        <item m="1" x="297"/>
        <item m="1" x="131"/>
        <item m="1" x="229"/>
        <item m="1" x="178"/>
        <item m="1" x="107"/>
        <item m="1" x="55"/>
        <item m="1" x="305"/>
        <item m="1" x="243"/>
        <item m="1" x="181"/>
        <item m="1" x="202"/>
        <item m="1" x="74"/>
        <item m="1" x="204"/>
        <item m="1" x="312"/>
        <item m="1" x="251"/>
        <item m="1" x="189"/>
        <item m="1" x="98"/>
        <item m="1" x="138"/>
        <item m="1" x="39"/>
        <item m="1" x="289"/>
        <item m="1" x="230"/>
        <item m="1" x="306"/>
        <item m="1" x="244"/>
        <item m="1" x="21"/>
        <item m="1" x="165"/>
        <item m="1" x="247"/>
        <item m="1" x="205"/>
        <item m="1" x="298"/>
        <item m="1" x="135"/>
        <item m="1" x="307"/>
        <item m="1" x="108"/>
        <item m="1" x="320"/>
        <item m="1" x="122"/>
        <item m="1" x="176"/>
        <item m="1" x="141"/>
        <item m="1" x="299"/>
        <item m="1" x="99"/>
        <item m="1" x="292"/>
        <item m="1" x="13"/>
        <item m="1" x="262"/>
        <item m="1" x="49"/>
        <item m="1" x="75"/>
        <item m="1" x="85"/>
        <item m="1" x="281"/>
        <item m="1" x="50"/>
        <item m="1" x="300"/>
        <item m="1" x="56"/>
        <item m="1" x="80"/>
        <item m="1" x="301"/>
        <item m="1" x="237"/>
        <item m="1" x="172"/>
        <item m="1" x="123"/>
        <item m="1" x="266"/>
        <item m="1" x="283"/>
        <item m="1" x="270"/>
        <item m="1" x="213"/>
        <item m="1" x="146"/>
        <item m="1" x="186"/>
        <item m="1" x="313"/>
        <item m="1" x="32"/>
        <item m="1" x="89"/>
        <item m="1" x="314"/>
        <item m="1" x="22"/>
        <item m="1" x="60"/>
        <item m="1" x="310"/>
        <item m="1" x="197"/>
        <item m="1" x="155"/>
        <item m="1" x="252"/>
        <item m="1" x="190"/>
        <item m="1" x="143"/>
        <item m="1" x="23"/>
        <item m="1" x="147"/>
        <item m="1" x="93"/>
        <item m="1" x="198"/>
        <item m="1" x="166"/>
        <item m="1" x="182"/>
        <item m="1" x="324"/>
        <item m="1" x="40"/>
        <item m="1" x="17"/>
        <item m="1" x="90"/>
        <item m="1" x="167"/>
        <item m="1" x="238"/>
        <item m="1" x="239"/>
        <item m="1" x="191"/>
        <item m="1" x="199"/>
        <item m="1" x="81"/>
        <item m="1" x="26"/>
        <item m="1" x="218"/>
        <item m="1" x="43"/>
        <item m="1" x="293"/>
        <item m="1" x="51"/>
        <item m="1" x="18"/>
        <item m="1" x="267"/>
        <item m="1" x="91"/>
        <item m="1" x="136"/>
        <item m="1" x="321"/>
        <item m="1" x="24"/>
        <item m="1" x="92"/>
        <item m="1" x="294"/>
        <item m="1" x="192"/>
        <item m="1" x="271"/>
        <item m="1" x="231"/>
        <item m="1" x="173"/>
        <item m="1" x="76"/>
        <item m="1" x="71"/>
        <item m="1" x="82"/>
        <item m="1" x="52"/>
        <item m="1" x="19"/>
        <item m="1" x="210"/>
        <item m="1" x="144"/>
        <item m="1" x="161"/>
        <item m="1" x="148"/>
        <item m="1" x="83"/>
        <item m="1" x="27"/>
        <item m="1" x="69"/>
        <item m="1" x="25"/>
        <item m="1" x="174"/>
        <item m="1" x="77"/>
        <item m="1" x="162"/>
        <item m="1" x="325"/>
        <item m="1" x="248"/>
        <item m="1" x="187"/>
        <item m="1" x="124"/>
        <item m="1" x="206"/>
        <item m="1" x="36"/>
        <item m="1" x="284"/>
        <item m="1" x="326"/>
        <item m="1" x="94"/>
        <item m="1" x="207"/>
        <item m="1" x="142"/>
        <item m="1" x="234"/>
        <item m="1" x="53"/>
        <item m="1" x="256"/>
        <item m="1" x="114"/>
        <item m="1" x="61"/>
        <item m="1" x="221"/>
        <item m="1" x="179"/>
        <item m="1" x="115"/>
        <item m="1" x="200"/>
        <item m="1" x="272"/>
        <item m="1" x="214"/>
        <item m="1" x="149"/>
        <item m="1" x="232"/>
        <item m="1" x="175"/>
        <item m="1" x="100"/>
        <item m="1" x="249"/>
        <item m="1" x="125"/>
        <item m="1" x="268"/>
        <item m="1" x="211"/>
        <item m="1" x="126"/>
        <item m="1" x="116"/>
        <item m="1" x="86"/>
        <item m="1" x="273"/>
        <item m="1" x="222"/>
        <item m="1" x="290"/>
        <item m="1" x="240"/>
        <item m="1" x="245"/>
        <item m="1" x="183"/>
        <item m="1" x="275"/>
        <item m="1" x="72"/>
        <item m="1" x="263"/>
        <item m="1" x="156"/>
        <item m="1" x="28"/>
        <item m="1" x="276"/>
        <item m="1" x="104"/>
        <item m="1" x="127"/>
        <item m="1" x="63"/>
        <item m="1" x="285"/>
        <item m="1" x="168"/>
        <item m="1" x="95"/>
        <item m="1" x="302"/>
        <item m="1" x="109"/>
        <item m="1" x="62"/>
        <item m="1" x="246"/>
        <item m="1" x="87"/>
        <item m="1" x="163"/>
        <item x="1"/>
        <item x="3"/>
        <item x="2"/>
        <item x="7"/>
        <item x="0"/>
        <item x="9"/>
        <item x="10"/>
        <item x="4"/>
        <item x="5"/>
        <item x="8"/>
        <item x="6"/>
        <item m="1" x="261"/>
        <item m="1" x="47"/>
      </items>
    </pivotField>
    <pivotField axis="axisRow" compact="0" outline="0" showAll="0" defaultSubtotal="0">
      <items count="333">
        <item x="13"/>
        <item x="14"/>
        <item x="15"/>
        <item x="16"/>
        <item m="1" x="325"/>
        <item x="17"/>
        <item m="1" x="322"/>
        <item x="18"/>
        <item x="19"/>
        <item x="20"/>
        <item x="21"/>
        <item x="22"/>
        <item m="1" x="328"/>
        <item x="0"/>
        <item x="23"/>
        <item x="24"/>
        <item m="1" x="324"/>
        <item m="1" x="326"/>
        <item x="25"/>
        <item x="26"/>
        <item m="1" x="319"/>
        <item x="27"/>
        <item x="28"/>
        <item x="29"/>
        <item x="30"/>
        <item x="1"/>
        <item x="31"/>
        <item x="32"/>
        <item x="33"/>
        <item x="34"/>
        <item m="1" x="331"/>
        <item x="35"/>
        <item x="36"/>
        <item x="37"/>
        <item x="38"/>
        <item x="2"/>
        <item x="3"/>
        <item x="39"/>
        <item x="40"/>
        <item m="1" x="314"/>
        <item x="41"/>
        <item m="1" x="330"/>
        <item m="1" x="317"/>
        <item m="1" x="315"/>
        <item m="1" x="329"/>
        <item m="1" x="321"/>
        <item x="42"/>
        <item x="43"/>
        <item x="44"/>
        <item x="45"/>
        <item x="46"/>
        <item m="1" x="332"/>
        <item x="47"/>
        <item x="48"/>
        <item x="49"/>
        <item x="4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m="1" x="320"/>
        <item x="66"/>
        <item x="67"/>
        <item x="68"/>
        <item x="69"/>
        <item x="5"/>
        <item x="6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7"/>
        <item x="83"/>
        <item x="8"/>
        <item x="84"/>
        <item m="1" x="318"/>
        <item h="1"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0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1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m="1" x="327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m="1" x="3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m="1" x="313"/>
        <item x="282"/>
        <item x="283"/>
        <item x="284"/>
        <item x="285"/>
        <item x="286"/>
        <item x="287"/>
        <item m="1" x="316"/>
        <item x="288"/>
        <item x="289"/>
        <item x="290"/>
        <item x="291"/>
        <item x="292"/>
        <item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</items>
    </pivotField>
    <pivotField compact="0" outline="0" showAll="0" defaultSubtotal="0"/>
    <pivotField axis="axisRow" compact="0" outline="0" showAll="0" defaultSubtotal="0">
      <items count="329">
        <item x="25"/>
        <item m="1" x="321"/>
        <item x="16"/>
        <item m="1" x="320"/>
        <item x="133"/>
        <item x="107"/>
        <item x="103"/>
        <item x="108"/>
        <item x="30"/>
        <item x="106"/>
        <item x="104"/>
        <item x="102"/>
        <item x="256"/>
        <item x="156"/>
        <item x="162"/>
        <item x="120"/>
        <item m="1" x="328"/>
        <item x="29"/>
        <item x="147"/>
        <item x="97"/>
        <item x="191"/>
        <item x="31"/>
        <item x="95"/>
        <item x="237"/>
        <item x="236"/>
        <item x="151"/>
        <item x="287"/>
        <item x="160"/>
        <item m="1" x="322"/>
        <item x="254"/>
        <item x="202"/>
        <item x="265"/>
        <item x="172"/>
        <item x="66"/>
        <item x="270"/>
        <item x="128"/>
        <item x="211"/>
        <item x="246"/>
        <item x="119"/>
        <item x="235"/>
        <item x="212"/>
        <item x="81"/>
        <item x="208"/>
        <item x="2"/>
        <item x="213"/>
        <item x="51"/>
        <item x="32"/>
        <item x="83"/>
        <item x="266"/>
        <item x="185"/>
        <item x="272"/>
        <item x="148"/>
        <item x="54"/>
        <item x="68"/>
        <item x="35"/>
        <item x="114"/>
        <item x="289"/>
        <item x="175"/>
        <item x="197"/>
        <item x="180"/>
        <item x="115"/>
        <item x="82"/>
        <item x="190"/>
        <item x="188"/>
        <item x="109"/>
        <item x="6"/>
        <item x="195"/>
        <item x="283"/>
        <item x="9"/>
        <item x="78"/>
        <item x="67"/>
        <item x="184"/>
        <item x="264"/>
        <item x="90"/>
        <item x="210"/>
        <item x="61"/>
        <item x="24"/>
        <item x="125"/>
        <item x="226"/>
        <item x="23"/>
        <item x="141"/>
        <item x="142"/>
        <item x="262"/>
        <item x="20"/>
        <item x="56"/>
        <item x="170"/>
        <item x="47"/>
        <item x="278"/>
        <item x="218"/>
        <item x="220"/>
        <item x="250"/>
        <item x="155"/>
        <item x="229"/>
        <item x="276"/>
        <item x="269"/>
        <item x="201"/>
        <item x="122"/>
        <item x="101"/>
        <item x="14"/>
        <item x="174"/>
        <item x="93"/>
        <item x="117"/>
        <item x="53"/>
        <item x="96"/>
        <item x="59"/>
        <item x="105"/>
        <item x="58"/>
        <item m="1" x="313"/>
        <item x="85"/>
        <item x="27"/>
        <item x="13"/>
        <item x="26"/>
        <item x="49"/>
        <item x="166"/>
        <item m="1" x="311"/>
        <item x="99"/>
        <item x="0"/>
        <item x="241"/>
        <item x="89"/>
        <item x="1"/>
        <item x="146"/>
        <item x="10"/>
        <item x="79"/>
        <item x="161"/>
        <item x="275"/>
        <item x="263"/>
        <item m="1" x="318"/>
        <item x="50"/>
        <item x="33"/>
        <item x="34"/>
        <item x="22"/>
        <item x="268"/>
        <item x="273"/>
        <item x="63"/>
        <item x="244"/>
        <item x="111"/>
        <item x="186"/>
        <item x="98"/>
        <item x="69"/>
        <item x="45"/>
        <item x="113"/>
        <item x="168"/>
        <item x="70"/>
        <item x="71"/>
        <item x="177"/>
        <item x="234"/>
        <item x="158"/>
        <item x="159"/>
        <item x="7"/>
        <item x="39"/>
        <item x="127"/>
        <item x="171"/>
        <item x="76"/>
        <item m="1" x="314"/>
        <item x="153"/>
        <item x="28"/>
        <item x="145"/>
        <item x="4"/>
        <item x="57"/>
        <item x="228"/>
        <item x="136"/>
        <item x="233"/>
        <item x="242"/>
        <item x="73"/>
        <item x="203"/>
        <item x="165"/>
        <item x="72"/>
        <item x="219"/>
        <item x="38"/>
        <item x="123"/>
        <item x="75"/>
        <item x="43"/>
        <item m="1" x="317"/>
        <item x="42"/>
        <item m="1" x="323"/>
        <item x="137"/>
        <item x="91"/>
        <item x="249"/>
        <item m="1" x="316"/>
        <item x="157"/>
        <item x="88"/>
        <item x="121"/>
        <item x="60"/>
        <item x="110"/>
        <item x="17"/>
        <item x="52"/>
        <item x="138"/>
        <item x="176"/>
        <item m="1" x="325"/>
        <item x="64"/>
        <item x="259"/>
        <item x="239"/>
        <item x="12"/>
        <item x="253"/>
        <item x="55"/>
        <item x="140"/>
        <item x="149"/>
        <item x="245"/>
        <item x="36"/>
        <item x="154"/>
        <item x="238"/>
        <item x="132"/>
        <item x="282"/>
        <item x="261"/>
        <item x="116"/>
        <item x="227"/>
        <item x="222"/>
        <item x="260"/>
        <item x="215"/>
        <item m="1" x="319"/>
        <item x="271"/>
        <item x="46"/>
        <item x="100"/>
        <item x="19"/>
        <item x="87"/>
        <item x="240"/>
        <item x="74"/>
        <item x="5"/>
        <item x="251"/>
        <item m="1" x="315"/>
        <item x="198"/>
        <item x="152"/>
        <item x="18"/>
        <item x="216"/>
        <item x="182"/>
        <item x="169"/>
        <item x="286"/>
        <item x="178"/>
        <item x="48"/>
        <item x="193"/>
        <item x="62"/>
        <item m="1" x="327"/>
        <item x="173"/>
        <item x="214"/>
        <item x="281"/>
        <item x="139"/>
        <item x="207"/>
        <item x="112"/>
        <item x="199"/>
        <item x="164"/>
        <item m="1" x="326"/>
        <item x="196"/>
        <item x="257"/>
        <item x="280"/>
        <item x="279"/>
        <item x="65"/>
        <item x="124"/>
        <item x="118"/>
        <item x="205"/>
        <item x="134"/>
        <item x="126"/>
        <item x="247"/>
        <item x="167"/>
        <item x="92"/>
        <item x="225"/>
        <item x="285"/>
        <item x="80"/>
        <item x="130"/>
        <item x="131"/>
        <item x="224"/>
        <item m="1" x="312"/>
        <item x="187"/>
        <item x="248"/>
        <item x="258"/>
        <item x="11"/>
        <item x="163"/>
        <item x="267"/>
        <item x="41"/>
        <item x="150"/>
        <item x="135"/>
        <item x="181"/>
        <item x="179"/>
        <item x="40"/>
        <item x="129"/>
        <item x="189"/>
        <item x="290"/>
        <item x="223"/>
        <item x="192"/>
        <item x="143"/>
        <item x="144"/>
        <item m="1" x="324"/>
        <item x="221"/>
        <item x="3"/>
        <item x="37"/>
        <item x="217"/>
        <item x="252"/>
        <item x="209"/>
        <item x="21"/>
        <item x="86"/>
        <item x="15"/>
        <item x="44"/>
        <item x="8"/>
        <item x="84"/>
        <item x="274"/>
        <item x="94"/>
        <item x="200"/>
        <item x="77"/>
        <item x="277"/>
        <item x="232"/>
        <item x="231"/>
        <item x="230"/>
        <item x="204"/>
        <item x="194"/>
        <item x="183"/>
        <item x="206"/>
        <item x="284"/>
        <item x="291"/>
        <item x="288"/>
        <item x="243"/>
        <item x="255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axis="axisRow" compact="0" outline="0" showAll="0" defaultSubtotal="0">
      <items count="127">
        <item x="102"/>
        <item x="98"/>
        <item x="39"/>
        <item x="24"/>
        <item m="1" x="124"/>
        <item x="81"/>
        <item x="13"/>
        <item x="62"/>
        <item x="93"/>
        <item x="84"/>
        <item x="44"/>
        <item x="41"/>
        <item x="112"/>
        <item x="110"/>
        <item x="1"/>
        <item x="69"/>
        <item x="90"/>
        <item x="14"/>
        <item x="51"/>
        <item x="25"/>
        <item x="48"/>
        <item x="101"/>
        <item x="75"/>
        <item m="1" x="123"/>
        <item x="6"/>
        <item x="52"/>
        <item x="45"/>
        <item x="9"/>
        <item x="4"/>
        <item x="54"/>
        <item x="19"/>
        <item x="42"/>
        <item x="17"/>
        <item x="108"/>
        <item x="16"/>
        <item x="88"/>
        <item x="27"/>
        <item x="22"/>
        <item x="50"/>
        <item m="1" x="125"/>
        <item x="15"/>
        <item x="56"/>
        <item x="70"/>
        <item x="32"/>
        <item x="76"/>
        <item x="82"/>
        <item x="30"/>
        <item x="89"/>
        <item x="5"/>
        <item x="55"/>
        <item x="79"/>
        <item x="104"/>
        <item x="53"/>
        <item x="37"/>
        <item x="65"/>
        <item x="92"/>
        <item x="11"/>
        <item x="66"/>
        <item m="1" x="126"/>
        <item x="60"/>
        <item x="100"/>
        <item x="97"/>
        <item x="8"/>
        <item x="74"/>
        <item x="12"/>
        <item x="2"/>
        <item x="107"/>
        <item x="21"/>
        <item x="77"/>
        <item x="10"/>
        <item x="31"/>
        <item x="47"/>
        <item x="68"/>
        <item x="26"/>
        <item x="106"/>
        <item x="83"/>
        <item m="1" x="122"/>
        <item x="59"/>
        <item x="94"/>
        <item x="23"/>
        <item x="109"/>
        <item x="85"/>
        <item x="43"/>
        <item x="3"/>
        <item x="80"/>
        <item x="73"/>
        <item x="99"/>
        <item x="64"/>
        <item x="49"/>
        <item x="38"/>
        <item x="33"/>
        <item x="28"/>
        <item x="67"/>
        <item x="103"/>
        <item x="114"/>
        <item m="1" x="121"/>
        <item x="0"/>
        <item x="87"/>
        <item x="20"/>
        <item x="95"/>
        <item x="111"/>
        <item x="71"/>
        <item m="1" x="120"/>
        <item x="96"/>
        <item x="58"/>
        <item x="36"/>
        <item x="113"/>
        <item x="72"/>
        <item x="78"/>
        <item x="86"/>
        <item x="34"/>
        <item x="40"/>
        <item x="46"/>
        <item x="29"/>
        <item x="7"/>
        <item x="18"/>
        <item x="57"/>
        <item x="35"/>
        <item x="61"/>
        <item x="63"/>
        <item x="91"/>
        <item x="105"/>
        <item x="115"/>
        <item x="116"/>
        <item x="117"/>
        <item x="118"/>
        <item x="119"/>
      </items>
    </pivotField>
    <pivotField axis="axisRow" compact="0" outline="0" showAll="0">
      <items count="15">
        <item x="4"/>
        <item x="5"/>
        <item x="3"/>
        <item x="1"/>
        <item x="0"/>
        <item x="6"/>
        <item x="2"/>
        <item m="1" x="8"/>
        <item m="1" x="11"/>
        <item m="1" x="13"/>
        <item m="1" x="12"/>
        <item m="1" x="9"/>
        <item m="1" x="10"/>
        <item m="1" x="7"/>
        <item t="default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axis="axisRow" compact="0" outline="0" showAll="0" defaultSubtotal="0">
      <items count="64">
        <item m="1" x="63"/>
        <item x="6"/>
        <item x="31"/>
        <item m="1" x="57"/>
        <item x="32"/>
        <item x="33"/>
        <item x="34"/>
        <item x="35"/>
        <item x="11"/>
        <item x="12"/>
        <item m="1" x="60"/>
        <item x="14"/>
        <item x="15"/>
        <item x="16"/>
        <item x="13"/>
        <item x="0"/>
        <item x="19"/>
        <item m="1" x="59"/>
        <item x="20"/>
        <item x="21"/>
        <item x="17"/>
        <item x="22"/>
        <item x="1"/>
        <item x="23"/>
        <item x="24"/>
        <item x="2"/>
        <item x="25"/>
        <item m="1" x="58"/>
        <item x="26"/>
        <item m="1" x="61"/>
        <item x="28"/>
        <item m="1" x="62"/>
        <item x="3"/>
        <item x="18"/>
        <item x="29"/>
        <item x="4"/>
        <item x="30"/>
        <item x="5"/>
        <item x="36"/>
        <item x="7"/>
        <item x="37"/>
        <item x="27"/>
        <item x="8"/>
        <item x="39"/>
        <item x="9"/>
        <item x="41"/>
        <item x="38"/>
        <item x="10"/>
        <item x="43"/>
        <item x="40"/>
        <item x="44"/>
        <item x="46"/>
        <item x="48"/>
        <item x="49"/>
        <item x="50"/>
        <item x="42"/>
        <item x="47"/>
        <item x="51"/>
        <item x="53"/>
        <item x="52"/>
        <item x="54"/>
        <item x="55"/>
        <item x="45"/>
        <item x="56"/>
      </items>
    </pivotField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9" outline="0" showAll="0" defaultSubtotal="0"/>
    <pivotField compact="0" numFmtId="9" outline="0" showAll="0" defaultSubtotal="0"/>
    <pivotField compact="0" numFmtId="9" outline="0" showAll="0" defaultSubtotal="0"/>
    <pivotField compact="0" numFmtId="167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6">
    <field x="9"/>
    <field x="3"/>
    <field x="5"/>
    <field x="8"/>
    <field x="6"/>
    <field x="20"/>
  </rowFields>
  <rowItems count="9">
    <i>
      <x/>
      <x v="46"/>
      <x v="173"/>
      <x v="98"/>
      <x/>
      <x v="28"/>
    </i>
    <i r="1">
      <x v="47"/>
      <x v="171"/>
      <x v="98"/>
      <x/>
      <x v="28"/>
    </i>
    <i t="default">
      <x/>
    </i>
    <i>
      <x v="1"/>
      <x v="40"/>
      <x v="267"/>
      <x v="46"/>
      <x/>
      <x v="26"/>
    </i>
    <i r="1">
      <x v="297"/>
      <x v="297"/>
      <x v="20"/>
      <x/>
      <x v="60"/>
    </i>
    <i t="default">
      <x v="1"/>
    </i>
    <i>
      <x v="6"/>
      <x v="174"/>
      <x v="179"/>
      <x v="52"/>
      <x/>
      <x v="48"/>
    </i>
    <i t="default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item="322" hier="-1"/>
  </pageFields>
  <dataFields count="4">
    <dataField name="Sum of Grant Amount" fld="13" baseField="0" baseItem="0"/>
    <dataField name="Sum of Cumulative Disbursements" fld="14" baseField="0" baseItem="0"/>
    <dataField name="Sum of 2017 Disbursements" fld="15" baseField="0" baseItem="0"/>
    <dataField name="Sum of PO Commitments" fld="16" baseField="0" baseItem="0"/>
  </dataFields>
  <formats count="317">
    <format dxfId="378">
      <pivotArea outline="0" collapsedLevelsAreSubtotals="1" fieldPosition="0"/>
    </format>
    <format dxfId="377">
      <pivotArea dataOnly="0" labelOnly="1" outline="0" fieldPosition="0">
        <references count="1">
          <reference field="2" count="1">
            <x v="318"/>
          </reference>
        </references>
      </pivotArea>
    </format>
    <format dxfId="37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75">
      <pivotArea outline="0" collapsedLevelsAreSubtotals="1" fieldPosition="0"/>
    </format>
    <format dxfId="374">
      <pivotArea dataOnly="0" labelOnly="1" outline="0" fieldPosition="0">
        <references count="1">
          <reference field="2" count="1">
            <x v="318"/>
          </reference>
        </references>
      </pivotArea>
    </format>
    <format dxfId="37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72">
      <pivotArea outline="0" collapsedLevelsAreSubtotals="1" fieldPosition="0"/>
    </format>
    <format dxfId="371">
      <pivotArea dataOnly="0" labelOnly="1" outline="0" fieldPosition="0">
        <references count="1">
          <reference field="2" count="1">
            <x v="318"/>
          </reference>
        </references>
      </pivotArea>
    </format>
    <format dxfId="37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69">
      <pivotArea type="all" dataOnly="0" outline="0" fieldPosition="0"/>
    </format>
    <format dxfId="368">
      <pivotArea outline="0" collapsedLevelsAreSubtotals="1" fieldPosition="0"/>
    </format>
    <format dxfId="367">
      <pivotArea field="9" type="button" dataOnly="0" labelOnly="1" outline="0" axis="axisRow" fieldPosition="0"/>
    </format>
    <format dxfId="366">
      <pivotArea field="3" type="button" dataOnly="0" labelOnly="1" outline="0" axis="axisRow" fieldPosition="1"/>
    </format>
    <format dxfId="365">
      <pivotArea field="5" type="button" dataOnly="0" labelOnly="1" outline="0" axis="axisRow" fieldPosition="2"/>
    </format>
    <format dxfId="364">
      <pivotArea field="8" type="button" dataOnly="0" labelOnly="1" outline="0" axis="axisRow" fieldPosition="3"/>
    </format>
    <format dxfId="363">
      <pivotArea field="6" type="button" dataOnly="0" labelOnly="1" outline="0" axis="axisRow" fieldPosition="4"/>
    </format>
    <format dxfId="362">
      <pivotArea dataOnly="0" labelOnly="1" outline="0" fieldPosition="0">
        <references count="1">
          <reference field="9" count="0"/>
        </references>
      </pivotArea>
    </format>
    <format dxfId="361">
      <pivotArea dataOnly="0" labelOnly="1" grandRow="1" outline="0" fieldPosition="0"/>
    </format>
    <format dxfId="360">
      <pivotArea dataOnly="0" labelOnly="1" outline="0" fieldPosition="0">
        <references count="2">
          <reference field="3" count="25">
            <x v="2"/>
            <x v="15"/>
            <x v="17"/>
            <x v="18"/>
            <x v="20"/>
            <x v="24"/>
            <x v="80"/>
            <x v="81"/>
            <x v="82"/>
            <x v="83"/>
            <x v="84"/>
            <x v="98"/>
            <x v="113"/>
            <x v="136"/>
            <x v="143"/>
            <x v="179"/>
            <x v="221"/>
            <x v="239"/>
            <x v="258"/>
            <x v="259"/>
            <x v="263"/>
            <x v="272"/>
            <x v="273"/>
            <x v="274"/>
            <x v="275"/>
          </reference>
          <reference field="9" count="1" selected="0">
            <x v="0"/>
          </reference>
        </references>
      </pivotArea>
    </format>
    <format dxfId="359">
      <pivotArea dataOnly="0" labelOnly="1" outline="0" fieldPosition="0">
        <references count="2">
          <reference field="3" count="8">
            <x v="3"/>
            <x v="11"/>
            <x v="21"/>
            <x v="38"/>
            <x v="86"/>
            <x v="140"/>
            <x v="166"/>
            <x v="194"/>
          </reference>
          <reference field="9" count="1" selected="0">
            <x v="1"/>
          </reference>
        </references>
      </pivotArea>
    </format>
    <format dxfId="358">
      <pivotArea dataOnly="0" labelOnly="1" outline="0" fieldPosition="0">
        <references count="2">
          <reference field="3" count="7">
            <x v="37"/>
            <x v="72"/>
            <x v="77"/>
            <x v="78"/>
            <x v="92"/>
            <x v="130"/>
            <x v="235"/>
          </reference>
          <reference field="9" count="1" selected="0">
            <x v="2"/>
          </reference>
        </references>
      </pivotArea>
    </format>
    <format dxfId="357">
      <pivotArea dataOnly="0" labelOnly="1" outline="0" fieldPosition="0">
        <references count="2">
          <reference field="3" count="30">
            <x v="19"/>
            <x v="22"/>
            <x v="25"/>
            <x v="30"/>
            <x v="53"/>
            <x v="54"/>
            <x v="59"/>
            <x v="60"/>
            <x v="63"/>
            <x v="64"/>
            <x v="65"/>
            <x v="66"/>
            <x v="67"/>
            <x v="74"/>
            <x v="94"/>
            <x v="102"/>
            <x v="124"/>
            <x v="144"/>
            <x v="189"/>
            <x v="190"/>
            <x v="202"/>
            <x v="203"/>
            <x v="213"/>
            <x v="227"/>
            <x v="234"/>
            <x v="241"/>
            <x v="245"/>
            <x v="252"/>
            <x v="284"/>
            <x v="304"/>
          </reference>
          <reference field="9" count="1" selected="0">
            <x v="3"/>
          </reference>
        </references>
      </pivotArea>
    </format>
    <format dxfId="356">
      <pivotArea dataOnly="0" labelOnly="1" outline="0" fieldPosition="0">
        <references count="2">
          <reference field="3" count="15">
            <x v="13"/>
            <x v="27"/>
            <x v="36"/>
            <x v="57"/>
            <x v="91"/>
            <x v="105"/>
            <x v="169"/>
            <x v="207"/>
            <x v="209"/>
            <x v="211"/>
            <x v="214"/>
            <x v="219"/>
            <x v="220"/>
            <x v="231"/>
            <x v="243"/>
          </reference>
          <reference field="9" count="1" selected="0">
            <x v="4"/>
          </reference>
        </references>
      </pivotArea>
    </format>
    <format dxfId="355">
      <pivotArea dataOnly="0" labelOnly="1" outline="0" fieldPosition="0">
        <references count="2">
          <reference field="3" count="6">
            <x v="39"/>
            <x v="62"/>
            <x v="85"/>
            <x v="90"/>
            <x v="99"/>
            <x v="265"/>
          </reference>
          <reference field="9" count="1" selected="0">
            <x v="5"/>
          </reference>
        </references>
      </pivotArea>
    </format>
    <format dxfId="354">
      <pivotArea dataOnly="0" labelOnly="1" outline="0" fieldPosition="0">
        <references count="2">
          <reference field="3" count="9">
            <x v="0"/>
            <x v="8"/>
            <x v="12"/>
            <x v="23"/>
            <x v="35"/>
            <x v="56"/>
            <x v="100"/>
            <x v="232"/>
            <x v="264"/>
          </reference>
          <reference field="9" count="1" selected="0">
            <x v="6"/>
          </reference>
        </references>
      </pivotArea>
    </format>
    <format dxfId="353">
      <pivotArea dataOnly="0" labelOnly="1" outline="0" fieldPosition="0">
        <references count="3">
          <reference field="3" count="1" selected="0">
            <x v="2"/>
          </reference>
          <reference field="5" count="1">
            <x v="289"/>
          </reference>
          <reference field="9" count="1" selected="0">
            <x v="0"/>
          </reference>
        </references>
      </pivotArea>
    </format>
    <format dxfId="352">
      <pivotArea dataOnly="0" labelOnly="1" outline="0" fieldPosition="0">
        <references count="3">
          <reference field="3" count="1" selected="0">
            <x v="15"/>
          </reference>
          <reference field="5" count="1">
            <x v="76"/>
          </reference>
          <reference field="9" count="1" selected="0">
            <x v="0"/>
          </reference>
        </references>
      </pivotArea>
    </format>
    <format dxfId="351">
      <pivotArea dataOnly="0" labelOnly="1" outline="0" fieldPosition="0">
        <references count="3">
          <reference field="3" count="1" selected="0">
            <x v="17"/>
          </reference>
          <reference field="5" count="1">
            <x v="1"/>
          </reference>
          <reference field="9" count="1" selected="0">
            <x v="0"/>
          </reference>
        </references>
      </pivotArea>
    </format>
    <format dxfId="350">
      <pivotArea dataOnly="0" labelOnly="1" outline="0" fieldPosition="0">
        <references count="3">
          <reference field="3" count="1" selected="0">
            <x v="18"/>
          </reference>
          <reference field="5" count="1">
            <x v="0"/>
          </reference>
          <reference field="9" count="1" selected="0">
            <x v="0"/>
          </reference>
        </references>
      </pivotArea>
    </format>
    <format dxfId="349">
      <pivotArea dataOnly="0" labelOnly="1" outline="0" fieldPosition="0">
        <references count="3">
          <reference field="3" count="1" selected="0">
            <x v="20"/>
          </reference>
          <reference field="5" count="1">
            <x v="107"/>
          </reference>
          <reference field="9" count="1" selected="0">
            <x v="0"/>
          </reference>
        </references>
      </pivotArea>
    </format>
    <format dxfId="348">
      <pivotArea dataOnly="0" labelOnly="1" outline="0" fieldPosition="0">
        <references count="3">
          <reference field="3" count="1" selected="0">
            <x v="24"/>
          </reference>
          <reference field="5" count="1">
            <x v="8"/>
          </reference>
          <reference field="9" count="1" selected="0">
            <x v="0"/>
          </reference>
        </references>
      </pivotArea>
    </format>
    <format dxfId="347">
      <pivotArea dataOnly="0" labelOnly="1" outline="0" fieldPosition="0">
        <references count="3">
          <reference field="3" count="1" selected="0">
            <x v="80"/>
          </reference>
          <reference field="5" count="1">
            <x v="143"/>
          </reference>
          <reference field="9" count="1" selected="0">
            <x v="0"/>
          </reference>
        </references>
      </pivotArea>
    </format>
    <format dxfId="346">
      <pivotArea dataOnly="0" labelOnly="1" outline="0" fieldPosition="0">
        <references count="3">
          <reference field="3" count="1" selected="0">
            <x v="81"/>
          </reference>
          <reference field="5" count="1">
            <x v="166"/>
          </reference>
          <reference field="9" count="1" selected="0">
            <x v="0"/>
          </reference>
        </references>
      </pivotArea>
    </format>
    <format dxfId="345">
      <pivotArea dataOnly="0" labelOnly="1" outline="0" fieldPosition="0">
        <references count="3">
          <reference field="3" count="1" selected="0">
            <x v="82"/>
          </reference>
          <reference field="5" count="1">
            <x v="163"/>
          </reference>
          <reference field="9" count="1" selected="0">
            <x v="0"/>
          </reference>
        </references>
      </pivotArea>
    </format>
    <format dxfId="344">
      <pivotArea dataOnly="0" labelOnly="1" outline="0" fieldPosition="0">
        <references count="3">
          <reference field="3" count="1" selected="0">
            <x v="83"/>
          </reference>
          <reference field="5" count="1">
            <x v="216"/>
          </reference>
          <reference field="9" count="1" selected="0">
            <x v="0"/>
          </reference>
        </references>
      </pivotArea>
    </format>
    <format dxfId="343">
      <pivotArea dataOnly="0" labelOnly="1" outline="0" fieldPosition="0">
        <references count="3">
          <reference field="3" count="1" selected="0">
            <x v="84"/>
          </reference>
          <reference field="5" count="1">
            <x v="170"/>
          </reference>
          <reference field="9" count="1" selected="0">
            <x v="0"/>
          </reference>
        </references>
      </pivotArea>
    </format>
    <format dxfId="342">
      <pivotArea dataOnly="0" labelOnly="1" outline="0" fieldPosition="0">
        <references count="3">
          <reference field="3" count="1" selected="0">
            <x v="98"/>
          </reference>
          <reference field="5" count="1">
            <x v="288"/>
          </reference>
          <reference field="9" count="1" selected="0">
            <x v="0"/>
          </reference>
        </references>
      </pivotArea>
    </format>
    <format dxfId="341">
      <pivotArea dataOnly="0" labelOnly="1" outline="0" fieldPosition="0">
        <references count="3">
          <reference field="3" count="1" selected="0">
            <x v="113"/>
          </reference>
          <reference field="5" count="1">
            <x v="97"/>
          </reference>
          <reference field="9" count="1" selected="0">
            <x v="0"/>
          </reference>
        </references>
      </pivotArea>
    </format>
    <format dxfId="340">
      <pivotArea dataOnly="0" labelOnly="1" outline="0" fieldPosition="0">
        <references count="3">
          <reference field="3" count="1" selected="0">
            <x v="136"/>
          </reference>
          <reference field="5" count="1">
            <x v="169"/>
          </reference>
          <reference field="9" count="1" selected="0">
            <x v="0"/>
          </reference>
        </references>
      </pivotArea>
    </format>
    <format dxfId="339">
      <pivotArea dataOnly="0" labelOnly="1" outline="0" fieldPosition="0">
        <references count="3">
          <reference field="3" count="1" selected="0">
            <x v="143"/>
          </reference>
          <reference field="5" count="1">
            <x v="35"/>
          </reference>
          <reference field="9" count="1" selected="0">
            <x v="0"/>
          </reference>
        </references>
      </pivotArea>
    </format>
    <format dxfId="338">
      <pivotArea dataOnly="0" labelOnly="1" outline="0" fieldPosition="0">
        <references count="3">
          <reference field="3" count="1" selected="0">
            <x v="179"/>
          </reference>
          <reference field="5" count="1">
            <x v="14"/>
          </reference>
          <reference field="9" count="1" selected="0">
            <x v="0"/>
          </reference>
        </references>
      </pivotArea>
    </format>
    <format dxfId="337">
      <pivotArea dataOnly="0" labelOnly="1" outline="0" fieldPosition="0">
        <references count="3">
          <reference field="3" count="1" selected="0">
            <x v="221"/>
          </reference>
          <reference field="5" count="1">
            <x v="164"/>
          </reference>
          <reference field="9" count="1" selected="0">
            <x v="0"/>
          </reference>
        </references>
      </pivotArea>
    </format>
    <format dxfId="336">
      <pivotArea dataOnly="0" labelOnly="1" outline="0" fieldPosition="0">
        <references count="3">
          <reference field="3" count="1" selected="0">
            <x v="239"/>
          </reference>
          <reference field="5" count="1">
            <x v="281"/>
          </reference>
          <reference field="9" count="1" selected="0">
            <x v="0"/>
          </reference>
        </references>
      </pivotArea>
    </format>
    <format dxfId="335">
      <pivotArea dataOnly="0" labelOnly="1" outline="0" fieldPosition="0">
        <references count="3">
          <reference field="3" count="1" selected="0">
            <x v="258"/>
          </reference>
          <reference field="5" count="1">
            <x v="191"/>
          </reference>
          <reference field="9" count="1" selected="0">
            <x v="0"/>
          </reference>
        </references>
      </pivotArea>
    </format>
    <format dxfId="334">
      <pivotArea dataOnly="0" labelOnly="1" outline="0" fieldPosition="0">
        <references count="3">
          <reference field="3" count="1" selected="0">
            <x v="259"/>
          </reference>
          <reference field="5" count="1">
            <x v="51"/>
          </reference>
          <reference field="9" count="1" selected="0">
            <x v="0"/>
          </reference>
        </references>
      </pivotArea>
    </format>
    <format dxfId="333">
      <pivotArea dataOnly="0" labelOnly="1" outline="0" fieldPosition="0">
        <references count="3">
          <reference field="3" count="1" selected="0">
            <x v="263"/>
          </reference>
          <reference field="5" count="1">
            <x v="308"/>
          </reference>
          <reference field="9" count="1" selected="0">
            <x v="0"/>
          </reference>
        </references>
      </pivotArea>
    </format>
    <format dxfId="332">
      <pivotArea dataOnly="0" labelOnly="1" outline="0" fieldPosition="0">
        <references count="3">
          <reference field="3" count="1" selected="0">
            <x v="272"/>
          </reference>
          <reference field="5" count="1">
            <x v="285"/>
          </reference>
          <reference field="9" count="1" selected="0">
            <x v="0"/>
          </reference>
        </references>
      </pivotArea>
    </format>
    <format dxfId="331">
      <pivotArea dataOnly="0" labelOnly="1" outline="0" fieldPosition="0">
        <references count="3">
          <reference field="3" count="1" selected="0">
            <x v="273"/>
          </reference>
          <reference field="5" count="1">
            <x v="193"/>
          </reference>
          <reference field="9" count="1" selected="0">
            <x v="0"/>
          </reference>
        </references>
      </pivotArea>
    </format>
    <format dxfId="330">
      <pivotArea dataOnly="0" labelOnly="1" outline="0" fieldPosition="0">
        <references count="3">
          <reference field="3" count="1" selected="0">
            <x v="274"/>
          </reference>
          <reference field="5" count="1">
            <x v="29"/>
          </reference>
          <reference field="9" count="1" selected="0">
            <x v="0"/>
          </reference>
        </references>
      </pivotArea>
    </format>
    <format dxfId="329">
      <pivotArea dataOnly="0" labelOnly="1" outline="0" fieldPosition="0">
        <references count="3">
          <reference field="3" count="1" selected="0">
            <x v="275"/>
          </reference>
          <reference field="5" count="1">
            <x v="309"/>
          </reference>
          <reference field="9" count="1" selected="0">
            <x v="0"/>
          </reference>
        </references>
      </pivotArea>
    </format>
    <format dxfId="328">
      <pivotArea dataOnly="0" labelOnly="1" outline="0" fieldPosition="0">
        <references count="3">
          <reference field="3" count="1" selected="0">
            <x v="3"/>
          </reference>
          <reference field="5" count="1">
            <x v="2"/>
          </reference>
          <reference field="9" count="1" selected="0">
            <x v="1"/>
          </reference>
        </references>
      </pivotArea>
    </format>
    <format dxfId="327">
      <pivotArea dataOnly="0" labelOnly="1" outline="0" fieldPosition="0">
        <references count="3">
          <reference field="3" count="1" selected="0">
            <x v="11"/>
          </reference>
          <reference field="5" count="1">
            <x v="130"/>
          </reference>
          <reference field="9" count="1" selected="0">
            <x v="1"/>
          </reference>
        </references>
      </pivotArea>
    </format>
    <format dxfId="326">
      <pivotArea dataOnly="0" labelOnly="1" outline="0" fieldPosition="0">
        <references count="3">
          <reference field="3" count="1" selected="0">
            <x v="21"/>
          </reference>
          <reference field="5" count="1">
            <x v="109"/>
          </reference>
          <reference field="9" count="1" selected="0">
            <x v="1"/>
          </reference>
        </references>
      </pivotArea>
    </format>
    <format dxfId="325">
      <pivotArea dataOnly="0" labelOnly="1" outline="0" fieldPosition="0">
        <references count="3">
          <reference field="3" count="1" selected="0">
            <x v="38"/>
          </reference>
          <reference field="5" count="1">
            <x v="272"/>
          </reference>
          <reference field="9" count="1" selected="0">
            <x v="1"/>
          </reference>
        </references>
      </pivotArea>
    </format>
    <format dxfId="324">
      <pivotArea dataOnly="0" labelOnly="1" outline="0" fieldPosition="0">
        <references count="3">
          <reference field="3" count="1" selected="0">
            <x v="86"/>
          </reference>
          <reference field="5" count="1">
            <x v="296"/>
          </reference>
          <reference field="9" count="1" selected="0">
            <x v="1"/>
          </reference>
        </references>
      </pivotArea>
    </format>
    <format dxfId="323">
      <pivotArea dataOnly="0" labelOnly="1" outline="0" fieldPosition="0">
        <references count="3">
          <reference field="3" count="1" selected="0">
            <x v="140"/>
          </reference>
          <reference field="5" count="1">
            <x v="150"/>
          </reference>
          <reference field="9" count="1" selected="0">
            <x v="1"/>
          </reference>
        </references>
      </pivotArea>
    </format>
    <format dxfId="322">
      <pivotArea dataOnly="0" labelOnly="1" outline="0" fieldPosition="0">
        <references count="3">
          <reference field="3" count="1" selected="0">
            <x v="166"/>
          </reference>
          <reference field="5" count="1">
            <x v="268"/>
          </reference>
          <reference field="9" count="1" selected="0">
            <x v="1"/>
          </reference>
        </references>
      </pivotArea>
    </format>
    <format dxfId="321">
      <pivotArea dataOnly="0" labelOnly="1" outline="0" fieldPosition="0">
        <references count="3">
          <reference field="3" count="1" selected="0">
            <x v="194"/>
          </reference>
          <reference field="5" count="1">
            <x v="144"/>
          </reference>
          <reference field="9" count="1" selected="0">
            <x v="1"/>
          </reference>
        </references>
      </pivotArea>
    </format>
    <format dxfId="320">
      <pivotArea dataOnly="0" labelOnly="1" outline="0" fieldPosition="0">
        <references count="3">
          <reference field="3" count="1" selected="0">
            <x v="37"/>
          </reference>
          <reference field="5" count="1">
            <x v="149"/>
          </reference>
          <reference field="9" count="1" selected="0">
            <x v="2"/>
          </reference>
        </references>
      </pivotArea>
    </format>
    <format dxfId="319">
      <pivotArea dataOnly="0" labelOnly="1" outline="0" fieldPosition="0">
        <references count="3">
          <reference field="3" count="1" selected="0">
            <x v="72"/>
          </reference>
          <reference field="5" count="1">
            <x v="240"/>
          </reference>
          <reference field="9" count="1" selected="0">
            <x v="2"/>
          </reference>
        </references>
      </pivotArea>
    </format>
    <format dxfId="318">
      <pivotArea dataOnly="0" labelOnly="1" outline="0" fieldPosition="0">
        <references count="3">
          <reference field="3" count="1" selected="0">
            <x v="77"/>
          </reference>
          <reference field="5" count="1">
            <x v="217"/>
          </reference>
          <reference field="9" count="1" selected="0">
            <x v="2"/>
          </reference>
        </references>
      </pivotArea>
    </format>
    <format dxfId="317">
      <pivotArea dataOnly="0" labelOnly="1" outline="0" fieldPosition="0">
        <references count="3">
          <reference field="3" count="1" selected="0">
            <x v="78"/>
          </reference>
          <reference field="5" count="1">
            <x v="65"/>
          </reference>
          <reference field="9" count="1" selected="0">
            <x v="2"/>
          </reference>
        </references>
      </pivotArea>
    </format>
    <format dxfId="316">
      <pivotArea dataOnly="0" labelOnly="1" outline="0" fieldPosition="0">
        <references count="3">
          <reference field="3" count="1" selected="0">
            <x v="92"/>
          </reference>
          <reference field="5" count="1">
            <x v="148"/>
          </reference>
          <reference field="9" count="1" selected="0">
            <x v="2"/>
          </reference>
        </references>
      </pivotArea>
    </format>
    <format dxfId="315">
      <pivotArea dataOnly="0" labelOnly="1" outline="0" fieldPosition="0">
        <references count="3">
          <reference field="3" count="1" selected="0">
            <x v="130"/>
          </reference>
          <reference field="5" count="1">
            <x v="101"/>
          </reference>
          <reference field="9" count="1" selected="0">
            <x v="2"/>
          </reference>
        </references>
      </pivotArea>
    </format>
    <format dxfId="314">
      <pivotArea dataOnly="0" labelOnly="1" outline="0" fieldPosition="0">
        <references count="3">
          <reference field="3" count="1" selected="0">
            <x v="235"/>
          </reference>
          <reference field="5" count="1">
            <x v="284"/>
          </reference>
          <reference field="9" count="1" selected="0">
            <x v="2"/>
          </reference>
        </references>
      </pivotArea>
    </format>
    <format dxfId="313">
      <pivotArea dataOnly="0" labelOnly="1" outline="0" fieldPosition="0">
        <references count="3">
          <reference field="3" count="1" selected="0">
            <x v="19"/>
          </reference>
          <reference field="5" count="1">
            <x v="111"/>
          </reference>
          <reference field="9" count="1" selected="0">
            <x v="3"/>
          </reference>
        </references>
      </pivotArea>
    </format>
    <format dxfId="312">
      <pivotArea dataOnly="0" labelOnly="1" outline="0" fieldPosition="0">
        <references count="3">
          <reference field="3" count="1" selected="0">
            <x v="22"/>
          </reference>
          <reference field="5" count="1">
            <x v="155"/>
          </reference>
          <reference field="9" count="1" selected="0">
            <x v="3"/>
          </reference>
        </references>
      </pivotArea>
    </format>
    <format dxfId="311">
      <pivotArea dataOnly="0" labelOnly="1" outline="0" fieldPosition="0">
        <references count="3">
          <reference field="3" count="1" selected="0">
            <x v="25"/>
          </reference>
          <reference field="5" count="1">
            <x v="119"/>
          </reference>
          <reference field="9" count="1" selected="0">
            <x v="3"/>
          </reference>
        </references>
      </pivotArea>
    </format>
    <format dxfId="310">
      <pivotArea dataOnly="0" labelOnly="1" outline="0" fieldPosition="0">
        <references count="3">
          <reference field="3" count="1" selected="0">
            <x v="30"/>
          </reference>
          <reference field="5" count="1">
            <x v="114"/>
          </reference>
          <reference field="9" count="1" selected="0">
            <x v="3"/>
          </reference>
        </references>
      </pivotArea>
    </format>
    <format dxfId="309">
      <pivotArea dataOnly="0" labelOnly="1" outline="0" fieldPosition="0">
        <references count="3">
          <reference field="3" count="1" selected="0">
            <x v="53"/>
          </reference>
          <reference field="5" count="1">
            <x v="228"/>
          </reference>
          <reference field="9" count="1" selected="0">
            <x v="3"/>
          </reference>
        </references>
      </pivotArea>
    </format>
    <format dxfId="308">
      <pivotArea dataOnly="0" labelOnly="1" outline="0" fieldPosition="0">
        <references count="3">
          <reference field="3" count="1" selected="0">
            <x v="54"/>
          </reference>
          <reference field="5" count="1">
            <x v="112"/>
          </reference>
          <reference field="9" count="1" selected="0">
            <x v="3"/>
          </reference>
        </references>
      </pivotArea>
    </format>
    <format dxfId="307">
      <pivotArea dataOnly="0" labelOnly="1" outline="0" fieldPosition="0">
        <references count="3">
          <reference field="3" count="1" selected="0">
            <x v="59"/>
          </reference>
          <reference field="5" count="1">
            <x v="102"/>
          </reference>
          <reference field="9" count="1" selected="0">
            <x v="3"/>
          </reference>
        </references>
      </pivotArea>
    </format>
    <format dxfId="306">
      <pivotArea dataOnly="0" labelOnly="1" outline="0" fieldPosition="0">
        <references count="3">
          <reference field="3" count="1" selected="0">
            <x v="60"/>
          </reference>
          <reference field="5" count="1">
            <x v="52"/>
          </reference>
          <reference field="9" count="1" selected="0">
            <x v="3"/>
          </reference>
        </references>
      </pivotArea>
    </format>
    <format dxfId="305">
      <pivotArea dataOnly="0" labelOnly="1" outline="0" fieldPosition="0">
        <references count="3">
          <reference field="3" count="1" selected="0">
            <x v="63"/>
          </reference>
          <reference field="5" count="1">
            <x v="158"/>
          </reference>
          <reference field="9" count="1" selected="0">
            <x v="3"/>
          </reference>
        </references>
      </pivotArea>
    </format>
    <format dxfId="304">
      <pivotArea dataOnly="0" labelOnly="1" outline="0" fieldPosition="0">
        <references count="3">
          <reference field="3" count="1" selected="0">
            <x v="64"/>
          </reference>
          <reference field="5" count="1">
            <x v="106"/>
          </reference>
          <reference field="9" count="1" selected="0">
            <x v="3"/>
          </reference>
        </references>
      </pivotArea>
    </format>
    <format dxfId="303">
      <pivotArea dataOnly="0" labelOnly="1" outline="0" fieldPosition="0">
        <references count="3">
          <reference field="3" count="1" selected="0">
            <x v="65"/>
          </reference>
          <reference field="5" count="1">
            <x v="104"/>
          </reference>
          <reference field="9" count="1" selected="0">
            <x v="3"/>
          </reference>
        </references>
      </pivotArea>
    </format>
    <format dxfId="302">
      <pivotArea dataOnly="0" labelOnly="1" outline="0" fieldPosition="0">
        <references count="3">
          <reference field="3" count="1" selected="0">
            <x v="66"/>
          </reference>
          <reference field="5" count="1">
            <x v="182"/>
          </reference>
          <reference field="9" count="1" selected="0">
            <x v="3"/>
          </reference>
        </references>
      </pivotArea>
    </format>
    <format dxfId="301">
      <pivotArea dataOnly="0" labelOnly="1" outline="0" fieldPosition="0">
        <references count="3">
          <reference field="3" count="1" selected="0">
            <x v="67"/>
          </reference>
          <reference field="5" count="1">
            <x v="75"/>
          </reference>
          <reference field="9" count="1" selected="0">
            <x v="3"/>
          </reference>
        </references>
      </pivotArea>
    </format>
    <format dxfId="300">
      <pivotArea dataOnly="0" labelOnly="1" outline="0" fieldPosition="0">
        <references count="3">
          <reference field="3" count="1" selected="0">
            <x v="74"/>
          </reference>
          <reference field="5" count="1">
            <x v="70"/>
          </reference>
          <reference field="9" count="1" selected="0">
            <x v="3"/>
          </reference>
        </references>
      </pivotArea>
    </format>
    <format dxfId="299">
      <pivotArea dataOnly="0" labelOnly="1" outline="0" fieldPosition="0">
        <references count="3">
          <reference field="3" count="1" selected="0">
            <x v="94"/>
          </reference>
          <reference field="5" count="1">
            <x v="291"/>
          </reference>
          <reference field="9" count="1" selected="0">
            <x v="3"/>
          </reference>
        </references>
      </pivotArea>
    </format>
    <format dxfId="298">
      <pivotArea dataOnly="0" labelOnly="1" outline="0" fieldPosition="0">
        <references count="3">
          <reference field="3" count="1" selected="0">
            <x v="102"/>
          </reference>
          <reference field="5" count="1">
            <x v="73"/>
          </reference>
          <reference field="9" count="1" selected="0">
            <x v="3"/>
          </reference>
        </references>
      </pivotArea>
    </format>
    <format dxfId="297">
      <pivotArea dataOnly="0" labelOnly="1" outline="0" fieldPosition="0">
        <references count="3">
          <reference field="3" count="1" selected="0">
            <x v="124"/>
          </reference>
          <reference field="5" count="1">
            <x v="68"/>
          </reference>
          <reference field="9" count="1" selected="0">
            <x v="3"/>
          </reference>
        </references>
      </pivotArea>
    </format>
    <format dxfId="296">
      <pivotArea dataOnly="0" labelOnly="1" outline="0" fieldPosition="0">
        <references count="3">
          <reference field="3" count="1" selected="0">
            <x v="144"/>
          </reference>
          <reference field="5" count="1">
            <x v="273"/>
          </reference>
          <reference field="9" count="1" selected="0">
            <x v="3"/>
          </reference>
        </references>
      </pivotArea>
    </format>
    <format dxfId="295">
      <pivotArea dataOnly="0" labelOnly="1" outline="0" fieldPosition="0">
        <references count="3">
          <reference field="3" count="1" selected="0">
            <x v="189"/>
          </reference>
          <reference field="5" count="1">
            <x v="32"/>
          </reference>
          <reference field="9" count="1" selected="0">
            <x v="3"/>
          </reference>
        </references>
      </pivotArea>
    </format>
    <format dxfId="294">
      <pivotArea dataOnly="0" labelOnly="1" outline="0" fieldPosition="0">
        <references count="3">
          <reference field="3" count="1" selected="0">
            <x v="190"/>
          </reference>
          <reference field="5" count="1">
            <x v="232"/>
          </reference>
          <reference field="9" count="1" selected="0">
            <x v="3"/>
          </reference>
        </references>
      </pivotArea>
    </format>
    <format dxfId="293">
      <pivotArea dataOnly="0" labelOnly="1" outline="0" fieldPosition="0">
        <references count="3">
          <reference field="3" count="1" selected="0">
            <x v="202"/>
          </reference>
          <reference field="5" count="1">
            <x v="49"/>
          </reference>
          <reference field="9" count="1" selected="0">
            <x v="3"/>
          </reference>
        </references>
      </pivotArea>
    </format>
    <format dxfId="292">
      <pivotArea dataOnly="0" labelOnly="1" outline="0" fieldPosition="0">
        <references count="3">
          <reference field="3" count="1" selected="0">
            <x v="203"/>
          </reference>
          <reference field="5" count="1">
            <x v="136"/>
          </reference>
          <reference field="9" count="1" selected="0">
            <x v="3"/>
          </reference>
        </references>
      </pivotArea>
    </format>
    <format dxfId="291">
      <pivotArea dataOnly="0" labelOnly="1" outline="0" fieldPosition="0">
        <references count="3">
          <reference field="3" count="1" selected="0">
            <x v="213"/>
          </reference>
          <reference field="5" count="1">
            <x v="66"/>
          </reference>
          <reference field="9" count="1" selected="0">
            <x v="3"/>
          </reference>
        </references>
      </pivotArea>
    </format>
    <format dxfId="290">
      <pivotArea dataOnly="0" labelOnly="1" outline="0" fieldPosition="0">
        <references count="3">
          <reference field="3" count="1" selected="0">
            <x v="227"/>
          </reference>
          <reference field="5" count="1">
            <x v="286"/>
          </reference>
          <reference field="9" count="1" selected="0">
            <x v="3"/>
          </reference>
        </references>
      </pivotArea>
    </format>
    <format dxfId="289">
      <pivotArea dataOnly="0" labelOnly="1" outline="0" fieldPosition="0">
        <references count="3">
          <reference field="3" count="1" selected="0">
            <x v="234"/>
          </reference>
          <reference field="5" count="1">
            <x v="223"/>
          </reference>
          <reference field="9" count="1" selected="0">
            <x v="3"/>
          </reference>
        </references>
      </pivotArea>
    </format>
    <format dxfId="288">
      <pivotArea dataOnly="0" labelOnly="1" outline="0" fieldPosition="0">
        <references count="3">
          <reference field="3" count="1" selected="0">
            <x v="241"/>
          </reference>
          <reference field="5" count="1">
            <x v="276"/>
          </reference>
          <reference field="9" count="1" selected="0">
            <x v="3"/>
          </reference>
        </references>
      </pivotArea>
    </format>
    <format dxfId="287">
      <pivotArea dataOnly="0" labelOnly="1" outline="0" fieldPosition="0">
        <references count="3">
          <reference field="3" count="1" selected="0">
            <x v="245"/>
          </reference>
          <reference field="5" count="1">
            <x v="205"/>
          </reference>
          <reference field="9" count="1" selected="0">
            <x v="3"/>
          </reference>
        </references>
      </pivotArea>
    </format>
    <format dxfId="286">
      <pivotArea dataOnly="0" labelOnly="1" outline="0" fieldPosition="0">
        <references count="3">
          <reference field="3" count="1" selected="0">
            <x v="252"/>
          </reference>
          <reference field="5" count="1">
            <x v="161"/>
          </reference>
          <reference field="9" count="1" selected="0">
            <x v="3"/>
          </reference>
        </references>
      </pivotArea>
    </format>
    <format dxfId="285">
      <pivotArea dataOnly="0" labelOnly="1" outline="0" fieldPosition="0">
        <references count="3">
          <reference field="3" count="1" selected="0">
            <x v="284"/>
          </reference>
          <reference field="5" count="1">
            <x v="72"/>
          </reference>
          <reference field="9" count="1" selected="0">
            <x v="3"/>
          </reference>
        </references>
      </pivotArea>
    </format>
    <format dxfId="284">
      <pivotArea dataOnly="0" labelOnly="1" outline="0" fieldPosition="0">
        <references count="3">
          <reference field="3" count="1" selected="0">
            <x v="304"/>
          </reference>
          <reference field="5" count="1">
            <x v="67"/>
          </reference>
          <reference field="9" count="1" selected="0">
            <x v="3"/>
          </reference>
        </references>
      </pivotArea>
    </format>
    <format dxfId="283">
      <pivotArea dataOnly="0" labelOnly="1" outline="0" fieldPosition="0">
        <references count="3">
          <reference field="3" count="1" selected="0">
            <x v="13"/>
          </reference>
          <reference field="5" count="1">
            <x v="116"/>
          </reference>
          <reference field="9" count="1" selected="0">
            <x v="4"/>
          </reference>
        </references>
      </pivotArea>
    </format>
    <format dxfId="282">
      <pivotArea dataOnly="0" labelOnly="1" outline="0" fieldPosition="0">
        <references count="3">
          <reference field="3" count="1" selected="0">
            <x v="27"/>
          </reference>
          <reference field="5" count="1">
            <x v="46"/>
          </reference>
          <reference field="9" count="1" selected="0">
            <x v="4"/>
          </reference>
        </references>
      </pivotArea>
    </format>
    <format dxfId="281">
      <pivotArea dataOnly="0" labelOnly="1" outline="0" fieldPosition="0">
        <references count="3">
          <reference field="3" count="1" selected="0">
            <x v="36"/>
          </reference>
          <reference field="5" count="1">
            <x v="282"/>
          </reference>
          <reference field="9" count="1" selected="0">
            <x v="4"/>
          </reference>
        </references>
      </pivotArea>
    </format>
    <format dxfId="280">
      <pivotArea dataOnly="0" labelOnly="1" outline="0" fieldPosition="0">
        <references count="3">
          <reference field="3" count="1" selected="0">
            <x v="57"/>
          </reference>
          <reference field="5" count="1">
            <x v="45"/>
          </reference>
          <reference field="9" count="1" selected="0">
            <x v="4"/>
          </reference>
        </references>
      </pivotArea>
    </format>
    <format dxfId="279">
      <pivotArea dataOnly="0" labelOnly="1" outline="0" fieldPosition="0">
        <references count="3">
          <reference field="3" count="1" selected="0">
            <x v="91"/>
          </reference>
          <reference field="5" count="1">
            <x v="61"/>
          </reference>
          <reference field="9" count="1" selected="0">
            <x v="4"/>
          </reference>
        </references>
      </pivotArea>
    </format>
    <format dxfId="278">
      <pivotArea dataOnly="0" labelOnly="1" outline="0" fieldPosition="0">
        <references count="3">
          <reference field="3" count="1" selected="0">
            <x v="105"/>
          </reference>
          <reference field="5" count="1">
            <x v="100"/>
          </reference>
          <reference field="9" count="1" selected="0">
            <x v="4"/>
          </reference>
        </references>
      </pivotArea>
    </format>
    <format dxfId="277">
      <pivotArea dataOnly="0" labelOnly="1" outline="0" fieldPosition="0">
        <references count="3">
          <reference field="3" count="1" selected="0">
            <x v="169"/>
          </reference>
          <reference field="5" count="1">
            <x v="221"/>
          </reference>
          <reference field="9" count="1" selected="0">
            <x v="4"/>
          </reference>
        </references>
      </pivotArea>
    </format>
    <format dxfId="276">
      <pivotArea dataOnly="0" labelOnly="1" outline="0" fieldPosition="0">
        <references count="3">
          <reference field="3" count="1" selected="0">
            <x v="207"/>
          </reference>
          <reference field="5" count="1">
            <x v="274"/>
          </reference>
          <reference field="9" count="1" selected="0">
            <x v="4"/>
          </reference>
        </references>
      </pivotArea>
    </format>
    <format dxfId="275">
      <pivotArea dataOnly="0" labelOnly="1" outline="0" fieldPosition="0">
        <references count="3">
          <reference field="3" count="1" selected="0">
            <x v="209"/>
          </reference>
          <reference field="5" count="1">
            <x v="20"/>
          </reference>
          <reference field="9" count="1" selected="0">
            <x v="4"/>
          </reference>
        </references>
      </pivotArea>
    </format>
    <format dxfId="274">
      <pivotArea dataOnly="0" labelOnly="1" outline="0" fieldPosition="0">
        <references count="3">
          <reference field="3" count="1" selected="0">
            <x v="211"/>
          </reference>
          <reference field="5" count="1">
            <x v="229"/>
          </reference>
          <reference field="9" count="1" selected="0">
            <x v="4"/>
          </reference>
        </references>
      </pivotArea>
    </format>
    <format dxfId="273">
      <pivotArea dataOnly="0" labelOnly="1" outline="0" fieldPosition="0">
        <references count="3">
          <reference field="3" count="1" selected="0">
            <x v="214"/>
          </reference>
          <reference field="5" count="1">
            <x v="241"/>
          </reference>
          <reference field="9" count="1" selected="0">
            <x v="4"/>
          </reference>
        </references>
      </pivotArea>
    </format>
    <format dxfId="272">
      <pivotArea dataOnly="0" labelOnly="1" outline="0" fieldPosition="0">
        <references count="3">
          <reference field="3" count="1" selected="0">
            <x v="219"/>
          </reference>
          <reference field="5" count="1">
            <x v="95"/>
          </reference>
          <reference field="9" count="1" selected="0">
            <x v="4"/>
          </reference>
        </references>
      </pivotArea>
    </format>
    <format dxfId="271">
      <pivotArea dataOnly="0" labelOnly="1" outline="0" fieldPosition="0">
        <references count="3">
          <reference field="3" count="1" selected="0">
            <x v="220"/>
          </reference>
          <reference field="5" count="1">
            <x v="30"/>
          </reference>
          <reference field="9" count="1" selected="0">
            <x v="4"/>
          </reference>
        </references>
      </pivotArea>
    </format>
    <format dxfId="270">
      <pivotArea dataOnly="0" labelOnly="1" outline="0" fieldPosition="0">
        <references count="3">
          <reference field="3" count="1" selected="0">
            <x v="231"/>
          </reference>
          <reference field="5" count="1">
            <x v="44"/>
          </reference>
          <reference field="9" count="1" selected="0">
            <x v="4"/>
          </reference>
        </references>
      </pivotArea>
    </format>
    <format dxfId="269">
      <pivotArea dataOnly="0" labelOnly="1" outline="0" fieldPosition="0">
        <references count="3">
          <reference field="3" count="1" selected="0">
            <x v="243"/>
          </reference>
          <reference field="5" count="1">
            <x v="254"/>
          </reference>
          <reference field="9" count="1" selected="0">
            <x v="4"/>
          </reference>
        </references>
      </pivotArea>
    </format>
    <format dxfId="268">
      <pivotArea dataOnly="0" labelOnly="1" outline="0" fieldPosition="0">
        <references count="3">
          <reference field="3" count="1" selected="0">
            <x v="39"/>
          </reference>
          <reference field="5" count="1">
            <x v="126"/>
          </reference>
          <reference field="9" count="1" selected="0">
            <x v="5"/>
          </reference>
        </references>
      </pivotArea>
    </format>
    <format dxfId="267">
      <pivotArea dataOnly="0" labelOnly="1" outline="0" fieldPosition="0">
        <references count="3">
          <reference field="3" count="1" selected="0">
            <x v="62"/>
          </reference>
          <reference field="5" count="1">
            <x v="84"/>
          </reference>
          <reference field="9" count="1" selected="0">
            <x v="5"/>
          </reference>
        </references>
      </pivotArea>
    </format>
    <format dxfId="266">
      <pivotArea dataOnly="0" labelOnly="1" outline="0" fieldPosition="0">
        <references count="3">
          <reference field="3" count="1" selected="0">
            <x v="85"/>
          </reference>
          <reference field="5" count="1">
            <x v="152"/>
          </reference>
          <reference field="9" count="1" selected="0">
            <x v="5"/>
          </reference>
        </references>
      </pivotArea>
    </format>
    <format dxfId="265">
      <pivotArea dataOnly="0" labelOnly="1" outline="0" fieldPosition="0">
        <references count="3">
          <reference field="3" count="1" selected="0">
            <x v="90"/>
          </reference>
          <reference field="5" count="1">
            <x v="41"/>
          </reference>
          <reference field="9" count="1" selected="0">
            <x v="5"/>
          </reference>
        </references>
      </pivotArea>
    </format>
    <format dxfId="264">
      <pivotArea dataOnly="0" labelOnly="1" outline="0" fieldPosition="0">
        <references count="3">
          <reference field="3" count="1" selected="0">
            <x v="99"/>
          </reference>
          <reference field="5" count="1">
            <x v="214"/>
          </reference>
          <reference field="9" count="1" selected="0">
            <x v="5"/>
          </reference>
        </references>
      </pivotArea>
    </format>
    <format dxfId="263">
      <pivotArea dataOnly="0" labelOnly="1" outline="0" fieldPosition="0">
        <references count="3">
          <reference field="3" count="1" selected="0">
            <x v="265"/>
          </reference>
          <reference field="5" count="1">
            <x v="197"/>
          </reference>
          <reference field="9" count="1" selected="0">
            <x v="5"/>
          </reference>
        </references>
      </pivotArea>
    </format>
    <format dxfId="262">
      <pivotArea dataOnly="0" labelOnly="1" outline="0" fieldPosition="0">
        <references count="3">
          <reference field="3" count="1" selected="0">
            <x v="0"/>
          </reference>
          <reference field="5" count="1">
            <x v="110"/>
          </reference>
          <reference field="9" count="1" selected="0">
            <x v="6"/>
          </reference>
        </references>
      </pivotArea>
    </format>
    <format dxfId="261">
      <pivotArea dataOnly="0" labelOnly="1" outline="0" fieldPosition="0">
        <references count="3">
          <reference field="3" count="1" selected="0">
            <x v="8"/>
          </reference>
          <reference field="5" count="1">
            <x v="213"/>
          </reference>
          <reference field="9" count="1" selected="0">
            <x v="6"/>
          </reference>
        </references>
      </pivotArea>
    </format>
    <format dxfId="260">
      <pivotArea dataOnly="0" labelOnly="1" outline="0" fieldPosition="0">
        <references count="3">
          <reference field="3" count="1" selected="0">
            <x v="12"/>
          </reference>
          <reference field="5" count="1">
            <x v="188"/>
          </reference>
          <reference field="9" count="1" selected="0">
            <x v="6"/>
          </reference>
        </references>
      </pivotArea>
    </format>
    <format dxfId="259">
      <pivotArea dataOnly="0" labelOnly="1" outline="0" fieldPosition="0">
        <references count="3">
          <reference field="3" count="1" selected="0">
            <x v="23"/>
          </reference>
          <reference field="5" count="1">
            <x v="17"/>
          </reference>
          <reference field="9" count="1" selected="0">
            <x v="6"/>
          </reference>
        </references>
      </pivotArea>
    </format>
    <format dxfId="258">
      <pivotArea dataOnly="0" labelOnly="1" outline="0" fieldPosition="0">
        <references count="3">
          <reference field="3" count="1" selected="0">
            <x v="35"/>
          </reference>
          <reference field="5" count="1">
            <x v="43"/>
          </reference>
          <reference field="9" count="1" selected="0">
            <x v="6"/>
          </reference>
        </references>
      </pivotArea>
    </format>
    <format dxfId="257">
      <pivotArea dataOnly="0" labelOnly="1" outline="0" fieldPosition="0">
        <references count="3">
          <reference field="3" count="1" selected="0">
            <x v="56"/>
          </reference>
          <reference field="5" count="1">
            <x v="127"/>
          </reference>
          <reference field="9" count="1" selected="0">
            <x v="6"/>
          </reference>
        </references>
      </pivotArea>
    </format>
    <format dxfId="256">
      <pivotArea dataOnly="0" labelOnly="1" outline="0" fieldPosition="0">
        <references count="3">
          <reference field="3" count="1" selected="0">
            <x v="100"/>
          </reference>
          <reference field="5" count="1">
            <x v="180"/>
          </reference>
          <reference field="9" count="1" selected="0">
            <x v="6"/>
          </reference>
        </references>
      </pivotArea>
    </format>
    <format dxfId="255">
      <pivotArea dataOnly="0" labelOnly="1" outline="0" fieldPosition="0">
        <references count="3">
          <reference field="3" count="1" selected="0">
            <x v="232"/>
          </reference>
          <reference field="5" count="1">
            <x v="233"/>
          </reference>
          <reference field="9" count="1" selected="0">
            <x v="6"/>
          </reference>
        </references>
      </pivotArea>
    </format>
    <format dxfId="254">
      <pivotArea dataOnly="0" labelOnly="1" outline="0" fieldPosition="0">
        <references count="3">
          <reference field="3" count="1" selected="0">
            <x v="264"/>
          </reference>
          <reference field="5" count="1">
            <x v="134"/>
          </reference>
          <reference field="9" count="1" selected="0">
            <x v="6"/>
          </reference>
        </references>
      </pivotArea>
    </format>
    <format dxfId="253">
      <pivotArea dataOnly="0" labelOnly="1" outline="0" fieldPosition="0">
        <references count="4">
          <reference field="3" count="1" selected="0">
            <x v="2"/>
          </reference>
          <reference field="5" count="1" selected="0">
            <x v="289"/>
          </reference>
          <reference field="8" count="1">
            <x v="56"/>
          </reference>
          <reference field="9" count="1" selected="0">
            <x v="0"/>
          </reference>
        </references>
      </pivotArea>
    </format>
    <format dxfId="252">
      <pivotArea dataOnly="0" labelOnly="1" outline="0" fieldPosition="0">
        <references count="4">
          <reference field="3" count="1" selected="0">
            <x v="15"/>
          </reference>
          <reference field="5" count="1" selected="0">
            <x v="76"/>
          </reference>
          <reference field="8" count="1">
            <x v="30"/>
          </reference>
          <reference field="9" count="1" selected="0">
            <x v="0"/>
          </reference>
        </references>
      </pivotArea>
    </format>
    <format dxfId="251">
      <pivotArea dataOnly="0" labelOnly="1" outline="0" fieldPosition="0">
        <references count="4">
          <reference field="3" count="1" selected="0">
            <x v="17"/>
          </reference>
          <reference field="5" count="1" selected="0">
            <x v="1"/>
          </reference>
          <reference field="8" count="1">
            <x v="98"/>
          </reference>
          <reference field="9" count="1" selected="0">
            <x v="0"/>
          </reference>
        </references>
      </pivotArea>
    </format>
    <format dxfId="250">
      <pivotArea dataOnly="0" labelOnly="1" outline="0" fieldPosition="0">
        <references count="4">
          <reference field="3" count="1" selected="0">
            <x v="20"/>
          </reference>
          <reference field="5" count="1" selected="0">
            <x v="107"/>
          </reference>
          <reference field="8" count="1">
            <x v="9"/>
          </reference>
          <reference field="9" count="1" selected="0">
            <x v="0"/>
          </reference>
        </references>
      </pivotArea>
    </format>
    <format dxfId="249">
      <pivotArea dataOnly="0" labelOnly="1" outline="0" fieldPosition="0">
        <references count="4">
          <reference field="3" count="1" selected="0">
            <x v="24"/>
          </reference>
          <reference field="5" count="1" selected="0">
            <x v="8"/>
          </reference>
          <reference field="8" count="1">
            <x v="79"/>
          </reference>
          <reference field="9" count="1" selected="0">
            <x v="0"/>
          </reference>
        </references>
      </pivotArea>
    </format>
    <format dxfId="248">
      <pivotArea dataOnly="0" labelOnly="1" outline="0" fieldPosition="0">
        <references count="4">
          <reference field="3" count="1" selected="0">
            <x v="80"/>
          </reference>
          <reference field="5" count="1" selected="0">
            <x v="143"/>
          </reference>
          <reference field="8" count="1">
            <x v="26"/>
          </reference>
          <reference field="9" count="1" selected="0">
            <x v="0"/>
          </reference>
        </references>
      </pivotArea>
    </format>
    <format dxfId="247">
      <pivotArea dataOnly="0" labelOnly="1" outline="0" fieldPosition="0">
        <references count="4">
          <reference field="3" count="1" selected="0">
            <x v="81"/>
          </reference>
          <reference field="5" count="1" selected="0">
            <x v="166"/>
          </reference>
          <reference field="8" count="1">
            <x v="112"/>
          </reference>
          <reference field="9" count="1" selected="0">
            <x v="0"/>
          </reference>
        </references>
      </pivotArea>
    </format>
    <format dxfId="246">
      <pivotArea dataOnly="0" labelOnly="1" outline="0" fieldPosition="0">
        <references count="4">
          <reference field="3" count="1" selected="0">
            <x v="82"/>
          </reference>
          <reference field="5" count="1" selected="0">
            <x v="163"/>
          </reference>
          <reference field="8" count="1">
            <x v="30"/>
          </reference>
          <reference field="9" count="1" selected="0">
            <x v="0"/>
          </reference>
        </references>
      </pivotArea>
    </format>
    <format dxfId="245">
      <pivotArea dataOnly="0" labelOnly="1" outline="0" fieldPosition="0">
        <references count="4">
          <reference field="3" count="1" selected="0">
            <x v="83"/>
          </reference>
          <reference field="5" count="1" selected="0">
            <x v="216"/>
          </reference>
          <reference field="8" count="1">
            <x v="40"/>
          </reference>
          <reference field="9" count="1" selected="0">
            <x v="0"/>
          </reference>
        </references>
      </pivotArea>
    </format>
    <format dxfId="244">
      <pivotArea dataOnly="0" labelOnly="1" outline="0" fieldPosition="0">
        <references count="4">
          <reference field="3" count="1" selected="0">
            <x v="84"/>
          </reference>
          <reference field="5" count="1" selected="0">
            <x v="170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243">
      <pivotArea dataOnly="0" labelOnly="1" outline="0" fieldPosition="0">
        <references count="4">
          <reference field="3" count="1" selected="0">
            <x v="98"/>
          </reference>
          <reference field="5" count="1" selected="0">
            <x v="288"/>
          </reference>
          <reference field="8" count="1">
            <x v="56"/>
          </reference>
          <reference field="9" count="1" selected="0">
            <x v="0"/>
          </reference>
        </references>
      </pivotArea>
    </format>
    <format dxfId="242">
      <pivotArea dataOnly="0" labelOnly="1" outline="0" fieldPosition="0">
        <references count="4">
          <reference field="3" count="1" selected="0">
            <x v="113"/>
          </reference>
          <reference field="5" count="1" selected="0">
            <x v="97"/>
          </reference>
          <reference field="8" count="1">
            <x v="88"/>
          </reference>
          <reference field="9" count="1" selected="0">
            <x v="0"/>
          </reference>
        </references>
      </pivotArea>
    </format>
    <format dxfId="241">
      <pivotArea dataOnly="0" labelOnly="1" outline="0" fieldPosition="0">
        <references count="4">
          <reference field="3" count="1" selected="0">
            <x v="136"/>
          </reference>
          <reference field="5" count="1" selected="0">
            <x v="169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240">
      <pivotArea dataOnly="0" labelOnly="1" outline="0" fieldPosition="0">
        <references count="4">
          <reference field="3" count="1" selected="0">
            <x v="143"/>
          </reference>
          <reference field="5" count="1" selected="0">
            <x v="35"/>
          </reference>
          <reference field="8" count="1">
            <x v="104"/>
          </reference>
          <reference field="9" count="1" selected="0">
            <x v="0"/>
          </reference>
        </references>
      </pivotArea>
    </format>
    <format dxfId="239">
      <pivotArea dataOnly="0" labelOnly="1" outline="0" fieldPosition="0">
        <references count="4">
          <reference field="3" count="1" selected="0">
            <x v="179"/>
          </reference>
          <reference field="5" count="1" selected="0">
            <x v="14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238">
      <pivotArea dataOnly="0" labelOnly="1" outline="0" fieldPosition="0">
        <references count="4">
          <reference field="3" count="1" selected="0">
            <x v="221"/>
          </reference>
          <reference field="5" count="1" selected="0">
            <x v="164"/>
          </reference>
          <reference field="8" count="1">
            <x v="9"/>
          </reference>
          <reference field="9" count="1" selected="0">
            <x v="0"/>
          </reference>
        </references>
      </pivotArea>
    </format>
    <format dxfId="237">
      <pivotArea dataOnly="0" labelOnly="1" outline="0" fieldPosition="0">
        <references count="4">
          <reference field="3" count="1" selected="0">
            <x v="239"/>
          </reference>
          <reference field="5" count="1" selected="0">
            <x v="281"/>
          </reference>
          <reference field="8" count="1">
            <x v="78"/>
          </reference>
          <reference field="9" count="1" selected="0">
            <x v="0"/>
          </reference>
        </references>
      </pivotArea>
    </format>
    <format dxfId="236">
      <pivotArea dataOnly="0" labelOnly="1" outline="0" fieldPosition="0">
        <references count="4">
          <reference field="3" count="1" selected="0">
            <x v="258"/>
          </reference>
          <reference field="5" count="1" selected="0">
            <x v="191"/>
          </reference>
          <reference field="8" count="1">
            <x v="19"/>
          </reference>
          <reference field="9" count="1" selected="0">
            <x v="0"/>
          </reference>
        </references>
      </pivotArea>
    </format>
    <format dxfId="235">
      <pivotArea dataOnly="0" labelOnly="1" outline="0" fieldPosition="0">
        <references count="4">
          <reference field="3" count="1" selected="0">
            <x v="259"/>
          </reference>
          <reference field="5" count="1" selected="0">
            <x v="51"/>
          </reference>
          <reference field="8" count="1">
            <x v="7"/>
          </reference>
          <reference field="9" count="1" selected="0">
            <x v="0"/>
          </reference>
        </references>
      </pivotArea>
    </format>
    <format dxfId="234">
      <pivotArea dataOnly="0" labelOnly="1" outline="0" fieldPosition="0">
        <references count="4">
          <reference field="3" count="1" selected="0">
            <x v="263"/>
          </reference>
          <reference field="5" count="1" selected="0">
            <x v="308"/>
          </reference>
          <reference field="8" count="1">
            <x v="98"/>
          </reference>
          <reference field="9" count="1" selected="0">
            <x v="0"/>
          </reference>
        </references>
      </pivotArea>
    </format>
    <format dxfId="233">
      <pivotArea dataOnly="0" labelOnly="1" outline="0" fieldPosition="0">
        <references count="4">
          <reference field="3" count="1" selected="0">
            <x v="272"/>
          </reference>
          <reference field="5" count="1" selected="0">
            <x v="285"/>
          </reference>
          <reference field="8" count="1">
            <x v="47"/>
          </reference>
          <reference field="9" count="1" selected="0">
            <x v="0"/>
          </reference>
        </references>
      </pivotArea>
    </format>
    <format dxfId="232">
      <pivotArea dataOnly="0" labelOnly="1" outline="0" fieldPosition="0">
        <references count="4">
          <reference field="3" count="1" selected="0">
            <x v="273"/>
          </reference>
          <reference field="5" count="1" selected="0">
            <x v="193"/>
          </reference>
          <reference field="8" count="1">
            <x v="0"/>
          </reference>
          <reference field="9" count="1" selected="0">
            <x v="0"/>
          </reference>
        </references>
      </pivotArea>
    </format>
    <format dxfId="231">
      <pivotArea dataOnly="0" labelOnly="1" outline="0" fieldPosition="0">
        <references count="4">
          <reference field="3" count="1" selected="0">
            <x v="274"/>
          </reference>
          <reference field="5" count="1" selected="0">
            <x v="29"/>
          </reference>
          <reference field="8" count="1">
            <x v="93"/>
          </reference>
          <reference field="9" count="1" selected="0">
            <x v="0"/>
          </reference>
        </references>
      </pivotArea>
    </format>
    <format dxfId="230">
      <pivotArea dataOnly="0" labelOnly="1" outline="0" fieldPosition="0">
        <references count="4">
          <reference field="3" count="1" selected="0">
            <x v="275"/>
          </reference>
          <reference field="5" count="1" selected="0">
            <x v="309"/>
          </reference>
          <reference field="8" count="1">
            <x v="51"/>
          </reference>
          <reference field="9" count="1" selected="0">
            <x v="0"/>
          </reference>
        </references>
      </pivotArea>
    </format>
    <format dxfId="229">
      <pivotArea dataOnly="0" labelOnly="1" outline="0" fieldPosition="0">
        <references count="4">
          <reference field="3" count="1" selected="0">
            <x v="3"/>
          </reference>
          <reference field="5" count="1" selected="0">
            <x v="2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228">
      <pivotArea dataOnly="0" labelOnly="1" outline="0" fieldPosition="0">
        <references count="4">
          <reference field="3" count="1" selected="0">
            <x v="11"/>
          </reference>
          <reference field="5" count="1" selected="0">
            <x v="130"/>
          </reference>
          <reference field="8" count="1">
            <x v="32"/>
          </reference>
          <reference field="9" count="1" selected="0">
            <x v="1"/>
          </reference>
        </references>
      </pivotArea>
    </format>
    <format dxfId="227">
      <pivotArea dataOnly="0" labelOnly="1" outline="0" fieldPosition="0">
        <references count="4">
          <reference field="3" count="1" selected="0">
            <x v="21"/>
          </reference>
          <reference field="5" count="1" selected="0">
            <x v="109"/>
          </reference>
          <reference field="8" count="1">
            <x v="37"/>
          </reference>
          <reference field="9" count="1" selected="0">
            <x v="1"/>
          </reference>
        </references>
      </pivotArea>
    </format>
    <format dxfId="226">
      <pivotArea dataOnly="0" labelOnly="1" outline="0" fieldPosition="0">
        <references count="4">
          <reference field="3" count="1" selected="0">
            <x v="38"/>
          </reference>
          <reference field="5" count="1" selected="0">
            <x v="272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225">
      <pivotArea dataOnly="0" labelOnly="1" outline="0" fieldPosition="0">
        <references count="4">
          <reference field="3" count="1" selected="0">
            <x v="86"/>
          </reference>
          <reference field="5" count="1" selected="0">
            <x v="296"/>
          </reference>
          <reference field="8" count="1">
            <x v="20"/>
          </reference>
          <reference field="9" count="1" selected="0">
            <x v="1"/>
          </reference>
        </references>
      </pivotArea>
    </format>
    <format dxfId="224">
      <pivotArea dataOnly="0" labelOnly="1" outline="0" fieldPosition="0">
        <references count="4">
          <reference field="3" count="1" selected="0">
            <x v="140"/>
          </reference>
          <reference field="5" count="1" selected="0">
            <x v="150"/>
          </reference>
          <reference field="8" count="1">
            <x v="37"/>
          </reference>
          <reference field="9" count="1" selected="0">
            <x v="1"/>
          </reference>
        </references>
      </pivotArea>
    </format>
    <format dxfId="223">
      <pivotArea dataOnly="0" labelOnly="1" outline="0" fieldPosition="0">
        <references count="4">
          <reference field="3" count="1" selected="0">
            <x v="166"/>
          </reference>
          <reference field="5" count="1" selected="0">
            <x v="268"/>
          </reference>
          <reference field="8" count="1">
            <x v="46"/>
          </reference>
          <reference field="9" count="1" selected="0">
            <x v="1"/>
          </reference>
        </references>
      </pivotArea>
    </format>
    <format dxfId="222">
      <pivotArea dataOnly="0" labelOnly="1" outline="0" fieldPosition="0">
        <references count="4">
          <reference field="3" count="1" selected="0">
            <x v="194"/>
          </reference>
          <reference field="5" count="1" selected="0">
            <x v="144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221">
      <pivotArea dataOnly="0" labelOnly="1" outline="0" fieldPosition="0">
        <references count="4">
          <reference field="3" count="1" selected="0">
            <x v="37"/>
          </reference>
          <reference field="5" count="1" selected="0">
            <x v="149"/>
          </reference>
          <reference field="8" count="1">
            <x v="113"/>
          </reference>
          <reference field="9" count="1" selected="0">
            <x v="2"/>
          </reference>
        </references>
      </pivotArea>
    </format>
    <format dxfId="220">
      <pivotArea dataOnly="0" labelOnly="1" outline="0" fieldPosition="0">
        <references count="4">
          <reference field="3" count="1" selected="0">
            <x v="72"/>
          </reference>
          <reference field="5" count="1" selected="0">
            <x v="240"/>
          </reference>
          <reference field="8" count="1">
            <x v="55"/>
          </reference>
          <reference field="9" count="1" selected="0">
            <x v="2"/>
          </reference>
        </references>
      </pivotArea>
    </format>
    <format dxfId="219">
      <pivotArea dataOnly="0" labelOnly="1" outline="0" fieldPosition="0">
        <references count="4">
          <reference field="3" count="1" selected="0">
            <x v="77"/>
          </reference>
          <reference field="5" count="1" selected="0">
            <x v="217"/>
          </reference>
          <reference field="8" count="1">
            <x v="48"/>
          </reference>
          <reference field="9" count="1" selected="0">
            <x v="2"/>
          </reference>
        </references>
      </pivotArea>
    </format>
    <format dxfId="218">
      <pivotArea dataOnly="0" labelOnly="1" outline="0" fieldPosition="0">
        <references count="4">
          <reference field="3" count="1" selected="0">
            <x v="78"/>
          </reference>
          <reference field="5" count="1" selected="0">
            <x v="65"/>
          </reference>
          <reference field="8" count="1">
            <x v="24"/>
          </reference>
          <reference field="9" count="1" selected="0">
            <x v="2"/>
          </reference>
        </references>
      </pivotArea>
    </format>
    <format dxfId="217">
      <pivotArea dataOnly="0" labelOnly="1" outline="0" fieldPosition="0">
        <references count="4">
          <reference field="3" count="1" selected="0">
            <x v="92"/>
          </reference>
          <reference field="5" count="1" selected="0">
            <x v="148"/>
          </reference>
          <reference field="8" count="1">
            <x v="114"/>
          </reference>
          <reference field="9" count="1" selected="0">
            <x v="2"/>
          </reference>
        </references>
      </pivotArea>
    </format>
    <format dxfId="216">
      <pivotArea dataOnly="0" labelOnly="1" outline="0" fieldPosition="0">
        <references count="4">
          <reference field="3" count="1" selected="0">
            <x v="130"/>
          </reference>
          <reference field="5" count="1" selected="0">
            <x v="101"/>
          </reference>
          <reference field="8" count="1">
            <x v="110"/>
          </reference>
          <reference field="9" count="1" selected="0">
            <x v="2"/>
          </reference>
        </references>
      </pivotArea>
    </format>
    <format dxfId="215">
      <pivotArea dataOnly="0" labelOnly="1" outline="0" fieldPosition="0">
        <references count="4">
          <reference field="3" count="1" selected="0">
            <x v="235"/>
          </reference>
          <reference field="5" count="1" selected="0">
            <x v="284"/>
          </reference>
          <reference field="8" count="1">
            <x v="76"/>
          </reference>
          <reference field="9" count="1" selected="0">
            <x v="2"/>
          </reference>
        </references>
      </pivotArea>
    </format>
    <format dxfId="214">
      <pivotArea dataOnly="0" labelOnly="1" outline="0" fieldPosition="0">
        <references count="4">
          <reference field="3" count="1" selected="0">
            <x v="19"/>
          </reference>
          <reference field="5" count="1" selected="0">
            <x v="111"/>
          </reference>
          <reference field="8" count="1">
            <x v="67"/>
          </reference>
          <reference field="9" count="1" selected="0">
            <x v="3"/>
          </reference>
        </references>
      </pivotArea>
    </format>
    <format dxfId="213">
      <pivotArea dataOnly="0" labelOnly="1" outline="0" fieldPosition="0">
        <references count="4">
          <reference field="3" count="1" selected="0">
            <x v="22"/>
          </reference>
          <reference field="5" count="1" selected="0">
            <x v="155"/>
          </reference>
          <reference field="8" count="1">
            <x v="34"/>
          </reference>
          <reference field="9" count="1" selected="0">
            <x v="3"/>
          </reference>
        </references>
      </pivotArea>
    </format>
    <format dxfId="212">
      <pivotArea dataOnly="0" labelOnly="1" outline="0" fieldPosition="0">
        <references count="4">
          <reference field="3" count="1" selected="0">
            <x v="25"/>
          </reference>
          <reference field="5" count="1" selected="0">
            <x v="119"/>
          </reference>
          <reference field="8" count="1">
            <x v="14"/>
          </reference>
          <reference field="9" count="1" selected="0">
            <x v="3"/>
          </reference>
        </references>
      </pivotArea>
    </format>
    <format dxfId="211">
      <pivotArea dataOnly="0" labelOnly="1" outline="0" fieldPosition="0">
        <references count="4">
          <reference field="3" count="1" selected="0">
            <x v="30"/>
          </reference>
          <reference field="5" count="1" selected="0">
            <x v="114"/>
          </reference>
          <reference field="8" count="1">
            <x v="82"/>
          </reference>
          <reference field="9" count="1" selected="0">
            <x v="3"/>
          </reference>
        </references>
      </pivotArea>
    </format>
    <format dxfId="210">
      <pivotArea dataOnly="0" labelOnly="1" outline="0" fieldPosition="0">
        <references count="4">
          <reference field="3" count="1" selected="0">
            <x v="53"/>
          </reference>
          <reference field="5" count="1" selected="0">
            <x v="228"/>
          </reference>
          <reference field="8" count="1">
            <x v="90"/>
          </reference>
          <reference field="9" count="1" selected="0">
            <x v="3"/>
          </reference>
        </references>
      </pivotArea>
    </format>
    <format dxfId="209">
      <pivotArea dataOnly="0" labelOnly="1" outline="0" fieldPosition="0">
        <references count="4">
          <reference field="3" count="1" selected="0">
            <x v="54"/>
          </reference>
          <reference field="5" count="1" selected="0">
            <x v="112"/>
          </reference>
          <reference field="8" count="1">
            <x v="110"/>
          </reference>
          <reference field="9" count="1" selected="0">
            <x v="3"/>
          </reference>
        </references>
      </pivotArea>
    </format>
    <format dxfId="208">
      <pivotArea dataOnly="0" labelOnly="1" outline="0" fieldPosition="0">
        <references count="4">
          <reference field="3" count="1" selected="0">
            <x v="59"/>
          </reference>
          <reference field="5" count="1" selected="0">
            <x v="102"/>
          </reference>
          <reference field="8" count="1">
            <x v="105"/>
          </reference>
          <reference field="9" count="1" selected="0">
            <x v="3"/>
          </reference>
        </references>
      </pivotArea>
    </format>
    <format dxfId="207">
      <pivotArea dataOnly="0" labelOnly="1" outline="0" fieldPosition="0">
        <references count="4">
          <reference field="3" count="1" selected="0">
            <x v="60"/>
          </reference>
          <reference field="5" count="1" selected="0">
            <x v="52"/>
          </reference>
          <reference field="8" count="1">
            <x v="53"/>
          </reference>
          <reference field="9" count="1" selected="0">
            <x v="3"/>
          </reference>
        </references>
      </pivotArea>
    </format>
    <format dxfId="206">
      <pivotArea dataOnly="0" labelOnly="1" outline="0" fieldPosition="0">
        <references count="4">
          <reference field="3" count="1" selected="0">
            <x v="63"/>
          </reference>
          <reference field="5" count="1" selected="0">
            <x v="158"/>
          </reference>
          <reference field="8" count="1">
            <x v="2"/>
          </reference>
          <reference field="9" count="1" selected="0">
            <x v="3"/>
          </reference>
        </references>
      </pivotArea>
    </format>
    <format dxfId="205">
      <pivotArea dataOnly="0" labelOnly="1" outline="0" fieldPosition="0">
        <references count="4">
          <reference field="3" count="1" selected="0">
            <x v="66"/>
          </reference>
          <reference field="5" count="1" selected="0">
            <x v="182"/>
          </reference>
          <reference field="8" count="1">
            <x v="111"/>
          </reference>
          <reference field="9" count="1" selected="0">
            <x v="3"/>
          </reference>
        </references>
      </pivotArea>
    </format>
    <format dxfId="204">
      <pivotArea dataOnly="0" labelOnly="1" outline="0" fieldPosition="0">
        <references count="4">
          <reference field="3" count="1" selected="0">
            <x v="67"/>
          </reference>
          <reference field="5" count="1" selected="0">
            <x v="75"/>
          </reference>
          <reference field="8" count="1">
            <x v="11"/>
          </reference>
          <reference field="9" count="1" selected="0">
            <x v="3"/>
          </reference>
        </references>
      </pivotArea>
    </format>
    <format dxfId="203">
      <pivotArea dataOnly="0" labelOnly="1" outline="0" fieldPosition="0">
        <references count="4">
          <reference field="3" count="1" selected="0">
            <x v="74"/>
          </reference>
          <reference field="5" count="1" selected="0">
            <x v="70"/>
          </reference>
          <reference field="8" count="1">
            <x v="10"/>
          </reference>
          <reference field="9" count="1" selected="0">
            <x v="3"/>
          </reference>
        </references>
      </pivotArea>
    </format>
    <format dxfId="202">
      <pivotArea dataOnly="0" labelOnly="1" outline="0" fieldPosition="0">
        <references count="4">
          <reference field="3" count="1" selected="0">
            <x v="94"/>
          </reference>
          <reference field="5" count="1" selected="0">
            <x v="291"/>
          </reference>
          <reference field="8" count="1">
            <x v="62"/>
          </reference>
          <reference field="9" count="1" selected="0">
            <x v="3"/>
          </reference>
        </references>
      </pivotArea>
    </format>
    <format dxfId="201">
      <pivotArea dataOnly="0" labelOnly="1" outline="0" fieldPosition="0">
        <references count="4">
          <reference field="3" count="1" selected="0">
            <x v="102"/>
          </reference>
          <reference field="5" count="1" selected="0">
            <x v="73"/>
          </reference>
          <reference field="8" count="1">
            <x v="82"/>
          </reference>
          <reference field="9" count="1" selected="0">
            <x v="3"/>
          </reference>
        </references>
      </pivotArea>
    </format>
    <format dxfId="200">
      <pivotArea dataOnly="0" labelOnly="1" outline="0" fieldPosition="0">
        <references count="4">
          <reference field="3" count="1" selected="0">
            <x v="124"/>
          </reference>
          <reference field="5" count="1" selected="0">
            <x v="68"/>
          </reference>
          <reference field="8" count="1">
            <x v="27"/>
          </reference>
          <reference field="9" count="1" selected="0">
            <x v="3"/>
          </reference>
        </references>
      </pivotArea>
    </format>
    <format dxfId="199">
      <pivotArea dataOnly="0" labelOnly="1" outline="0" fieldPosition="0">
        <references count="4">
          <reference field="3" count="1" selected="0">
            <x v="144"/>
          </reference>
          <reference field="5" count="1" selected="0">
            <x v="273"/>
          </reference>
          <reference field="8" count="1">
            <x v="46"/>
          </reference>
          <reference field="9" count="1" selected="0">
            <x v="3"/>
          </reference>
        </references>
      </pivotArea>
    </format>
    <format dxfId="198">
      <pivotArea dataOnly="0" labelOnly="1" outline="0" fieldPosition="0">
        <references count="4">
          <reference field="3" count="1" selected="0">
            <x v="189"/>
          </reference>
          <reference field="5" count="1" selected="0">
            <x v="32"/>
          </reference>
          <reference field="8" count="1">
            <x v="107"/>
          </reference>
          <reference field="9" count="1" selected="0">
            <x v="3"/>
          </reference>
        </references>
      </pivotArea>
    </format>
    <format dxfId="197">
      <pivotArea dataOnly="0" labelOnly="1" outline="0" fieldPosition="0">
        <references count="4">
          <reference field="3" count="1" selected="0">
            <x v="190"/>
          </reference>
          <reference field="5" count="1" selected="0">
            <x v="232"/>
          </reference>
          <reference field="8" count="1">
            <x v="53"/>
          </reference>
          <reference field="9" count="1" selected="0">
            <x v="3"/>
          </reference>
        </references>
      </pivotArea>
    </format>
    <format dxfId="196">
      <pivotArea dataOnly="0" labelOnly="1" outline="0" fieldPosition="0">
        <references count="4">
          <reference field="3" count="1" selected="0">
            <x v="202"/>
          </reference>
          <reference field="5" count="1" selected="0">
            <x v="49"/>
          </reference>
          <reference field="8" count="1">
            <x v="68"/>
          </reference>
          <reference field="9" count="1" selected="0">
            <x v="3"/>
          </reference>
        </references>
      </pivotArea>
    </format>
    <format dxfId="195">
      <pivotArea dataOnly="0" labelOnly="1" outline="0" fieldPosition="0">
        <references count="4">
          <reference field="3" count="1" selected="0">
            <x v="203"/>
          </reference>
          <reference field="5" count="1" selected="0">
            <x v="136"/>
          </reference>
          <reference field="8" count="1">
            <x v="108"/>
          </reference>
          <reference field="9" count="1" selected="0">
            <x v="3"/>
          </reference>
        </references>
      </pivotArea>
    </format>
    <format dxfId="194">
      <pivotArea dataOnly="0" labelOnly="1" outline="0" fieldPosition="0">
        <references count="4">
          <reference field="3" count="1" selected="0">
            <x v="213"/>
          </reference>
          <reference field="5" count="1" selected="0">
            <x v="66"/>
          </reference>
          <reference field="8" count="1">
            <x v="105"/>
          </reference>
          <reference field="9" count="1" selected="0">
            <x v="3"/>
          </reference>
        </references>
      </pivotArea>
    </format>
    <format dxfId="193">
      <pivotArea dataOnly="0" labelOnly="1" outline="0" fieldPosition="0">
        <references count="4">
          <reference field="3" count="1" selected="0">
            <x v="227"/>
          </reference>
          <reference field="5" count="1" selected="0">
            <x v="286"/>
          </reference>
          <reference field="8" count="1">
            <x v="97"/>
          </reference>
          <reference field="9" count="1" selected="0">
            <x v="3"/>
          </reference>
        </references>
      </pivotArea>
    </format>
    <format dxfId="192">
      <pivotArea dataOnly="0" labelOnly="1" outline="0" fieldPosition="0">
        <references count="4">
          <reference field="3" count="1" selected="0">
            <x v="234"/>
          </reference>
          <reference field="5" count="1" selected="0">
            <x v="223"/>
          </reference>
          <reference field="8" count="1">
            <x v="102"/>
          </reference>
          <reference field="9" count="1" selected="0">
            <x v="3"/>
          </reference>
        </references>
      </pivotArea>
    </format>
    <format dxfId="191">
      <pivotArea dataOnly="0" labelOnly="1" outline="0" fieldPosition="0">
        <references count="4">
          <reference field="3" count="1" selected="0">
            <x v="241"/>
          </reference>
          <reference field="5" count="1" selected="0">
            <x v="276"/>
          </reference>
          <reference field="8" count="1">
            <x v="36"/>
          </reference>
          <reference field="9" count="1" selected="0">
            <x v="3"/>
          </reference>
        </references>
      </pivotArea>
    </format>
    <format dxfId="190">
      <pivotArea dataOnly="0" labelOnly="1" outline="0" fieldPosition="0">
        <references count="4">
          <reference field="3" count="1" selected="0">
            <x v="245"/>
          </reference>
          <reference field="5" count="1" selected="0">
            <x v="205"/>
          </reference>
          <reference field="8" count="1">
            <x v="61"/>
          </reference>
          <reference field="9" count="1" selected="0">
            <x v="3"/>
          </reference>
        </references>
      </pivotArea>
    </format>
    <format dxfId="189">
      <pivotArea dataOnly="0" labelOnly="1" outline="0" fieldPosition="0">
        <references count="4">
          <reference field="3" count="1" selected="0">
            <x v="252"/>
          </reference>
          <reference field="5" count="1" selected="0">
            <x v="161"/>
          </reference>
          <reference field="8" count="1">
            <x v="67"/>
          </reference>
          <reference field="9" count="1" selected="0">
            <x v="3"/>
          </reference>
        </references>
      </pivotArea>
    </format>
    <format dxfId="188">
      <pivotArea dataOnly="0" labelOnly="1" outline="0" fieldPosition="0">
        <references count="4">
          <reference field="3" count="1" selected="0">
            <x v="284"/>
          </reference>
          <reference field="5" count="1" selected="0">
            <x v="72"/>
          </reference>
          <reference field="8" count="1">
            <x v="80"/>
          </reference>
          <reference field="9" count="1" selected="0">
            <x v="3"/>
          </reference>
        </references>
      </pivotArea>
    </format>
    <format dxfId="187">
      <pivotArea dataOnly="0" labelOnly="1" outline="0" fieldPosition="0">
        <references count="4">
          <reference field="3" count="1" selected="0">
            <x v="304"/>
          </reference>
          <reference field="5" count="1" selected="0">
            <x v="67"/>
          </reference>
          <reference field="8" count="1">
            <x v="103"/>
          </reference>
          <reference field="9" count="1" selected="0">
            <x v="3"/>
          </reference>
        </references>
      </pivotArea>
    </format>
    <format dxfId="186">
      <pivotArea dataOnly="0" labelOnly="1" outline="0" fieldPosition="0">
        <references count="4">
          <reference field="3" count="1" selected="0">
            <x v="13"/>
          </reference>
          <reference field="5" count="1" selected="0">
            <x v="116"/>
          </reference>
          <reference field="8" count="1">
            <x v="96"/>
          </reference>
          <reference field="9" count="1" selected="0">
            <x v="4"/>
          </reference>
        </references>
      </pivotArea>
    </format>
    <format dxfId="185">
      <pivotArea dataOnly="0" labelOnly="1" outline="0" fieldPosition="0">
        <references count="4">
          <reference field="3" count="1" selected="0">
            <x v="27"/>
          </reference>
          <reference field="5" count="1" selected="0">
            <x v="46"/>
          </reference>
          <reference field="8" count="1">
            <x v="3"/>
          </reference>
          <reference field="9" count="1" selected="0">
            <x v="4"/>
          </reference>
        </references>
      </pivotArea>
    </format>
    <format dxfId="184">
      <pivotArea dataOnly="0" labelOnly="1" outline="0" fieldPosition="0">
        <references count="4">
          <reference field="3" count="1" selected="0">
            <x v="36"/>
          </reference>
          <reference field="5" count="1" selected="0">
            <x v="282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183">
      <pivotArea dataOnly="0" labelOnly="1" outline="0" fieldPosition="0">
        <references count="4">
          <reference field="3" count="1" selected="0">
            <x v="91"/>
          </reference>
          <reference field="5" count="1" selected="0">
            <x v="61"/>
          </reference>
          <reference field="8" count="1">
            <x v="18"/>
          </reference>
          <reference field="9" count="1" selected="0">
            <x v="4"/>
          </reference>
        </references>
      </pivotArea>
    </format>
    <format dxfId="182">
      <pivotArea dataOnly="0" labelOnly="1" outline="0" fieldPosition="0">
        <references count="4">
          <reference field="3" count="1" selected="0">
            <x v="105"/>
          </reference>
          <reference field="5" count="1" selected="0">
            <x v="100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181">
      <pivotArea dataOnly="0" labelOnly="1" outline="0" fieldPosition="0">
        <references count="4">
          <reference field="3" count="1" selected="0">
            <x v="209"/>
          </reference>
          <reference field="5" count="1" selected="0">
            <x v="20"/>
          </reference>
          <reference field="8" count="1">
            <x v="31"/>
          </reference>
          <reference field="9" count="1" selected="0">
            <x v="4"/>
          </reference>
        </references>
      </pivotArea>
    </format>
    <format dxfId="180">
      <pivotArea dataOnly="0" labelOnly="1" outline="0" fieldPosition="0">
        <references count="4">
          <reference field="3" count="1" selected="0">
            <x v="211"/>
          </reference>
          <reference field="5" count="1" selected="0">
            <x v="229"/>
          </reference>
          <reference field="8" count="1">
            <x v="45"/>
          </reference>
          <reference field="9" count="1" selected="0">
            <x v="4"/>
          </reference>
        </references>
      </pivotArea>
    </format>
    <format dxfId="179">
      <pivotArea dataOnly="0" labelOnly="1" outline="0" fieldPosition="0">
        <references count="4">
          <reference field="3" count="1" selected="0">
            <x v="214"/>
          </reference>
          <reference field="5" count="1" selected="0">
            <x v="241"/>
          </reference>
          <reference field="8" count="1">
            <x v="96"/>
          </reference>
          <reference field="9" count="1" selected="0">
            <x v="4"/>
          </reference>
        </references>
      </pivotArea>
    </format>
    <format dxfId="178">
      <pivotArea dataOnly="0" labelOnly="1" outline="0" fieldPosition="0">
        <references count="4">
          <reference field="3" count="1" selected="0">
            <x v="219"/>
          </reference>
          <reference field="5" count="1" selected="0">
            <x v="95"/>
          </reference>
          <reference field="8" count="1">
            <x v="75"/>
          </reference>
          <reference field="9" count="1" selected="0">
            <x v="4"/>
          </reference>
        </references>
      </pivotArea>
    </format>
    <format dxfId="177">
      <pivotArea dataOnly="0" labelOnly="1" outline="0" fieldPosition="0">
        <references count="4">
          <reference field="3" count="1" selected="0">
            <x v="220"/>
          </reference>
          <reference field="5" count="1" selected="0">
            <x v="30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176">
      <pivotArea dataOnly="0" labelOnly="1" outline="0" fieldPosition="0">
        <references count="4">
          <reference field="3" count="1" selected="0">
            <x v="231"/>
          </reference>
          <reference field="5" count="1" selected="0">
            <x v="44"/>
          </reference>
          <reference field="8" count="1">
            <x v="47"/>
          </reference>
          <reference field="9" count="1" selected="0">
            <x v="4"/>
          </reference>
        </references>
      </pivotArea>
    </format>
    <format dxfId="175">
      <pivotArea dataOnly="0" labelOnly="1" outline="0" fieldPosition="0">
        <references count="4">
          <reference field="3" count="1" selected="0">
            <x v="243"/>
          </reference>
          <reference field="5" count="1" selected="0">
            <x v="254"/>
          </reference>
          <reference field="8" count="1">
            <x v="18"/>
          </reference>
          <reference field="9" count="1" selected="0">
            <x v="4"/>
          </reference>
        </references>
      </pivotArea>
    </format>
    <format dxfId="174">
      <pivotArea dataOnly="0" labelOnly="1" outline="0" fieldPosition="0">
        <references count="4">
          <reference field="3" count="1" selected="0">
            <x v="39"/>
          </reference>
          <reference field="5" count="1" selected="0">
            <x v="126"/>
          </reference>
          <reference field="8" count="1">
            <x v="81"/>
          </reference>
          <reference field="9" count="1" selected="0">
            <x v="5"/>
          </reference>
        </references>
      </pivotArea>
    </format>
    <format dxfId="173">
      <pivotArea dataOnly="0" labelOnly="1" outline="0" fieldPosition="0">
        <references count="4">
          <reference field="3" count="1" selected="0">
            <x v="62"/>
          </reference>
          <reference field="5" count="1" selected="0">
            <x v="84"/>
          </reference>
          <reference field="8" count="1">
            <x v="89"/>
          </reference>
          <reference field="9" count="1" selected="0">
            <x v="5"/>
          </reference>
        </references>
      </pivotArea>
    </format>
    <format dxfId="172">
      <pivotArea dataOnly="0" labelOnly="1" outline="0" fieldPosition="0">
        <references count="4">
          <reference field="3" count="1" selected="0">
            <x v="265"/>
          </reference>
          <reference field="5" count="1" selected="0">
            <x v="197"/>
          </reference>
          <reference field="8" count="1">
            <x v="86"/>
          </reference>
          <reference field="9" count="1" selected="0">
            <x v="5"/>
          </reference>
        </references>
      </pivotArea>
    </format>
    <format dxfId="171">
      <pivotArea dataOnly="0" labelOnly="1" outline="0" fieldPosition="0">
        <references count="4">
          <reference field="3" count="1" selected="0">
            <x v="0"/>
          </reference>
          <reference field="5" count="1" selected="0">
            <x v="110"/>
          </reference>
          <reference field="8" count="1">
            <x v="65"/>
          </reference>
          <reference field="9" count="1" selected="0">
            <x v="6"/>
          </reference>
        </references>
      </pivotArea>
    </format>
    <format dxfId="170">
      <pivotArea dataOnly="0" labelOnly="1" outline="0" fieldPosition="0">
        <references count="4">
          <reference field="3" count="1" selected="0">
            <x v="56"/>
          </reference>
          <reference field="5" count="1" selected="0">
            <x v="127"/>
          </reference>
          <reference field="8" count="1">
            <x v="95"/>
          </reference>
          <reference field="9" count="1" selected="0">
            <x v="6"/>
          </reference>
        </references>
      </pivotArea>
    </format>
    <format dxfId="169">
      <pivotArea dataOnly="0" labelOnly="1" outline="0" fieldPosition="0">
        <references count="4">
          <reference field="3" count="1" selected="0">
            <x v="100"/>
          </reference>
          <reference field="5" count="1" selected="0">
            <x v="180"/>
          </reference>
          <reference field="8" count="1">
            <x v="52"/>
          </reference>
          <reference field="9" count="1" selected="0">
            <x v="6"/>
          </reference>
        </references>
      </pivotArea>
    </format>
    <format dxfId="168">
      <pivotArea dataOnly="0" labelOnly="1" outline="0" fieldPosition="0">
        <references count="4">
          <reference field="3" count="1" selected="0">
            <x v="232"/>
          </reference>
          <reference field="5" count="1" selected="0">
            <x v="233"/>
          </reference>
          <reference field="8" count="1">
            <x v="65"/>
          </reference>
          <reference field="9" count="1" selected="0">
            <x v="6"/>
          </reference>
        </references>
      </pivotArea>
    </format>
    <format dxfId="167">
      <pivotArea dataOnly="0" labelOnly="1" outline="0" fieldPosition="0">
        <references count="4">
          <reference field="3" count="1" selected="0">
            <x v="264"/>
          </reference>
          <reference field="5" count="1" selected="0">
            <x v="134"/>
          </reference>
          <reference field="8" count="1">
            <x v="52"/>
          </reference>
          <reference field="9" count="1" selected="0">
            <x v="6"/>
          </reference>
        </references>
      </pivotArea>
    </format>
    <format dxfId="166">
      <pivotArea dataOnly="0" labelOnly="1" outline="0" fieldPosition="0">
        <references count="5">
          <reference field="3" count="1" selected="0">
            <x v="2"/>
          </reference>
          <reference field="5" count="1" selected="0">
            <x v="289"/>
          </reference>
          <reference field="6" count="1">
            <x v="1"/>
          </reference>
          <reference field="8" count="1" selected="0">
            <x v="56"/>
          </reference>
          <reference field="9" count="1" selected="0">
            <x v="0"/>
          </reference>
        </references>
      </pivotArea>
    </format>
    <format dxfId="165">
      <pivotArea dataOnly="0" labelOnly="1" outline="0" fieldPosition="0">
        <references count="5">
          <reference field="3" count="1" selected="0">
            <x v="15"/>
          </reference>
          <reference field="5" count="1" selected="0">
            <x v="76"/>
          </reference>
          <reference field="6" count="1">
            <x v="0"/>
          </reference>
          <reference field="8" count="1" selected="0">
            <x v="30"/>
          </reference>
          <reference field="9" count="1" selected="0">
            <x v="0"/>
          </reference>
        </references>
      </pivotArea>
    </format>
    <format dxfId="164">
      <pivotArea dataOnly="0" labelOnly="1" outline="0" fieldPosition="0">
        <references count="5">
          <reference field="3" count="1" selected="0">
            <x v="17"/>
          </reference>
          <reference field="5" count="1" selected="0">
            <x v="1"/>
          </reference>
          <reference field="6" count="1">
            <x v="1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163">
      <pivotArea dataOnly="0" labelOnly="1" outline="0" fieldPosition="0">
        <references count="5">
          <reference field="3" count="1" selected="0">
            <x v="18"/>
          </reference>
          <reference field="5" count="1" selected="0">
            <x v="0"/>
          </reference>
          <reference field="6" count="1">
            <x v="0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162">
      <pivotArea dataOnly="0" labelOnly="1" outline="0" fieldPosition="0">
        <references count="5">
          <reference field="3" count="1" selected="0">
            <x v="20"/>
          </reference>
          <reference field="5" count="1" selected="0">
            <x v="107"/>
          </reference>
          <reference field="6" count="1">
            <x v="0"/>
          </reference>
          <reference field="8" count="1" selected="0">
            <x v="9"/>
          </reference>
          <reference field="9" count="1" selected="0">
            <x v="0"/>
          </reference>
        </references>
      </pivotArea>
    </format>
    <format dxfId="161">
      <pivotArea dataOnly="0" labelOnly="1" outline="0" fieldPosition="0">
        <references count="5">
          <reference field="3" count="1" selected="0">
            <x v="24"/>
          </reference>
          <reference field="5" count="1" selected="0">
            <x v="8"/>
          </reference>
          <reference field="6" count="1">
            <x v="0"/>
          </reference>
          <reference field="8" count="1" selected="0">
            <x v="79"/>
          </reference>
          <reference field="9" count="1" selected="0">
            <x v="0"/>
          </reference>
        </references>
      </pivotArea>
    </format>
    <format dxfId="160">
      <pivotArea dataOnly="0" labelOnly="1" outline="0" fieldPosition="0">
        <references count="5">
          <reference field="3" count="1" selected="0">
            <x v="80"/>
          </reference>
          <reference field="5" count="1" selected="0">
            <x v="143"/>
          </reference>
          <reference field="6" count="1">
            <x v="0"/>
          </reference>
          <reference field="8" count="1" selected="0">
            <x v="26"/>
          </reference>
          <reference field="9" count="1" selected="0">
            <x v="0"/>
          </reference>
        </references>
      </pivotArea>
    </format>
    <format dxfId="159">
      <pivotArea dataOnly="0" labelOnly="1" outline="0" fieldPosition="0">
        <references count="5">
          <reference field="3" count="1" selected="0">
            <x v="81"/>
          </reference>
          <reference field="5" count="1" selected="0">
            <x v="166"/>
          </reference>
          <reference field="6" count="1">
            <x v="0"/>
          </reference>
          <reference field="8" count="1" selected="0">
            <x v="112"/>
          </reference>
          <reference field="9" count="1" selected="0">
            <x v="0"/>
          </reference>
        </references>
      </pivotArea>
    </format>
    <format dxfId="158">
      <pivotArea dataOnly="0" labelOnly="1" outline="0" fieldPosition="0">
        <references count="5">
          <reference field="3" count="1" selected="0">
            <x v="82"/>
          </reference>
          <reference field="5" count="1" selected="0">
            <x v="163"/>
          </reference>
          <reference field="6" count="1">
            <x v="0"/>
          </reference>
          <reference field="8" count="1" selected="0">
            <x v="30"/>
          </reference>
          <reference field="9" count="1" selected="0">
            <x v="0"/>
          </reference>
        </references>
      </pivotArea>
    </format>
    <format dxfId="157">
      <pivotArea dataOnly="0" labelOnly="1" outline="0" fieldPosition="0">
        <references count="5">
          <reference field="3" count="1" selected="0">
            <x v="83"/>
          </reference>
          <reference field="5" count="1" selected="0">
            <x v="216"/>
          </reference>
          <reference field="6" count="1">
            <x v="0"/>
          </reference>
          <reference field="8" count="1" selected="0">
            <x v="40"/>
          </reference>
          <reference field="9" count="1" selected="0">
            <x v="0"/>
          </reference>
        </references>
      </pivotArea>
    </format>
    <format dxfId="156">
      <pivotArea dataOnly="0" labelOnly="1" outline="0" fieldPosition="0">
        <references count="5">
          <reference field="3" count="1" selected="0">
            <x v="84"/>
          </reference>
          <reference field="5" count="1" selected="0">
            <x v="170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155">
      <pivotArea dataOnly="0" labelOnly="1" outline="0" fieldPosition="0">
        <references count="5">
          <reference field="3" count="1" selected="0">
            <x v="98"/>
          </reference>
          <reference field="5" count="1" selected="0">
            <x v="288"/>
          </reference>
          <reference field="6" count="1">
            <x v="0"/>
          </reference>
          <reference field="8" count="1" selected="0">
            <x v="56"/>
          </reference>
          <reference field="9" count="1" selected="0">
            <x v="0"/>
          </reference>
        </references>
      </pivotArea>
    </format>
    <format dxfId="154">
      <pivotArea dataOnly="0" labelOnly="1" outline="0" fieldPosition="0">
        <references count="5">
          <reference field="3" count="1" selected="0">
            <x v="113"/>
          </reference>
          <reference field="5" count="1" selected="0">
            <x v="97"/>
          </reference>
          <reference field="6" count="1">
            <x v="0"/>
          </reference>
          <reference field="8" count="1" selected="0">
            <x v="88"/>
          </reference>
          <reference field="9" count="1" selected="0">
            <x v="0"/>
          </reference>
        </references>
      </pivotArea>
    </format>
    <format dxfId="153">
      <pivotArea dataOnly="0" labelOnly="1" outline="0" fieldPosition="0">
        <references count="5">
          <reference field="3" count="1" selected="0">
            <x v="136"/>
          </reference>
          <reference field="5" count="1" selected="0">
            <x v="169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152">
      <pivotArea dataOnly="0" labelOnly="1" outline="0" fieldPosition="0">
        <references count="5">
          <reference field="3" count="1" selected="0">
            <x v="143"/>
          </reference>
          <reference field="5" count="1" selected="0">
            <x v="35"/>
          </reference>
          <reference field="6" count="1">
            <x v="0"/>
          </reference>
          <reference field="8" count="1" selected="0">
            <x v="104"/>
          </reference>
          <reference field="9" count="1" selected="0">
            <x v="0"/>
          </reference>
        </references>
      </pivotArea>
    </format>
    <format dxfId="151">
      <pivotArea dataOnly="0" labelOnly="1" outline="0" fieldPosition="0">
        <references count="5">
          <reference field="3" count="1" selected="0">
            <x v="179"/>
          </reference>
          <reference field="5" count="1" selected="0">
            <x v="14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150">
      <pivotArea dataOnly="0" labelOnly="1" outline="0" fieldPosition="0">
        <references count="5">
          <reference field="3" count="1" selected="0">
            <x v="221"/>
          </reference>
          <reference field="5" count="1" selected="0">
            <x v="164"/>
          </reference>
          <reference field="6" count="1">
            <x v="0"/>
          </reference>
          <reference field="8" count="1" selected="0">
            <x v="9"/>
          </reference>
          <reference field="9" count="1" selected="0">
            <x v="0"/>
          </reference>
        </references>
      </pivotArea>
    </format>
    <format dxfId="149">
      <pivotArea dataOnly="0" labelOnly="1" outline="0" fieldPosition="0">
        <references count="5">
          <reference field="3" count="1" selected="0">
            <x v="239"/>
          </reference>
          <reference field="5" count="1" selected="0">
            <x v="281"/>
          </reference>
          <reference field="6" count="1">
            <x v="0"/>
          </reference>
          <reference field="8" count="1" selected="0">
            <x v="78"/>
          </reference>
          <reference field="9" count="1" selected="0">
            <x v="0"/>
          </reference>
        </references>
      </pivotArea>
    </format>
    <format dxfId="148">
      <pivotArea dataOnly="0" labelOnly="1" outline="0" fieldPosition="0">
        <references count="5">
          <reference field="3" count="1" selected="0">
            <x v="258"/>
          </reference>
          <reference field="5" count="1" selected="0">
            <x v="191"/>
          </reference>
          <reference field="6" count="1">
            <x v="0"/>
          </reference>
          <reference field="8" count="1" selected="0">
            <x v="19"/>
          </reference>
          <reference field="9" count="1" selected="0">
            <x v="0"/>
          </reference>
        </references>
      </pivotArea>
    </format>
    <format dxfId="147">
      <pivotArea dataOnly="0" labelOnly="1" outline="0" fieldPosition="0">
        <references count="5">
          <reference field="3" count="1" selected="0">
            <x v="259"/>
          </reference>
          <reference field="5" count="1" selected="0">
            <x v="51"/>
          </reference>
          <reference field="6" count="1">
            <x v="0"/>
          </reference>
          <reference field="8" count="1" selected="0">
            <x v="7"/>
          </reference>
          <reference field="9" count="1" selected="0">
            <x v="0"/>
          </reference>
        </references>
      </pivotArea>
    </format>
    <format dxfId="146">
      <pivotArea dataOnly="0" labelOnly="1" outline="0" fieldPosition="0">
        <references count="5">
          <reference field="3" count="1" selected="0">
            <x v="263"/>
          </reference>
          <reference field="5" count="1" selected="0">
            <x v="308"/>
          </reference>
          <reference field="6" count="1">
            <x v="0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145">
      <pivotArea dataOnly="0" labelOnly="1" outline="0" fieldPosition="0">
        <references count="5">
          <reference field="3" count="1" selected="0">
            <x v="272"/>
          </reference>
          <reference field="5" count="1" selected="0">
            <x v="285"/>
          </reference>
          <reference field="6" count="1">
            <x v="0"/>
          </reference>
          <reference field="8" count="1" selected="0">
            <x v="47"/>
          </reference>
          <reference field="9" count="1" selected="0">
            <x v="0"/>
          </reference>
        </references>
      </pivotArea>
    </format>
    <format dxfId="144">
      <pivotArea dataOnly="0" labelOnly="1" outline="0" fieldPosition="0">
        <references count="5">
          <reference field="3" count="1" selected="0">
            <x v="273"/>
          </reference>
          <reference field="5" count="1" selected="0">
            <x v="193"/>
          </reference>
          <reference field="6" count="1">
            <x v="0"/>
          </reference>
          <reference field="8" count="1" selected="0">
            <x v="0"/>
          </reference>
          <reference field="9" count="1" selected="0">
            <x v="0"/>
          </reference>
        </references>
      </pivotArea>
    </format>
    <format dxfId="143">
      <pivotArea dataOnly="0" labelOnly="1" outline="0" fieldPosition="0">
        <references count="5">
          <reference field="3" count="1" selected="0">
            <x v="274"/>
          </reference>
          <reference field="5" count="1" selected="0">
            <x v="29"/>
          </reference>
          <reference field="6" count="1">
            <x v="0"/>
          </reference>
          <reference field="8" count="1" selected="0">
            <x v="93"/>
          </reference>
          <reference field="9" count="1" selected="0">
            <x v="0"/>
          </reference>
        </references>
      </pivotArea>
    </format>
    <format dxfId="142">
      <pivotArea dataOnly="0" labelOnly="1" outline="0" fieldPosition="0">
        <references count="5">
          <reference field="3" count="1" selected="0">
            <x v="275"/>
          </reference>
          <reference field="5" count="1" selected="0">
            <x v="309"/>
          </reference>
          <reference field="6" count="1">
            <x v="0"/>
          </reference>
          <reference field="8" count="1" selected="0">
            <x v="51"/>
          </reference>
          <reference field="9" count="1" selected="0">
            <x v="0"/>
          </reference>
        </references>
      </pivotArea>
    </format>
    <format dxfId="141">
      <pivotArea dataOnly="0" labelOnly="1" outline="0" fieldPosition="0">
        <references count="5">
          <reference field="3" count="1" selected="0">
            <x v="3"/>
          </reference>
          <reference field="5" count="1" selected="0">
            <x v="2"/>
          </reference>
          <reference field="6" count="1">
            <x v="1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140">
      <pivotArea dataOnly="0" labelOnly="1" outline="0" fieldPosition="0">
        <references count="5">
          <reference field="3" count="1" selected="0">
            <x v="11"/>
          </reference>
          <reference field="5" count="1" selected="0">
            <x v="130"/>
          </reference>
          <reference field="6" count="1">
            <x v="0"/>
          </reference>
          <reference field="8" count="1" selected="0">
            <x v="32"/>
          </reference>
          <reference field="9" count="1" selected="0">
            <x v="1"/>
          </reference>
        </references>
      </pivotArea>
    </format>
    <format dxfId="139">
      <pivotArea dataOnly="0" labelOnly="1" outline="0" fieldPosition="0">
        <references count="5">
          <reference field="3" count="1" selected="0">
            <x v="21"/>
          </reference>
          <reference field="5" count="1" selected="0">
            <x v="109"/>
          </reference>
          <reference field="6" count="1">
            <x v="0"/>
          </reference>
          <reference field="8" count="1" selected="0">
            <x v="37"/>
          </reference>
          <reference field="9" count="1" selected="0">
            <x v="1"/>
          </reference>
        </references>
      </pivotArea>
    </format>
    <format dxfId="138">
      <pivotArea dataOnly="0" labelOnly="1" outline="0" fieldPosition="0">
        <references count="5">
          <reference field="3" count="1" selected="0">
            <x v="38"/>
          </reference>
          <reference field="5" count="1" selected="0">
            <x v="272"/>
          </reference>
          <reference field="6" count="1">
            <x v="0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137">
      <pivotArea dataOnly="0" labelOnly="1" outline="0" fieldPosition="0">
        <references count="5">
          <reference field="3" count="1" selected="0">
            <x v="86"/>
          </reference>
          <reference field="5" count="1" selected="0">
            <x v="296"/>
          </reference>
          <reference field="6" count="1">
            <x v="0"/>
          </reference>
          <reference field="8" count="1" selected="0">
            <x v="20"/>
          </reference>
          <reference field="9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3" count="1" selected="0">
            <x v="140"/>
          </reference>
          <reference field="5" count="1" selected="0">
            <x v="150"/>
          </reference>
          <reference field="6" count="1">
            <x v="0"/>
          </reference>
          <reference field="8" count="1" selected="0">
            <x v="37"/>
          </reference>
          <reference field="9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3" count="1" selected="0">
            <x v="166"/>
          </reference>
          <reference field="5" count="1" selected="0">
            <x v="268"/>
          </reference>
          <reference field="6" count="1">
            <x v="0"/>
          </reference>
          <reference field="8" count="1" selected="0">
            <x v="46"/>
          </reference>
          <reference field="9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3" count="1" selected="0">
            <x v="194"/>
          </reference>
          <reference field="5" count="1" selected="0">
            <x v="144"/>
          </reference>
          <reference field="6" count="1">
            <x v="0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3" count="1" selected="0">
            <x v="37"/>
          </reference>
          <reference field="5" count="1" selected="0">
            <x v="149"/>
          </reference>
          <reference field="6" count="1">
            <x v="0"/>
          </reference>
          <reference field="8" count="1" selected="0">
            <x v="113"/>
          </reference>
          <reference field="9" count="1" selected="0">
            <x v="2"/>
          </reference>
        </references>
      </pivotArea>
    </format>
    <format dxfId="132">
      <pivotArea dataOnly="0" labelOnly="1" outline="0" fieldPosition="0">
        <references count="5">
          <reference field="3" count="1" selected="0">
            <x v="72"/>
          </reference>
          <reference field="5" count="1" selected="0">
            <x v="240"/>
          </reference>
          <reference field="6" count="1">
            <x v="0"/>
          </reference>
          <reference field="8" count="1" selected="0">
            <x v="55"/>
          </reference>
          <reference field="9" count="1" selected="0">
            <x v="2"/>
          </reference>
        </references>
      </pivotArea>
    </format>
    <format dxfId="131">
      <pivotArea dataOnly="0" labelOnly="1" outline="0" fieldPosition="0">
        <references count="5">
          <reference field="3" count="1" selected="0">
            <x v="77"/>
          </reference>
          <reference field="5" count="1" selected="0">
            <x v="217"/>
          </reference>
          <reference field="6" count="1">
            <x v="0"/>
          </reference>
          <reference field="8" count="1" selected="0">
            <x v="48"/>
          </reference>
          <reference field="9" count="1" selected="0">
            <x v="2"/>
          </reference>
        </references>
      </pivotArea>
    </format>
    <format dxfId="130">
      <pivotArea dataOnly="0" labelOnly="1" outline="0" fieldPosition="0">
        <references count="5">
          <reference field="3" count="1" selected="0">
            <x v="78"/>
          </reference>
          <reference field="5" count="1" selected="0">
            <x v="65"/>
          </reference>
          <reference field="6" count="1">
            <x v="0"/>
          </reference>
          <reference field="8" count="1" selected="0">
            <x v="24"/>
          </reference>
          <reference field="9" count="1" selected="0">
            <x v="2"/>
          </reference>
        </references>
      </pivotArea>
    </format>
    <format dxfId="129">
      <pivotArea dataOnly="0" labelOnly="1" outline="0" fieldPosition="0">
        <references count="5">
          <reference field="3" count="1" selected="0">
            <x v="92"/>
          </reference>
          <reference field="5" count="1" selected="0">
            <x v="148"/>
          </reference>
          <reference field="6" count="1">
            <x v="0"/>
          </reference>
          <reference field="8" count="1" selected="0">
            <x v="114"/>
          </reference>
          <reference field="9" count="1" selected="0">
            <x v="2"/>
          </reference>
        </references>
      </pivotArea>
    </format>
    <format dxfId="128">
      <pivotArea dataOnly="0" labelOnly="1" outline="0" fieldPosition="0">
        <references count="5">
          <reference field="3" count="1" selected="0">
            <x v="130"/>
          </reference>
          <reference field="5" count="1" selected="0">
            <x v="101"/>
          </reference>
          <reference field="6" count="1">
            <x v="0"/>
          </reference>
          <reference field="8" count="1" selected="0">
            <x v="110"/>
          </reference>
          <reference field="9" count="1" selected="0">
            <x v="2"/>
          </reference>
        </references>
      </pivotArea>
    </format>
    <format dxfId="127">
      <pivotArea dataOnly="0" labelOnly="1" outline="0" fieldPosition="0">
        <references count="5">
          <reference field="3" count="1" selected="0">
            <x v="235"/>
          </reference>
          <reference field="5" count="1" selected="0">
            <x v="284"/>
          </reference>
          <reference field="6" count="1">
            <x v="0"/>
          </reference>
          <reference field="8" count="1" selected="0">
            <x v="76"/>
          </reference>
          <reference field="9" count="1" selected="0">
            <x v="2"/>
          </reference>
        </references>
      </pivotArea>
    </format>
    <format dxfId="126">
      <pivotArea dataOnly="0" labelOnly="1" outline="0" fieldPosition="0">
        <references count="5">
          <reference field="3" count="1" selected="0">
            <x v="19"/>
          </reference>
          <reference field="5" count="1" selected="0">
            <x v="111"/>
          </reference>
          <reference field="6" count="1">
            <x v="1"/>
          </reference>
          <reference field="8" count="1" selected="0">
            <x v="67"/>
          </reference>
          <reference field="9" count="1" selected="0">
            <x v="3"/>
          </reference>
        </references>
      </pivotArea>
    </format>
    <format dxfId="125">
      <pivotArea dataOnly="0" labelOnly="1" outline="0" fieldPosition="0">
        <references count="5">
          <reference field="3" count="1" selected="0">
            <x v="22"/>
          </reference>
          <reference field="5" count="1" selected="0">
            <x v="155"/>
          </reference>
          <reference field="6" count="1">
            <x v="0"/>
          </reference>
          <reference field="8" count="1" selected="0">
            <x v="34"/>
          </reference>
          <reference field="9" count="1" selected="0">
            <x v="3"/>
          </reference>
        </references>
      </pivotArea>
    </format>
    <format dxfId="124">
      <pivotArea dataOnly="0" labelOnly="1" outline="0" fieldPosition="0">
        <references count="5">
          <reference field="3" count="1" selected="0">
            <x v="25"/>
          </reference>
          <reference field="5" count="1" selected="0">
            <x v="119"/>
          </reference>
          <reference field="6" count="1">
            <x v="0"/>
          </reference>
          <reference field="8" count="1" selected="0">
            <x v="14"/>
          </reference>
          <reference field="9" count="1" selected="0">
            <x v="3"/>
          </reference>
        </references>
      </pivotArea>
    </format>
    <format dxfId="123">
      <pivotArea dataOnly="0" labelOnly="1" outline="0" fieldPosition="0">
        <references count="5">
          <reference field="3" count="1" selected="0">
            <x v="30"/>
          </reference>
          <reference field="5" count="1" selected="0">
            <x v="114"/>
          </reference>
          <reference field="6" count="1">
            <x v="0"/>
          </reference>
          <reference field="8" count="1" selected="0">
            <x v="82"/>
          </reference>
          <reference field="9" count="1" selected="0">
            <x v="3"/>
          </reference>
        </references>
      </pivotArea>
    </format>
    <format dxfId="122">
      <pivotArea dataOnly="0" labelOnly="1" outline="0" fieldPosition="0">
        <references count="5">
          <reference field="3" count="1" selected="0">
            <x v="53"/>
          </reference>
          <reference field="5" count="1" selected="0">
            <x v="228"/>
          </reference>
          <reference field="6" count="1">
            <x v="0"/>
          </reference>
          <reference field="8" count="1" selected="0">
            <x v="90"/>
          </reference>
          <reference field="9" count="1" selected="0">
            <x v="3"/>
          </reference>
        </references>
      </pivotArea>
    </format>
    <format dxfId="121">
      <pivotArea dataOnly="0" labelOnly="1" outline="0" fieldPosition="0">
        <references count="5">
          <reference field="3" count="1" selected="0">
            <x v="54"/>
          </reference>
          <reference field="5" count="1" selected="0">
            <x v="112"/>
          </reference>
          <reference field="6" count="1">
            <x v="0"/>
          </reference>
          <reference field="8" count="1" selected="0">
            <x v="110"/>
          </reference>
          <reference field="9" count="1" selected="0">
            <x v="3"/>
          </reference>
        </references>
      </pivotArea>
    </format>
    <format dxfId="120">
      <pivotArea dataOnly="0" labelOnly="1" outline="0" fieldPosition="0">
        <references count="5">
          <reference field="3" count="1" selected="0">
            <x v="59"/>
          </reference>
          <reference field="5" count="1" selected="0">
            <x v="102"/>
          </reference>
          <reference field="6" count="1">
            <x v="0"/>
          </reference>
          <reference field="8" count="1" selected="0">
            <x v="105"/>
          </reference>
          <reference field="9" count="1" selected="0">
            <x v="3"/>
          </reference>
        </references>
      </pivotArea>
    </format>
    <format dxfId="119">
      <pivotArea dataOnly="0" labelOnly="1" outline="0" fieldPosition="0">
        <references count="5">
          <reference field="3" count="1" selected="0">
            <x v="60"/>
          </reference>
          <reference field="5" count="1" selected="0">
            <x v="52"/>
          </reference>
          <reference field="6" count="1">
            <x v="0"/>
          </reference>
          <reference field="8" count="1" selected="0">
            <x v="53"/>
          </reference>
          <reference field="9" count="1" selected="0">
            <x v="3"/>
          </reference>
        </references>
      </pivotArea>
    </format>
    <format dxfId="118">
      <pivotArea dataOnly="0" labelOnly="1" outline="0" fieldPosition="0">
        <references count="5">
          <reference field="3" count="1" selected="0">
            <x v="63"/>
          </reference>
          <reference field="5" count="1" selected="0">
            <x v="158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117">
      <pivotArea dataOnly="0" labelOnly="1" outline="0" fieldPosition="0">
        <references count="5">
          <reference field="3" count="1" selected="0">
            <x v="64"/>
          </reference>
          <reference field="5" count="1" selected="0">
            <x v="106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116">
      <pivotArea dataOnly="0" labelOnly="1" outline="0" fieldPosition="0">
        <references count="5">
          <reference field="3" count="1" selected="0">
            <x v="65"/>
          </reference>
          <reference field="5" count="1" selected="0">
            <x v="104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115">
      <pivotArea dataOnly="0" labelOnly="1" outline="0" fieldPosition="0">
        <references count="5">
          <reference field="3" count="1" selected="0">
            <x v="66"/>
          </reference>
          <reference field="5" count="1" selected="0">
            <x v="182"/>
          </reference>
          <reference field="6" count="1">
            <x v="0"/>
          </reference>
          <reference field="8" count="1" selected="0">
            <x v="111"/>
          </reference>
          <reference field="9" count="1" selected="0">
            <x v="3"/>
          </reference>
        </references>
      </pivotArea>
    </format>
    <format dxfId="114">
      <pivotArea dataOnly="0" labelOnly="1" outline="0" fieldPosition="0">
        <references count="5">
          <reference field="3" count="1" selected="0">
            <x v="67"/>
          </reference>
          <reference field="5" count="1" selected="0">
            <x v="75"/>
          </reference>
          <reference field="6" count="1">
            <x v="0"/>
          </reference>
          <reference field="8" count="1" selected="0">
            <x v="11"/>
          </reference>
          <reference field="9" count="1" selected="0">
            <x v="3"/>
          </reference>
        </references>
      </pivotArea>
    </format>
    <format dxfId="113">
      <pivotArea dataOnly="0" labelOnly="1" outline="0" fieldPosition="0">
        <references count="5">
          <reference field="3" count="1" selected="0">
            <x v="74"/>
          </reference>
          <reference field="5" count="1" selected="0">
            <x v="70"/>
          </reference>
          <reference field="6" count="1">
            <x v="0"/>
          </reference>
          <reference field="8" count="1" selected="0">
            <x v="10"/>
          </reference>
          <reference field="9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3" count="1" selected="0">
            <x v="94"/>
          </reference>
          <reference field="5" count="1" selected="0">
            <x v="291"/>
          </reference>
          <reference field="6" count="1">
            <x v="0"/>
          </reference>
          <reference field="8" count="1" selected="0">
            <x v="62"/>
          </reference>
          <reference field="9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3" count="1" selected="0">
            <x v="102"/>
          </reference>
          <reference field="5" count="1" selected="0">
            <x v="73"/>
          </reference>
          <reference field="6" count="1">
            <x v="0"/>
          </reference>
          <reference field="8" count="1" selected="0">
            <x v="82"/>
          </reference>
          <reference field="9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3" count="1" selected="0">
            <x v="124"/>
          </reference>
          <reference field="5" count="1" selected="0">
            <x v="68"/>
          </reference>
          <reference field="6" count="1">
            <x v="0"/>
          </reference>
          <reference field="8" count="1" selected="0">
            <x v="27"/>
          </reference>
          <reference field="9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3" count="1" selected="0">
            <x v="144"/>
          </reference>
          <reference field="5" count="1" selected="0">
            <x v="273"/>
          </reference>
          <reference field="6" count="1">
            <x v="0"/>
          </reference>
          <reference field="8" count="1" selected="0">
            <x v="46"/>
          </reference>
          <reference field="9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3" count="1" selected="0">
            <x v="189"/>
          </reference>
          <reference field="5" count="1" selected="0">
            <x v="32"/>
          </reference>
          <reference field="6" count="1">
            <x v="0"/>
          </reference>
          <reference field="8" count="1" selected="0">
            <x v="107"/>
          </reference>
          <reference field="9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3" count="1" selected="0">
            <x v="190"/>
          </reference>
          <reference field="5" count="1" selected="0">
            <x v="232"/>
          </reference>
          <reference field="6" count="1">
            <x v="0"/>
          </reference>
          <reference field="8" count="1" selected="0">
            <x v="53"/>
          </reference>
          <reference field="9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3" count="1" selected="0">
            <x v="202"/>
          </reference>
          <reference field="5" count="1" selected="0">
            <x v="49"/>
          </reference>
          <reference field="6" count="1">
            <x v="0"/>
          </reference>
          <reference field="8" count="1" selected="0">
            <x v="68"/>
          </reference>
          <reference field="9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3" count="1" selected="0">
            <x v="203"/>
          </reference>
          <reference field="5" count="1" selected="0">
            <x v="136"/>
          </reference>
          <reference field="6" count="1">
            <x v="0"/>
          </reference>
          <reference field="8" count="1" selected="0">
            <x v="108"/>
          </reference>
          <reference field="9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3" count="1" selected="0">
            <x v="213"/>
          </reference>
          <reference field="5" count="1" selected="0">
            <x v="66"/>
          </reference>
          <reference field="6" count="1">
            <x v="0"/>
          </reference>
          <reference field="8" count="1" selected="0">
            <x v="105"/>
          </reference>
          <reference field="9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3" count="1" selected="0">
            <x v="227"/>
          </reference>
          <reference field="5" count="1" selected="0">
            <x v="286"/>
          </reference>
          <reference field="6" count="1">
            <x v="0"/>
          </reference>
          <reference field="8" count="1" selected="0">
            <x v="97"/>
          </reference>
          <reference field="9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3" count="1" selected="0">
            <x v="234"/>
          </reference>
          <reference field="5" count="1" selected="0">
            <x v="223"/>
          </reference>
          <reference field="6" count="1">
            <x v="0"/>
          </reference>
          <reference field="8" count="1" selected="0">
            <x v="102"/>
          </reference>
          <reference field="9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3" count="1" selected="0">
            <x v="241"/>
          </reference>
          <reference field="5" count="1" selected="0">
            <x v="276"/>
          </reference>
          <reference field="6" count="1">
            <x v="0"/>
          </reference>
          <reference field="8" count="1" selected="0">
            <x v="36"/>
          </reference>
          <reference field="9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3" count="1" selected="0">
            <x v="245"/>
          </reference>
          <reference field="5" count="1" selected="0">
            <x v="205"/>
          </reference>
          <reference field="6" count="1">
            <x v="0"/>
          </reference>
          <reference field="8" count="1" selected="0">
            <x v="61"/>
          </reference>
          <reference field="9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3" count="1" selected="0">
            <x v="252"/>
          </reference>
          <reference field="5" count="1" selected="0">
            <x v="161"/>
          </reference>
          <reference field="6" count="1">
            <x v="0"/>
          </reference>
          <reference field="8" count="1" selected="0">
            <x v="67"/>
          </reference>
          <reference field="9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3" count="1" selected="0">
            <x v="284"/>
          </reference>
          <reference field="5" count="1" selected="0">
            <x v="72"/>
          </reference>
          <reference field="6" count="1">
            <x v="0"/>
          </reference>
          <reference field="8" count="1" selected="0">
            <x v="80"/>
          </reference>
          <reference field="9" count="1" selected="0">
            <x v="3"/>
          </reference>
        </references>
      </pivotArea>
    </format>
    <format dxfId="97">
      <pivotArea dataOnly="0" labelOnly="1" outline="0" fieldPosition="0">
        <references count="5">
          <reference field="3" count="1" selected="0">
            <x v="304"/>
          </reference>
          <reference field="5" count="1" selected="0">
            <x v="67"/>
          </reference>
          <reference field="6" count="1">
            <x v="0"/>
          </reference>
          <reference field="8" count="1" selected="0">
            <x v="103"/>
          </reference>
          <reference field="9" count="1" selected="0">
            <x v="3"/>
          </reference>
        </references>
      </pivotArea>
    </format>
    <format dxfId="96">
      <pivotArea dataOnly="0" labelOnly="1" outline="0" fieldPosition="0">
        <references count="5">
          <reference field="3" count="1" selected="0">
            <x v="13"/>
          </reference>
          <reference field="5" count="1" selected="0">
            <x v="116"/>
          </reference>
          <reference field="6" count="1">
            <x v="0"/>
          </reference>
          <reference field="8" count="1" selected="0">
            <x v="96"/>
          </reference>
          <reference field="9" count="1" selected="0">
            <x v="4"/>
          </reference>
        </references>
      </pivotArea>
    </format>
    <format dxfId="95">
      <pivotArea dataOnly="0" labelOnly="1" outline="0" fieldPosition="0">
        <references count="5">
          <reference field="3" count="1" selected="0">
            <x v="27"/>
          </reference>
          <reference field="5" count="1" selected="0">
            <x v="46"/>
          </reference>
          <reference field="6" count="1">
            <x v="0"/>
          </reference>
          <reference field="8" count="1" selected="0">
            <x v="3"/>
          </reference>
          <reference field="9" count="1" selected="0">
            <x v="4"/>
          </reference>
        </references>
      </pivotArea>
    </format>
    <format dxfId="94">
      <pivotArea dataOnly="0" labelOnly="1" outline="0" fieldPosition="0">
        <references count="5">
          <reference field="3" count="1" selected="0">
            <x v="36"/>
          </reference>
          <reference field="5" count="1" selected="0">
            <x v="282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93">
      <pivotArea dataOnly="0" labelOnly="1" outline="0" fieldPosition="0">
        <references count="5">
          <reference field="3" count="1" selected="0">
            <x v="57"/>
          </reference>
          <reference field="5" count="1" selected="0">
            <x v="45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92">
      <pivotArea dataOnly="0" labelOnly="1" outline="0" fieldPosition="0">
        <references count="5">
          <reference field="3" count="1" selected="0">
            <x v="91"/>
          </reference>
          <reference field="5" count="1" selected="0">
            <x v="61"/>
          </reference>
          <reference field="6" count="1">
            <x v="0"/>
          </reference>
          <reference field="8" count="1" selected="0">
            <x v="18"/>
          </reference>
          <reference field="9" count="1" selected="0">
            <x v="4"/>
          </reference>
        </references>
      </pivotArea>
    </format>
    <format dxfId="91">
      <pivotArea dataOnly="0" labelOnly="1" outline="0" fieldPosition="0">
        <references count="5">
          <reference field="3" count="1" selected="0">
            <x v="105"/>
          </reference>
          <reference field="5" count="1" selected="0">
            <x v="100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90">
      <pivotArea dataOnly="0" labelOnly="1" outline="0" fieldPosition="0">
        <references count="5">
          <reference field="3" count="1" selected="0">
            <x v="169"/>
          </reference>
          <reference field="5" count="1" selected="0">
            <x v="221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89">
      <pivotArea dataOnly="0" labelOnly="1" outline="0" fieldPosition="0">
        <references count="5">
          <reference field="3" count="1" selected="0">
            <x v="207"/>
          </reference>
          <reference field="5" count="1" selected="0">
            <x v="274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88">
      <pivotArea dataOnly="0" labelOnly="1" outline="0" fieldPosition="0">
        <references count="5">
          <reference field="3" count="1" selected="0">
            <x v="209"/>
          </reference>
          <reference field="5" count="1" selected="0">
            <x v="20"/>
          </reference>
          <reference field="6" count="1">
            <x v="0"/>
          </reference>
          <reference field="8" count="1" selected="0">
            <x v="31"/>
          </reference>
          <reference field="9" count="1" selected="0">
            <x v="4"/>
          </reference>
        </references>
      </pivotArea>
    </format>
    <format dxfId="87">
      <pivotArea dataOnly="0" labelOnly="1" outline="0" fieldPosition="0">
        <references count="5">
          <reference field="3" count="1" selected="0">
            <x v="211"/>
          </reference>
          <reference field="5" count="1" selected="0">
            <x v="229"/>
          </reference>
          <reference field="6" count="1">
            <x v="0"/>
          </reference>
          <reference field="8" count="1" selected="0">
            <x v="45"/>
          </reference>
          <reference field="9" count="1" selected="0">
            <x v="4"/>
          </reference>
        </references>
      </pivotArea>
    </format>
    <format dxfId="86">
      <pivotArea dataOnly="0" labelOnly="1" outline="0" fieldPosition="0">
        <references count="5">
          <reference field="3" count="1" selected="0">
            <x v="214"/>
          </reference>
          <reference field="5" count="1" selected="0">
            <x v="241"/>
          </reference>
          <reference field="6" count="1">
            <x v="0"/>
          </reference>
          <reference field="8" count="1" selected="0">
            <x v="96"/>
          </reference>
          <reference field="9" count="1" selected="0">
            <x v="4"/>
          </reference>
        </references>
      </pivotArea>
    </format>
    <format dxfId="85">
      <pivotArea dataOnly="0" labelOnly="1" outline="0" fieldPosition="0">
        <references count="5">
          <reference field="3" count="1" selected="0">
            <x v="219"/>
          </reference>
          <reference field="5" count="1" selected="0">
            <x v="95"/>
          </reference>
          <reference field="6" count="1">
            <x v="0"/>
          </reference>
          <reference field="8" count="1" selected="0">
            <x v="75"/>
          </reference>
          <reference field="9" count="1" selected="0">
            <x v="4"/>
          </reference>
        </references>
      </pivotArea>
    </format>
    <format dxfId="84">
      <pivotArea dataOnly="0" labelOnly="1" outline="0" fieldPosition="0">
        <references count="5">
          <reference field="3" count="1" selected="0">
            <x v="220"/>
          </reference>
          <reference field="5" count="1" selected="0">
            <x v="30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83">
      <pivotArea dataOnly="0" labelOnly="1" outline="0" fieldPosition="0">
        <references count="5">
          <reference field="3" count="1" selected="0">
            <x v="231"/>
          </reference>
          <reference field="5" count="1" selected="0">
            <x v="44"/>
          </reference>
          <reference field="6" count="1">
            <x v="0"/>
          </reference>
          <reference field="8" count="1" selected="0">
            <x v="47"/>
          </reference>
          <reference field="9" count="1" selected="0">
            <x v="4"/>
          </reference>
        </references>
      </pivotArea>
    </format>
    <format dxfId="82">
      <pivotArea dataOnly="0" labelOnly="1" outline="0" fieldPosition="0">
        <references count="5">
          <reference field="3" count="1" selected="0">
            <x v="243"/>
          </reference>
          <reference field="5" count="1" selected="0">
            <x v="254"/>
          </reference>
          <reference field="6" count="1">
            <x v="0"/>
          </reference>
          <reference field="8" count="1" selected="0">
            <x v="18"/>
          </reference>
          <reference field="9" count="1" selected="0">
            <x v="4"/>
          </reference>
        </references>
      </pivotArea>
    </format>
    <format dxfId="81">
      <pivotArea dataOnly="0" labelOnly="1" outline="0" fieldPosition="0">
        <references count="5">
          <reference field="3" count="1" selected="0">
            <x v="39"/>
          </reference>
          <reference field="5" count="1" selected="0">
            <x v="126"/>
          </reference>
          <reference field="6" count="1">
            <x v="0"/>
          </reference>
          <reference field="8" count="1" selected="0">
            <x v="81"/>
          </reference>
          <reference field="9" count="1" selected="0">
            <x v="5"/>
          </reference>
        </references>
      </pivotArea>
    </format>
    <format dxfId="80">
      <pivotArea dataOnly="0" labelOnly="1" outline="0" fieldPosition="0">
        <references count="5">
          <reference field="3" count="1" selected="0">
            <x v="62"/>
          </reference>
          <reference field="5" count="1" selected="0">
            <x v="84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79">
      <pivotArea dataOnly="0" labelOnly="1" outline="0" fieldPosition="0">
        <references count="5">
          <reference field="3" count="1" selected="0">
            <x v="85"/>
          </reference>
          <reference field="5" count="1" selected="0">
            <x v="152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78">
      <pivotArea dataOnly="0" labelOnly="1" outline="0" fieldPosition="0">
        <references count="5">
          <reference field="3" count="1" selected="0">
            <x v="90"/>
          </reference>
          <reference field="5" count="1" selected="0">
            <x v="41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77">
      <pivotArea dataOnly="0" labelOnly="1" outline="0" fieldPosition="0">
        <references count="5">
          <reference field="3" count="1" selected="0">
            <x v="99"/>
          </reference>
          <reference field="5" count="1" selected="0">
            <x v="214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76">
      <pivotArea dataOnly="0" labelOnly="1" outline="0" fieldPosition="0">
        <references count="5">
          <reference field="3" count="1" selected="0">
            <x v="265"/>
          </reference>
          <reference field="5" count="1" selected="0">
            <x v="197"/>
          </reference>
          <reference field="6" count="1">
            <x v="0"/>
          </reference>
          <reference field="8" count="1" selected="0">
            <x v="86"/>
          </reference>
          <reference field="9" count="1" selected="0">
            <x v="5"/>
          </reference>
        </references>
      </pivotArea>
    </format>
    <format dxfId="75">
      <pivotArea dataOnly="0" labelOnly="1" outline="0" fieldPosition="0">
        <references count="5">
          <reference field="3" count="1" selected="0">
            <x v="0"/>
          </reference>
          <reference field="5" count="1" selected="0">
            <x v="110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74">
      <pivotArea dataOnly="0" labelOnly="1" outline="0" fieldPosition="0">
        <references count="5">
          <reference field="3" count="1" selected="0">
            <x v="8"/>
          </reference>
          <reference field="5" count="1" selected="0">
            <x v="21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73">
      <pivotArea dataOnly="0" labelOnly="1" outline="0" fieldPosition="0">
        <references count="5">
          <reference field="3" count="1" selected="0">
            <x v="12"/>
          </reference>
          <reference field="5" count="1" selected="0">
            <x v="188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72">
      <pivotArea dataOnly="0" labelOnly="1" outline="0" fieldPosition="0">
        <references count="5">
          <reference field="3" count="1" selected="0">
            <x v="23"/>
          </reference>
          <reference field="5" count="1" selected="0">
            <x v="17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71">
      <pivotArea dataOnly="0" labelOnly="1" outline="0" fieldPosition="0">
        <references count="5">
          <reference field="3" count="1" selected="0">
            <x v="35"/>
          </reference>
          <reference field="5" count="1" selected="0">
            <x v="4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70">
      <pivotArea dataOnly="0" labelOnly="1" outline="0" fieldPosition="0">
        <references count="5">
          <reference field="3" count="1" selected="0">
            <x v="56"/>
          </reference>
          <reference field="5" count="1" selected="0">
            <x v="127"/>
          </reference>
          <reference field="6" count="1">
            <x v="0"/>
          </reference>
          <reference field="8" count="1" selected="0">
            <x v="95"/>
          </reference>
          <reference field="9" count="1" selected="0">
            <x v="6"/>
          </reference>
        </references>
      </pivotArea>
    </format>
    <format dxfId="69">
      <pivotArea dataOnly="0" labelOnly="1" outline="0" fieldPosition="0">
        <references count="5">
          <reference field="3" count="1" selected="0">
            <x v="100"/>
          </reference>
          <reference field="5" count="1" selected="0">
            <x v="180"/>
          </reference>
          <reference field="6" count="1">
            <x v="0"/>
          </reference>
          <reference field="8" count="1" selected="0">
            <x v="52"/>
          </reference>
          <reference field="9" count="1" selected="0">
            <x v="6"/>
          </reference>
        </references>
      </pivotArea>
    </format>
    <format dxfId="68">
      <pivotArea dataOnly="0" labelOnly="1" outline="0" fieldPosition="0">
        <references count="5">
          <reference field="3" count="1" selected="0">
            <x v="232"/>
          </reference>
          <reference field="5" count="1" selected="0">
            <x v="23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67">
      <pivotArea dataOnly="0" labelOnly="1" outline="0" fieldPosition="0">
        <references count="5">
          <reference field="3" count="1" selected="0">
            <x v="264"/>
          </reference>
          <reference field="5" count="1" selected="0">
            <x v="134"/>
          </reference>
          <reference field="6" count="1">
            <x v="0"/>
          </reference>
          <reference field="8" count="1" selected="0">
            <x v="52"/>
          </reference>
          <reference field="9" count="1" selected="0">
            <x v="6"/>
          </reference>
        </references>
      </pivotArea>
    </format>
    <format dxfId="6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5">
      <pivotArea outline="0" collapsedLevelsAreSubtotals="1" fieldPosition="0"/>
    </format>
    <format dxfId="6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3">
      <pivotArea outline="0" collapsedLevelsAreSubtotals="1" fieldPosition="0"/>
    </format>
    <format dxfId="6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1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19:J33" firstHeaderRow="0" firstDataRow="1" firstDataCol="6" rowPageCount="1" colPageCount="1"/>
  <pivotFields count="39"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27">
        <item m="1" x="57"/>
        <item m="1" x="308"/>
        <item m="1" x="110"/>
        <item m="1" x="41"/>
        <item m="1" x="223"/>
        <item m="1" x="235"/>
        <item m="1" x="177"/>
        <item m="1" x="73"/>
        <item m="1" x="233"/>
        <item m="1" x="309"/>
        <item m="1" x="111"/>
        <item m="1" x="201"/>
        <item m="1" x="257"/>
        <item m="1" x="157"/>
        <item m="1" x="88"/>
        <item m="1" x="212"/>
        <item m="1" x="219"/>
        <item m="1" x="224"/>
        <item m="1" x="164"/>
        <item m="1" x="315"/>
        <item m="1" x="145"/>
        <item m="1" x="78"/>
        <item m="1" x="188"/>
        <item m="1" x="112"/>
        <item m="1" x="295"/>
        <item m="1" x="254"/>
        <item m="1" x="269"/>
        <item m="1" x="184"/>
        <item m="1" x="96"/>
        <item m="1" x="42"/>
        <item m="1" x="291"/>
        <item m="1" x="258"/>
        <item m="1" x="44"/>
        <item m="1" x="316"/>
        <item m="1" x="37"/>
        <item m="1" x="286"/>
        <item m="1" x="259"/>
        <item m="1" x="277"/>
        <item m="1" x="54"/>
        <item m="1" x="38"/>
        <item m="1" x="117"/>
        <item m="1" x="287"/>
        <item m="1" x="113"/>
        <item m="1" x="58"/>
        <item m="1" x="264"/>
        <item m="1" x="158"/>
        <item m="1" x="241"/>
        <item m="1" x="253"/>
        <item m="1" x="14"/>
        <item m="1" x="45"/>
        <item m="1" x="118"/>
        <item m="1" x="311"/>
        <item m="1" x="260"/>
        <item m="1" x="11"/>
        <item m="1" x="29"/>
        <item m="1" x="105"/>
        <item m="1" x="242"/>
        <item m="1" x="322"/>
        <item m="1" x="15"/>
        <item m="1" x="137"/>
        <item m="1" x="278"/>
        <item m="1" x="303"/>
        <item m="1" x="250"/>
        <item m="1" x="128"/>
        <item m="1" x="64"/>
        <item m="1" x="317"/>
        <item m="1" x="193"/>
        <item m="1" x="208"/>
        <item m="1" x="194"/>
        <item m="1" x="132"/>
        <item m="1" x="318"/>
        <item m="1" x="282"/>
        <item m="1" x="150"/>
        <item m="1" x="20"/>
        <item m="1" x="225"/>
        <item m="1" x="215"/>
        <item m="1" x="66"/>
        <item m="1" x="323"/>
        <item m="1" x="129"/>
        <item m="1" x="65"/>
        <item m="1" x="216"/>
        <item m="1" x="151"/>
        <item m="1" x="185"/>
        <item m="1" x="133"/>
        <item m="1" x="67"/>
        <item m="1" x="33"/>
        <item m="1" x="130"/>
        <item m="1" x="319"/>
        <item m="1" x="152"/>
        <item m="1" x="101"/>
        <item m="1" x="79"/>
        <item m="1" x="30"/>
        <item m="1" x="279"/>
        <item m="1" x="265"/>
        <item m="1" x="46"/>
        <item m="1" x="153"/>
        <item m="1" x="119"/>
        <item m="1" x="139"/>
        <item m="1" x="70"/>
        <item m="1" x="288"/>
        <item m="1" x="255"/>
        <item m="1" x="195"/>
        <item m="1" x="134"/>
        <item m="1" x="68"/>
        <item m="1" x="102"/>
        <item m="1" x="217"/>
        <item m="1" x="159"/>
        <item m="1" x="97"/>
        <item m="1" x="180"/>
        <item m="1" x="84"/>
        <item m="1" x="31"/>
        <item m="1" x="280"/>
        <item m="1" x="220"/>
        <item m="1" x="160"/>
        <item m="1" x="16"/>
        <item m="1" x="226"/>
        <item m="1" x="169"/>
        <item m="1" x="106"/>
        <item m="1" x="12"/>
        <item m="1" x="203"/>
        <item m="1" x="170"/>
        <item m="1" x="154"/>
        <item m="1" x="227"/>
        <item m="1" x="59"/>
        <item m="1" x="120"/>
        <item m="1" x="34"/>
        <item m="1" x="103"/>
        <item m="1" x="48"/>
        <item m="1" x="296"/>
        <item m="1" x="236"/>
        <item m="1" x="121"/>
        <item m="1" x="196"/>
        <item m="1" x="140"/>
        <item m="1" x="35"/>
        <item m="1" x="209"/>
        <item m="1" x="228"/>
        <item m="1" x="171"/>
        <item m="1" x="304"/>
        <item m="1" x="274"/>
        <item m="1" x="297"/>
        <item m="1" x="131"/>
        <item m="1" x="229"/>
        <item m="1" x="178"/>
        <item m="1" x="107"/>
        <item m="1" x="55"/>
        <item m="1" x="305"/>
        <item m="1" x="243"/>
        <item m="1" x="181"/>
        <item m="1" x="202"/>
        <item m="1" x="74"/>
        <item m="1" x="204"/>
        <item m="1" x="312"/>
        <item m="1" x="251"/>
        <item m="1" x="189"/>
        <item m="1" x="98"/>
        <item m="1" x="138"/>
        <item m="1" x="39"/>
        <item m="1" x="289"/>
        <item m="1" x="230"/>
        <item m="1" x="306"/>
        <item m="1" x="244"/>
        <item m="1" x="21"/>
        <item m="1" x="165"/>
        <item m="1" x="247"/>
        <item m="1" x="205"/>
        <item m="1" x="298"/>
        <item m="1" x="135"/>
        <item m="1" x="307"/>
        <item m="1" x="108"/>
        <item m="1" x="320"/>
        <item m="1" x="122"/>
        <item m="1" x="176"/>
        <item m="1" x="141"/>
        <item m="1" x="299"/>
        <item m="1" x="99"/>
        <item m="1" x="292"/>
        <item m="1" x="13"/>
        <item m="1" x="262"/>
        <item m="1" x="49"/>
        <item m="1" x="75"/>
        <item m="1" x="85"/>
        <item m="1" x="281"/>
        <item m="1" x="50"/>
        <item m="1" x="300"/>
        <item m="1" x="56"/>
        <item m="1" x="80"/>
        <item m="1" x="301"/>
        <item m="1" x="237"/>
        <item m="1" x="172"/>
        <item m="1" x="123"/>
        <item m="1" x="266"/>
        <item m="1" x="283"/>
        <item m="1" x="270"/>
        <item m="1" x="213"/>
        <item m="1" x="146"/>
        <item m="1" x="186"/>
        <item m="1" x="313"/>
        <item m="1" x="32"/>
        <item m="1" x="89"/>
        <item m="1" x="314"/>
        <item m="1" x="22"/>
        <item m="1" x="60"/>
        <item m="1" x="310"/>
        <item m="1" x="197"/>
        <item m="1" x="155"/>
        <item m="1" x="252"/>
        <item m="1" x="190"/>
        <item m="1" x="143"/>
        <item m="1" x="23"/>
        <item m="1" x="147"/>
        <item m="1" x="93"/>
        <item m="1" x="198"/>
        <item m="1" x="166"/>
        <item m="1" x="182"/>
        <item m="1" x="324"/>
        <item m="1" x="40"/>
        <item m="1" x="17"/>
        <item m="1" x="90"/>
        <item m="1" x="167"/>
        <item m="1" x="238"/>
        <item m="1" x="239"/>
        <item m="1" x="191"/>
        <item m="1" x="199"/>
        <item m="1" x="81"/>
        <item m="1" x="26"/>
        <item m="1" x="218"/>
        <item m="1" x="43"/>
        <item m="1" x="293"/>
        <item m="1" x="51"/>
        <item m="1" x="18"/>
        <item m="1" x="267"/>
        <item m="1" x="91"/>
        <item m="1" x="136"/>
        <item m="1" x="321"/>
        <item m="1" x="24"/>
        <item m="1" x="92"/>
        <item m="1" x="294"/>
        <item m="1" x="192"/>
        <item m="1" x="271"/>
        <item m="1" x="231"/>
        <item m="1" x="173"/>
        <item m="1" x="76"/>
        <item m="1" x="71"/>
        <item m="1" x="82"/>
        <item m="1" x="52"/>
        <item m="1" x="19"/>
        <item m="1" x="210"/>
        <item m="1" x="144"/>
        <item m="1" x="161"/>
        <item m="1" x="148"/>
        <item m="1" x="83"/>
        <item m="1" x="27"/>
        <item m="1" x="69"/>
        <item m="1" x="25"/>
        <item m="1" x="174"/>
        <item m="1" x="77"/>
        <item m="1" x="162"/>
        <item m="1" x="325"/>
        <item m="1" x="248"/>
        <item m="1" x="187"/>
        <item m="1" x="124"/>
        <item m="1" x="206"/>
        <item m="1" x="36"/>
        <item m="1" x="284"/>
        <item m="1" x="326"/>
        <item m="1" x="94"/>
        <item m="1" x="207"/>
        <item m="1" x="142"/>
        <item m="1" x="234"/>
        <item m="1" x="53"/>
        <item m="1" x="256"/>
        <item m="1" x="114"/>
        <item m="1" x="61"/>
        <item m="1" x="221"/>
        <item m="1" x="179"/>
        <item m="1" x="115"/>
        <item m="1" x="200"/>
        <item m="1" x="272"/>
        <item m="1" x="214"/>
        <item m="1" x="149"/>
        <item m="1" x="232"/>
        <item m="1" x="175"/>
        <item m="1" x="100"/>
        <item m="1" x="249"/>
        <item m="1" x="125"/>
        <item m="1" x="268"/>
        <item m="1" x="211"/>
        <item m="1" x="126"/>
        <item m="1" x="116"/>
        <item m="1" x="86"/>
        <item m="1" x="273"/>
        <item m="1" x="222"/>
        <item m="1" x="290"/>
        <item m="1" x="240"/>
        <item m="1" x="245"/>
        <item m="1" x="183"/>
        <item m="1" x="275"/>
        <item m="1" x="72"/>
        <item m="1" x="263"/>
        <item m="1" x="156"/>
        <item m="1" x="28"/>
        <item m="1" x="276"/>
        <item m="1" x="104"/>
        <item m="1" x="127"/>
        <item m="1" x="63"/>
        <item m="1" x="285"/>
        <item m="1" x="168"/>
        <item m="1" x="95"/>
        <item m="1" x="302"/>
        <item m="1" x="109"/>
        <item m="1" x="62"/>
        <item m="1" x="246"/>
        <item m="1" x="87"/>
        <item m="1" x="163"/>
        <item h="1" x="1"/>
        <item h="1" x="3"/>
        <item h="1" x="2"/>
        <item h="1" x="7"/>
        <item h="1" x="0"/>
        <item h="1" x="9"/>
        <item h="1" x="10"/>
        <item x="4"/>
        <item h="1" x="5"/>
        <item h="1" x="8"/>
        <item h="1" x="6"/>
        <item h="1" m="1" x="261"/>
        <item h="1" m="1" x="47"/>
      </items>
    </pivotField>
    <pivotField axis="axisRow" compact="0" outline="0" showAll="0" defaultSubtotal="0">
      <items count="333">
        <item x="13"/>
        <item x="14"/>
        <item x="15"/>
        <item x="16"/>
        <item m="1" x="325"/>
        <item x="17"/>
        <item m="1" x="322"/>
        <item x="18"/>
        <item x="19"/>
        <item x="20"/>
        <item x="21"/>
        <item x="22"/>
        <item m="1" x="328"/>
        <item x="0"/>
        <item x="23"/>
        <item x="24"/>
        <item m="1" x="324"/>
        <item m="1" x="326"/>
        <item x="25"/>
        <item x="26"/>
        <item m="1" x="319"/>
        <item x="27"/>
        <item x="28"/>
        <item x="29"/>
        <item x="30"/>
        <item x="1"/>
        <item x="31"/>
        <item x="32"/>
        <item x="33"/>
        <item x="34"/>
        <item m="1" x="331"/>
        <item x="35"/>
        <item x="36"/>
        <item x="37"/>
        <item x="38"/>
        <item x="2"/>
        <item x="3"/>
        <item x="39"/>
        <item x="40"/>
        <item m="1" x="314"/>
        <item x="41"/>
        <item m="1" x="330"/>
        <item m="1" x="317"/>
        <item m="1" x="315"/>
        <item m="1" x="329"/>
        <item m="1" x="321"/>
        <item x="42"/>
        <item x="43"/>
        <item x="44"/>
        <item x="45"/>
        <item x="46"/>
        <item m="1" x="332"/>
        <item x="47"/>
        <item x="48"/>
        <item x="49"/>
        <item x="4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m="1" x="320"/>
        <item x="66"/>
        <item x="67"/>
        <item x="68"/>
        <item x="69"/>
        <item x="5"/>
        <item x="6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7"/>
        <item x="83"/>
        <item h="1" x="8"/>
        <item x="84"/>
        <item m="1" x="318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0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1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m="1" x="327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m="1" x="3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m="1" x="313"/>
        <item x="282"/>
        <item x="283"/>
        <item x="284"/>
        <item x="285"/>
        <item x="286"/>
        <item x="287"/>
        <item m="1" x="316"/>
        <item x="288"/>
        <item x="289"/>
        <item x="290"/>
        <item x="291"/>
        <item x="292"/>
        <item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</items>
    </pivotField>
    <pivotField compact="0" outline="0" showAll="0" defaultSubtotal="0"/>
    <pivotField axis="axisRow" compact="0" outline="0" showAll="0" defaultSubtotal="0">
      <items count="329">
        <item x="25"/>
        <item m="1" x="321"/>
        <item x="16"/>
        <item m="1" x="320"/>
        <item x="133"/>
        <item x="107"/>
        <item x="103"/>
        <item x="108"/>
        <item x="30"/>
        <item x="106"/>
        <item x="104"/>
        <item x="102"/>
        <item x="256"/>
        <item x="156"/>
        <item x="162"/>
        <item x="120"/>
        <item m="1" x="328"/>
        <item x="29"/>
        <item x="147"/>
        <item x="97"/>
        <item x="191"/>
        <item x="31"/>
        <item x="95"/>
        <item x="237"/>
        <item x="236"/>
        <item x="151"/>
        <item x="287"/>
        <item x="160"/>
        <item m="1" x="322"/>
        <item x="254"/>
        <item x="202"/>
        <item x="265"/>
        <item x="172"/>
        <item x="66"/>
        <item x="270"/>
        <item x="128"/>
        <item x="211"/>
        <item x="246"/>
        <item x="119"/>
        <item x="235"/>
        <item x="212"/>
        <item x="81"/>
        <item x="208"/>
        <item x="2"/>
        <item x="213"/>
        <item x="51"/>
        <item x="32"/>
        <item x="83"/>
        <item x="266"/>
        <item x="185"/>
        <item x="272"/>
        <item x="148"/>
        <item x="54"/>
        <item x="68"/>
        <item x="35"/>
        <item x="114"/>
        <item x="289"/>
        <item x="175"/>
        <item x="197"/>
        <item x="180"/>
        <item x="115"/>
        <item x="82"/>
        <item x="190"/>
        <item x="188"/>
        <item x="109"/>
        <item x="6"/>
        <item x="195"/>
        <item x="283"/>
        <item x="9"/>
        <item x="78"/>
        <item x="67"/>
        <item x="184"/>
        <item x="264"/>
        <item x="90"/>
        <item x="210"/>
        <item x="61"/>
        <item x="24"/>
        <item x="125"/>
        <item x="226"/>
        <item x="23"/>
        <item x="141"/>
        <item x="142"/>
        <item x="262"/>
        <item x="20"/>
        <item x="56"/>
        <item x="170"/>
        <item x="47"/>
        <item x="278"/>
        <item x="218"/>
        <item x="220"/>
        <item x="250"/>
        <item x="155"/>
        <item x="229"/>
        <item x="276"/>
        <item x="269"/>
        <item x="201"/>
        <item x="122"/>
        <item x="101"/>
        <item x="14"/>
        <item x="174"/>
        <item x="93"/>
        <item x="117"/>
        <item x="53"/>
        <item x="96"/>
        <item x="59"/>
        <item x="105"/>
        <item x="58"/>
        <item m="1" x="313"/>
        <item x="85"/>
        <item x="27"/>
        <item x="13"/>
        <item x="26"/>
        <item x="49"/>
        <item x="166"/>
        <item m="1" x="311"/>
        <item x="99"/>
        <item x="0"/>
        <item x="241"/>
        <item x="89"/>
        <item x="1"/>
        <item x="146"/>
        <item x="10"/>
        <item x="79"/>
        <item x="161"/>
        <item x="275"/>
        <item x="263"/>
        <item m="1" x="318"/>
        <item x="50"/>
        <item x="33"/>
        <item x="34"/>
        <item x="22"/>
        <item x="268"/>
        <item x="273"/>
        <item x="63"/>
        <item x="244"/>
        <item x="111"/>
        <item x="186"/>
        <item x="98"/>
        <item x="69"/>
        <item x="45"/>
        <item x="113"/>
        <item x="168"/>
        <item x="70"/>
        <item x="71"/>
        <item x="177"/>
        <item x="234"/>
        <item x="158"/>
        <item x="159"/>
        <item x="7"/>
        <item x="39"/>
        <item x="127"/>
        <item x="171"/>
        <item x="76"/>
        <item m="1" x="314"/>
        <item x="153"/>
        <item x="28"/>
        <item x="145"/>
        <item x="4"/>
        <item x="57"/>
        <item x="228"/>
        <item x="136"/>
        <item x="233"/>
        <item x="242"/>
        <item x="73"/>
        <item x="203"/>
        <item x="165"/>
        <item x="72"/>
        <item x="219"/>
        <item x="38"/>
        <item x="123"/>
        <item x="75"/>
        <item x="43"/>
        <item m="1" x="317"/>
        <item x="42"/>
        <item m="1" x="323"/>
        <item x="137"/>
        <item x="91"/>
        <item x="249"/>
        <item m="1" x="316"/>
        <item x="157"/>
        <item x="88"/>
        <item x="121"/>
        <item x="60"/>
        <item x="110"/>
        <item x="17"/>
        <item x="52"/>
        <item x="138"/>
        <item x="176"/>
        <item m="1" x="325"/>
        <item x="64"/>
        <item x="259"/>
        <item x="239"/>
        <item x="12"/>
        <item x="253"/>
        <item x="55"/>
        <item x="140"/>
        <item x="149"/>
        <item x="245"/>
        <item x="36"/>
        <item x="154"/>
        <item x="238"/>
        <item x="132"/>
        <item x="282"/>
        <item x="261"/>
        <item x="116"/>
        <item x="227"/>
        <item x="222"/>
        <item x="260"/>
        <item x="215"/>
        <item m="1" x="319"/>
        <item x="271"/>
        <item x="46"/>
        <item x="100"/>
        <item x="19"/>
        <item x="87"/>
        <item x="240"/>
        <item x="74"/>
        <item x="5"/>
        <item x="251"/>
        <item m="1" x="315"/>
        <item x="198"/>
        <item x="152"/>
        <item x="18"/>
        <item x="216"/>
        <item x="182"/>
        <item x="169"/>
        <item x="286"/>
        <item x="178"/>
        <item x="48"/>
        <item x="193"/>
        <item x="62"/>
        <item m="1" x="327"/>
        <item x="173"/>
        <item x="214"/>
        <item x="281"/>
        <item x="139"/>
        <item x="207"/>
        <item x="112"/>
        <item x="199"/>
        <item x="164"/>
        <item m="1" x="326"/>
        <item x="196"/>
        <item x="257"/>
        <item x="280"/>
        <item x="279"/>
        <item x="65"/>
        <item x="124"/>
        <item x="118"/>
        <item x="205"/>
        <item x="134"/>
        <item x="126"/>
        <item x="247"/>
        <item x="167"/>
        <item x="92"/>
        <item x="225"/>
        <item x="285"/>
        <item x="80"/>
        <item x="130"/>
        <item x="131"/>
        <item x="224"/>
        <item m="1" x="312"/>
        <item x="187"/>
        <item x="248"/>
        <item x="258"/>
        <item x="11"/>
        <item x="163"/>
        <item x="267"/>
        <item x="41"/>
        <item x="150"/>
        <item x="135"/>
        <item x="181"/>
        <item x="179"/>
        <item x="40"/>
        <item x="129"/>
        <item x="189"/>
        <item x="290"/>
        <item x="223"/>
        <item x="192"/>
        <item x="143"/>
        <item x="144"/>
        <item m="1" x="324"/>
        <item x="221"/>
        <item x="3"/>
        <item x="37"/>
        <item x="217"/>
        <item x="252"/>
        <item x="209"/>
        <item x="21"/>
        <item x="86"/>
        <item x="15"/>
        <item x="44"/>
        <item x="8"/>
        <item x="84"/>
        <item x="274"/>
        <item x="94"/>
        <item x="200"/>
        <item x="77"/>
        <item x="277"/>
        <item x="232"/>
        <item x="231"/>
        <item x="230"/>
        <item x="204"/>
        <item x="194"/>
        <item x="183"/>
        <item x="206"/>
        <item x="284"/>
        <item x="291"/>
        <item x="288"/>
        <item x="243"/>
        <item x="255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axis="axisRow" compact="0" outline="0" showAll="0" defaultSubtotal="0">
      <items count="127">
        <item x="102"/>
        <item x="98"/>
        <item x="39"/>
        <item x="24"/>
        <item m="1" x="124"/>
        <item x="81"/>
        <item x="13"/>
        <item x="62"/>
        <item x="93"/>
        <item x="84"/>
        <item x="44"/>
        <item x="41"/>
        <item x="112"/>
        <item x="110"/>
        <item x="1"/>
        <item x="69"/>
        <item x="90"/>
        <item x="14"/>
        <item x="51"/>
        <item x="25"/>
        <item x="48"/>
        <item x="101"/>
        <item x="75"/>
        <item m="1" x="123"/>
        <item x="6"/>
        <item x="52"/>
        <item x="45"/>
        <item x="9"/>
        <item x="4"/>
        <item x="54"/>
        <item x="19"/>
        <item x="42"/>
        <item x="17"/>
        <item x="108"/>
        <item x="16"/>
        <item x="88"/>
        <item x="27"/>
        <item x="22"/>
        <item x="50"/>
        <item m="1" x="125"/>
        <item x="15"/>
        <item x="56"/>
        <item x="70"/>
        <item x="32"/>
        <item x="76"/>
        <item x="82"/>
        <item x="30"/>
        <item x="89"/>
        <item x="5"/>
        <item x="55"/>
        <item x="79"/>
        <item x="104"/>
        <item x="53"/>
        <item x="37"/>
        <item x="65"/>
        <item x="92"/>
        <item x="11"/>
        <item x="66"/>
        <item m="1" x="126"/>
        <item x="60"/>
        <item x="100"/>
        <item x="97"/>
        <item x="8"/>
        <item x="74"/>
        <item x="12"/>
        <item x="2"/>
        <item x="107"/>
        <item x="21"/>
        <item x="77"/>
        <item x="10"/>
        <item x="31"/>
        <item x="47"/>
        <item x="68"/>
        <item x="26"/>
        <item x="106"/>
        <item x="83"/>
        <item m="1" x="122"/>
        <item x="59"/>
        <item x="94"/>
        <item x="23"/>
        <item x="109"/>
        <item x="85"/>
        <item x="43"/>
        <item x="3"/>
        <item x="80"/>
        <item x="73"/>
        <item x="99"/>
        <item x="64"/>
        <item x="49"/>
        <item x="38"/>
        <item x="33"/>
        <item x="28"/>
        <item x="67"/>
        <item x="103"/>
        <item x="114"/>
        <item m="1" x="121"/>
        <item x="0"/>
        <item x="87"/>
        <item x="20"/>
        <item x="95"/>
        <item x="111"/>
        <item x="71"/>
        <item m="1" x="120"/>
        <item x="96"/>
        <item x="58"/>
        <item x="36"/>
        <item x="113"/>
        <item x="72"/>
        <item x="78"/>
        <item x="86"/>
        <item x="34"/>
        <item x="40"/>
        <item x="46"/>
        <item x="29"/>
        <item x="7"/>
        <item x="18"/>
        <item x="57"/>
        <item x="35"/>
        <item x="61"/>
        <item x="63"/>
        <item x="91"/>
        <item x="105"/>
        <item x="115"/>
        <item x="116"/>
        <item x="117"/>
        <item x="118"/>
        <item x="119"/>
      </items>
    </pivotField>
    <pivotField axis="axisRow" compact="0" outline="0" showAll="0">
      <items count="15">
        <item x="4"/>
        <item x="5"/>
        <item x="3"/>
        <item x="1"/>
        <item x="0"/>
        <item x="6"/>
        <item x="2"/>
        <item m="1" x="8"/>
        <item m="1" x="11"/>
        <item m="1" x="13"/>
        <item m="1" x="12"/>
        <item m="1" x="9"/>
        <item m="1" x="10"/>
        <item m="1" x="7"/>
        <item t="default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axis="axisRow" compact="0" outline="0" showAll="0" defaultSubtotal="0">
      <items count="64">
        <item m="1" x="63"/>
        <item x="6"/>
        <item x="31"/>
        <item m="1" x="57"/>
        <item x="32"/>
        <item x="33"/>
        <item x="34"/>
        <item x="35"/>
        <item x="11"/>
        <item x="12"/>
        <item m="1" x="60"/>
        <item x="14"/>
        <item x="15"/>
        <item x="16"/>
        <item x="13"/>
        <item x="0"/>
        <item x="19"/>
        <item m="1" x="59"/>
        <item x="20"/>
        <item x="21"/>
        <item x="17"/>
        <item x="22"/>
        <item x="1"/>
        <item x="23"/>
        <item x="24"/>
        <item x="2"/>
        <item x="25"/>
        <item m="1" x="58"/>
        <item x="26"/>
        <item m="1" x="61"/>
        <item x="28"/>
        <item m="1" x="62"/>
        <item x="3"/>
        <item x="18"/>
        <item x="29"/>
        <item x="4"/>
        <item x="30"/>
        <item x="5"/>
        <item x="36"/>
        <item x="7"/>
        <item x="37"/>
        <item x="27"/>
        <item x="8"/>
        <item x="39"/>
        <item x="9"/>
        <item x="41"/>
        <item x="38"/>
        <item x="10"/>
        <item x="43"/>
        <item x="40"/>
        <item x="44"/>
        <item x="46"/>
        <item x="48"/>
        <item x="49"/>
        <item x="50"/>
        <item x="42"/>
        <item x="47"/>
        <item x="51"/>
        <item x="53"/>
        <item x="52"/>
        <item x="54"/>
        <item x="55"/>
        <item x="45"/>
        <item x="56"/>
      </items>
    </pivotField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9" outline="0" showAll="0" defaultSubtotal="0"/>
    <pivotField compact="0" numFmtId="9" outline="0" showAll="0" defaultSubtotal="0"/>
    <pivotField compact="0" numFmtId="9" outline="0" showAll="0" defaultSubtotal="0"/>
    <pivotField compact="0" numFmtId="167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6">
    <field x="9"/>
    <field x="3"/>
    <field x="5"/>
    <field x="8"/>
    <field x="6"/>
    <field x="20"/>
  </rowFields>
  <rowItems count="14">
    <i>
      <x v="1"/>
      <x v="269"/>
      <x v="177"/>
      <x v="70"/>
      <x/>
      <x v="56"/>
    </i>
    <i r="1">
      <x v="288"/>
      <x v="131"/>
      <x v="46"/>
      <x/>
      <x v="59"/>
    </i>
    <i t="default">
      <x v="1"/>
    </i>
    <i>
      <x v="2"/>
      <x v="271"/>
      <x v="218"/>
      <x v="24"/>
      <x/>
      <x v="56"/>
    </i>
    <i r="1">
      <x v="308"/>
      <x v="226"/>
      <x v="15"/>
      <x/>
      <x v="60"/>
    </i>
    <i t="default">
      <x v="2"/>
    </i>
    <i>
      <x v="3"/>
      <x v="32"/>
      <x v="198"/>
      <x v="73"/>
      <x/>
      <x v="25"/>
    </i>
    <i r="1">
      <x v="33"/>
      <x v="283"/>
      <x v="36"/>
      <x/>
      <x v="25"/>
    </i>
    <i r="1">
      <x v="95"/>
      <x v="292"/>
      <x v="62"/>
      <x/>
      <x v="2"/>
    </i>
    <i r="1">
      <x v="305"/>
      <x v="305"/>
      <x v="36"/>
      <x/>
      <x v="60"/>
    </i>
    <i t="default">
      <x v="3"/>
    </i>
    <i>
      <x v="4"/>
      <x v="287"/>
      <x v="266"/>
      <x v="96"/>
      <x/>
      <x v="58"/>
    </i>
    <i t="default"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hier="-1"/>
  </pageFields>
  <dataFields count="4">
    <dataField name="Sum of Grant Amount" fld="13" baseField="0" baseItem="0"/>
    <dataField name="Sum of Cumulative Disbursements" fld="14" baseField="0" baseItem="0"/>
    <dataField name="Sum of 2017 Disbursements" fld="15" baseField="0" baseItem="0"/>
    <dataField name="Sum of PO Commitments" fld="16" baseField="0" baseItem="0"/>
  </dataFields>
  <formats count="317">
    <format dxfId="695">
      <pivotArea outline="0" collapsedLevelsAreSubtotals="1" fieldPosition="0"/>
    </format>
    <format dxfId="694">
      <pivotArea dataOnly="0" labelOnly="1" outline="0" fieldPosition="0">
        <references count="1">
          <reference field="2" count="1">
            <x v="318"/>
          </reference>
        </references>
      </pivotArea>
    </format>
    <format dxfId="69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92">
      <pivotArea outline="0" collapsedLevelsAreSubtotals="1" fieldPosition="0"/>
    </format>
    <format dxfId="691">
      <pivotArea dataOnly="0" labelOnly="1" outline="0" fieldPosition="0">
        <references count="1">
          <reference field="2" count="1">
            <x v="318"/>
          </reference>
        </references>
      </pivotArea>
    </format>
    <format dxfId="69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89">
      <pivotArea outline="0" collapsedLevelsAreSubtotals="1" fieldPosition="0"/>
    </format>
    <format dxfId="688">
      <pivotArea dataOnly="0" labelOnly="1" outline="0" fieldPosition="0">
        <references count="1">
          <reference field="2" count="1">
            <x v="318"/>
          </reference>
        </references>
      </pivotArea>
    </format>
    <format dxfId="68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86">
      <pivotArea type="all" dataOnly="0" outline="0" fieldPosition="0"/>
    </format>
    <format dxfId="685">
      <pivotArea outline="0" collapsedLevelsAreSubtotals="1" fieldPosition="0"/>
    </format>
    <format dxfId="684">
      <pivotArea field="9" type="button" dataOnly="0" labelOnly="1" outline="0" axis="axisRow" fieldPosition="0"/>
    </format>
    <format dxfId="683">
      <pivotArea field="3" type="button" dataOnly="0" labelOnly="1" outline="0" axis="axisRow" fieldPosition="1"/>
    </format>
    <format dxfId="682">
      <pivotArea field="5" type="button" dataOnly="0" labelOnly="1" outline="0" axis="axisRow" fieldPosition="2"/>
    </format>
    <format dxfId="681">
      <pivotArea field="8" type="button" dataOnly="0" labelOnly="1" outline="0" axis="axisRow" fieldPosition="3"/>
    </format>
    <format dxfId="680">
      <pivotArea field="6" type="button" dataOnly="0" labelOnly="1" outline="0" axis="axisRow" fieldPosition="4"/>
    </format>
    <format dxfId="679">
      <pivotArea dataOnly="0" labelOnly="1" outline="0" fieldPosition="0">
        <references count="1">
          <reference field="9" count="0"/>
        </references>
      </pivotArea>
    </format>
    <format dxfId="678">
      <pivotArea dataOnly="0" labelOnly="1" grandRow="1" outline="0" fieldPosition="0"/>
    </format>
    <format dxfId="677">
      <pivotArea dataOnly="0" labelOnly="1" outline="0" fieldPosition="0">
        <references count="2">
          <reference field="3" count="25">
            <x v="2"/>
            <x v="15"/>
            <x v="17"/>
            <x v="18"/>
            <x v="20"/>
            <x v="24"/>
            <x v="80"/>
            <x v="81"/>
            <x v="82"/>
            <x v="83"/>
            <x v="84"/>
            <x v="98"/>
            <x v="113"/>
            <x v="136"/>
            <x v="143"/>
            <x v="179"/>
            <x v="221"/>
            <x v="239"/>
            <x v="258"/>
            <x v="259"/>
            <x v="263"/>
            <x v="272"/>
            <x v="273"/>
            <x v="274"/>
            <x v="275"/>
          </reference>
          <reference field="9" count="1" selected="0">
            <x v="0"/>
          </reference>
        </references>
      </pivotArea>
    </format>
    <format dxfId="676">
      <pivotArea dataOnly="0" labelOnly="1" outline="0" fieldPosition="0">
        <references count="2">
          <reference field="3" count="8">
            <x v="3"/>
            <x v="11"/>
            <x v="21"/>
            <x v="38"/>
            <x v="86"/>
            <x v="140"/>
            <x v="166"/>
            <x v="194"/>
          </reference>
          <reference field="9" count="1" selected="0">
            <x v="1"/>
          </reference>
        </references>
      </pivotArea>
    </format>
    <format dxfId="675">
      <pivotArea dataOnly="0" labelOnly="1" outline="0" fieldPosition="0">
        <references count="2">
          <reference field="3" count="7">
            <x v="37"/>
            <x v="72"/>
            <x v="77"/>
            <x v="78"/>
            <x v="92"/>
            <x v="130"/>
            <x v="235"/>
          </reference>
          <reference field="9" count="1" selected="0">
            <x v="2"/>
          </reference>
        </references>
      </pivotArea>
    </format>
    <format dxfId="674">
      <pivotArea dataOnly="0" labelOnly="1" outline="0" fieldPosition="0">
        <references count="2">
          <reference field="3" count="30">
            <x v="19"/>
            <x v="22"/>
            <x v="25"/>
            <x v="30"/>
            <x v="53"/>
            <x v="54"/>
            <x v="59"/>
            <x v="60"/>
            <x v="63"/>
            <x v="64"/>
            <x v="65"/>
            <x v="66"/>
            <x v="67"/>
            <x v="74"/>
            <x v="94"/>
            <x v="102"/>
            <x v="124"/>
            <x v="144"/>
            <x v="189"/>
            <x v="190"/>
            <x v="202"/>
            <x v="203"/>
            <x v="213"/>
            <x v="227"/>
            <x v="234"/>
            <x v="241"/>
            <x v="245"/>
            <x v="252"/>
            <x v="284"/>
            <x v="304"/>
          </reference>
          <reference field="9" count="1" selected="0">
            <x v="3"/>
          </reference>
        </references>
      </pivotArea>
    </format>
    <format dxfId="673">
      <pivotArea dataOnly="0" labelOnly="1" outline="0" fieldPosition="0">
        <references count="2">
          <reference field="3" count="15">
            <x v="13"/>
            <x v="27"/>
            <x v="36"/>
            <x v="57"/>
            <x v="91"/>
            <x v="105"/>
            <x v="169"/>
            <x v="207"/>
            <x v="209"/>
            <x v="211"/>
            <x v="214"/>
            <x v="219"/>
            <x v="220"/>
            <x v="231"/>
            <x v="243"/>
          </reference>
          <reference field="9" count="1" selected="0">
            <x v="4"/>
          </reference>
        </references>
      </pivotArea>
    </format>
    <format dxfId="672">
      <pivotArea dataOnly="0" labelOnly="1" outline="0" fieldPosition="0">
        <references count="2">
          <reference field="3" count="6">
            <x v="39"/>
            <x v="62"/>
            <x v="85"/>
            <x v="90"/>
            <x v="99"/>
            <x v="265"/>
          </reference>
          <reference field="9" count="1" selected="0">
            <x v="5"/>
          </reference>
        </references>
      </pivotArea>
    </format>
    <format dxfId="671">
      <pivotArea dataOnly="0" labelOnly="1" outline="0" fieldPosition="0">
        <references count="2">
          <reference field="3" count="9">
            <x v="0"/>
            <x v="8"/>
            <x v="12"/>
            <x v="23"/>
            <x v="35"/>
            <x v="56"/>
            <x v="100"/>
            <x v="232"/>
            <x v="264"/>
          </reference>
          <reference field="9" count="1" selected="0">
            <x v="6"/>
          </reference>
        </references>
      </pivotArea>
    </format>
    <format dxfId="670">
      <pivotArea dataOnly="0" labelOnly="1" outline="0" fieldPosition="0">
        <references count="3">
          <reference field="3" count="1" selected="0">
            <x v="2"/>
          </reference>
          <reference field="5" count="1">
            <x v="289"/>
          </reference>
          <reference field="9" count="1" selected="0">
            <x v="0"/>
          </reference>
        </references>
      </pivotArea>
    </format>
    <format dxfId="669">
      <pivotArea dataOnly="0" labelOnly="1" outline="0" fieldPosition="0">
        <references count="3">
          <reference field="3" count="1" selected="0">
            <x v="15"/>
          </reference>
          <reference field="5" count="1">
            <x v="76"/>
          </reference>
          <reference field="9" count="1" selected="0">
            <x v="0"/>
          </reference>
        </references>
      </pivotArea>
    </format>
    <format dxfId="668">
      <pivotArea dataOnly="0" labelOnly="1" outline="0" fieldPosition="0">
        <references count="3">
          <reference field="3" count="1" selected="0">
            <x v="17"/>
          </reference>
          <reference field="5" count="1">
            <x v="1"/>
          </reference>
          <reference field="9" count="1" selected="0">
            <x v="0"/>
          </reference>
        </references>
      </pivotArea>
    </format>
    <format dxfId="667">
      <pivotArea dataOnly="0" labelOnly="1" outline="0" fieldPosition="0">
        <references count="3">
          <reference field="3" count="1" selected="0">
            <x v="18"/>
          </reference>
          <reference field="5" count="1">
            <x v="0"/>
          </reference>
          <reference field="9" count="1" selected="0">
            <x v="0"/>
          </reference>
        </references>
      </pivotArea>
    </format>
    <format dxfId="666">
      <pivotArea dataOnly="0" labelOnly="1" outline="0" fieldPosition="0">
        <references count="3">
          <reference field="3" count="1" selected="0">
            <x v="20"/>
          </reference>
          <reference field="5" count="1">
            <x v="107"/>
          </reference>
          <reference field="9" count="1" selected="0">
            <x v="0"/>
          </reference>
        </references>
      </pivotArea>
    </format>
    <format dxfId="665">
      <pivotArea dataOnly="0" labelOnly="1" outline="0" fieldPosition="0">
        <references count="3">
          <reference field="3" count="1" selected="0">
            <x v="24"/>
          </reference>
          <reference field="5" count="1">
            <x v="8"/>
          </reference>
          <reference field="9" count="1" selected="0">
            <x v="0"/>
          </reference>
        </references>
      </pivotArea>
    </format>
    <format dxfId="664">
      <pivotArea dataOnly="0" labelOnly="1" outline="0" fieldPosition="0">
        <references count="3">
          <reference field="3" count="1" selected="0">
            <x v="80"/>
          </reference>
          <reference field="5" count="1">
            <x v="143"/>
          </reference>
          <reference field="9" count="1" selected="0">
            <x v="0"/>
          </reference>
        </references>
      </pivotArea>
    </format>
    <format dxfId="663">
      <pivotArea dataOnly="0" labelOnly="1" outline="0" fieldPosition="0">
        <references count="3">
          <reference field="3" count="1" selected="0">
            <x v="81"/>
          </reference>
          <reference field="5" count="1">
            <x v="166"/>
          </reference>
          <reference field="9" count="1" selected="0">
            <x v="0"/>
          </reference>
        </references>
      </pivotArea>
    </format>
    <format dxfId="662">
      <pivotArea dataOnly="0" labelOnly="1" outline="0" fieldPosition="0">
        <references count="3">
          <reference field="3" count="1" selected="0">
            <x v="82"/>
          </reference>
          <reference field="5" count="1">
            <x v="163"/>
          </reference>
          <reference field="9" count="1" selected="0">
            <x v="0"/>
          </reference>
        </references>
      </pivotArea>
    </format>
    <format dxfId="661">
      <pivotArea dataOnly="0" labelOnly="1" outline="0" fieldPosition="0">
        <references count="3">
          <reference field="3" count="1" selected="0">
            <x v="83"/>
          </reference>
          <reference field="5" count="1">
            <x v="216"/>
          </reference>
          <reference field="9" count="1" selected="0">
            <x v="0"/>
          </reference>
        </references>
      </pivotArea>
    </format>
    <format dxfId="660">
      <pivotArea dataOnly="0" labelOnly="1" outline="0" fieldPosition="0">
        <references count="3">
          <reference field="3" count="1" selected="0">
            <x v="84"/>
          </reference>
          <reference field="5" count="1">
            <x v="170"/>
          </reference>
          <reference field="9" count="1" selected="0">
            <x v="0"/>
          </reference>
        </references>
      </pivotArea>
    </format>
    <format dxfId="659">
      <pivotArea dataOnly="0" labelOnly="1" outline="0" fieldPosition="0">
        <references count="3">
          <reference field="3" count="1" selected="0">
            <x v="98"/>
          </reference>
          <reference field="5" count="1">
            <x v="288"/>
          </reference>
          <reference field="9" count="1" selected="0">
            <x v="0"/>
          </reference>
        </references>
      </pivotArea>
    </format>
    <format dxfId="658">
      <pivotArea dataOnly="0" labelOnly="1" outline="0" fieldPosition="0">
        <references count="3">
          <reference field="3" count="1" selected="0">
            <x v="113"/>
          </reference>
          <reference field="5" count="1">
            <x v="97"/>
          </reference>
          <reference field="9" count="1" selected="0">
            <x v="0"/>
          </reference>
        </references>
      </pivotArea>
    </format>
    <format dxfId="657">
      <pivotArea dataOnly="0" labelOnly="1" outline="0" fieldPosition="0">
        <references count="3">
          <reference field="3" count="1" selected="0">
            <x v="136"/>
          </reference>
          <reference field="5" count="1">
            <x v="169"/>
          </reference>
          <reference field="9" count="1" selected="0">
            <x v="0"/>
          </reference>
        </references>
      </pivotArea>
    </format>
    <format dxfId="656">
      <pivotArea dataOnly="0" labelOnly="1" outline="0" fieldPosition="0">
        <references count="3">
          <reference field="3" count="1" selected="0">
            <x v="143"/>
          </reference>
          <reference field="5" count="1">
            <x v="35"/>
          </reference>
          <reference field="9" count="1" selected="0">
            <x v="0"/>
          </reference>
        </references>
      </pivotArea>
    </format>
    <format dxfId="655">
      <pivotArea dataOnly="0" labelOnly="1" outline="0" fieldPosition="0">
        <references count="3">
          <reference field="3" count="1" selected="0">
            <x v="179"/>
          </reference>
          <reference field="5" count="1">
            <x v="14"/>
          </reference>
          <reference field="9" count="1" selected="0">
            <x v="0"/>
          </reference>
        </references>
      </pivotArea>
    </format>
    <format dxfId="654">
      <pivotArea dataOnly="0" labelOnly="1" outline="0" fieldPosition="0">
        <references count="3">
          <reference field="3" count="1" selected="0">
            <x v="221"/>
          </reference>
          <reference field="5" count="1">
            <x v="164"/>
          </reference>
          <reference field="9" count="1" selected="0">
            <x v="0"/>
          </reference>
        </references>
      </pivotArea>
    </format>
    <format dxfId="653">
      <pivotArea dataOnly="0" labelOnly="1" outline="0" fieldPosition="0">
        <references count="3">
          <reference field="3" count="1" selected="0">
            <x v="239"/>
          </reference>
          <reference field="5" count="1">
            <x v="281"/>
          </reference>
          <reference field="9" count="1" selected="0">
            <x v="0"/>
          </reference>
        </references>
      </pivotArea>
    </format>
    <format dxfId="652">
      <pivotArea dataOnly="0" labelOnly="1" outline="0" fieldPosition="0">
        <references count="3">
          <reference field="3" count="1" selected="0">
            <x v="258"/>
          </reference>
          <reference field="5" count="1">
            <x v="191"/>
          </reference>
          <reference field="9" count="1" selected="0">
            <x v="0"/>
          </reference>
        </references>
      </pivotArea>
    </format>
    <format dxfId="651">
      <pivotArea dataOnly="0" labelOnly="1" outline="0" fieldPosition="0">
        <references count="3">
          <reference field="3" count="1" selected="0">
            <x v="259"/>
          </reference>
          <reference field="5" count="1">
            <x v="51"/>
          </reference>
          <reference field="9" count="1" selected="0">
            <x v="0"/>
          </reference>
        </references>
      </pivotArea>
    </format>
    <format dxfId="650">
      <pivotArea dataOnly="0" labelOnly="1" outline="0" fieldPosition="0">
        <references count="3">
          <reference field="3" count="1" selected="0">
            <x v="263"/>
          </reference>
          <reference field="5" count="1">
            <x v="308"/>
          </reference>
          <reference field="9" count="1" selected="0">
            <x v="0"/>
          </reference>
        </references>
      </pivotArea>
    </format>
    <format dxfId="649">
      <pivotArea dataOnly="0" labelOnly="1" outline="0" fieldPosition="0">
        <references count="3">
          <reference field="3" count="1" selected="0">
            <x v="272"/>
          </reference>
          <reference field="5" count="1">
            <x v="285"/>
          </reference>
          <reference field="9" count="1" selected="0">
            <x v="0"/>
          </reference>
        </references>
      </pivotArea>
    </format>
    <format dxfId="648">
      <pivotArea dataOnly="0" labelOnly="1" outline="0" fieldPosition="0">
        <references count="3">
          <reference field="3" count="1" selected="0">
            <x v="273"/>
          </reference>
          <reference field="5" count="1">
            <x v="193"/>
          </reference>
          <reference field="9" count="1" selected="0">
            <x v="0"/>
          </reference>
        </references>
      </pivotArea>
    </format>
    <format dxfId="647">
      <pivotArea dataOnly="0" labelOnly="1" outline="0" fieldPosition="0">
        <references count="3">
          <reference field="3" count="1" selected="0">
            <x v="274"/>
          </reference>
          <reference field="5" count="1">
            <x v="29"/>
          </reference>
          <reference field="9" count="1" selected="0">
            <x v="0"/>
          </reference>
        </references>
      </pivotArea>
    </format>
    <format dxfId="646">
      <pivotArea dataOnly="0" labelOnly="1" outline="0" fieldPosition="0">
        <references count="3">
          <reference field="3" count="1" selected="0">
            <x v="275"/>
          </reference>
          <reference field="5" count="1">
            <x v="309"/>
          </reference>
          <reference field="9" count="1" selected="0">
            <x v="0"/>
          </reference>
        </references>
      </pivotArea>
    </format>
    <format dxfId="645">
      <pivotArea dataOnly="0" labelOnly="1" outline="0" fieldPosition="0">
        <references count="3">
          <reference field="3" count="1" selected="0">
            <x v="3"/>
          </reference>
          <reference field="5" count="1">
            <x v="2"/>
          </reference>
          <reference field="9" count="1" selected="0">
            <x v="1"/>
          </reference>
        </references>
      </pivotArea>
    </format>
    <format dxfId="644">
      <pivotArea dataOnly="0" labelOnly="1" outline="0" fieldPosition="0">
        <references count="3">
          <reference field="3" count="1" selected="0">
            <x v="11"/>
          </reference>
          <reference field="5" count="1">
            <x v="130"/>
          </reference>
          <reference field="9" count="1" selected="0">
            <x v="1"/>
          </reference>
        </references>
      </pivotArea>
    </format>
    <format dxfId="643">
      <pivotArea dataOnly="0" labelOnly="1" outline="0" fieldPosition="0">
        <references count="3">
          <reference field="3" count="1" selected="0">
            <x v="21"/>
          </reference>
          <reference field="5" count="1">
            <x v="109"/>
          </reference>
          <reference field="9" count="1" selected="0">
            <x v="1"/>
          </reference>
        </references>
      </pivotArea>
    </format>
    <format dxfId="642">
      <pivotArea dataOnly="0" labelOnly="1" outline="0" fieldPosition="0">
        <references count="3">
          <reference field="3" count="1" selected="0">
            <x v="38"/>
          </reference>
          <reference field="5" count="1">
            <x v="272"/>
          </reference>
          <reference field="9" count="1" selected="0">
            <x v="1"/>
          </reference>
        </references>
      </pivotArea>
    </format>
    <format dxfId="641">
      <pivotArea dataOnly="0" labelOnly="1" outline="0" fieldPosition="0">
        <references count="3">
          <reference field="3" count="1" selected="0">
            <x v="86"/>
          </reference>
          <reference field="5" count="1">
            <x v="296"/>
          </reference>
          <reference field="9" count="1" selected="0">
            <x v="1"/>
          </reference>
        </references>
      </pivotArea>
    </format>
    <format dxfId="640">
      <pivotArea dataOnly="0" labelOnly="1" outline="0" fieldPosition="0">
        <references count="3">
          <reference field="3" count="1" selected="0">
            <x v="140"/>
          </reference>
          <reference field="5" count="1">
            <x v="150"/>
          </reference>
          <reference field="9" count="1" selected="0">
            <x v="1"/>
          </reference>
        </references>
      </pivotArea>
    </format>
    <format dxfId="639">
      <pivotArea dataOnly="0" labelOnly="1" outline="0" fieldPosition="0">
        <references count="3">
          <reference field="3" count="1" selected="0">
            <x v="166"/>
          </reference>
          <reference field="5" count="1">
            <x v="268"/>
          </reference>
          <reference field="9" count="1" selected="0">
            <x v="1"/>
          </reference>
        </references>
      </pivotArea>
    </format>
    <format dxfId="638">
      <pivotArea dataOnly="0" labelOnly="1" outline="0" fieldPosition="0">
        <references count="3">
          <reference field="3" count="1" selected="0">
            <x v="194"/>
          </reference>
          <reference field="5" count="1">
            <x v="144"/>
          </reference>
          <reference field="9" count="1" selected="0">
            <x v="1"/>
          </reference>
        </references>
      </pivotArea>
    </format>
    <format dxfId="637">
      <pivotArea dataOnly="0" labelOnly="1" outline="0" fieldPosition="0">
        <references count="3">
          <reference field="3" count="1" selected="0">
            <x v="37"/>
          </reference>
          <reference field="5" count="1">
            <x v="149"/>
          </reference>
          <reference field="9" count="1" selected="0">
            <x v="2"/>
          </reference>
        </references>
      </pivotArea>
    </format>
    <format dxfId="636">
      <pivotArea dataOnly="0" labelOnly="1" outline="0" fieldPosition="0">
        <references count="3">
          <reference field="3" count="1" selected="0">
            <x v="72"/>
          </reference>
          <reference field="5" count="1">
            <x v="240"/>
          </reference>
          <reference field="9" count="1" selected="0">
            <x v="2"/>
          </reference>
        </references>
      </pivotArea>
    </format>
    <format dxfId="635">
      <pivotArea dataOnly="0" labelOnly="1" outline="0" fieldPosition="0">
        <references count="3">
          <reference field="3" count="1" selected="0">
            <x v="77"/>
          </reference>
          <reference field="5" count="1">
            <x v="217"/>
          </reference>
          <reference field="9" count="1" selected="0">
            <x v="2"/>
          </reference>
        </references>
      </pivotArea>
    </format>
    <format dxfId="634">
      <pivotArea dataOnly="0" labelOnly="1" outline="0" fieldPosition="0">
        <references count="3">
          <reference field="3" count="1" selected="0">
            <x v="78"/>
          </reference>
          <reference field="5" count="1">
            <x v="65"/>
          </reference>
          <reference field="9" count="1" selected="0">
            <x v="2"/>
          </reference>
        </references>
      </pivotArea>
    </format>
    <format dxfId="633">
      <pivotArea dataOnly="0" labelOnly="1" outline="0" fieldPosition="0">
        <references count="3">
          <reference field="3" count="1" selected="0">
            <x v="92"/>
          </reference>
          <reference field="5" count="1">
            <x v="148"/>
          </reference>
          <reference field="9" count="1" selected="0">
            <x v="2"/>
          </reference>
        </references>
      </pivotArea>
    </format>
    <format dxfId="632">
      <pivotArea dataOnly="0" labelOnly="1" outline="0" fieldPosition="0">
        <references count="3">
          <reference field="3" count="1" selected="0">
            <x v="130"/>
          </reference>
          <reference field="5" count="1">
            <x v="101"/>
          </reference>
          <reference field="9" count="1" selected="0">
            <x v="2"/>
          </reference>
        </references>
      </pivotArea>
    </format>
    <format dxfId="631">
      <pivotArea dataOnly="0" labelOnly="1" outline="0" fieldPosition="0">
        <references count="3">
          <reference field="3" count="1" selected="0">
            <x v="235"/>
          </reference>
          <reference field="5" count="1">
            <x v="284"/>
          </reference>
          <reference field="9" count="1" selected="0">
            <x v="2"/>
          </reference>
        </references>
      </pivotArea>
    </format>
    <format dxfId="630">
      <pivotArea dataOnly="0" labelOnly="1" outline="0" fieldPosition="0">
        <references count="3">
          <reference field="3" count="1" selected="0">
            <x v="19"/>
          </reference>
          <reference field="5" count="1">
            <x v="111"/>
          </reference>
          <reference field="9" count="1" selected="0">
            <x v="3"/>
          </reference>
        </references>
      </pivotArea>
    </format>
    <format dxfId="629">
      <pivotArea dataOnly="0" labelOnly="1" outline="0" fieldPosition="0">
        <references count="3">
          <reference field="3" count="1" selected="0">
            <x v="22"/>
          </reference>
          <reference field="5" count="1">
            <x v="155"/>
          </reference>
          <reference field="9" count="1" selected="0">
            <x v="3"/>
          </reference>
        </references>
      </pivotArea>
    </format>
    <format dxfId="628">
      <pivotArea dataOnly="0" labelOnly="1" outline="0" fieldPosition="0">
        <references count="3">
          <reference field="3" count="1" selected="0">
            <x v="25"/>
          </reference>
          <reference field="5" count="1">
            <x v="119"/>
          </reference>
          <reference field="9" count="1" selected="0">
            <x v="3"/>
          </reference>
        </references>
      </pivotArea>
    </format>
    <format dxfId="627">
      <pivotArea dataOnly="0" labelOnly="1" outline="0" fieldPosition="0">
        <references count="3">
          <reference field="3" count="1" selected="0">
            <x v="30"/>
          </reference>
          <reference field="5" count="1">
            <x v="114"/>
          </reference>
          <reference field="9" count="1" selected="0">
            <x v="3"/>
          </reference>
        </references>
      </pivotArea>
    </format>
    <format dxfId="626">
      <pivotArea dataOnly="0" labelOnly="1" outline="0" fieldPosition="0">
        <references count="3">
          <reference field="3" count="1" selected="0">
            <x v="53"/>
          </reference>
          <reference field="5" count="1">
            <x v="228"/>
          </reference>
          <reference field="9" count="1" selected="0">
            <x v="3"/>
          </reference>
        </references>
      </pivotArea>
    </format>
    <format dxfId="625">
      <pivotArea dataOnly="0" labelOnly="1" outline="0" fieldPosition="0">
        <references count="3">
          <reference field="3" count="1" selected="0">
            <x v="54"/>
          </reference>
          <reference field="5" count="1">
            <x v="112"/>
          </reference>
          <reference field="9" count="1" selected="0">
            <x v="3"/>
          </reference>
        </references>
      </pivotArea>
    </format>
    <format dxfId="624">
      <pivotArea dataOnly="0" labelOnly="1" outline="0" fieldPosition="0">
        <references count="3">
          <reference field="3" count="1" selected="0">
            <x v="59"/>
          </reference>
          <reference field="5" count="1">
            <x v="102"/>
          </reference>
          <reference field="9" count="1" selected="0">
            <x v="3"/>
          </reference>
        </references>
      </pivotArea>
    </format>
    <format dxfId="623">
      <pivotArea dataOnly="0" labelOnly="1" outline="0" fieldPosition="0">
        <references count="3">
          <reference field="3" count="1" selected="0">
            <x v="60"/>
          </reference>
          <reference field="5" count="1">
            <x v="52"/>
          </reference>
          <reference field="9" count="1" selected="0">
            <x v="3"/>
          </reference>
        </references>
      </pivotArea>
    </format>
    <format dxfId="622">
      <pivotArea dataOnly="0" labelOnly="1" outline="0" fieldPosition="0">
        <references count="3">
          <reference field="3" count="1" selected="0">
            <x v="63"/>
          </reference>
          <reference field="5" count="1">
            <x v="158"/>
          </reference>
          <reference field="9" count="1" selected="0">
            <x v="3"/>
          </reference>
        </references>
      </pivotArea>
    </format>
    <format dxfId="621">
      <pivotArea dataOnly="0" labelOnly="1" outline="0" fieldPosition="0">
        <references count="3">
          <reference field="3" count="1" selected="0">
            <x v="64"/>
          </reference>
          <reference field="5" count="1">
            <x v="106"/>
          </reference>
          <reference field="9" count="1" selected="0">
            <x v="3"/>
          </reference>
        </references>
      </pivotArea>
    </format>
    <format dxfId="620">
      <pivotArea dataOnly="0" labelOnly="1" outline="0" fieldPosition="0">
        <references count="3">
          <reference field="3" count="1" selected="0">
            <x v="65"/>
          </reference>
          <reference field="5" count="1">
            <x v="104"/>
          </reference>
          <reference field="9" count="1" selected="0">
            <x v="3"/>
          </reference>
        </references>
      </pivotArea>
    </format>
    <format dxfId="619">
      <pivotArea dataOnly="0" labelOnly="1" outline="0" fieldPosition="0">
        <references count="3">
          <reference field="3" count="1" selected="0">
            <x v="66"/>
          </reference>
          <reference field="5" count="1">
            <x v="182"/>
          </reference>
          <reference field="9" count="1" selected="0">
            <x v="3"/>
          </reference>
        </references>
      </pivotArea>
    </format>
    <format dxfId="618">
      <pivotArea dataOnly="0" labelOnly="1" outline="0" fieldPosition="0">
        <references count="3">
          <reference field="3" count="1" selected="0">
            <x v="67"/>
          </reference>
          <reference field="5" count="1">
            <x v="75"/>
          </reference>
          <reference field="9" count="1" selected="0">
            <x v="3"/>
          </reference>
        </references>
      </pivotArea>
    </format>
    <format dxfId="617">
      <pivotArea dataOnly="0" labelOnly="1" outline="0" fieldPosition="0">
        <references count="3">
          <reference field="3" count="1" selected="0">
            <x v="74"/>
          </reference>
          <reference field="5" count="1">
            <x v="70"/>
          </reference>
          <reference field="9" count="1" selected="0">
            <x v="3"/>
          </reference>
        </references>
      </pivotArea>
    </format>
    <format dxfId="616">
      <pivotArea dataOnly="0" labelOnly="1" outline="0" fieldPosition="0">
        <references count="3">
          <reference field="3" count="1" selected="0">
            <x v="94"/>
          </reference>
          <reference field="5" count="1">
            <x v="291"/>
          </reference>
          <reference field="9" count="1" selected="0">
            <x v="3"/>
          </reference>
        </references>
      </pivotArea>
    </format>
    <format dxfId="615">
      <pivotArea dataOnly="0" labelOnly="1" outline="0" fieldPosition="0">
        <references count="3">
          <reference field="3" count="1" selected="0">
            <x v="102"/>
          </reference>
          <reference field="5" count="1">
            <x v="73"/>
          </reference>
          <reference field="9" count="1" selected="0">
            <x v="3"/>
          </reference>
        </references>
      </pivotArea>
    </format>
    <format dxfId="614">
      <pivotArea dataOnly="0" labelOnly="1" outline="0" fieldPosition="0">
        <references count="3">
          <reference field="3" count="1" selected="0">
            <x v="124"/>
          </reference>
          <reference field="5" count="1">
            <x v="68"/>
          </reference>
          <reference field="9" count="1" selected="0">
            <x v="3"/>
          </reference>
        </references>
      </pivotArea>
    </format>
    <format dxfId="613">
      <pivotArea dataOnly="0" labelOnly="1" outline="0" fieldPosition="0">
        <references count="3">
          <reference field="3" count="1" selected="0">
            <x v="144"/>
          </reference>
          <reference field="5" count="1">
            <x v="273"/>
          </reference>
          <reference field="9" count="1" selected="0">
            <x v="3"/>
          </reference>
        </references>
      </pivotArea>
    </format>
    <format dxfId="612">
      <pivotArea dataOnly="0" labelOnly="1" outline="0" fieldPosition="0">
        <references count="3">
          <reference field="3" count="1" selected="0">
            <x v="189"/>
          </reference>
          <reference field="5" count="1">
            <x v="32"/>
          </reference>
          <reference field="9" count="1" selected="0">
            <x v="3"/>
          </reference>
        </references>
      </pivotArea>
    </format>
    <format dxfId="611">
      <pivotArea dataOnly="0" labelOnly="1" outline="0" fieldPosition="0">
        <references count="3">
          <reference field="3" count="1" selected="0">
            <x v="190"/>
          </reference>
          <reference field="5" count="1">
            <x v="232"/>
          </reference>
          <reference field="9" count="1" selected="0">
            <x v="3"/>
          </reference>
        </references>
      </pivotArea>
    </format>
    <format dxfId="610">
      <pivotArea dataOnly="0" labelOnly="1" outline="0" fieldPosition="0">
        <references count="3">
          <reference field="3" count="1" selected="0">
            <x v="202"/>
          </reference>
          <reference field="5" count="1">
            <x v="49"/>
          </reference>
          <reference field="9" count="1" selected="0">
            <x v="3"/>
          </reference>
        </references>
      </pivotArea>
    </format>
    <format dxfId="609">
      <pivotArea dataOnly="0" labelOnly="1" outline="0" fieldPosition="0">
        <references count="3">
          <reference field="3" count="1" selected="0">
            <x v="203"/>
          </reference>
          <reference field="5" count="1">
            <x v="136"/>
          </reference>
          <reference field="9" count="1" selected="0">
            <x v="3"/>
          </reference>
        </references>
      </pivotArea>
    </format>
    <format dxfId="608">
      <pivotArea dataOnly="0" labelOnly="1" outline="0" fieldPosition="0">
        <references count="3">
          <reference field="3" count="1" selected="0">
            <x v="213"/>
          </reference>
          <reference field="5" count="1">
            <x v="66"/>
          </reference>
          <reference field="9" count="1" selected="0">
            <x v="3"/>
          </reference>
        </references>
      </pivotArea>
    </format>
    <format dxfId="607">
      <pivotArea dataOnly="0" labelOnly="1" outline="0" fieldPosition="0">
        <references count="3">
          <reference field="3" count="1" selected="0">
            <x v="227"/>
          </reference>
          <reference field="5" count="1">
            <x v="286"/>
          </reference>
          <reference field="9" count="1" selected="0">
            <x v="3"/>
          </reference>
        </references>
      </pivotArea>
    </format>
    <format dxfId="606">
      <pivotArea dataOnly="0" labelOnly="1" outline="0" fieldPosition="0">
        <references count="3">
          <reference field="3" count="1" selected="0">
            <x v="234"/>
          </reference>
          <reference field="5" count="1">
            <x v="223"/>
          </reference>
          <reference field="9" count="1" selected="0">
            <x v="3"/>
          </reference>
        </references>
      </pivotArea>
    </format>
    <format dxfId="605">
      <pivotArea dataOnly="0" labelOnly="1" outline="0" fieldPosition="0">
        <references count="3">
          <reference field="3" count="1" selected="0">
            <x v="241"/>
          </reference>
          <reference field="5" count="1">
            <x v="276"/>
          </reference>
          <reference field="9" count="1" selected="0">
            <x v="3"/>
          </reference>
        </references>
      </pivotArea>
    </format>
    <format dxfId="604">
      <pivotArea dataOnly="0" labelOnly="1" outline="0" fieldPosition="0">
        <references count="3">
          <reference field="3" count="1" selected="0">
            <x v="245"/>
          </reference>
          <reference field="5" count="1">
            <x v="205"/>
          </reference>
          <reference field="9" count="1" selected="0">
            <x v="3"/>
          </reference>
        </references>
      </pivotArea>
    </format>
    <format dxfId="603">
      <pivotArea dataOnly="0" labelOnly="1" outline="0" fieldPosition="0">
        <references count="3">
          <reference field="3" count="1" selected="0">
            <x v="252"/>
          </reference>
          <reference field="5" count="1">
            <x v="161"/>
          </reference>
          <reference field="9" count="1" selected="0">
            <x v="3"/>
          </reference>
        </references>
      </pivotArea>
    </format>
    <format dxfId="602">
      <pivotArea dataOnly="0" labelOnly="1" outline="0" fieldPosition="0">
        <references count="3">
          <reference field="3" count="1" selected="0">
            <x v="284"/>
          </reference>
          <reference field="5" count="1">
            <x v="72"/>
          </reference>
          <reference field="9" count="1" selected="0">
            <x v="3"/>
          </reference>
        </references>
      </pivotArea>
    </format>
    <format dxfId="601">
      <pivotArea dataOnly="0" labelOnly="1" outline="0" fieldPosition="0">
        <references count="3">
          <reference field="3" count="1" selected="0">
            <x v="304"/>
          </reference>
          <reference field="5" count="1">
            <x v="67"/>
          </reference>
          <reference field="9" count="1" selected="0">
            <x v="3"/>
          </reference>
        </references>
      </pivotArea>
    </format>
    <format dxfId="600">
      <pivotArea dataOnly="0" labelOnly="1" outline="0" fieldPosition="0">
        <references count="3">
          <reference field="3" count="1" selected="0">
            <x v="13"/>
          </reference>
          <reference field="5" count="1">
            <x v="116"/>
          </reference>
          <reference field="9" count="1" selected="0">
            <x v="4"/>
          </reference>
        </references>
      </pivotArea>
    </format>
    <format dxfId="599">
      <pivotArea dataOnly="0" labelOnly="1" outline="0" fieldPosition="0">
        <references count="3">
          <reference field="3" count="1" selected="0">
            <x v="27"/>
          </reference>
          <reference field="5" count="1">
            <x v="46"/>
          </reference>
          <reference field="9" count="1" selected="0">
            <x v="4"/>
          </reference>
        </references>
      </pivotArea>
    </format>
    <format dxfId="598">
      <pivotArea dataOnly="0" labelOnly="1" outline="0" fieldPosition="0">
        <references count="3">
          <reference field="3" count="1" selected="0">
            <x v="36"/>
          </reference>
          <reference field="5" count="1">
            <x v="282"/>
          </reference>
          <reference field="9" count="1" selected="0">
            <x v="4"/>
          </reference>
        </references>
      </pivotArea>
    </format>
    <format dxfId="597">
      <pivotArea dataOnly="0" labelOnly="1" outline="0" fieldPosition="0">
        <references count="3">
          <reference field="3" count="1" selected="0">
            <x v="57"/>
          </reference>
          <reference field="5" count="1">
            <x v="45"/>
          </reference>
          <reference field="9" count="1" selected="0">
            <x v="4"/>
          </reference>
        </references>
      </pivotArea>
    </format>
    <format dxfId="596">
      <pivotArea dataOnly="0" labelOnly="1" outline="0" fieldPosition="0">
        <references count="3">
          <reference field="3" count="1" selected="0">
            <x v="91"/>
          </reference>
          <reference field="5" count="1">
            <x v="61"/>
          </reference>
          <reference field="9" count="1" selected="0">
            <x v="4"/>
          </reference>
        </references>
      </pivotArea>
    </format>
    <format dxfId="595">
      <pivotArea dataOnly="0" labelOnly="1" outline="0" fieldPosition="0">
        <references count="3">
          <reference field="3" count="1" selected="0">
            <x v="105"/>
          </reference>
          <reference field="5" count="1">
            <x v="100"/>
          </reference>
          <reference field="9" count="1" selected="0">
            <x v="4"/>
          </reference>
        </references>
      </pivotArea>
    </format>
    <format dxfId="594">
      <pivotArea dataOnly="0" labelOnly="1" outline="0" fieldPosition="0">
        <references count="3">
          <reference field="3" count="1" selected="0">
            <x v="169"/>
          </reference>
          <reference field="5" count="1">
            <x v="221"/>
          </reference>
          <reference field="9" count="1" selected="0">
            <x v="4"/>
          </reference>
        </references>
      </pivotArea>
    </format>
    <format dxfId="593">
      <pivotArea dataOnly="0" labelOnly="1" outline="0" fieldPosition="0">
        <references count="3">
          <reference field="3" count="1" selected="0">
            <x v="207"/>
          </reference>
          <reference field="5" count="1">
            <x v="274"/>
          </reference>
          <reference field="9" count="1" selected="0">
            <x v="4"/>
          </reference>
        </references>
      </pivotArea>
    </format>
    <format dxfId="592">
      <pivotArea dataOnly="0" labelOnly="1" outline="0" fieldPosition="0">
        <references count="3">
          <reference field="3" count="1" selected="0">
            <x v="209"/>
          </reference>
          <reference field="5" count="1">
            <x v="20"/>
          </reference>
          <reference field="9" count="1" selected="0">
            <x v="4"/>
          </reference>
        </references>
      </pivotArea>
    </format>
    <format dxfId="591">
      <pivotArea dataOnly="0" labelOnly="1" outline="0" fieldPosition="0">
        <references count="3">
          <reference field="3" count="1" selected="0">
            <x v="211"/>
          </reference>
          <reference field="5" count="1">
            <x v="229"/>
          </reference>
          <reference field="9" count="1" selected="0">
            <x v="4"/>
          </reference>
        </references>
      </pivotArea>
    </format>
    <format dxfId="590">
      <pivotArea dataOnly="0" labelOnly="1" outline="0" fieldPosition="0">
        <references count="3">
          <reference field="3" count="1" selected="0">
            <x v="214"/>
          </reference>
          <reference field="5" count="1">
            <x v="241"/>
          </reference>
          <reference field="9" count="1" selected="0">
            <x v="4"/>
          </reference>
        </references>
      </pivotArea>
    </format>
    <format dxfId="589">
      <pivotArea dataOnly="0" labelOnly="1" outline="0" fieldPosition="0">
        <references count="3">
          <reference field="3" count="1" selected="0">
            <x v="219"/>
          </reference>
          <reference field="5" count="1">
            <x v="95"/>
          </reference>
          <reference field="9" count="1" selected="0">
            <x v="4"/>
          </reference>
        </references>
      </pivotArea>
    </format>
    <format dxfId="588">
      <pivotArea dataOnly="0" labelOnly="1" outline="0" fieldPosition="0">
        <references count="3">
          <reference field="3" count="1" selected="0">
            <x v="220"/>
          </reference>
          <reference field="5" count="1">
            <x v="30"/>
          </reference>
          <reference field="9" count="1" selected="0">
            <x v="4"/>
          </reference>
        </references>
      </pivotArea>
    </format>
    <format dxfId="587">
      <pivotArea dataOnly="0" labelOnly="1" outline="0" fieldPosition="0">
        <references count="3">
          <reference field="3" count="1" selected="0">
            <x v="231"/>
          </reference>
          <reference field="5" count="1">
            <x v="44"/>
          </reference>
          <reference field="9" count="1" selected="0">
            <x v="4"/>
          </reference>
        </references>
      </pivotArea>
    </format>
    <format dxfId="586">
      <pivotArea dataOnly="0" labelOnly="1" outline="0" fieldPosition="0">
        <references count="3">
          <reference field="3" count="1" selected="0">
            <x v="243"/>
          </reference>
          <reference field="5" count="1">
            <x v="254"/>
          </reference>
          <reference field="9" count="1" selected="0">
            <x v="4"/>
          </reference>
        </references>
      </pivotArea>
    </format>
    <format dxfId="585">
      <pivotArea dataOnly="0" labelOnly="1" outline="0" fieldPosition="0">
        <references count="3">
          <reference field="3" count="1" selected="0">
            <x v="39"/>
          </reference>
          <reference field="5" count="1">
            <x v="126"/>
          </reference>
          <reference field="9" count="1" selected="0">
            <x v="5"/>
          </reference>
        </references>
      </pivotArea>
    </format>
    <format dxfId="584">
      <pivotArea dataOnly="0" labelOnly="1" outline="0" fieldPosition="0">
        <references count="3">
          <reference field="3" count="1" selected="0">
            <x v="62"/>
          </reference>
          <reference field="5" count="1">
            <x v="84"/>
          </reference>
          <reference field="9" count="1" selected="0">
            <x v="5"/>
          </reference>
        </references>
      </pivotArea>
    </format>
    <format dxfId="583">
      <pivotArea dataOnly="0" labelOnly="1" outline="0" fieldPosition="0">
        <references count="3">
          <reference field="3" count="1" selected="0">
            <x v="85"/>
          </reference>
          <reference field="5" count="1">
            <x v="152"/>
          </reference>
          <reference field="9" count="1" selected="0">
            <x v="5"/>
          </reference>
        </references>
      </pivotArea>
    </format>
    <format dxfId="582">
      <pivotArea dataOnly="0" labelOnly="1" outline="0" fieldPosition="0">
        <references count="3">
          <reference field="3" count="1" selected="0">
            <x v="90"/>
          </reference>
          <reference field="5" count="1">
            <x v="41"/>
          </reference>
          <reference field="9" count="1" selected="0">
            <x v="5"/>
          </reference>
        </references>
      </pivotArea>
    </format>
    <format dxfId="581">
      <pivotArea dataOnly="0" labelOnly="1" outline="0" fieldPosition="0">
        <references count="3">
          <reference field="3" count="1" selected="0">
            <x v="99"/>
          </reference>
          <reference field="5" count="1">
            <x v="214"/>
          </reference>
          <reference field="9" count="1" selected="0">
            <x v="5"/>
          </reference>
        </references>
      </pivotArea>
    </format>
    <format dxfId="580">
      <pivotArea dataOnly="0" labelOnly="1" outline="0" fieldPosition="0">
        <references count="3">
          <reference field="3" count="1" selected="0">
            <x v="265"/>
          </reference>
          <reference field="5" count="1">
            <x v="197"/>
          </reference>
          <reference field="9" count="1" selected="0">
            <x v="5"/>
          </reference>
        </references>
      </pivotArea>
    </format>
    <format dxfId="579">
      <pivotArea dataOnly="0" labelOnly="1" outline="0" fieldPosition="0">
        <references count="3">
          <reference field="3" count="1" selected="0">
            <x v="0"/>
          </reference>
          <reference field="5" count="1">
            <x v="110"/>
          </reference>
          <reference field="9" count="1" selected="0">
            <x v="6"/>
          </reference>
        </references>
      </pivotArea>
    </format>
    <format dxfId="578">
      <pivotArea dataOnly="0" labelOnly="1" outline="0" fieldPosition="0">
        <references count="3">
          <reference field="3" count="1" selected="0">
            <x v="8"/>
          </reference>
          <reference field="5" count="1">
            <x v="213"/>
          </reference>
          <reference field="9" count="1" selected="0">
            <x v="6"/>
          </reference>
        </references>
      </pivotArea>
    </format>
    <format dxfId="577">
      <pivotArea dataOnly="0" labelOnly="1" outline="0" fieldPosition="0">
        <references count="3">
          <reference field="3" count="1" selected="0">
            <x v="12"/>
          </reference>
          <reference field="5" count="1">
            <x v="188"/>
          </reference>
          <reference field="9" count="1" selected="0">
            <x v="6"/>
          </reference>
        </references>
      </pivotArea>
    </format>
    <format dxfId="576">
      <pivotArea dataOnly="0" labelOnly="1" outline="0" fieldPosition="0">
        <references count="3">
          <reference field="3" count="1" selected="0">
            <x v="23"/>
          </reference>
          <reference field="5" count="1">
            <x v="17"/>
          </reference>
          <reference field="9" count="1" selected="0">
            <x v="6"/>
          </reference>
        </references>
      </pivotArea>
    </format>
    <format dxfId="575">
      <pivotArea dataOnly="0" labelOnly="1" outline="0" fieldPosition="0">
        <references count="3">
          <reference field="3" count="1" selected="0">
            <x v="35"/>
          </reference>
          <reference field="5" count="1">
            <x v="43"/>
          </reference>
          <reference field="9" count="1" selected="0">
            <x v="6"/>
          </reference>
        </references>
      </pivotArea>
    </format>
    <format dxfId="574">
      <pivotArea dataOnly="0" labelOnly="1" outline="0" fieldPosition="0">
        <references count="3">
          <reference field="3" count="1" selected="0">
            <x v="56"/>
          </reference>
          <reference field="5" count="1">
            <x v="127"/>
          </reference>
          <reference field="9" count="1" selected="0">
            <x v="6"/>
          </reference>
        </references>
      </pivotArea>
    </format>
    <format dxfId="573">
      <pivotArea dataOnly="0" labelOnly="1" outline="0" fieldPosition="0">
        <references count="3">
          <reference field="3" count="1" selected="0">
            <x v="100"/>
          </reference>
          <reference field="5" count="1">
            <x v="180"/>
          </reference>
          <reference field="9" count="1" selected="0">
            <x v="6"/>
          </reference>
        </references>
      </pivotArea>
    </format>
    <format dxfId="572">
      <pivotArea dataOnly="0" labelOnly="1" outline="0" fieldPosition="0">
        <references count="3">
          <reference field="3" count="1" selected="0">
            <x v="232"/>
          </reference>
          <reference field="5" count="1">
            <x v="233"/>
          </reference>
          <reference field="9" count="1" selected="0">
            <x v="6"/>
          </reference>
        </references>
      </pivotArea>
    </format>
    <format dxfId="571">
      <pivotArea dataOnly="0" labelOnly="1" outline="0" fieldPosition="0">
        <references count="3">
          <reference field="3" count="1" selected="0">
            <x v="264"/>
          </reference>
          <reference field="5" count="1">
            <x v="134"/>
          </reference>
          <reference field="9" count="1" selected="0">
            <x v="6"/>
          </reference>
        </references>
      </pivotArea>
    </format>
    <format dxfId="570">
      <pivotArea dataOnly="0" labelOnly="1" outline="0" fieldPosition="0">
        <references count="4">
          <reference field="3" count="1" selected="0">
            <x v="2"/>
          </reference>
          <reference field="5" count="1" selected="0">
            <x v="289"/>
          </reference>
          <reference field="8" count="1">
            <x v="56"/>
          </reference>
          <reference field="9" count="1" selected="0">
            <x v="0"/>
          </reference>
        </references>
      </pivotArea>
    </format>
    <format dxfId="569">
      <pivotArea dataOnly="0" labelOnly="1" outline="0" fieldPosition="0">
        <references count="4">
          <reference field="3" count="1" selected="0">
            <x v="15"/>
          </reference>
          <reference field="5" count="1" selected="0">
            <x v="76"/>
          </reference>
          <reference field="8" count="1">
            <x v="30"/>
          </reference>
          <reference field="9" count="1" selected="0">
            <x v="0"/>
          </reference>
        </references>
      </pivotArea>
    </format>
    <format dxfId="568">
      <pivotArea dataOnly="0" labelOnly="1" outline="0" fieldPosition="0">
        <references count="4">
          <reference field="3" count="1" selected="0">
            <x v="17"/>
          </reference>
          <reference field="5" count="1" selected="0">
            <x v="1"/>
          </reference>
          <reference field="8" count="1">
            <x v="98"/>
          </reference>
          <reference field="9" count="1" selected="0">
            <x v="0"/>
          </reference>
        </references>
      </pivotArea>
    </format>
    <format dxfId="567">
      <pivotArea dataOnly="0" labelOnly="1" outline="0" fieldPosition="0">
        <references count="4">
          <reference field="3" count="1" selected="0">
            <x v="20"/>
          </reference>
          <reference field="5" count="1" selected="0">
            <x v="107"/>
          </reference>
          <reference field="8" count="1">
            <x v="9"/>
          </reference>
          <reference field="9" count="1" selected="0">
            <x v="0"/>
          </reference>
        </references>
      </pivotArea>
    </format>
    <format dxfId="566">
      <pivotArea dataOnly="0" labelOnly="1" outline="0" fieldPosition="0">
        <references count="4">
          <reference field="3" count="1" selected="0">
            <x v="24"/>
          </reference>
          <reference field="5" count="1" selected="0">
            <x v="8"/>
          </reference>
          <reference field="8" count="1">
            <x v="79"/>
          </reference>
          <reference field="9" count="1" selected="0">
            <x v="0"/>
          </reference>
        </references>
      </pivotArea>
    </format>
    <format dxfId="565">
      <pivotArea dataOnly="0" labelOnly="1" outline="0" fieldPosition="0">
        <references count="4">
          <reference field="3" count="1" selected="0">
            <x v="80"/>
          </reference>
          <reference field="5" count="1" selected="0">
            <x v="143"/>
          </reference>
          <reference field="8" count="1">
            <x v="26"/>
          </reference>
          <reference field="9" count="1" selected="0">
            <x v="0"/>
          </reference>
        </references>
      </pivotArea>
    </format>
    <format dxfId="564">
      <pivotArea dataOnly="0" labelOnly="1" outline="0" fieldPosition="0">
        <references count="4">
          <reference field="3" count="1" selected="0">
            <x v="81"/>
          </reference>
          <reference field="5" count="1" selected="0">
            <x v="166"/>
          </reference>
          <reference field="8" count="1">
            <x v="112"/>
          </reference>
          <reference field="9" count="1" selected="0">
            <x v="0"/>
          </reference>
        </references>
      </pivotArea>
    </format>
    <format dxfId="563">
      <pivotArea dataOnly="0" labelOnly="1" outline="0" fieldPosition="0">
        <references count="4">
          <reference field="3" count="1" selected="0">
            <x v="82"/>
          </reference>
          <reference field="5" count="1" selected="0">
            <x v="163"/>
          </reference>
          <reference field="8" count="1">
            <x v="30"/>
          </reference>
          <reference field="9" count="1" selected="0">
            <x v="0"/>
          </reference>
        </references>
      </pivotArea>
    </format>
    <format dxfId="562">
      <pivotArea dataOnly="0" labelOnly="1" outline="0" fieldPosition="0">
        <references count="4">
          <reference field="3" count="1" selected="0">
            <x v="83"/>
          </reference>
          <reference field="5" count="1" selected="0">
            <x v="216"/>
          </reference>
          <reference field="8" count="1">
            <x v="40"/>
          </reference>
          <reference field="9" count="1" selected="0">
            <x v="0"/>
          </reference>
        </references>
      </pivotArea>
    </format>
    <format dxfId="561">
      <pivotArea dataOnly="0" labelOnly="1" outline="0" fieldPosition="0">
        <references count="4">
          <reference field="3" count="1" selected="0">
            <x v="84"/>
          </reference>
          <reference field="5" count="1" selected="0">
            <x v="170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560">
      <pivotArea dataOnly="0" labelOnly="1" outline="0" fieldPosition="0">
        <references count="4">
          <reference field="3" count="1" selected="0">
            <x v="98"/>
          </reference>
          <reference field="5" count="1" selected="0">
            <x v="288"/>
          </reference>
          <reference field="8" count="1">
            <x v="56"/>
          </reference>
          <reference field="9" count="1" selected="0">
            <x v="0"/>
          </reference>
        </references>
      </pivotArea>
    </format>
    <format dxfId="559">
      <pivotArea dataOnly="0" labelOnly="1" outline="0" fieldPosition="0">
        <references count="4">
          <reference field="3" count="1" selected="0">
            <x v="113"/>
          </reference>
          <reference field="5" count="1" selected="0">
            <x v="97"/>
          </reference>
          <reference field="8" count="1">
            <x v="88"/>
          </reference>
          <reference field="9" count="1" selected="0">
            <x v="0"/>
          </reference>
        </references>
      </pivotArea>
    </format>
    <format dxfId="558">
      <pivotArea dataOnly="0" labelOnly="1" outline="0" fieldPosition="0">
        <references count="4">
          <reference field="3" count="1" selected="0">
            <x v="136"/>
          </reference>
          <reference field="5" count="1" selected="0">
            <x v="169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557">
      <pivotArea dataOnly="0" labelOnly="1" outline="0" fieldPosition="0">
        <references count="4">
          <reference field="3" count="1" selected="0">
            <x v="143"/>
          </reference>
          <reference field="5" count="1" selected="0">
            <x v="35"/>
          </reference>
          <reference field="8" count="1">
            <x v="104"/>
          </reference>
          <reference field="9" count="1" selected="0">
            <x v="0"/>
          </reference>
        </references>
      </pivotArea>
    </format>
    <format dxfId="556">
      <pivotArea dataOnly="0" labelOnly="1" outline="0" fieldPosition="0">
        <references count="4">
          <reference field="3" count="1" selected="0">
            <x v="179"/>
          </reference>
          <reference field="5" count="1" selected="0">
            <x v="14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555">
      <pivotArea dataOnly="0" labelOnly="1" outline="0" fieldPosition="0">
        <references count="4">
          <reference field="3" count="1" selected="0">
            <x v="221"/>
          </reference>
          <reference field="5" count="1" selected="0">
            <x v="164"/>
          </reference>
          <reference field="8" count="1">
            <x v="9"/>
          </reference>
          <reference field="9" count="1" selected="0">
            <x v="0"/>
          </reference>
        </references>
      </pivotArea>
    </format>
    <format dxfId="554">
      <pivotArea dataOnly="0" labelOnly="1" outline="0" fieldPosition="0">
        <references count="4">
          <reference field="3" count="1" selected="0">
            <x v="239"/>
          </reference>
          <reference field="5" count="1" selected="0">
            <x v="281"/>
          </reference>
          <reference field="8" count="1">
            <x v="78"/>
          </reference>
          <reference field="9" count="1" selected="0">
            <x v="0"/>
          </reference>
        </references>
      </pivotArea>
    </format>
    <format dxfId="553">
      <pivotArea dataOnly="0" labelOnly="1" outline="0" fieldPosition="0">
        <references count="4">
          <reference field="3" count="1" selected="0">
            <x v="258"/>
          </reference>
          <reference field="5" count="1" selected="0">
            <x v="191"/>
          </reference>
          <reference field="8" count="1">
            <x v="19"/>
          </reference>
          <reference field="9" count="1" selected="0">
            <x v="0"/>
          </reference>
        </references>
      </pivotArea>
    </format>
    <format dxfId="552">
      <pivotArea dataOnly="0" labelOnly="1" outline="0" fieldPosition="0">
        <references count="4">
          <reference field="3" count="1" selected="0">
            <x v="259"/>
          </reference>
          <reference field="5" count="1" selected="0">
            <x v="51"/>
          </reference>
          <reference field="8" count="1">
            <x v="7"/>
          </reference>
          <reference field="9" count="1" selected="0">
            <x v="0"/>
          </reference>
        </references>
      </pivotArea>
    </format>
    <format dxfId="551">
      <pivotArea dataOnly="0" labelOnly="1" outline="0" fieldPosition="0">
        <references count="4">
          <reference field="3" count="1" selected="0">
            <x v="263"/>
          </reference>
          <reference field="5" count="1" selected="0">
            <x v="308"/>
          </reference>
          <reference field="8" count="1">
            <x v="98"/>
          </reference>
          <reference field="9" count="1" selected="0">
            <x v="0"/>
          </reference>
        </references>
      </pivotArea>
    </format>
    <format dxfId="550">
      <pivotArea dataOnly="0" labelOnly="1" outline="0" fieldPosition="0">
        <references count="4">
          <reference field="3" count="1" selected="0">
            <x v="272"/>
          </reference>
          <reference field="5" count="1" selected="0">
            <x v="285"/>
          </reference>
          <reference field="8" count="1">
            <x v="47"/>
          </reference>
          <reference field="9" count="1" selected="0">
            <x v="0"/>
          </reference>
        </references>
      </pivotArea>
    </format>
    <format dxfId="549">
      <pivotArea dataOnly="0" labelOnly="1" outline="0" fieldPosition="0">
        <references count="4">
          <reference field="3" count="1" selected="0">
            <x v="273"/>
          </reference>
          <reference field="5" count="1" selected="0">
            <x v="193"/>
          </reference>
          <reference field="8" count="1">
            <x v="0"/>
          </reference>
          <reference field="9" count="1" selected="0">
            <x v="0"/>
          </reference>
        </references>
      </pivotArea>
    </format>
    <format dxfId="548">
      <pivotArea dataOnly="0" labelOnly="1" outline="0" fieldPosition="0">
        <references count="4">
          <reference field="3" count="1" selected="0">
            <x v="274"/>
          </reference>
          <reference field="5" count="1" selected="0">
            <x v="29"/>
          </reference>
          <reference field="8" count="1">
            <x v="93"/>
          </reference>
          <reference field="9" count="1" selected="0">
            <x v="0"/>
          </reference>
        </references>
      </pivotArea>
    </format>
    <format dxfId="547">
      <pivotArea dataOnly="0" labelOnly="1" outline="0" fieldPosition="0">
        <references count="4">
          <reference field="3" count="1" selected="0">
            <x v="275"/>
          </reference>
          <reference field="5" count="1" selected="0">
            <x v="309"/>
          </reference>
          <reference field="8" count="1">
            <x v="51"/>
          </reference>
          <reference field="9" count="1" selected="0">
            <x v="0"/>
          </reference>
        </references>
      </pivotArea>
    </format>
    <format dxfId="546">
      <pivotArea dataOnly="0" labelOnly="1" outline="0" fieldPosition="0">
        <references count="4">
          <reference field="3" count="1" selected="0">
            <x v="3"/>
          </reference>
          <reference field="5" count="1" selected="0">
            <x v="2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545">
      <pivotArea dataOnly="0" labelOnly="1" outline="0" fieldPosition="0">
        <references count="4">
          <reference field="3" count="1" selected="0">
            <x v="11"/>
          </reference>
          <reference field="5" count="1" selected="0">
            <x v="130"/>
          </reference>
          <reference field="8" count="1">
            <x v="32"/>
          </reference>
          <reference field="9" count="1" selected="0">
            <x v="1"/>
          </reference>
        </references>
      </pivotArea>
    </format>
    <format dxfId="544">
      <pivotArea dataOnly="0" labelOnly="1" outline="0" fieldPosition="0">
        <references count="4">
          <reference field="3" count="1" selected="0">
            <x v="21"/>
          </reference>
          <reference field="5" count="1" selected="0">
            <x v="109"/>
          </reference>
          <reference field="8" count="1">
            <x v="37"/>
          </reference>
          <reference field="9" count="1" selected="0">
            <x v="1"/>
          </reference>
        </references>
      </pivotArea>
    </format>
    <format dxfId="543">
      <pivotArea dataOnly="0" labelOnly="1" outline="0" fieldPosition="0">
        <references count="4">
          <reference field="3" count="1" selected="0">
            <x v="38"/>
          </reference>
          <reference field="5" count="1" selected="0">
            <x v="272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542">
      <pivotArea dataOnly="0" labelOnly="1" outline="0" fieldPosition="0">
        <references count="4">
          <reference field="3" count="1" selected="0">
            <x v="86"/>
          </reference>
          <reference field="5" count="1" selected="0">
            <x v="296"/>
          </reference>
          <reference field="8" count="1">
            <x v="20"/>
          </reference>
          <reference field="9" count="1" selected="0">
            <x v="1"/>
          </reference>
        </references>
      </pivotArea>
    </format>
    <format dxfId="541">
      <pivotArea dataOnly="0" labelOnly="1" outline="0" fieldPosition="0">
        <references count="4">
          <reference field="3" count="1" selected="0">
            <x v="140"/>
          </reference>
          <reference field="5" count="1" selected="0">
            <x v="150"/>
          </reference>
          <reference field="8" count="1">
            <x v="37"/>
          </reference>
          <reference field="9" count="1" selected="0">
            <x v="1"/>
          </reference>
        </references>
      </pivotArea>
    </format>
    <format dxfId="540">
      <pivotArea dataOnly="0" labelOnly="1" outline="0" fieldPosition="0">
        <references count="4">
          <reference field="3" count="1" selected="0">
            <x v="166"/>
          </reference>
          <reference field="5" count="1" selected="0">
            <x v="268"/>
          </reference>
          <reference field="8" count="1">
            <x v="46"/>
          </reference>
          <reference field="9" count="1" selected="0">
            <x v="1"/>
          </reference>
        </references>
      </pivotArea>
    </format>
    <format dxfId="539">
      <pivotArea dataOnly="0" labelOnly="1" outline="0" fieldPosition="0">
        <references count="4">
          <reference field="3" count="1" selected="0">
            <x v="194"/>
          </reference>
          <reference field="5" count="1" selected="0">
            <x v="144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538">
      <pivotArea dataOnly="0" labelOnly="1" outline="0" fieldPosition="0">
        <references count="4">
          <reference field="3" count="1" selected="0">
            <x v="37"/>
          </reference>
          <reference field="5" count="1" selected="0">
            <x v="149"/>
          </reference>
          <reference field="8" count="1">
            <x v="113"/>
          </reference>
          <reference field="9" count="1" selected="0">
            <x v="2"/>
          </reference>
        </references>
      </pivotArea>
    </format>
    <format dxfId="537">
      <pivotArea dataOnly="0" labelOnly="1" outline="0" fieldPosition="0">
        <references count="4">
          <reference field="3" count="1" selected="0">
            <x v="72"/>
          </reference>
          <reference field="5" count="1" selected="0">
            <x v="240"/>
          </reference>
          <reference field="8" count="1">
            <x v="55"/>
          </reference>
          <reference field="9" count="1" selected="0">
            <x v="2"/>
          </reference>
        </references>
      </pivotArea>
    </format>
    <format dxfId="536">
      <pivotArea dataOnly="0" labelOnly="1" outline="0" fieldPosition="0">
        <references count="4">
          <reference field="3" count="1" selected="0">
            <x v="77"/>
          </reference>
          <reference field="5" count="1" selected="0">
            <x v="217"/>
          </reference>
          <reference field="8" count="1">
            <x v="48"/>
          </reference>
          <reference field="9" count="1" selected="0">
            <x v="2"/>
          </reference>
        </references>
      </pivotArea>
    </format>
    <format dxfId="535">
      <pivotArea dataOnly="0" labelOnly="1" outline="0" fieldPosition="0">
        <references count="4">
          <reference field="3" count="1" selected="0">
            <x v="78"/>
          </reference>
          <reference field="5" count="1" selected="0">
            <x v="65"/>
          </reference>
          <reference field="8" count="1">
            <x v="24"/>
          </reference>
          <reference field="9" count="1" selected="0">
            <x v="2"/>
          </reference>
        </references>
      </pivotArea>
    </format>
    <format dxfId="534">
      <pivotArea dataOnly="0" labelOnly="1" outline="0" fieldPosition="0">
        <references count="4">
          <reference field="3" count="1" selected="0">
            <x v="92"/>
          </reference>
          <reference field="5" count="1" selected="0">
            <x v="148"/>
          </reference>
          <reference field="8" count="1">
            <x v="114"/>
          </reference>
          <reference field="9" count="1" selected="0">
            <x v="2"/>
          </reference>
        </references>
      </pivotArea>
    </format>
    <format dxfId="533">
      <pivotArea dataOnly="0" labelOnly="1" outline="0" fieldPosition="0">
        <references count="4">
          <reference field="3" count="1" selected="0">
            <x v="130"/>
          </reference>
          <reference field="5" count="1" selected="0">
            <x v="101"/>
          </reference>
          <reference field="8" count="1">
            <x v="110"/>
          </reference>
          <reference field="9" count="1" selected="0">
            <x v="2"/>
          </reference>
        </references>
      </pivotArea>
    </format>
    <format dxfId="532">
      <pivotArea dataOnly="0" labelOnly="1" outline="0" fieldPosition="0">
        <references count="4">
          <reference field="3" count="1" selected="0">
            <x v="235"/>
          </reference>
          <reference field="5" count="1" selected="0">
            <x v="284"/>
          </reference>
          <reference field="8" count="1">
            <x v="76"/>
          </reference>
          <reference field="9" count="1" selected="0">
            <x v="2"/>
          </reference>
        </references>
      </pivotArea>
    </format>
    <format dxfId="531">
      <pivotArea dataOnly="0" labelOnly="1" outline="0" fieldPosition="0">
        <references count="4">
          <reference field="3" count="1" selected="0">
            <x v="19"/>
          </reference>
          <reference field="5" count="1" selected="0">
            <x v="111"/>
          </reference>
          <reference field="8" count="1">
            <x v="67"/>
          </reference>
          <reference field="9" count="1" selected="0">
            <x v="3"/>
          </reference>
        </references>
      </pivotArea>
    </format>
    <format dxfId="530">
      <pivotArea dataOnly="0" labelOnly="1" outline="0" fieldPosition="0">
        <references count="4">
          <reference field="3" count="1" selected="0">
            <x v="22"/>
          </reference>
          <reference field="5" count="1" selected="0">
            <x v="155"/>
          </reference>
          <reference field="8" count="1">
            <x v="34"/>
          </reference>
          <reference field="9" count="1" selected="0">
            <x v="3"/>
          </reference>
        </references>
      </pivotArea>
    </format>
    <format dxfId="529">
      <pivotArea dataOnly="0" labelOnly="1" outline="0" fieldPosition="0">
        <references count="4">
          <reference field="3" count="1" selected="0">
            <x v="25"/>
          </reference>
          <reference field="5" count="1" selected="0">
            <x v="119"/>
          </reference>
          <reference field="8" count="1">
            <x v="14"/>
          </reference>
          <reference field="9" count="1" selected="0">
            <x v="3"/>
          </reference>
        </references>
      </pivotArea>
    </format>
    <format dxfId="528">
      <pivotArea dataOnly="0" labelOnly="1" outline="0" fieldPosition="0">
        <references count="4">
          <reference field="3" count="1" selected="0">
            <x v="30"/>
          </reference>
          <reference field="5" count="1" selected="0">
            <x v="114"/>
          </reference>
          <reference field="8" count="1">
            <x v="82"/>
          </reference>
          <reference field="9" count="1" selected="0">
            <x v="3"/>
          </reference>
        </references>
      </pivotArea>
    </format>
    <format dxfId="527">
      <pivotArea dataOnly="0" labelOnly="1" outline="0" fieldPosition="0">
        <references count="4">
          <reference field="3" count="1" selected="0">
            <x v="53"/>
          </reference>
          <reference field="5" count="1" selected="0">
            <x v="228"/>
          </reference>
          <reference field="8" count="1">
            <x v="90"/>
          </reference>
          <reference field="9" count="1" selected="0">
            <x v="3"/>
          </reference>
        </references>
      </pivotArea>
    </format>
    <format dxfId="526">
      <pivotArea dataOnly="0" labelOnly="1" outline="0" fieldPosition="0">
        <references count="4">
          <reference field="3" count="1" selected="0">
            <x v="54"/>
          </reference>
          <reference field="5" count="1" selected="0">
            <x v="112"/>
          </reference>
          <reference field="8" count="1">
            <x v="110"/>
          </reference>
          <reference field="9" count="1" selected="0">
            <x v="3"/>
          </reference>
        </references>
      </pivotArea>
    </format>
    <format dxfId="525">
      <pivotArea dataOnly="0" labelOnly="1" outline="0" fieldPosition="0">
        <references count="4">
          <reference field="3" count="1" selected="0">
            <x v="59"/>
          </reference>
          <reference field="5" count="1" selected="0">
            <x v="102"/>
          </reference>
          <reference field="8" count="1">
            <x v="105"/>
          </reference>
          <reference field="9" count="1" selected="0">
            <x v="3"/>
          </reference>
        </references>
      </pivotArea>
    </format>
    <format dxfId="524">
      <pivotArea dataOnly="0" labelOnly="1" outline="0" fieldPosition="0">
        <references count="4">
          <reference field="3" count="1" selected="0">
            <x v="60"/>
          </reference>
          <reference field="5" count="1" selected="0">
            <x v="52"/>
          </reference>
          <reference field="8" count="1">
            <x v="53"/>
          </reference>
          <reference field="9" count="1" selected="0">
            <x v="3"/>
          </reference>
        </references>
      </pivotArea>
    </format>
    <format dxfId="523">
      <pivotArea dataOnly="0" labelOnly="1" outline="0" fieldPosition="0">
        <references count="4">
          <reference field="3" count="1" selected="0">
            <x v="63"/>
          </reference>
          <reference field="5" count="1" selected="0">
            <x v="158"/>
          </reference>
          <reference field="8" count="1">
            <x v="2"/>
          </reference>
          <reference field="9" count="1" selected="0">
            <x v="3"/>
          </reference>
        </references>
      </pivotArea>
    </format>
    <format dxfId="522">
      <pivotArea dataOnly="0" labelOnly="1" outline="0" fieldPosition="0">
        <references count="4">
          <reference field="3" count="1" selected="0">
            <x v="66"/>
          </reference>
          <reference field="5" count="1" selected="0">
            <x v="182"/>
          </reference>
          <reference field="8" count="1">
            <x v="111"/>
          </reference>
          <reference field="9" count="1" selected="0">
            <x v="3"/>
          </reference>
        </references>
      </pivotArea>
    </format>
    <format dxfId="521">
      <pivotArea dataOnly="0" labelOnly="1" outline="0" fieldPosition="0">
        <references count="4">
          <reference field="3" count="1" selected="0">
            <x v="67"/>
          </reference>
          <reference field="5" count="1" selected="0">
            <x v="75"/>
          </reference>
          <reference field="8" count="1">
            <x v="11"/>
          </reference>
          <reference field="9" count="1" selected="0">
            <x v="3"/>
          </reference>
        </references>
      </pivotArea>
    </format>
    <format dxfId="520">
      <pivotArea dataOnly="0" labelOnly="1" outline="0" fieldPosition="0">
        <references count="4">
          <reference field="3" count="1" selected="0">
            <x v="74"/>
          </reference>
          <reference field="5" count="1" selected="0">
            <x v="70"/>
          </reference>
          <reference field="8" count="1">
            <x v="10"/>
          </reference>
          <reference field="9" count="1" selected="0">
            <x v="3"/>
          </reference>
        </references>
      </pivotArea>
    </format>
    <format dxfId="519">
      <pivotArea dataOnly="0" labelOnly="1" outline="0" fieldPosition="0">
        <references count="4">
          <reference field="3" count="1" selected="0">
            <x v="94"/>
          </reference>
          <reference field="5" count="1" selected="0">
            <x v="291"/>
          </reference>
          <reference field="8" count="1">
            <x v="62"/>
          </reference>
          <reference field="9" count="1" selected="0">
            <x v="3"/>
          </reference>
        </references>
      </pivotArea>
    </format>
    <format dxfId="518">
      <pivotArea dataOnly="0" labelOnly="1" outline="0" fieldPosition="0">
        <references count="4">
          <reference field="3" count="1" selected="0">
            <x v="102"/>
          </reference>
          <reference field="5" count="1" selected="0">
            <x v="73"/>
          </reference>
          <reference field="8" count="1">
            <x v="82"/>
          </reference>
          <reference field="9" count="1" selected="0">
            <x v="3"/>
          </reference>
        </references>
      </pivotArea>
    </format>
    <format dxfId="517">
      <pivotArea dataOnly="0" labelOnly="1" outline="0" fieldPosition="0">
        <references count="4">
          <reference field="3" count="1" selected="0">
            <x v="124"/>
          </reference>
          <reference field="5" count="1" selected="0">
            <x v="68"/>
          </reference>
          <reference field="8" count="1">
            <x v="27"/>
          </reference>
          <reference field="9" count="1" selected="0">
            <x v="3"/>
          </reference>
        </references>
      </pivotArea>
    </format>
    <format dxfId="516">
      <pivotArea dataOnly="0" labelOnly="1" outline="0" fieldPosition="0">
        <references count="4">
          <reference field="3" count="1" selected="0">
            <x v="144"/>
          </reference>
          <reference field="5" count="1" selected="0">
            <x v="273"/>
          </reference>
          <reference field="8" count="1">
            <x v="46"/>
          </reference>
          <reference field="9" count="1" selected="0">
            <x v="3"/>
          </reference>
        </references>
      </pivotArea>
    </format>
    <format dxfId="515">
      <pivotArea dataOnly="0" labelOnly="1" outline="0" fieldPosition="0">
        <references count="4">
          <reference field="3" count="1" selected="0">
            <x v="189"/>
          </reference>
          <reference field="5" count="1" selected="0">
            <x v="32"/>
          </reference>
          <reference field="8" count="1">
            <x v="107"/>
          </reference>
          <reference field="9" count="1" selected="0">
            <x v="3"/>
          </reference>
        </references>
      </pivotArea>
    </format>
    <format dxfId="514">
      <pivotArea dataOnly="0" labelOnly="1" outline="0" fieldPosition="0">
        <references count="4">
          <reference field="3" count="1" selected="0">
            <x v="190"/>
          </reference>
          <reference field="5" count="1" selected="0">
            <x v="232"/>
          </reference>
          <reference field="8" count="1">
            <x v="53"/>
          </reference>
          <reference field="9" count="1" selected="0">
            <x v="3"/>
          </reference>
        </references>
      </pivotArea>
    </format>
    <format dxfId="513">
      <pivotArea dataOnly="0" labelOnly="1" outline="0" fieldPosition="0">
        <references count="4">
          <reference field="3" count="1" selected="0">
            <x v="202"/>
          </reference>
          <reference field="5" count="1" selected="0">
            <x v="49"/>
          </reference>
          <reference field="8" count="1">
            <x v="68"/>
          </reference>
          <reference field="9" count="1" selected="0">
            <x v="3"/>
          </reference>
        </references>
      </pivotArea>
    </format>
    <format dxfId="512">
      <pivotArea dataOnly="0" labelOnly="1" outline="0" fieldPosition="0">
        <references count="4">
          <reference field="3" count="1" selected="0">
            <x v="203"/>
          </reference>
          <reference field="5" count="1" selected="0">
            <x v="136"/>
          </reference>
          <reference field="8" count="1">
            <x v="108"/>
          </reference>
          <reference field="9" count="1" selected="0">
            <x v="3"/>
          </reference>
        </references>
      </pivotArea>
    </format>
    <format dxfId="511">
      <pivotArea dataOnly="0" labelOnly="1" outline="0" fieldPosition="0">
        <references count="4">
          <reference field="3" count="1" selected="0">
            <x v="213"/>
          </reference>
          <reference field="5" count="1" selected="0">
            <x v="66"/>
          </reference>
          <reference field="8" count="1">
            <x v="105"/>
          </reference>
          <reference field="9" count="1" selected="0">
            <x v="3"/>
          </reference>
        </references>
      </pivotArea>
    </format>
    <format dxfId="510">
      <pivotArea dataOnly="0" labelOnly="1" outline="0" fieldPosition="0">
        <references count="4">
          <reference field="3" count="1" selected="0">
            <x v="227"/>
          </reference>
          <reference field="5" count="1" selected="0">
            <x v="286"/>
          </reference>
          <reference field="8" count="1">
            <x v="97"/>
          </reference>
          <reference field="9" count="1" selected="0">
            <x v="3"/>
          </reference>
        </references>
      </pivotArea>
    </format>
    <format dxfId="509">
      <pivotArea dataOnly="0" labelOnly="1" outline="0" fieldPosition="0">
        <references count="4">
          <reference field="3" count="1" selected="0">
            <x v="234"/>
          </reference>
          <reference field="5" count="1" selected="0">
            <x v="223"/>
          </reference>
          <reference field="8" count="1">
            <x v="102"/>
          </reference>
          <reference field="9" count="1" selected="0">
            <x v="3"/>
          </reference>
        </references>
      </pivotArea>
    </format>
    <format dxfId="508">
      <pivotArea dataOnly="0" labelOnly="1" outline="0" fieldPosition="0">
        <references count="4">
          <reference field="3" count="1" selected="0">
            <x v="241"/>
          </reference>
          <reference field="5" count="1" selected="0">
            <x v="276"/>
          </reference>
          <reference field="8" count="1">
            <x v="36"/>
          </reference>
          <reference field="9" count="1" selected="0">
            <x v="3"/>
          </reference>
        </references>
      </pivotArea>
    </format>
    <format dxfId="507">
      <pivotArea dataOnly="0" labelOnly="1" outline="0" fieldPosition="0">
        <references count="4">
          <reference field="3" count="1" selected="0">
            <x v="245"/>
          </reference>
          <reference field="5" count="1" selected="0">
            <x v="205"/>
          </reference>
          <reference field="8" count="1">
            <x v="61"/>
          </reference>
          <reference field="9" count="1" selected="0">
            <x v="3"/>
          </reference>
        </references>
      </pivotArea>
    </format>
    <format dxfId="506">
      <pivotArea dataOnly="0" labelOnly="1" outline="0" fieldPosition="0">
        <references count="4">
          <reference field="3" count="1" selected="0">
            <x v="252"/>
          </reference>
          <reference field="5" count="1" selected="0">
            <x v="161"/>
          </reference>
          <reference field="8" count="1">
            <x v="67"/>
          </reference>
          <reference field="9" count="1" selected="0">
            <x v="3"/>
          </reference>
        </references>
      </pivotArea>
    </format>
    <format dxfId="505">
      <pivotArea dataOnly="0" labelOnly="1" outline="0" fieldPosition="0">
        <references count="4">
          <reference field="3" count="1" selected="0">
            <x v="284"/>
          </reference>
          <reference field="5" count="1" selected="0">
            <x v="72"/>
          </reference>
          <reference field="8" count="1">
            <x v="80"/>
          </reference>
          <reference field="9" count="1" selected="0">
            <x v="3"/>
          </reference>
        </references>
      </pivotArea>
    </format>
    <format dxfId="504">
      <pivotArea dataOnly="0" labelOnly="1" outline="0" fieldPosition="0">
        <references count="4">
          <reference field="3" count="1" selected="0">
            <x v="304"/>
          </reference>
          <reference field="5" count="1" selected="0">
            <x v="67"/>
          </reference>
          <reference field="8" count="1">
            <x v="103"/>
          </reference>
          <reference field="9" count="1" selected="0">
            <x v="3"/>
          </reference>
        </references>
      </pivotArea>
    </format>
    <format dxfId="503">
      <pivotArea dataOnly="0" labelOnly="1" outline="0" fieldPosition="0">
        <references count="4">
          <reference field="3" count="1" selected="0">
            <x v="13"/>
          </reference>
          <reference field="5" count="1" selected="0">
            <x v="116"/>
          </reference>
          <reference field="8" count="1">
            <x v="96"/>
          </reference>
          <reference field="9" count="1" selected="0">
            <x v="4"/>
          </reference>
        </references>
      </pivotArea>
    </format>
    <format dxfId="502">
      <pivotArea dataOnly="0" labelOnly="1" outline="0" fieldPosition="0">
        <references count="4">
          <reference field="3" count="1" selected="0">
            <x v="27"/>
          </reference>
          <reference field="5" count="1" selected="0">
            <x v="46"/>
          </reference>
          <reference field="8" count="1">
            <x v="3"/>
          </reference>
          <reference field="9" count="1" selected="0">
            <x v="4"/>
          </reference>
        </references>
      </pivotArea>
    </format>
    <format dxfId="501">
      <pivotArea dataOnly="0" labelOnly="1" outline="0" fieldPosition="0">
        <references count="4">
          <reference field="3" count="1" selected="0">
            <x v="36"/>
          </reference>
          <reference field="5" count="1" selected="0">
            <x v="282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500">
      <pivotArea dataOnly="0" labelOnly="1" outline="0" fieldPosition="0">
        <references count="4">
          <reference field="3" count="1" selected="0">
            <x v="91"/>
          </reference>
          <reference field="5" count="1" selected="0">
            <x v="61"/>
          </reference>
          <reference field="8" count="1">
            <x v="18"/>
          </reference>
          <reference field="9" count="1" selected="0">
            <x v="4"/>
          </reference>
        </references>
      </pivotArea>
    </format>
    <format dxfId="499">
      <pivotArea dataOnly="0" labelOnly="1" outline="0" fieldPosition="0">
        <references count="4">
          <reference field="3" count="1" selected="0">
            <x v="105"/>
          </reference>
          <reference field="5" count="1" selected="0">
            <x v="100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498">
      <pivotArea dataOnly="0" labelOnly="1" outline="0" fieldPosition="0">
        <references count="4">
          <reference field="3" count="1" selected="0">
            <x v="209"/>
          </reference>
          <reference field="5" count="1" selected="0">
            <x v="20"/>
          </reference>
          <reference field="8" count="1">
            <x v="31"/>
          </reference>
          <reference field="9" count="1" selected="0">
            <x v="4"/>
          </reference>
        </references>
      </pivotArea>
    </format>
    <format dxfId="497">
      <pivotArea dataOnly="0" labelOnly="1" outline="0" fieldPosition="0">
        <references count="4">
          <reference field="3" count="1" selected="0">
            <x v="211"/>
          </reference>
          <reference field="5" count="1" selected="0">
            <x v="229"/>
          </reference>
          <reference field="8" count="1">
            <x v="45"/>
          </reference>
          <reference field="9" count="1" selected="0">
            <x v="4"/>
          </reference>
        </references>
      </pivotArea>
    </format>
    <format dxfId="496">
      <pivotArea dataOnly="0" labelOnly="1" outline="0" fieldPosition="0">
        <references count="4">
          <reference field="3" count="1" selected="0">
            <x v="214"/>
          </reference>
          <reference field="5" count="1" selected="0">
            <x v="241"/>
          </reference>
          <reference field="8" count="1">
            <x v="96"/>
          </reference>
          <reference field="9" count="1" selected="0">
            <x v="4"/>
          </reference>
        </references>
      </pivotArea>
    </format>
    <format dxfId="495">
      <pivotArea dataOnly="0" labelOnly="1" outline="0" fieldPosition="0">
        <references count="4">
          <reference field="3" count="1" selected="0">
            <x v="219"/>
          </reference>
          <reference field="5" count="1" selected="0">
            <x v="95"/>
          </reference>
          <reference field="8" count="1">
            <x v="75"/>
          </reference>
          <reference field="9" count="1" selected="0">
            <x v="4"/>
          </reference>
        </references>
      </pivotArea>
    </format>
    <format dxfId="494">
      <pivotArea dataOnly="0" labelOnly="1" outline="0" fieldPosition="0">
        <references count="4">
          <reference field="3" count="1" selected="0">
            <x v="220"/>
          </reference>
          <reference field="5" count="1" selected="0">
            <x v="30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493">
      <pivotArea dataOnly="0" labelOnly="1" outline="0" fieldPosition="0">
        <references count="4">
          <reference field="3" count="1" selected="0">
            <x v="231"/>
          </reference>
          <reference field="5" count="1" selected="0">
            <x v="44"/>
          </reference>
          <reference field="8" count="1">
            <x v="47"/>
          </reference>
          <reference field="9" count="1" selected="0">
            <x v="4"/>
          </reference>
        </references>
      </pivotArea>
    </format>
    <format dxfId="492">
      <pivotArea dataOnly="0" labelOnly="1" outline="0" fieldPosition="0">
        <references count="4">
          <reference field="3" count="1" selected="0">
            <x v="243"/>
          </reference>
          <reference field="5" count="1" selected="0">
            <x v="254"/>
          </reference>
          <reference field="8" count="1">
            <x v="18"/>
          </reference>
          <reference field="9" count="1" selected="0">
            <x v="4"/>
          </reference>
        </references>
      </pivotArea>
    </format>
    <format dxfId="491">
      <pivotArea dataOnly="0" labelOnly="1" outline="0" fieldPosition="0">
        <references count="4">
          <reference field="3" count="1" selected="0">
            <x v="39"/>
          </reference>
          <reference field="5" count="1" selected="0">
            <x v="126"/>
          </reference>
          <reference field="8" count="1">
            <x v="81"/>
          </reference>
          <reference field="9" count="1" selected="0">
            <x v="5"/>
          </reference>
        </references>
      </pivotArea>
    </format>
    <format dxfId="490">
      <pivotArea dataOnly="0" labelOnly="1" outline="0" fieldPosition="0">
        <references count="4">
          <reference field="3" count="1" selected="0">
            <x v="62"/>
          </reference>
          <reference field="5" count="1" selected="0">
            <x v="84"/>
          </reference>
          <reference field="8" count="1">
            <x v="89"/>
          </reference>
          <reference field="9" count="1" selected="0">
            <x v="5"/>
          </reference>
        </references>
      </pivotArea>
    </format>
    <format dxfId="489">
      <pivotArea dataOnly="0" labelOnly="1" outline="0" fieldPosition="0">
        <references count="4">
          <reference field="3" count="1" selected="0">
            <x v="265"/>
          </reference>
          <reference field="5" count="1" selected="0">
            <x v="197"/>
          </reference>
          <reference field="8" count="1">
            <x v="86"/>
          </reference>
          <reference field="9" count="1" selected="0">
            <x v="5"/>
          </reference>
        </references>
      </pivotArea>
    </format>
    <format dxfId="488">
      <pivotArea dataOnly="0" labelOnly="1" outline="0" fieldPosition="0">
        <references count="4">
          <reference field="3" count="1" selected="0">
            <x v="0"/>
          </reference>
          <reference field="5" count="1" selected="0">
            <x v="110"/>
          </reference>
          <reference field="8" count="1">
            <x v="65"/>
          </reference>
          <reference field="9" count="1" selected="0">
            <x v="6"/>
          </reference>
        </references>
      </pivotArea>
    </format>
    <format dxfId="487">
      <pivotArea dataOnly="0" labelOnly="1" outline="0" fieldPosition="0">
        <references count="4">
          <reference field="3" count="1" selected="0">
            <x v="56"/>
          </reference>
          <reference field="5" count="1" selected="0">
            <x v="127"/>
          </reference>
          <reference field="8" count="1">
            <x v="95"/>
          </reference>
          <reference field="9" count="1" selected="0">
            <x v="6"/>
          </reference>
        </references>
      </pivotArea>
    </format>
    <format dxfId="486">
      <pivotArea dataOnly="0" labelOnly="1" outline="0" fieldPosition="0">
        <references count="4">
          <reference field="3" count="1" selected="0">
            <x v="100"/>
          </reference>
          <reference field="5" count="1" selected="0">
            <x v="180"/>
          </reference>
          <reference field="8" count="1">
            <x v="52"/>
          </reference>
          <reference field="9" count="1" selected="0">
            <x v="6"/>
          </reference>
        </references>
      </pivotArea>
    </format>
    <format dxfId="485">
      <pivotArea dataOnly="0" labelOnly="1" outline="0" fieldPosition="0">
        <references count="4">
          <reference field="3" count="1" selected="0">
            <x v="232"/>
          </reference>
          <reference field="5" count="1" selected="0">
            <x v="233"/>
          </reference>
          <reference field="8" count="1">
            <x v="65"/>
          </reference>
          <reference field="9" count="1" selected="0">
            <x v="6"/>
          </reference>
        </references>
      </pivotArea>
    </format>
    <format dxfId="484">
      <pivotArea dataOnly="0" labelOnly="1" outline="0" fieldPosition="0">
        <references count="4">
          <reference field="3" count="1" selected="0">
            <x v="264"/>
          </reference>
          <reference field="5" count="1" selected="0">
            <x v="134"/>
          </reference>
          <reference field="8" count="1">
            <x v="52"/>
          </reference>
          <reference field="9" count="1" selected="0">
            <x v="6"/>
          </reference>
        </references>
      </pivotArea>
    </format>
    <format dxfId="483">
      <pivotArea dataOnly="0" labelOnly="1" outline="0" fieldPosition="0">
        <references count="5">
          <reference field="3" count="1" selected="0">
            <x v="2"/>
          </reference>
          <reference field="5" count="1" selected="0">
            <x v="289"/>
          </reference>
          <reference field="6" count="1">
            <x v="1"/>
          </reference>
          <reference field="8" count="1" selected="0">
            <x v="56"/>
          </reference>
          <reference field="9" count="1" selected="0">
            <x v="0"/>
          </reference>
        </references>
      </pivotArea>
    </format>
    <format dxfId="482">
      <pivotArea dataOnly="0" labelOnly="1" outline="0" fieldPosition="0">
        <references count="5">
          <reference field="3" count="1" selected="0">
            <x v="15"/>
          </reference>
          <reference field="5" count="1" selected="0">
            <x v="76"/>
          </reference>
          <reference field="6" count="1">
            <x v="0"/>
          </reference>
          <reference field="8" count="1" selected="0">
            <x v="30"/>
          </reference>
          <reference field="9" count="1" selected="0">
            <x v="0"/>
          </reference>
        </references>
      </pivotArea>
    </format>
    <format dxfId="481">
      <pivotArea dataOnly="0" labelOnly="1" outline="0" fieldPosition="0">
        <references count="5">
          <reference field="3" count="1" selected="0">
            <x v="17"/>
          </reference>
          <reference field="5" count="1" selected="0">
            <x v="1"/>
          </reference>
          <reference field="6" count="1">
            <x v="1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480">
      <pivotArea dataOnly="0" labelOnly="1" outline="0" fieldPosition="0">
        <references count="5">
          <reference field="3" count="1" selected="0">
            <x v="18"/>
          </reference>
          <reference field="5" count="1" selected="0">
            <x v="0"/>
          </reference>
          <reference field="6" count="1">
            <x v="0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479">
      <pivotArea dataOnly="0" labelOnly="1" outline="0" fieldPosition="0">
        <references count="5">
          <reference field="3" count="1" selected="0">
            <x v="20"/>
          </reference>
          <reference field="5" count="1" selected="0">
            <x v="107"/>
          </reference>
          <reference field="6" count="1">
            <x v="0"/>
          </reference>
          <reference field="8" count="1" selected="0">
            <x v="9"/>
          </reference>
          <reference field="9" count="1" selected="0">
            <x v="0"/>
          </reference>
        </references>
      </pivotArea>
    </format>
    <format dxfId="478">
      <pivotArea dataOnly="0" labelOnly="1" outline="0" fieldPosition="0">
        <references count="5">
          <reference field="3" count="1" selected="0">
            <x v="24"/>
          </reference>
          <reference field="5" count="1" selected="0">
            <x v="8"/>
          </reference>
          <reference field="6" count="1">
            <x v="0"/>
          </reference>
          <reference field="8" count="1" selected="0">
            <x v="79"/>
          </reference>
          <reference field="9" count="1" selected="0">
            <x v="0"/>
          </reference>
        </references>
      </pivotArea>
    </format>
    <format dxfId="477">
      <pivotArea dataOnly="0" labelOnly="1" outline="0" fieldPosition="0">
        <references count="5">
          <reference field="3" count="1" selected="0">
            <x v="80"/>
          </reference>
          <reference field="5" count="1" selected="0">
            <x v="143"/>
          </reference>
          <reference field="6" count="1">
            <x v="0"/>
          </reference>
          <reference field="8" count="1" selected="0">
            <x v="26"/>
          </reference>
          <reference field="9" count="1" selected="0">
            <x v="0"/>
          </reference>
        </references>
      </pivotArea>
    </format>
    <format dxfId="476">
      <pivotArea dataOnly="0" labelOnly="1" outline="0" fieldPosition="0">
        <references count="5">
          <reference field="3" count="1" selected="0">
            <x v="81"/>
          </reference>
          <reference field="5" count="1" selected="0">
            <x v="166"/>
          </reference>
          <reference field="6" count="1">
            <x v="0"/>
          </reference>
          <reference field="8" count="1" selected="0">
            <x v="112"/>
          </reference>
          <reference field="9" count="1" selected="0">
            <x v="0"/>
          </reference>
        </references>
      </pivotArea>
    </format>
    <format dxfId="475">
      <pivotArea dataOnly="0" labelOnly="1" outline="0" fieldPosition="0">
        <references count="5">
          <reference field="3" count="1" selected="0">
            <x v="82"/>
          </reference>
          <reference field="5" count="1" selected="0">
            <x v="163"/>
          </reference>
          <reference field="6" count="1">
            <x v="0"/>
          </reference>
          <reference field="8" count="1" selected="0">
            <x v="30"/>
          </reference>
          <reference field="9" count="1" selected="0">
            <x v="0"/>
          </reference>
        </references>
      </pivotArea>
    </format>
    <format dxfId="474">
      <pivotArea dataOnly="0" labelOnly="1" outline="0" fieldPosition="0">
        <references count="5">
          <reference field="3" count="1" selected="0">
            <x v="83"/>
          </reference>
          <reference field="5" count="1" selected="0">
            <x v="216"/>
          </reference>
          <reference field="6" count="1">
            <x v="0"/>
          </reference>
          <reference field="8" count="1" selected="0">
            <x v="40"/>
          </reference>
          <reference field="9" count="1" selected="0">
            <x v="0"/>
          </reference>
        </references>
      </pivotArea>
    </format>
    <format dxfId="473">
      <pivotArea dataOnly="0" labelOnly="1" outline="0" fieldPosition="0">
        <references count="5">
          <reference field="3" count="1" selected="0">
            <x v="84"/>
          </reference>
          <reference field="5" count="1" selected="0">
            <x v="170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472">
      <pivotArea dataOnly="0" labelOnly="1" outline="0" fieldPosition="0">
        <references count="5">
          <reference field="3" count="1" selected="0">
            <x v="98"/>
          </reference>
          <reference field="5" count="1" selected="0">
            <x v="288"/>
          </reference>
          <reference field="6" count="1">
            <x v="0"/>
          </reference>
          <reference field="8" count="1" selected="0">
            <x v="56"/>
          </reference>
          <reference field="9" count="1" selected="0">
            <x v="0"/>
          </reference>
        </references>
      </pivotArea>
    </format>
    <format dxfId="471">
      <pivotArea dataOnly="0" labelOnly="1" outline="0" fieldPosition="0">
        <references count="5">
          <reference field="3" count="1" selected="0">
            <x v="113"/>
          </reference>
          <reference field="5" count="1" selected="0">
            <x v="97"/>
          </reference>
          <reference field="6" count="1">
            <x v="0"/>
          </reference>
          <reference field="8" count="1" selected="0">
            <x v="88"/>
          </reference>
          <reference field="9" count="1" selected="0">
            <x v="0"/>
          </reference>
        </references>
      </pivotArea>
    </format>
    <format dxfId="470">
      <pivotArea dataOnly="0" labelOnly="1" outline="0" fieldPosition="0">
        <references count="5">
          <reference field="3" count="1" selected="0">
            <x v="136"/>
          </reference>
          <reference field="5" count="1" selected="0">
            <x v="169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469">
      <pivotArea dataOnly="0" labelOnly="1" outline="0" fieldPosition="0">
        <references count="5">
          <reference field="3" count="1" selected="0">
            <x v="143"/>
          </reference>
          <reference field="5" count="1" selected="0">
            <x v="35"/>
          </reference>
          <reference field="6" count="1">
            <x v="0"/>
          </reference>
          <reference field="8" count="1" selected="0">
            <x v="104"/>
          </reference>
          <reference field="9" count="1" selected="0">
            <x v="0"/>
          </reference>
        </references>
      </pivotArea>
    </format>
    <format dxfId="468">
      <pivotArea dataOnly="0" labelOnly="1" outline="0" fieldPosition="0">
        <references count="5">
          <reference field="3" count="1" selected="0">
            <x v="179"/>
          </reference>
          <reference field="5" count="1" selected="0">
            <x v="14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467">
      <pivotArea dataOnly="0" labelOnly="1" outline="0" fieldPosition="0">
        <references count="5">
          <reference field="3" count="1" selected="0">
            <x v="221"/>
          </reference>
          <reference field="5" count="1" selected="0">
            <x v="164"/>
          </reference>
          <reference field="6" count="1">
            <x v="0"/>
          </reference>
          <reference field="8" count="1" selected="0">
            <x v="9"/>
          </reference>
          <reference field="9" count="1" selected="0">
            <x v="0"/>
          </reference>
        </references>
      </pivotArea>
    </format>
    <format dxfId="466">
      <pivotArea dataOnly="0" labelOnly="1" outline="0" fieldPosition="0">
        <references count="5">
          <reference field="3" count="1" selected="0">
            <x v="239"/>
          </reference>
          <reference field="5" count="1" selected="0">
            <x v="281"/>
          </reference>
          <reference field="6" count="1">
            <x v="0"/>
          </reference>
          <reference field="8" count="1" selected="0">
            <x v="78"/>
          </reference>
          <reference field="9" count="1" selected="0">
            <x v="0"/>
          </reference>
        </references>
      </pivotArea>
    </format>
    <format dxfId="465">
      <pivotArea dataOnly="0" labelOnly="1" outline="0" fieldPosition="0">
        <references count="5">
          <reference field="3" count="1" selected="0">
            <x v="258"/>
          </reference>
          <reference field="5" count="1" selected="0">
            <x v="191"/>
          </reference>
          <reference field="6" count="1">
            <x v="0"/>
          </reference>
          <reference field="8" count="1" selected="0">
            <x v="19"/>
          </reference>
          <reference field="9" count="1" selected="0">
            <x v="0"/>
          </reference>
        </references>
      </pivotArea>
    </format>
    <format dxfId="464">
      <pivotArea dataOnly="0" labelOnly="1" outline="0" fieldPosition="0">
        <references count="5">
          <reference field="3" count="1" selected="0">
            <x v="259"/>
          </reference>
          <reference field="5" count="1" selected="0">
            <x v="51"/>
          </reference>
          <reference field="6" count="1">
            <x v="0"/>
          </reference>
          <reference field="8" count="1" selected="0">
            <x v="7"/>
          </reference>
          <reference field="9" count="1" selected="0">
            <x v="0"/>
          </reference>
        </references>
      </pivotArea>
    </format>
    <format dxfId="463">
      <pivotArea dataOnly="0" labelOnly="1" outline="0" fieldPosition="0">
        <references count="5">
          <reference field="3" count="1" selected="0">
            <x v="263"/>
          </reference>
          <reference field="5" count="1" selected="0">
            <x v="308"/>
          </reference>
          <reference field="6" count="1">
            <x v="0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462">
      <pivotArea dataOnly="0" labelOnly="1" outline="0" fieldPosition="0">
        <references count="5">
          <reference field="3" count="1" selected="0">
            <x v="272"/>
          </reference>
          <reference field="5" count="1" selected="0">
            <x v="285"/>
          </reference>
          <reference field="6" count="1">
            <x v="0"/>
          </reference>
          <reference field="8" count="1" selected="0">
            <x v="47"/>
          </reference>
          <reference field="9" count="1" selected="0">
            <x v="0"/>
          </reference>
        </references>
      </pivotArea>
    </format>
    <format dxfId="461">
      <pivotArea dataOnly="0" labelOnly="1" outline="0" fieldPosition="0">
        <references count="5">
          <reference field="3" count="1" selected="0">
            <x v="273"/>
          </reference>
          <reference field="5" count="1" selected="0">
            <x v="193"/>
          </reference>
          <reference field="6" count="1">
            <x v="0"/>
          </reference>
          <reference field="8" count="1" selected="0">
            <x v="0"/>
          </reference>
          <reference field="9" count="1" selected="0">
            <x v="0"/>
          </reference>
        </references>
      </pivotArea>
    </format>
    <format dxfId="460">
      <pivotArea dataOnly="0" labelOnly="1" outline="0" fieldPosition="0">
        <references count="5">
          <reference field="3" count="1" selected="0">
            <x v="274"/>
          </reference>
          <reference field="5" count="1" selected="0">
            <x v="29"/>
          </reference>
          <reference field="6" count="1">
            <x v="0"/>
          </reference>
          <reference field="8" count="1" selected="0">
            <x v="93"/>
          </reference>
          <reference field="9" count="1" selected="0">
            <x v="0"/>
          </reference>
        </references>
      </pivotArea>
    </format>
    <format dxfId="459">
      <pivotArea dataOnly="0" labelOnly="1" outline="0" fieldPosition="0">
        <references count="5">
          <reference field="3" count="1" selected="0">
            <x v="275"/>
          </reference>
          <reference field="5" count="1" selected="0">
            <x v="309"/>
          </reference>
          <reference field="6" count="1">
            <x v="0"/>
          </reference>
          <reference field="8" count="1" selected="0">
            <x v="51"/>
          </reference>
          <reference field="9" count="1" selected="0">
            <x v="0"/>
          </reference>
        </references>
      </pivotArea>
    </format>
    <format dxfId="458">
      <pivotArea dataOnly="0" labelOnly="1" outline="0" fieldPosition="0">
        <references count="5">
          <reference field="3" count="1" selected="0">
            <x v="3"/>
          </reference>
          <reference field="5" count="1" selected="0">
            <x v="2"/>
          </reference>
          <reference field="6" count="1">
            <x v="1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457">
      <pivotArea dataOnly="0" labelOnly="1" outline="0" fieldPosition="0">
        <references count="5">
          <reference field="3" count="1" selected="0">
            <x v="11"/>
          </reference>
          <reference field="5" count="1" selected="0">
            <x v="130"/>
          </reference>
          <reference field="6" count="1">
            <x v="0"/>
          </reference>
          <reference field="8" count="1" selected="0">
            <x v="32"/>
          </reference>
          <reference field="9" count="1" selected="0">
            <x v="1"/>
          </reference>
        </references>
      </pivotArea>
    </format>
    <format dxfId="456">
      <pivotArea dataOnly="0" labelOnly="1" outline="0" fieldPosition="0">
        <references count="5">
          <reference field="3" count="1" selected="0">
            <x v="21"/>
          </reference>
          <reference field="5" count="1" selected="0">
            <x v="109"/>
          </reference>
          <reference field="6" count="1">
            <x v="0"/>
          </reference>
          <reference field="8" count="1" selected="0">
            <x v="37"/>
          </reference>
          <reference field="9" count="1" selected="0">
            <x v="1"/>
          </reference>
        </references>
      </pivotArea>
    </format>
    <format dxfId="455">
      <pivotArea dataOnly="0" labelOnly="1" outline="0" fieldPosition="0">
        <references count="5">
          <reference field="3" count="1" selected="0">
            <x v="38"/>
          </reference>
          <reference field="5" count="1" selected="0">
            <x v="272"/>
          </reference>
          <reference field="6" count="1">
            <x v="0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454">
      <pivotArea dataOnly="0" labelOnly="1" outline="0" fieldPosition="0">
        <references count="5">
          <reference field="3" count="1" selected="0">
            <x v="86"/>
          </reference>
          <reference field="5" count="1" selected="0">
            <x v="296"/>
          </reference>
          <reference field="6" count="1">
            <x v="0"/>
          </reference>
          <reference field="8" count="1" selected="0">
            <x v="20"/>
          </reference>
          <reference field="9" count="1" selected="0">
            <x v="1"/>
          </reference>
        </references>
      </pivotArea>
    </format>
    <format dxfId="453">
      <pivotArea dataOnly="0" labelOnly="1" outline="0" fieldPosition="0">
        <references count="5">
          <reference field="3" count="1" selected="0">
            <x v="140"/>
          </reference>
          <reference field="5" count="1" selected="0">
            <x v="150"/>
          </reference>
          <reference field="6" count="1">
            <x v="0"/>
          </reference>
          <reference field="8" count="1" selected="0">
            <x v="37"/>
          </reference>
          <reference field="9" count="1" selected="0">
            <x v="1"/>
          </reference>
        </references>
      </pivotArea>
    </format>
    <format dxfId="452">
      <pivotArea dataOnly="0" labelOnly="1" outline="0" fieldPosition="0">
        <references count="5">
          <reference field="3" count="1" selected="0">
            <x v="166"/>
          </reference>
          <reference field="5" count="1" selected="0">
            <x v="268"/>
          </reference>
          <reference field="6" count="1">
            <x v="0"/>
          </reference>
          <reference field="8" count="1" selected="0">
            <x v="46"/>
          </reference>
          <reference field="9" count="1" selected="0">
            <x v="1"/>
          </reference>
        </references>
      </pivotArea>
    </format>
    <format dxfId="451">
      <pivotArea dataOnly="0" labelOnly="1" outline="0" fieldPosition="0">
        <references count="5">
          <reference field="3" count="1" selected="0">
            <x v="194"/>
          </reference>
          <reference field="5" count="1" selected="0">
            <x v="144"/>
          </reference>
          <reference field="6" count="1">
            <x v="0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450">
      <pivotArea dataOnly="0" labelOnly="1" outline="0" fieldPosition="0">
        <references count="5">
          <reference field="3" count="1" selected="0">
            <x v="37"/>
          </reference>
          <reference field="5" count="1" selected="0">
            <x v="149"/>
          </reference>
          <reference field="6" count="1">
            <x v="0"/>
          </reference>
          <reference field="8" count="1" selected="0">
            <x v="113"/>
          </reference>
          <reference field="9" count="1" selected="0">
            <x v="2"/>
          </reference>
        </references>
      </pivotArea>
    </format>
    <format dxfId="449">
      <pivotArea dataOnly="0" labelOnly="1" outline="0" fieldPosition="0">
        <references count="5">
          <reference field="3" count="1" selected="0">
            <x v="72"/>
          </reference>
          <reference field="5" count="1" selected="0">
            <x v="240"/>
          </reference>
          <reference field="6" count="1">
            <x v="0"/>
          </reference>
          <reference field="8" count="1" selected="0">
            <x v="55"/>
          </reference>
          <reference field="9" count="1" selected="0">
            <x v="2"/>
          </reference>
        </references>
      </pivotArea>
    </format>
    <format dxfId="448">
      <pivotArea dataOnly="0" labelOnly="1" outline="0" fieldPosition="0">
        <references count="5">
          <reference field="3" count="1" selected="0">
            <x v="77"/>
          </reference>
          <reference field="5" count="1" selected="0">
            <x v="217"/>
          </reference>
          <reference field="6" count="1">
            <x v="0"/>
          </reference>
          <reference field="8" count="1" selected="0">
            <x v="48"/>
          </reference>
          <reference field="9" count="1" selected="0">
            <x v="2"/>
          </reference>
        </references>
      </pivotArea>
    </format>
    <format dxfId="447">
      <pivotArea dataOnly="0" labelOnly="1" outline="0" fieldPosition="0">
        <references count="5">
          <reference field="3" count="1" selected="0">
            <x v="78"/>
          </reference>
          <reference field="5" count="1" selected="0">
            <x v="65"/>
          </reference>
          <reference field="6" count="1">
            <x v="0"/>
          </reference>
          <reference field="8" count="1" selected="0">
            <x v="24"/>
          </reference>
          <reference field="9" count="1" selected="0">
            <x v="2"/>
          </reference>
        </references>
      </pivotArea>
    </format>
    <format dxfId="446">
      <pivotArea dataOnly="0" labelOnly="1" outline="0" fieldPosition="0">
        <references count="5">
          <reference field="3" count="1" selected="0">
            <x v="92"/>
          </reference>
          <reference field="5" count="1" selected="0">
            <x v="148"/>
          </reference>
          <reference field="6" count="1">
            <x v="0"/>
          </reference>
          <reference field="8" count="1" selected="0">
            <x v="114"/>
          </reference>
          <reference field="9" count="1" selected="0">
            <x v="2"/>
          </reference>
        </references>
      </pivotArea>
    </format>
    <format dxfId="445">
      <pivotArea dataOnly="0" labelOnly="1" outline="0" fieldPosition="0">
        <references count="5">
          <reference field="3" count="1" selected="0">
            <x v="130"/>
          </reference>
          <reference field="5" count="1" selected="0">
            <x v="101"/>
          </reference>
          <reference field="6" count="1">
            <x v="0"/>
          </reference>
          <reference field="8" count="1" selected="0">
            <x v="110"/>
          </reference>
          <reference field="9" count="1" selected="0">
            <x v="2"/>
          </reference>
        </references>
      </pivotArea>
    </format>
    <format dxfId="444">
      <pivotArea dataOnly="0" labelOnly="1" outline="0" fieldPosition="0">
        <references count="5">
          <reference field="3" count="1" selected="0">
            <x v="235"/>
          </reference>
          <reference field="5" count="1" selected="0">
            <x v="284"/>
          </reference>
          <reference field="6" count="1">
            <x v="0"/>
          </reference>
          <reference field="8" count="1" selected="0">
            <x v="76"/>
          </reference>
          <reference field="9" count="1" selected="0">
            <x v="2"/>
          </reference>
        </references>
      </pivotArea>
    </format>
    <format dxfId="443">
      <pivotArea dataOnly="0" labelOnly="1" outline="0" fieldPosition="0">
        <references count="5">
          <reference field="3" count="1" selected="0">
            <x v="19"/>
          </reference>
          <reference field="5" count="1" selected="0">
            <x v="111"/>
          </reference>
          <reference field="6" count="1">
            <x v="1"/>
          </reference>
          <reference field="8" count="1" selected="0">
            <x v="67"/>
          </reference>
          <reference field="9" count="1" selected="0">
            <x v="3"/>
          </reference>
        </references>
      </pivotArea>
    </format>
    <format dxfId="442">
      <pivotArea dataOnly="0" labelOnly="1" outline="0" fieldPosition="0">
        <references count="5">
          <reference field="3" count="1" selected="0">
            <x v="22"/>
          </reference>
          <reference field="5" count="1" selected="0">
            <x v="155"/>
          </reference>
          <reference field="6" count="1">
            <x v="0"/>
          </reference>
          <reference field="8" count="1" selected="0">
            <x v="34"/>
          </reference>
          <reference field="9" count="1" selected="0">
            <x v="3"/>
          </reference>
        </references>
      </pivotArea>
    </format>
    <format dxfId="441">
      <pivotArea dataOnly="0" labelOnly="1" outline="0" fieldPosition="0">
        <references count="5">
          <reference field="3" count="1" selected="0">
            <x v="25"/>
          </reference>
          <reference field="5" count="1" selected="0">
            <x v="119"/>
          </reference>
          <reference field="6" count="1">
            <x v="0"/>
          </reference>
          <reference field="8" count="1" selected="0">
            <x v="14"/>
          </reference>
          <reference field="9" count="1" selected="0">
            <x v="3"/>
          </reference>
        </references>
      </pivotArea>
    </format>
    <format dxfId="440">
      <pivotArea dataOnly="0" labelOnly="1" outline="0" fieldPosition="0">
        <references count="5">
          <reference field="3" count="1" selected="0">
            <x v="30"/>
          </reference>
          <reference field="5" count="1" selected="0">
            <x v="114"/>
          </reference>
          <reference field="6" count="1">
            <x v="0"/>
          </reference>
          <reference field="8" count="1" selected="0">
            <x v="82"/>
          </reference>
          <reference field="9" count="1" selected="0">
            <x v="3"/>
          </reference>
        </references>
      </pivotArea>
    </format>
    <format dxfId="439">
      <pivotArea dataOnly="0" labelOnly="1" outline="0" fieldPosition="0">
        <references count="5">
          <reference field="3" count="1" selected="0">
            <x v="53"/>
          </reference>
          <reference field="5" count="1" selected="0">
            <x v="228"/>
          </reference>
          <reference field="6" count="1">
            <x v="0"/>
          </reference>
          <reference field="8" count="1" selected="0">
            <x v="90"/>
          </reference>
          <reference field="9" count="1" selected="0">
            <x v="3"/>
          </reference>
        </references>
      </pivotArea>
    </format>
    <format dxfId="438">
      <pivotArea dataOnly="0" labelOnly="1" outline="0" fieldPosition="0">
        <references count="5">
          <reference field="3" count="1" selected="0">
            <x v="54"/>
          </reference>
          <reference field="5" count="1" selected="0">
            <x v="112"/>
          </reference>
          <reference field="6" count="1">
            <x v="0"/>
          </reference>
          <reference field="8" count="1" selected="0">
            <x v="110"/>
          </reference>
          <reference field="9" count="1" selected="0">
            <x v="3"/>
          </reference>
        </references>
      </pivotArea>
    </format>
    <format dxfId="437">
      <pivotArea dataOnly="0" labelOnly="1" outline="0" fieldPosition="0">
        <references count="5">
          <reference field="3" count="1" selected="0">
            <x v="59"/>
          </reference>
          <reference field="5" count="1" selected="0">
            <x v="102"/>
          </reference>
          <reference field="6" count="1">
            <x v="0"/>
          </reference>
          <reference field="8" count="1" selected="0">
            <x v="105"/>
          </reference>
          <reference field="9" count="1" selected="0">
            <x v="3"/>
          </reference>
        </references>
      </pivotArea>
    </format>
    <format dxfId="436">
      <pivotArea dataOnly="0" labelOnly="1" outline="0" fieldPosition="0">
        <references count="5">
          <reference field="3" count="1" selected="0">
            <x v="60"/>
          </reference>
          <reference field="5" count="1" selected="0">
            <x v="52"/>
          </reference>
          <reference field="6" count="1">
            <x v="0"/>
          </reference>
          <reference field="8" count="1" selected="0">
            <x v="53"/>
          </reference>
          <reference field="9" count="1" selected="0">
            <x v="3"/>
          </reference>
        </references>
      </pivotArea>
    </format>
    <format dxfId="435">
      <pivotArea dataOnly="0" labelOnly="1" outline="0" fieldPosition="0">
        <references count="5">
          <reference field="3" count="1" selected="0">
            <x v="63"/>
          </reference>
          <reference field="5" count="1" selected="0">
            <x v="158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434">
      <pivotArea dataOnly="0" labelOnly="1" outline="0" fieldPosition="0">
        <references count="5">
          <reference field="3" count="1" selected="0">
            <x v="64"/>
          </reference>
          <reference field="5" count="1" selected="0">
            <x v="106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433">
      <pivotArea dataOnly="0" labelOnly="1" outline="0" fieldPosition="0">
        <references count="5">
          <reference field="3" count="1" selected="0">
            <x v="65"/>
          </reference>
          <reference field="5" count="1" selected="0">
            <x v="104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432">
      <pivotArea dataOnly="0" labelOnly="1" outline="0" fieldPosition="0">
        <references count="5">
          <reference field="3" count="1" selected="0">
            <x v="66"/>
          </reference>
          <reference field="5" count="1" selected="0">
            <x v="182"/>
          </reference>
          <reference field="6" count="1">
            <x v="0"/>
          </reference>
          <reference field="8" count="1" selected="0">
            <x v="111"/>
          </reference>
          <reference field="9" count="1" selected="0">
            <x v="3"/>
          </reference>
        </references>
      </pivotArea>
    </format>
    <format dxfId="431">
      <pivotArea dataOnly="0" labelOnly="1" outline="0" fieldPosition="0">
        <references count="5">
          <reference field="3" count="1" selected="0">
            <x v="67"/>
          </reference>
          <reference field="5" count="1" selected="0">
            <x v="75"/>
          </reference>
          <reference field="6" count="1">
            <x v="0"/>
          </reference>
          <reference field="8" count="1" selected="0">
            <x v="11"/>
          </reference>
          <reference field="9" count="1" selected="0">
            <x v="3"/>
          </reference>
        </references>
      </pivotArea>
    </format>
    <format dxfId="430">
      <pivotArea dataOnly="0" labelOnly="1" outline="0" fieldPosition="0">
        <references count="5">
          <reference field="3" count="1" selected="0">
            <x v="74"/>
          </reference>
          <reference field="5" count="1" selected="0">
            <x v="70"/>
          </reference>
          <reference field="6" count="1">
            <x v="0"/>
          </reference>
          <reference field="8" count="1" selected="0">
            <x v="10"/>
          </reference>
          <reference field="9" count="1" selected="0">
            <x v="3"/>
          </reference>
        </references>
      </pivotArea>
    </format>
    <format dxfId="429">
      <pivotArea dataOnly="0" labelOnly="1" outline="0" fieldPosition="0">
        <references count="5">
          <reference field="3" count="1" selected="0">
            <x v="94"/>
          </reference>
          <reference field="5" count="1" selected="0">
            <x v="291"/>
          </reference>
          <reference field="6" count="1">
            <x v="0"/>
          </reference>
          <reference field="8" count="1" selected="0">
            <x v="62"/>
          </reference>
          <reference field="9" count="1" selected="0">
            <x v="3"/>
          </reference>
        </references>
      </pivotArea>
    </format>
    <format dxfId="428">
      <pivotArea dataOnly="0" labelOnly="1" outline="0" fieldPosition="0">
        <references count="5">
          <reference field="3" count="1" selected="0">
            <x v="102"/>
          </reference>
          <reference field="5" count="1" selected="0">
            <x v="73"/>
          </reference>
          <reference field="6" count="1">
            <x v="0"/>
          </reference>
          <reference field="8" count="1" selected="0">
            <x v="82"/>
          </reference>
          <reference field="9" count="1" selected="0">
            <x v="3"/>
          </reference>
        </references>
      </pivotArea>
    </format>
    <format dxfId="427">
      <pivotArea dataOnly="0" labelOnly="1" outline="0" fieldPosition="0">
        <references count="5">
          <reference field="3" count="1" selected="0">
            <x v="124"/>
          </reference>
          <reference field="5" count="1" selected="0">
            <x v="68"/>
          </reference>
          <reference field="6" count="1">
            <x v="0"/>
          </reference>
          <reference field="8" count="1" selected="0">
            <x v="27"/>
          </reference>
          <reference field="9" count="1" selected="0">
            <x v="3"/>
          </reference>
        </references>
      </pivotArea>
    </format>
    <format dxfId="426">
      <pivotArea dataOnly="0" labelOnly="1" outline="0" fieldPosition="0">
        <references count="5">
          <reference field="3" count="1" selected="0">
            <x v="144"/>
          </reference>
          <reference field="5" count="1" selected="0">
            <x v="273"/>
          </reference>
          <reference field="6" count="1">
            <x v="0"/>
          </reference>
          <reference field="8" count="1" selected="0">
            <x v="46"/>
          </reference>
          <reference field="9" count="1" selected="0">
            <x v="3"/>
          </reference>
        </references>
      </pivotArea>
    </format>
    <format dxfId="425">
      <pivotArea dataOnly="0" labelOnly="1" outline="0" fieldPosition="0">
        <references count="5">
          <reference field="3" count="1" selected="0">
            <x v="189"/>
          </reference>
          <reference field="5" count="1" selected="0">
            <x v="32"/>
          </reference>
          <reference field="6" count="1">
            <x v="0"/>
          </reference>
          <reference field="8" count="1" selected="0">
            <x v="107"/>
          </reference>
          <reference field="9" count="1" selected="0">
            <x v="3"/>
          </reference>
        </references>
      </pivotArea>
    </format>
    <format dxfId="424">
      <pivotArea dataOnly="0" labelOnly="1" outline="0" fieldPosition="0">
        <references count="5">
          <reference field="3" count="1" selected="0">
            <x v="190"/>
          </reference>
          <reference field="5" count="1" selected="0">
            <x v="232"/>
          </reference>
          <reference field="6" count="1">
            <x v="0"/>
          </reference>
          <reference field="8" count="1" selected="0">
            <x v="53"/>
          </reference>
          <reference field="9" count="1" selected="0">
            <x v="3"/>
          </reference>
        </references>
      </pivotArea>
    </format>
    <format dxfId="423">
      <pivotArea dataOnly="0" labelOnly="1" outline="0" fieldPosition="0">
        <references count="5">
          <reference field="3" count="1" selected="0">
            <x v="202"/>
          </reference>
          <reference field="5" count="1" selected="0">
            <x v="49"/>
          </reference>
          <reference field="6" count="1">
            <x v="0"/>
          </reference>
          <reference field="8" count="1" selected="0">
            <x v="68"/>
          </reference>
          <reference field="9" count="1" selected="0">
            <x v="3"/>
          </reference>
        </references>
      </pivotArea>
    </format>
    <format dxfId="422">
      <pivotArea dataOnly="0" labelOnly="1" outline="0" fieldPosition="0">
        <references count="5">
          <reference field="3" count="1" selected="0">
            <x v="203"/>
          </reference>
          <reference field="5" count="1" selected="0">
            <x v="136"/>
          </reference>
          <reference field="6" count="1">
            <x v="0"/>
          </reference>
          <reference field="8" count="1" selected="0">
            <x v="108"/>
          </reference>
          <reference field="9" count="1" selected="0">
            <x v="3"/>
          </reference>
        </references>
      </pivotArea>
    </format>
    <format dxfId="421">
      <pivotArea dataOnly="0" labelOnly="1" outline="0" fieldPosition="0">
        <references count="5">
          <reference field="3" count="1" selected="0">
            <x v="213"/>
          </reference>
          <reference field="5" count="1" selected="0">
            <x v="66"/>
          </reference>
          <reference field="6" count="1">
            <x v="0"/>
          </reference>
          <reference field="8" count="1" selected="0">
            <x v="105"/>
          </reference>
          <reference field="9" count="1" selected="0">
            <x v="3"/>
          </reference>
        </references>
      </pivotArea>
    </format>
    <format dxfId="420">
      <pivotArea dataOnly="0" labelOnly="1" outline="0" fieldPosition="0">
        <references count="5">
          <reference field="3" count="1" selected="0">
            <x v="227"/>
          </reference>
          <reference field="5" count="1" selected="0">
            <x v="286"/>
          </reference>
          <reference field="6" count="1">
            <x v="0"/>
          </reference>
          <reference field="8" count="1" selected="0">
            <x v="97"/>
          </reference>
          <reference field="9" count="1" selected="0">
            <x v="3"/>
          </reference>
        </references>
      </pivotArea>
    </format>
    <format dxfId="419">
      <pivotArea dataOnly="0" labelOnly="1" outline="0" fieldPosition="0">
        <references count="5">
          <reference field="3" count="1" selected="0">
            <x v="234"/>
          </reference>
          <reference field="5" count="1" selected="0">
            <x v="223"/>
          </reference>
          <reference field="6" count="1">
            <x v="0"/>
          </reference>
          <reference field="8" count="1" selected="0">
            <x v="102"/>
          </reference>
          <reference field="9" count="1" selected="0">
            <x v="3"/>
          </reference>
        </references>
      </pivotArea>
    </format>
    <format dxfId="418">
      <pivotArea dataOnly="0" labelOnly="1" outline="0" fieldPosition="0">
        <references count="5">
          <reference field="3" count="1" selected="0">
            <x v="241"/>
          </reference>
          <reference field="5" count="1" selected="0">
            <x v="276"/>
          </reference>
          <reference field="6" count="1">
            <x v="0"/>
          </reference>
          <reference field="8" count="1" selected="0">
            <x v="36"/>
          </reference>
          <reference field="9" count="1" selected="0">
            <x v="3"/>
          </reference>
        </references>
      </pivotArea>
    </format>
    <format dxfId="417">
      <pivotArea dataOnly="0" labelOnly="1" outline="0" fieldPosition="0">
        <references count="5">
          <reference field="3" count="1" selected="0">
            <x v="245"/>
          </reference>
          <reference field="5" count="1" selected="0">
            <x v="205"/>
          </reference>
          <reference field="6" count="1">
            <x v="0"/>
          </reference>
          <reference field="8" count="1" selected="0">
            <x v="61"/>
          </reference>
          <reference field="9" count="1" selected="0">
            <x v="3"/>
          </reference>
        </references>
      </pivotArea>
    </format>
    <format dxfId="416">
      <pivotArea dataOnly="0" labelOnly="1" outline="0" fieldPosition="0">
        <references count="5">
          <reference field="3" count="1" selected="0">
            <x v="252"/>
          </reference>
          <reference field="5" count="1" selected="0">
            <x v="161"/>
          </reference>
          <reference field="6" count="1">
            <x v="0"/>
          </reference>
          <reference field="8" count="1" selected="0">
            <x v="67"/>
          </reference>
          <reference field="9" count="1" selected="0">
            <x v="3"/>
          </reference>
        </references>
      </pivotArea>
    </format>
    <format dxfId="415">
      <pivotArea dataOnly="0" labelOnly="1" outline="0" fieldPosition="0">
        <references count="5">
          <reference field="3" count="1" selected="0">
            <x v="284"/>
          </reference>
          <reference field="5" count="1" selected="0">
            <x v="72"/>
          </reference>
          <reference field="6" count="1">
            <x v="0"/>
          </reference>
          <reference field="8" count="1" selected="0">
            <x v="80"/>
          </reference>
          <reference field="9" count="1" selected="0">
            <x v="3"/>
          </reference>
        </references>
      </pivotArea>
    </format>
    <format dxfId="414">
      <pivotArea dataOnly="0" labelOnly="1" outline="0" fieldPosition="0">
        <references count="5">
          <reference field="3" count="1" selected="0">
            <x v="304"/>
          </reference>
          <reference field="5" count="1" selected="0">
            <x v="67"/>
          </reference>
          <reference field="6" count="1">
            <x v="0"/>
          </reference>
          <reference field="8" count="1" selected="0">
            <x v="103"/>
          </reference>
          <reference field="9" count="1" selected="0">
            <x v="3"/>
          </reference>
        </references>
      </pivotArea>
    </format>
    <format dxfId="413">
      <pivotArea dataOnly="0" labelOnly="1" outline="0" fieldPosition="0">
        <references count="5">
          <reference field="3" count="1" selected="0">
            <x v="13"/>
          </reference>
          <reference field="5" count="1" selected="0">
            <x v="116"/>
          </reference>
          <reference field="6" count="1">
            <x v="0"/>
          </reference>
          <reference field="8" count="1" selected="0">
            <x v="96"/>
          </reference>
          <reference field="9" count="1" selected="0">
            <x v="4"/>
          </reference>
        </references>
      </pivotArea>
    </format>
    <format dxfId="412">
      <pivotArea dataOnly="0" labelOnly="1" outline="0" fieldPosition="0">
        <references count="5">
          <reference field="3" count="1" selected="0">
            <x v="27"/>
          </reference>
          <reference field="5" count="1" selected="0">
            <x v="46"/>
          </reference>
          <reference field="6" count="1">
            <x v="0"/>
          </reference>
          <reference field="8" count="1" selected="0">
            <x v="3"/>
          </reference>
          <reference field="9" count="1" selected="0">
            <x v="4"/>
          </reference>
        </references>
      </pivotArea>
    </format>
    <format dxfId="411">
      <pivotArea dataOnly="0" labelOnly="1" outline="0" fieldPosition="0">
        <references count="5">
          <reference field="3" count="1" selected="0">
            <x v="36"/>
          </reference>
          <reference field="5" count="1" selected="0">
            <x v="282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410">
      <pivotArea dataOnly="0" labelOnly="1" outline="0" fieldPosition="0">
        <references count="5">
          <reference field="3" count="1" selected="0">
            <x v="57"/>
          </reference>
          <reference field="5" count="1" selected="0">
            <x v="45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409">
      <pivotArea dataOnly="0" labelOnly="1" outline="0" fieldPosition="0">
        <references count="5">
          <reference field="3" count="1" selected="0">
            <x v="91"/>
          </reference>
          <reference field="5" count="1" selected="0">
            <x v="61"/>
          </reference>
          <reference field="6" count="1">
            <x v="0"/>
          </reference>
          <reference field="8" count="1" selected="0">
            <x v="18"/>
          </reference>
          <reference field="9" count="1" selected="0">
            <x v="4"/>
          </reference>
        </references>
      </pivotArea>
    </format>
    <format dxfId="408">
      <pivotArea dataOnly="0" labelOnly="1" outline="0" fieldPosition="0">
        <references count="5">
          <reference field="3" count="1" selected="0">
            <x v="105"/>
          </reference>
          <reference field="5" count="1" selected="0">
            <x v="100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407">
      <pivotArea dataOnly="0" labelOnly="1" outline="0" fieldPosition="0">
        <references count="5">
          <reference field="3" count="1" selected="0">
            <x v="169"/>
          </reference>
          <reference field="5" count="1" selected="0">
            <x v="221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406">
      <pivotArea dataOnly="0" labelOnly="1" outline="0" fieldPosition="0">
        <references count="5">
          <reference field="3" count="1" selected="0">
            <x v="207"/>
          </reference>
          <reference field="5" count="1" selected="0">
            <x v="274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405">
      <pivotArea dataOnly="0" labelOnly="1" outline="0" fieldPosition="0">
        <references count="5">
          <reference field="3" count="1" selected="0">
            <x v="209"/>
          </reference>
          <reference field="5" count="1" selected="0">
            <x v="20"/>
          </reference>
          <reference field="6" count="1">
            <x v="0"/>
          </reference>
          <reference field="8" count="1" selected="0">
            <x v="31"/>
          </reference>
          <reference field="9" count="1" selected="0">
            <x v="4"/>
          </reference>
        </references>
      </pivotArea>
    </format>
    <format dxfId="404">
      <pivotArea dataOnly="0" labelOnly="1" outline="0" fieldPosition="0">
        <references count="5">
          <reference field="3" count="1" selected="0">
            <x v="211"/>
          </reference>
          <reference field="5" count="1" selected="0">
            <x v="229"/>
          </reference>
          <reference field="6" count="1">
            <x v="0"/>
          </reference>
          <reference field="8" count="1" selected="0">
            <x v="45"/>
          </reference>
          <reference field="9" count="1" selected="0">
            <x v="4"/>
          </reference>
        </references>
      </pivotArea>
    </format>
    <format dxfId="403">
      <pivotArea dataOnly="0" labelOnly="1" outline="0" fieldPosition="0">
        <references count="5">
          <reference field="3" count="1" selected="0">
            <x v="214"/>
          </reference>
          <reference field="5" count="1" selected="0">
            <x v="241"/>
          </reference>
          <reference field="6" count="1">
            <x v="0"/>
          </reference>
          <reference field="8" count="1" selected="0">
            <x v="96"/>
          </reference>
          <reference field="9" count="1" selected="0">
            <x v="4"/>
          </reference>
        </references>
      </pivotArea>
    </format>
    <format dxfId="402">
      <pivotArea dataOnly="0" labelOnly="1" outline="0" fieldPosition="0">
        <references count="5">
          <reference field="3" count="1" selected="0">
            <x v="219"/>
          </reference>
          <reference field="5" count="1" selected="0">
            <x v="95"/>
          </reference>
          <reference field="6" count="1">
            <x v="0"/>
          </reference>
          <reference field="8" count="1" selected="0">
            <x v="75"/>
          </reference>
          <reference field="9" count="1" selected="0">
            <x v="4"/>
          </reference>
        </references>
      </pivotArea>
    </format>
    <format dxfId="401">
      <pivotArea dataOnly="0" labelOnly="1" outline="0" fieldPosition="0">
        <references count="5">
          <reference field="3" count="1" selected="0">
            <x v="220"/>
          </reference>
          <reference field="5" count="1" selected="0">
            <x v="30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400">
      <pivotArea dataOnly="0" labelOnly="1" outline="0" fieldPosition="0">
        <references count="5">
          <reference field="3" count="1" selected="0">
            <x v="231"/>
          </reference>
          <reference field="5" count="1" selected="0">
            <x v="44"/>
          </reference>
          <reference field="6" count="1">
            <x v="0"/>
          </reference>
          <reference field="8" count="1" selected="0">
            <x v="47"/>
          </reference>
          <reference field="9" count="1" selected="0">
            <x v="4"/>
          </reference>
        </references>
      </pivotArea>
    </format>
    <format dxfId="399">
      <pivotArea dataOnly="0" labelOnly="1" outline="0" fieldPosition="0">
        <references count="5">
          <reference field="3" count="1" selected="0">
            <x v="243"/>
          </reference>
          <reference field="5" count="1" selected="0">
            <x v="254"/>
          </reference>
          <reference field="6" count="1">
            <x v="0"/>
          </reference>
          <reference field="8" count="1" selected="0">
            <x v="18"/>
          </reference>
          <reference field="9" count="1" selected="0">
            <x v="4"/>
          </reference>
        </references>
      </pivotArea>
    </format>
    <format dxfId="398">
      <pivotArea dataOnly="0" labelOnly="1" outline="0" fieldPosition="0">
        <references count="5">
          <reference field="3" count="1" selected="0">
            <x v="39"/>
          </reference>
          <reference field="5" count="1" selected="0">
            <x v="126"/>
          </reference>
          <reference field="6" count="1">
            <x v="0"/>
          </reference>
          <reference field="8" count="1" selected="0">
            <x v="81"/>
          </reference>
          <reference field="9" count="1" selected="0">
            <x v="5"/>
          </reference>
        </references>
      </pivotArea>
    </format>
    <format dxfId="397">
      <pivotArea dataOnly="0" labelOnly="1" outline="0" fieldPosition="0">
        <references count="5">
          <reference field="3" count="1" selected="0">
            <x v="62"/>
          </reference>
          <reference field="5" count="1" selected="0">
            <x v="84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396">
      <pivotArea dataOnly="0" labelOnly="1" outline="0" fieldPosition="0">
        <references count="5">
          <reference field="3" count="1" selected="0">
            <x v="85"/>
          </reference>
          <reference field="5" count="1" selected="0">
            <x v="152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395">
      <pivotArea dataOnly="0" labelOnly="1" outline="0" fieldPosition="0">
        <references count="5">
          <reference field="3" count="1" selected="0">
            <x v="90"/>
          </reference>
          <reference field="5" count="1" selected="0">
            <x v="41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394">
      <pivotArea dataOnly="0" labelOnly="1" outline="0" fieldPosition="0">
        <references count="5">
          <reference field="3" count="1" selected="0">
            <x v="99"/>
          </reference>
          <reference field="5" count="1" selected="0">
            <x v="214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393">
      <pivotArea dataOnly="0" labelOnly="1" outline="0" fieldPosition="0">
        <references count="5">
          <reference field="3" count="1" selected="0">
            <x v="265"/>
          </reference>
          <reference field="5" count="1" selected="0">
            <x v="197"/>
          </reference>
          <reference field="6" count="1">
            <x v="0"/>
          </reference>
          <reference field="8" count="1" selected="0">
            <x v="86"/>
          </reference>
          <reference field="9" count="1" selected="0">
            <x v="5"/>
          </reference>
        </references>
      </pivotArea>
    </format>
    <format dxfId="392">
      <pivotArea dataOnly="0" labelOnly="1" outline="0" fieldPosition="0">
        <references count="5">
          <reference field="3" count="1" selected="0">
            <x v="0"/>
          </reference>
          <reference field="5" count="1" selected="0">
            <x v="110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91">
      <pivotArea dataOnly="0" labelOnly="1" outline="0" fieldPosition="0">
        <references count="5">
          <reference field="3" count="1" selected="0">
            <x v="8"/>
          </reference>
          <reference field="5" count="1" selected="0">
            <x v="21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90">
      <pivotArea dataOnly="0" labelOnly="1" outline="0" fieldPosition="0">
        <references count="5">
          <reference field="3" count="1" selected="0">
            <x v="12"/>
          </reference>
          <reference field="5" count="1" selected="0">
            <x v="188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89">
      <pivotArea dataOnly="0" labelOnly="1" outline="0" fieldPosition="0">
        <references count="5">
          <reference field="3" count="1" selected="0">
            <x v="23"/>
          </reference>
          <reference field="5" count="1" selected="0">
            <x v="17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88">
      <pivotArea dataOnly="0" labelOnly="1" outline="0" fieldPosition="0">
        <references count="5">
          <reference field="3" count="1" selected="0">
            <x v="35"/>
          </reference>
          <reference field="5" count="1" selected="0">
            <x v="4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87">
      <pivotArea dataOnly="0" labelOnly="1" outline="0" fieldPosition="0">
        <references count="5">
          <reference field="3" count="1" selected="0">
            <x v="56"/>
          </reference>
          <reference field="5" count="1" selected="0">
            <x v="127"/>
          </reference>
          <reference field="6" count="1">
            <x v="0"/>
          </reference>
          <reference field="8" count="1" selected="0">
            <x v="95"/>
          </reference>
          <reference field="9" count="1" selected="0">
            <x v="6"/>
          </reference>
        </references>
      </pivotArea>
    </format>
    <format dxfId="386">
      <pivotArea dataOnly="0" labelOnly="1" outline="0" fieldPosition="0">
        <references count="5">
          <reference field="3" count="1" selected="0">
            <x v="100"/>
          </reference>
          <reference field="5" count="1" selected="0">
            <x v="180"/>
          </reference>
          <reference field="6" count="1">
            <x v="0"/>
          </reference>
          <reference field="8" count="1" selected="0">
            <x v="52"/>
          </reference>
          <reference field="9" count="1" selected="0">
            <x v="6"/>
          </reference>
        </references>
      </pivotArea>
    </format>
    <format dxfId="385">
      <pivotArea dataOnly="0" labelOnly="1" outline="0" fieldPosition="0">
        <references count="5">
          <reference field="3" count="1" selected="0">
            <x v="232"/>
          </reference>
          <reference field="5" count="1" selected="0">
            <x v="23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84">
      <pivotArea dataOnly="0" labelOnly="1" outline="0" fieldPosition="0">
        <references count="5">
          <reference field="3" count="1" selected="0">
            <x v="264"/>
          </reference>
          <reference field="5" count="1" selected="0">
            <x v="134"/>
          </reference>
          <reference field="6" count="1">
            <x v="0"/>
          </reference>
          <reference field="8" count="1" selected="0">
            <x v="52"/>
          </reference>
          <reference field="9" count="1" selected="0">
            <x v="6"/>
          </reference>
        </references>
      </pivotArea>
    </format>
    <format dxfId="38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82">
      <pivotArea outline="0" collapsedLevelsAreSubtotals="1" fieldPosition="0"/>
    </format>
    <format dxfId="38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80">
      <pivotArea outline="0" collapsedLevelsAreSubtotals="1" fieldPosition="0"/>
    </format>
    <format dxfId="37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2" displayName="Table2" ref="B3:M51" totalsRowCount="1" headerRowDxfId="875" dataDxfId="874" tableBorderDxfId="873" headerRowCellStyle="Normal 2">
  <autoFilter ref="B3:M50" xr:uid="{00000000-0009-0000-0100-000003000000}"/>
  <sortState ref="B4:M50">
    <sortCondition ref="C3:C50"/>
  </sortState>
  <tableColumns count="12">
    <tableColumn id="1" xr3:uid="{00000000-0010-0000-0000-000001000000}" name="Regional / Thematic" dataDxfId="872" totalsRowDxfId="9" dataCellStyle="Normal 42"/>
    <tableColumn id="2" xr3:uid="{00000000-0010-0000-0000-000002000000}" name="Team" dataDxfId="871" totalsRowDxfId="8" dataCellStyle="Normal 42"/>
    <tableColumn id="3" xr3:uid="{00000000-0010-0000-0000-000003000000}" name="Scenario" dataDxfId="870" totalsRowDxfId="7" dataCellStyle="Normal 42"/>
    <tableColumn id="4" xr3:uid="{00000000-0010-0000-0000-000004000000}" name="Fund Source (Main Fund)" dataDxfId="869" totalsRowDxfId="6" dataCellStyle="Normal 42"/>
    <tableColumn id="5" xr3:uid="{00000000-0010-0000-0000-000005000000}" name="Envelope" dataDxfId="868" totalsRowDxfId="5" dataCellStyle="Normal 42"/>
    <tableColumn id="6" xr3:uid="{00000000-0010-0000-0000-000006000000}" name="Activation Year" dataDxfId="867" totalsRowDxfId="4" dataCellStyle="Normal 42"/>
    <tableColumn id="7" xr3:uid="{00000000-0010-0000-0000-000007000000}" name="Allocation" dataDxfId="866" totalsRowDxfId="3" dataCellStyle="Comma"/>
    <tableColumn id="8" xr3:uid="{00000000-0010-0000-0000-000008000000}" name="Awarded (Active New Fund, Award Letter, Pending Top-Up, New Top up)" dataDxfId="865" totalsRowDxfId="2" dataCellStyle="Comma">
      <calculatedColumnFormula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calculatedColumnFormula>
    </tableColumn>
    <tableColumn id="9" xr3:uid="{00000000-0010-0000-0000-000009000000}" name="Balance Available" dataDxfId="864" totalsRowDxfId="1" dataCellStyle="Comma">
      <calculatedColumnFormula>H4-I4</calculatedColumnFormula>
    </tableColumn>
    <tableColumn id="10" xr3:uid="{00000000-0010-0000-0000-00000A000000}" name="Notes" dataDxfId="863" totalsRowDxfId="0" dataCellStyle="Normal 42"/>
    <tableColumn id="11" xr3:uid="{00000000-0010-0000-0000-00000B000000}" name="Column1" dataDxfId="862"/>
    <tableColumn id="12" xr3:uid="{00000000-0010-0000-0000-00000C000000}" name="Column2" dataDxfId="8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2" displayName="Table22" ref="B3:K39" totalsRowShown="0" headerRowDxfId="830" dataDxfId="829" tableBorderDxfId="828" headerRowCellStyle="Normal 2">
  <sortState ref="B4:K69">
    <sortCondition ref="J4:J69"/>
  </sortState>
  <tableColumns count="10">
    <tableColumn id="1" xr3:uid="{00000000-0010-0000-0100-000001000000}" name="Regional / Thematic" dataDxfId="827"/>
    <tableColumn id="2" xr3:uid="{00000000-0010-0000-0100-000002000000}" name="Team" dataDxfId="826"/>
    <tableColumn id="3" xr3:uid="{00000000-0010-0000-0100-000003000000}" name="Scenario" dataDxfId="825"/>
    <tableColumn id="4" xr3:uid="{00000000-0010-0000-0100-000004000000}" name="Fund Source (Main Fund)" dataDxfId="824"/>
    <tableColumn id="5" xr3:uid="{00000000-0010-0000-0100-000005000000}" name="Envelope" dataDxfId="823"/>
    <tableColumn id="6" xr3:uid="{00000000-0010-0000-0100-000006000000}" name="FY" dataDxfId="822"/>
    <tableColumn id="7" xr3:uid="{00000000-0010-0000-0100-000007000000}" name="Allocation" dataDxfId="821"/>
    <tableColumn id="8" xr3:uid="{00000000-0010-0000-0100-000008000000}" name="Awarded (Active New Fund, Award Letter, Pending Top-Up, New Top up)" dataDxfId="820">
      <calculatedColumnFormula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calculatedColumnFormula>
    </tableColumn>
    <tableColumn id="9" xr3:uid="{00000000-0010-0000-0100-000009000000}" name="Balance Available" dataDxfId="819">
      <calculatedColumnFormula>H4-I4</calculatedColumnFormula>
    </tableColumn>
    <tableColumn id="10" xr3:uid="{00000000-0010-0000-0100-00000A000000}" name="Notes" dataDxfId="8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4:Q804" totalsRowShown="0" headerRowDxfId="760" dataDxfId="758" headerRowBorderDxfId="759">
  <autoFilter ref="A4:Q804" xr:uid="{00000000-0009-0000-0100-000004000000}"/>
  <sortState ref="A5:Q804">
    <sortCondition descending="1" ref="N4:N804"/>
  </sortState>
  <tableColumns count="17">
    <tableColumn id="1" xr3:uid="{00000000-0010-0000-0200-000001000000}" name="Project Name" dataDxfId="757" totalsRowDxfId="756"/>
    <tableColumn id="3" xr3:uid="{00000000-0010-0000-0200-000003000000}" name="TTL Name " dataDxfId="755" totalsRowDxfId="754"/>
    <tableColumn id="17" xr3:uid="{00000000-0010-0000-0200-000011000000}" name="Envelope" dataDxfId="753" totalsRowDxfId="752" dataCellStyle="Normal 3 11"/>
    <tableColumn id="4" xr3:uid="{00000000-0010-0000-0200-000004000000}" name="Team" dataDxfId="751" totalsRowDxfId="750"/>
    <tableColumn id="6" xr3:uid="{00000000-0010-0000-0200-000006000000}" name="Country" dataDxfId="749" totalsRowDxfId="748"/>
    <tableColumn id="7" xr3:uid="{00000000-0010-0000-0200-000007000000}" name="Award/Top-Up Amount" dataDxfId="747" totalsRowDxfId="746"/>
    <tableColumn id="8" xr3:uid="{00000000-0010-0000-0200-000008000000}" name="Fund Source (Main Fund)" dataDxfId="745" totalsRowDxfId="744"/>
    <tableColumn id="16" xr3:uid="{00000000-0010-0000-0200-000010000000}" name="Sub Fund" dataDxfId="743" totalsRowDxfId="742" dataCellStyle="Normal 3 11"/>
    <tableColumn id="2" xr3:uid="{00000000-0010-0000-0200-000002000000}" name="Child TF #" dataDxfId="741" dataCellStyle="Normal 3 11"/>
    <tableColumn id="9" xr3:uid="{00000000-0010-0000-0200-000009000000}" name="Status" dataDxfId="740" totalsRowDxfId="739"/>
    <tableColumn id="10" xr3:uid="{00000000-0010-0000-0200-00000A000000}" name="Year-Mo" dataDxfId="738" totalsRowDxfId="737"/>
    <tableColumn id="11" xr3:uid="{00000000-0010-0000-0200-00000B000000}" name="Year" dataDxfId="736" totalsRowDxfId="735"/>
    <tableColumn id="12" xr3:uid="{00000000-0010-0000-0200-00000C000000}" name="Mo" dataDxfId="734" totalsRowDxfId="733"/>
    <tableColumn id="13" xr3:uid="{00000000-0010-0000-0200-00000D000000}" name="Approved Date" dataDxfId="732" totalsRowDxfId="731"/>
    <tableColumn id="15" xr3:uid="{00000000-0010-0000-0200-00000F000000}" name="Activation Year" dataDxfId="730" totalsRowDxfId="729" dataCellStyle="Normal 3 11"/>
    <tableColumn id="14" xr3:uid="{00000000-0010-0000-0200-00000E000000}" name="Notes" dataDxfId="728" totalsRowDxfId="727"/>
    <tableColumn id="5" xr3:uid="{00000000-0010-0000-0200-000005000000}" name="Column1" dataDxfId="726" totalsRowDxfId="7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I40" totalsRowShown="0">
  <autoFilter ref="A1:I40" xr:uid="{00000000-0009-0000-0100-000006000000}"/>
  <sortState ref="A2:I40">
    <sortCondition descending="1" ref="G1:G40"/>
  </sortState>
  <tableColumns count="9">
    <tableColumn id="1" xr3:uid="{00000000-0010-0000-0300-000001000000}" name="Name" dataDxfId="724"/>
    <tableColumn id="2" xr3:uid="{00000000-0010-0000-0300-000002000000}" name="TTL" dataDxfId="723"/>
    <tableColumn id="3" xr3:uid="{00000000-0010-0000-0300-000003000000}" name="Cost Fund Unit" dataDxfId="722"/>
    <tableColumn id="4" xr3:uid="{00000000-0010-0000-0300-000004000000}" name="Project"/>
    <tableColumn id="5" xr3:uid="{00000000-0010-0000-0300-000005000000}" name="Country"/>
    <tableColumn id="6" xr3:uid="{00000000-0010-0000-0300-000006000000}" name="Amount" dataCellStyle="Currency"/>
    <tableColumn id="7" xr3:uid="{00000000-0010-0000-0300-000007000000}" name="Activation Date"/>
    <tableColumn id="8" xr3:uid="{00000000-0010-0000-0300-000008000000}" name="Duration (months)" dataDxfId="721"/>
    <tableColumn id="9" xr3:uid="{00000000-0010-0000-0300-000009000000}" name="Activation 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23" displayName="Table23" ref="B3:M36" totalsRowCount="1" headerRowDxfId="720" dataDxfId="719" tableBorderDxfId="718" headerRowCellStyle="Normal 2">
  <sortState ref="B4:M35">
    <sortCondition ref="E4:E35"/>
  </sortState>
  <tableColumns count="12">
    <tableColumn id="1" xr3:uid="{00000000-0010-0000-0400-000001000000}" name="Regional / Thematic" dataDxfId="717" totalsRowDxfId="716" dataCellStyle="Normal 42"/>
    <tableColumn id="2" xr3:uid="{00000000-0010-0000-0400-000002000000}" name="Team" dataDxfId="715" totalsRowDxfId="714" dataCellStyle="Normal 42"/>
    <tableColumn id="3" xr3:uid="{00000000-0010-0000-0400-000003000000}" name="Scenario" dataDxfId="713" totalsRowDxfId="712" dataCellStyle="Normal 42"/>
    <tableColumn id="4" xr3:uid="{00000000-0010-0000-0400-000004000000}" name="Fund Source (Main Fund)" dataDxfId="711" totalsRowDxfId="710" dataCellStyle="Normal 42"/>
    <tableColumn id="5" xr3:uid="{00000000-0010-0000-0400-000005000000}" name="Envelope" dataDxfId="709" totalsRowDxfId="708" dataCellStyle="Normal 42"/>
    <tableColumn id="6" xr3:uid="{00000000-0010-0000-0400-000006000000}" name="Activation Year" dataDxfId="707" totalsRowDxfId="706" dataCellStyle="Normal 42"/>
    <tableColumn id="7" xr3:uid="{00000000-0010-0000-0400-000007000000}" name="Allocation" dataDxfId="705" totalsRowDxfId="704" dataCellStyle="Comma"/>
    <tableColumn id="8" xr3:uid="{00000000-0010-0000-0400-000008000000}" name="Awarded (Active New Fund, Award Letter, Pending Top-Up, New Top up)" dataDxfId="703" totalsRowDxfId="702" dataCellStyle="Comma">
      <calculatedColumnFormula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calculatedColumnFormula>
    </tableColumn>
    <tableColumn id="9" xr3:uid="{00000000-0010-0000-0400-000009000000}" name="Balance Available" dataDxfId="701" totalsRowDxfId="700" dataCellStyle="Comma">
      <calculatedColumnFormula>H4-I4</calculatedColumnFormula>
    </tableColumn>
    <tableColumn id="10" xr3:uid="{00000000-0010-0000-0400-00000A000000}" name="Notes" dataDxfId="699" totalsRowDxfId="698" dataCellStyle="Normal 42"/>
    <tableColumn id="11" xr3:uid="{00000000-0010-0000-0400-00000B000000}" name="Column1" dataDxfId="697"/>
    <tableColumn id="12" xr3:uid="{00000000-0010-0000-0400-00000C000000}" name="Column2" dataDxfId="69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ustomProperty" Target="../customProperty4.bin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customProperty" Target="../customProperty6.bin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customProperty" Target="../customProperty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4" Type="http://schemas.openxmlformats.org/officeDocument/2006/relationships/customProperty" Target="../customProperty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-0.249977111117893"/>
  </sheetPr>
  <dimension ref="A2:Q21"/>
  <sheetViews>
    <sheetView showGridLines="0" tabSelected="1" zoomScale="80" zoomScaleNormal="80" zoomScaleSheetLayoutView="100" workbookViewId="0">
      <selection activeCell="V35" sqref="V35"/>
    </sheetView>
  </sheetViews>
  <sheetFormatPr defaultColWidth="8.875" defaultRowHeight="15"/>
  <cols>
    <col min="1" max="1" width="4" style="1" customWidth="1"/>
    <col min="2" max="2" width="40" style="15" customWidth="1"/>
    <col min="3" max="3" width="13" style="16" customWidth="1"/>
    <col min="4" max="9" width="13.125" style="16" customWidth="1"/>
    <col min="10" max="10" width="14" style="16" bestFit="1" customWidth="1"/>
    <col min="11" max="11" width="5.5" style="17" hidden="1" customWidth="1"/>
    <col min="12" max="16384" width="8.875" style="1"/>
  </cols>
  <sheetData>
    <row r="2" spans="1:17" s="2" customFormat="1" ht="21">
      <c r="A2" s="3"/>
      <c r="B2" s="118" t="s">
        <v>0</v>
      </c>
      <c r="C2" s="119"/>
      <c r="D2" s="120"/>
      <c r="E2" s="120"/>
      <c r="F2" s="121"/>
      <c r="G2" s="121"/>
      <c r="H2" s="121"/>
      <c r="I2" s="121"/>
      <c r="J2" s="122">
        <v>43588</v>
      </c>
      <c r="K2" s="17"/>
      <c r="L2" s="1"/>
      <c r="M2" s="1"/>
      <c r="N2" s="4"/>
      <c r="O2" s="5"/>
      <c r="P2" s="5"/>
      <c r="Q2" s="5"/>
    </row>
    <row r="3" spans="1:17" ht="20.100000000000001" customHeight="1">
      <c r="B3" s="18" t="s">
        <v>1</v>
      </c>
      <c r="C3" s="8"/>
      <c r="D3" s="8"/>
      <c r="E3" s="8"/>
      <c r="F3" s="8"/>
      <c r="G3" s="8"/>
      <c r="H3" s="8"/>
      <c r="I3" s="8"/>
      <c r="J3" s="9"/>
    </row>
    <row r="4" spans="1:17" ht="15.75">
      <c r="B4" s="10"/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2" t="s">
        <v>8</v>
      </c>
      <c r="J4" s="12" t="s">
        <v>9</v>
      </c>
    </row>
    <row r="5" spans="1:17" ht="25.5">
      <c r="B5" s="10"/>
      <c r="C5" s="11"/>
      <c r="D5" s="11"/>
      <c r="E5" s="11"/>
      <c r="F5" s="11"/>
      <c r="G5" s="11"/>
      <c r="H5" s="11"/>
      <c r="I5" s="12" t="s">
        <v>10</v>
      </c>
      <c r="J5" s="12"/>
    </row>
    <row r="6" spans="1:17" ht="20.100000000000001" customHeight="1">
      <c r="B6" s="37" t="s">
        <v>11</v>
      </c>
      <c r="C6" s="198">
        <f>COUNTIF('Raw Data'!$J:$J,'FY19 Active Portfolio'!C$4)</f>
        <v>83</v>
      </c>
      <c r="D6" s="198">
        <f>COUNTIF('Raw Data'!$J:$J,'FY19 Active Portfolio'!D$4)</f>
        <v>59</v>
      </c>
      <c r="E6" s="198">
        <f>COUNTIF('Raw Data'!$J:$J,'FY19 Active Portfolio'!E$4)</f>
        <v>48</v>
      </c>
      <c r="F6" s="198">
        <f>COUNTIF('Raw Data'!$J:$J,'FY19 Active Portfolio'!F$4)</f>
        <v>57</v>
      </c>
      <c r="G6" s="198">
        <f>COUNTIF('Raw Data'!$J:$J,'FY19 Active Portfolio'!G$4)</f>
        <v>15</v>
      </c>
      <c r="H6" s="198">
        <f>COUNTIF('Raw Data'!$J:$J,'FY19 Active Portfolio'!H$4)</f>
        <v>41</v>
      </c>
      <c r="I6" s="198">
        <f>COUNTIF('Raw Data'!$J:$J,'FY19 Active Portfolio'!I$4)</f>
        <v>112</v>
      </c>
      <c r="J6" s="199">
        <f>SUM(C6:I6)</f>
        <v>415</v>
      </c>
    </row>
    <row r="7" spans="1:17" ht="20.100000000000001" customHeight="1">
      <c r="B7" s="38" t="s">
        <v>12</v>
      </c>
      <c r="C7" s="200">
        <f>SUMIF('Raw Data'!$J:$J,"*"&amp;TEXT('FY19 Active Portfolio'!C4,"")&amp;"*",'Raw Data'!$N:$N)/1000000</f>
        <v>76.643092999999993</v>
      </c>
      <c r="D7" s="200">
        <f>SUMIF('Raw Data'!$J:$J,"*"&amp;TEXT('FY19 Active Portfolio'!D4,"")&amp;"*",'Raw Data'!$N:$N)/1000000</f>
        <v>33.765000000000001</v>
      </c>
      <c r="E7" s="200">
        <f>SUMIF('Raw Data'!$J:$J,"*"&amp;TEXT('FY19 Active Portfolio'!E4,"")&amp;"*",'Raw Data'!$N:$N)/1000000</f>
        <v>31.027410140000001</v>
      </c>
      <c r="F7" s="200">
        <f>SUMIF('Raw Data'!$J:$J,"*"&amp;TEXT('FY19 Active Portfolio'!F4,"")&amp;"*",'Raw Data'!$N:$N)/1000000</f>
        <v>25.987348999999998</v>
      </c>
      <c r="G7" s="200">
        <f>SUMIF('Raw Data'!$J:$J,"*"&amp;TEXT('FY19 Active Portfolio'!G4,"")&amp;"*",'Raw Data'!$N:$N)/1000000</f>
        <v>6.9074999999999998</v>
      </c>
      <c r="H7" s="200">
        <f>SUMIF('Raw Data'!$J:$J,"*"&amp;TEXT('FY19 Active Portfolio'!H4,"")&amp;"*",'Raw Data'!$N:$N)/1000000</f>
        <v>30.518000000000001</v>
      </c>
      <c r="I7" s="200">
        <f>SUMIF('Raw Data'!$J:$J,"*"&amp;TEXT('FY19 Active Portfolio'!I4,"")&amp;"*",'Raw Data'!$N:$N)/1000000</f>
        <v>96.622110219999996</v>
      </c>
      <c r="J7" s="201">
        <f>SUM(C7:I7)</f>
        <v>301.47046235999994</v>
      </c>
    </row>
    <row r="8" spans="1:17" ht="20.100000000000001" customHeight="1">
      <c r="B8" s="39" t="s">
        <v>13</v>
      </c>
      <c r="C8" s="202">
        <f>(SUMIFS('Raw Data'!$N:$N,'Raw Data'!$J:$J,"*"&amp;TEXT('FY19 Active Portfolio'!C4,"")&amp;"*",'Raw Data'!$G:$G,"RE")/1000000)/C7</f>
        <v>0.28378289743604163</v>
      </c>
      <c r="D8" s="202">
        <f>(SUMIFS('Raw Data'!$N:$N,'Raw Data'!$J:$J,"*"&amp;TEXT('FY19 Active Portfolio'!D4,"")&amp;"*",'Raw Data'!$G:$G,"RE")/1000000)/D7</f>
        <v>0.19443210424996299</v>
      </c>
      <c r="E8" s="202">
        <f>(SUMIFS('Raw Data'!$N:$N,'Raw Data'!$J:$J,"*"&amp;TEXT('FY19 Active Portfolio'!E4,"")&amp;"*",'Raw Data'!$G:$G,"RE")/1000000)/E7</f>
        <v>0.22866505834637474</v>
      </c>
      <c r="F8" s="203">
        <f>(SUMIFS('Raw Data'!$N:$N,'Raw Data'!$J:$J,"*"&amp;TEXT('FY19 Active Portfolio'!F4,"")&amp;"*",'Raw Data'!$G:$G,"RE")/1000000)/F7</f>
        <v>0</v>
      </c>
      <c r="G8" s="202">
        <f>(SUMIFS('Raw Data'!$N:$N,'Raw Data'!$J:$J,"*"&amp;TEXT('FY19 Active Portfolio'!G4,"")&amp;"*",'Raw Data'!$G:$G,"RE")/1000000)/G7</f>
        <v>0</v>
      </c>
      <c r="H8" s="202">
        <f>(SUMIFS('Raw Data'!$N:$N,'Raw Data'!$J:$J,"*"&amp;TEXT('FY19 Active Portfolio'!H4,"")&amp;"*",'Raw Data'!$G:$G,"RE")/1000000)/H7</f>
        <v>0.10813290517071891</v>
      </c>
      <c r="I8" s="202">
        <f>(SUMIFS('Raw Data'!$N:$N,'Raw Data'!$J:$J,"*"&amp;TEXT('FY19 Active Portfolio'!I4,"")&amp;"*",'Raw Data'!$G:$G,"RE")/1000000)/I7</f>
        <v>0</v>
      </c>
      <c r="J8" s="204">
        <f>(SUMIFS('Raw Data'!$N:$N,'Raw Data'!$G:$G,"RE")/1000000)/J7</f>
        <v>0.128403569779167</v>
      </c>
    </row>
    <row r="9" spans="1:17" ht="20.100000000000001" customHeight="1">
      <c r="B9" s="38" t="s">
        <v>14</v>
      </c>
      <c r="C9" s="200">
        <f>SUMIFS('Raw Data'!$O:$O,'Raw Data'!$J:$J,'FY19 Active Portfolio'!C4)/1000000</f>
        <v>39.453025930000003</v>
      </c>
      <c r="D9" s="200">
        <f>SUMIFS('Raw Data'!$O:$O,'Raw Data'!$J:$J,'FY19 Active Portfolio'!D4)/1000000</f>
        <v>12.438182359999999</v>
      </c>
      <c r="E9" s="200">
        <f>SUMIFS('Raw Data'!$O:$O,'Raw Data'!$J:$J,'FY19 Active Portfolio'!E4)/1000000</f>
        <v>15.313266820000004</v>
      </c>
      <c r="F9" s="200">
        <f>SUMIFS('Raw Data'!$O:$O,'Raw Data'!$J:$J,'FY19 Active Portfolio'!F4)/1000000</f>
        <v>14.936781120000001</v>
      </c>
      <c r="G9" s="200">
        <f>SUMIFS('Raw Data'!$O:$O,'Raw Data'!$J:$J,'FY19 Active Portfolio'!G4)/1000000</f>
        <v>3.5439092699999994</v>
      </c>
      <c r="H9" s="200">
        <f>SUMIFS('Raw Data'!$O:$O,'Raw Data'!$J:$J,'FY19 Active Portfolio'!H4)/1000000</f>
        <v>13.428468120000003</v>
      </c>
      <c r="I9" s="200">
        <f>SUMIFS('Raw Data'!$O:$O,'Raw Data'!$J:$J,'FY19 Active Portfolio'!I4)/1000000</f>
        <v>64.872604699999997</v>
      </c>
      <c r="J9" s="201">
        <f>SUM(C9:I9)</f>
        <v>163.98623832000001</v>
      </c>
    </row>
    <row r="10" spans="1:17" ht="20.100000000000001" customHeight="1">
      <c r="B10" s="40" t="s">
        <v>15</v>
      </c>
      <c r="C10" s="202">
        <f t="shared" ref="C10:H10" si="0">C9/C7</f>
        <v>0.51476296670334021</v>
      </c>
      <c r="D10" s="202">
        <f>D9/D7</f>
        <v>0.36837501436398634</v>
      </c>
      <c r="E10" s="202">
        <f t="shared" si="0"/>
        <v>0.49353996195313787</v>
      </c>
      <c r="F10" s="202">
        <f>F9/F7</f>
        <v>0.57477125196571621</v>
      </c>
      <c r="G10" s="202">
        <f t="shared" si="0"/>
        <v>0.51305237350705746</v>
      </c>
      <c r="H10" s="202">
        <f t="shared" si="0"/>
        <v>0.44001796054787351</v>
      </c>
      <c r="I10" s="202">
        <f>I9/I7</f>
        <v>0.67140538073833012</v>
      </c>
      <c r="J10" s="204">
        <f>J9/J7</f>
        <v>0.54395457862195595</v>
      </c>
    </row>
    <row r="11" spans="1:17" ht="20.100000000000001" customHeight="1">
      <c r="B11" s="41" t="s">
        <v>16</v>
      </c>
      <c r="C11" s="205">
        <f ca="1">AVERAGEIFS('Raw Data'!$W:$W,'Raw Data'!$J:$J,'FY19 Active Portfolio'!C4)/12</f>
        <v>4.4126506024096388</v>
      </c>
      <c r="D11" s="205">
        <f ca="1">AVERAGEIFS('Raw Data'!$W:$W,'Raw Data'!$J:$J,'FY19 Active Portfolio'!D4)/12</f>
        <v>5.4350282485875709</v>
      </c>
      <c r="E11" s="205">
        <f ca="1">AVERAGEIFS('Raw Data'!$W:$W,'Raw Data'!$J:$J,'FY19 Active Portfolio'!E4)/12</f>
        <v>3.9270833333333335</v>
      </c>
      <c r="F11" s="205">
        <f ca="1">AVERAGEIFS('Raw Data'!$W:$W,'Raw Data'!$J:$J,'FY19 Active Portfolio'!F4)/12</f>
        <v>1.4093567251461989</v>
      </c>
      <c r="G11" s="205">
        <f ca="1">AVERAGEIFS('Raw Data'!$W:$W,'Raw Data'!$J:$J,'FY19 Active Portfolio'!G4)/12</f>
        <v>1.3611111111111109</v>
      </c>
      <c r="H11" s="205">
        <f ca="1">AVERAGEIFS('Raw Data'!$W:$W,'Raw Data'!$J:$J,'FY19 Active Portfolio'!H4)/12</f>
        <v>1.5873983739837396</v>
      </c>
      <c r="I11" s="205">
        <f ca="1">AVERAGEIFS('Raw Data'!$W:$W,'Raw Data'!$J:$J,'FY19 Active Portfolio'!I4)/12</f>
        <v>6.0394345238095246</v>
      </c>
      <c r="J11" s="206">
        <f ca="1">AVERAGE('Raw Data'!$W:$W,)/12</f>
        <v>23.112115127175368</v>
      </c>
    </row>
    <row r="12" spans="1:17" ht="20.100000000000001" customHeight="1">
      <c r="B12" s="42" t="s">
        <v>17</v>
      </c>
      <c r="C12" s="207">
        <f ca="1">COUNTIFS('Raw Data'!$AE:$AE, "1",'Raw Data'!$J:$J,'FY19 Active Portfolio'!C$4)</f>
        <v>16</v>
      </c>
      <c r="D12" s="207">
        <f ca="1">COUNTIFS('Raw Data'!$AE:$AE, "1",'Raw Data'!$J:$J,'FY19 Active Portfolio'!D$4)</f>
        <v>9</v>
      </c>
      <c r="E12" s="207">
        <f ca="1">COUNTIFS('Raw Data'!$AE:$AE, "1",'Raw Data'!$J:$J,'FY19 Active Portfolio'!E$4)</f>
        <v>6</v>
      </c>
      <c r="F12" s="207">
        <f ca="1">COUNTIFS('Raw Data'!$AE:$AE, "1",'Raw Data'!$J:$J,'FY19 Active Portfolio'!F$4)</f>
        <v>7</v>
      </c>
      <c r="G12" s="207">
        <f ca="1">COUNTIFS('Raw Data'!$AE:$AE, "1",'Raw Data'!$J:$J,'FY19 Active Portfolio'!G$4)</f>
        <v>0</v>
      </c>
      <c r="H12" s="207">
        <f ca="1">COUNTIFS('Raw Data'!$AE:$AE, "1",'Raw Data'!$J:$J,'FY19 Active Portfolio'!H$4)</f>
        <v>5</v>
      </c>
      <c r="I12" s="207">
        <f ca="1">COUNTIFS('Raw Data'!$AE:$AE, "1",'Raw Data'!$J:$J,'FY19 Active Portfolio'!I$4)</f>
        <v>26</v>
      </c>
      <c r="J12" s="208">
        <f ca="1">COUNTIFS('Raw Data'!$AE:$AE, "1")</f>
        <v>151</v>
      </c>
    </row>
    <row r="13" spans="1:17" ht="20.100000000000001" customHeight="1">
      <c r="B13" s="41" t="s">
        <v>18</v>
      </c>
      <c r="C13" s="209">
        <f ca="1">COUNTIFS('Raw Data'!$AF:$AF, "1",'Raw Data'!$J:$J,'FY19 Active Portfolio'!C$4)</f>
        <v>9</v>
      </c>
      <c r="D13" s="209">
        <f ca="1">COUNTIFS('Raw Data'!$AF:$AF, "1",'Raw Data'!$J:$J,'FY19 Active Portfolio'!D$4)</f>
        <v>11</v>
      </c>
      <c r="E13" s="209">
        <f ca="1">COUNTIFS('Raw Data'!$AF:$AF, "1",'Raw Data'!$J:$J,'FY19 Active Portfolio'!E$4)</f>
        <v>5</v>
      </c>
      <c r="F13" s="209">
        <f ca="1">COUNTIFS('Raw Data'!$AF:$AF, "1",'Raw Data'!$J:$J,'FY19 Active Portfolio'!F$4)</f>
        <v>10</v>
      </c>
      <c r="G13" s="209">
        <f ca="1">COUNTIFS('Raw Data'!$AF:$AF, "1",'Raw Data'!$J:$J,'FY19 Active Portfolio'!G$4)</f>
        <v>0</v>
      </c>
      <c r="H13" s="209">
        <f ca="1">COUNTIFS('Raw Data'!$AF:$AF, "1",'Raw Data'!$J:$J,'FY19 Active Portfolio'!H$4)</f>
        <v>2</v>
      </c>
      <c r="I13" s="209">
        <f ca="1">COUNTIFS('Raw Data'!$AF:$AF, "1",'Raw Data'!$J:$J,'FY19 Active Portfolio'!I$4)</f>
        <v>19</v>
      </c>
      <c r="J13" s="208">
        <f ca="1">COUNTIFS('Raw Data'!$AF:$AF, "1")</f>
        <v>138</v>
      </c>
    </row>
    <row r="14" spans="1:17" ht="20.100000000000001" customHeight="1">
      <c r="B14" s="40" t="s">
        <v>19</v>
      </c>
      <c r="C14" s="198">
        <f ca="1">COUNTIFS('Raw Data'!$AG:$AG, "1",'Raw Data'!$J:$J,'FY19 Active Portfolio'!C$4)</f>
        <v>52</v>
      </c>
      <c r="D14" s="198">
        <f ca="1">COUNTIFS('Raw Data'!$AG:$AG, "1",'Raw Data'!$J:$J,'FY19 Active Portfolio'!D$4)</f>
        <v>41</v>
      </c>
      <c r="E14" s="198">
        <f ca="1">COUNTIFS('Raw Data'!$AG:$AG, "1",'Raw Data'!$J:$J,'FY19 Active Portfolio'!E$4)</f>
        <v>30</v>
      </c>
      <c r="F14" s="198">
        <f ca="1">COUNTIFS('Raw Data'!$AG:$AG, "1",'Raw Data'!$J:$J,'FY19 Active Portfolio'!F$4)</f>
        <v>26</v>
      </c>
      <c r="G14" s="198">
        <f ca="1">COUNTIFS('Raw Data'!$AG:$AG, "1",'Raw Data'!$J:$J,'FY19 Active Portfolio'!G$4)</f>
        <v>7</v>
      </c>
      <c r="H14" s="198">
        <f ca="1">COUNTIFS('Raw Data'!$AG:$AG, "1",'Raw Data'!$J:$J,'FY19 Active Portfolio'!H$4)</f>
        <v>25</v>
      </c>
      <c r="I14" s="198">
        <f ca="1">COUNTIFS('Raw Data'!$AG:$AG, "1",'Raw Data'!$J:$J,'FY19 Active Portfolio'!I$4)</f>
        <v>52</v>
      </c>
      <c r="J14" s="208">
        <f ca="1">COUNTIFS('Raw Data'!$AG:$AG, "1")</f>
        <v>233</v>
      </c>
    </row>
    <row r="15" spans="1:17" ht="20.100000000000001" customHeight="1">
      <c r="B15" s="41" t="s">
        <v>20</v>
      </c>
      <c r="C15" s="210">
        <f t="shared" ref="C15:J15" ca="1" si="1">C14/C6</f>
        <v>0.62650602409638556</v>
      </c>
      <c r="D15" s="210">
        <f t="shared" ca="1" si="1"/>
        <v>0.69491525423728817</v>
      </c>
      <c r="E15" s="210">
        <f t="shared" ca="1" si="1"/>
        <v>0.625</v>
      </c>
      <c r="F15" s="210">
        <f t="shared" ca="1" si="1"/>
        <v>0.45614035087719296</v>
      </c>
      <c r="G15" s="210">
        <f t="shared" ca="1" si="1"/>
        <v>0.46666666666666667</v>
      </c>
      <c r="H15" s="210">
        <f t="shared" ca="1" si="1"/>
        <v>0.6097560975609756</v>
      </c>
      <c r="I15" s="210">
        <f t="shared" ca="1" si="1"/>
        <v>0.4642857142857143</v>
      </c>
      <c r="J15" s="204">
        <f t="shared" ca="1" si="1"/>
        <v>0.56144578313253013</v>
      </c>
    </row>
    <row r="16" spans="1:17" ht="20.100000000000001" customHeight="1">
      <c r="B16" s="42" t="s">
        <v>21</v>
      </c>
      <c r="C16" s="198">
        <f>COUNTIFS('Raw Data'!$AH:$AH, "1",'Raw Data'!$J:$J,'FY19 Active Portfolio'!C$4)</f>
        <v>35</v>
      </c>
      <c r="D16" s="198">
        <f>COUNTIFS('Raw Data'!$AH:$AH, "1",'Raw Data'!$J:$J,'FY19 Active Portfolio'!D$4)</f>
        <v>34</v>
      </c>
      <c r="E16" s="198">
        <f>COUNTIFS('Raw Data'!$AH:$AH, "1",'Raw Data'!$J:$J,'FY19 Active Portfolio'!E$4)</f>
        <v>27</v>
      </c>
      <c r="F16" s="198">
        <f>COUNTIFS('Raw Data'!$AH:$AH, "1",'Raw Data'!$J:$J,'FY19 Active Portfolio'!F$4)</f>
        <v>20</v>
      </c>
      <c r="G16" s="198">
        <f>COUNTIFS('Raw Data'!$AH:$AH, "1",'Raw Data'!$J:$J,'FY19 Active Portfolio'!G$4)</f>
        <v>7</v>
      </c>
      <c r="H16" s="198">
        <f>COUNTIFS('Raw Data'!$AH:$AH, "1",'Raw Data'!$J:$J,'FY19 Active Portfolio'!H$4)</f>
        <v>19</v>
      </c>
      <c r="I16" s="198">
        <f>COUNTIFS('Raw Data'!$AH:$AH, "1",'Raw Data'!$J:$J,'FY19 Active Portfolio'!I$4)</f>
        <v>32</v>
      </c>
      <c r="J16" s="199">
        <f>COUNTIFS('Raw Data'!$AH:$AH, "1")</f>
        <v>174</v>
      </c>
    </row>
    <row r="17" spans="2:10" ht="20.100000000000001" customHeight="1">
      <c r="B17" s="43" t="s">
        <v>22</v>
      </c>
      <c r="C17" s="209">
        <f ca="1">COUNTIFS('Raw Data'!$AI:$AI, "1",'Raw Data'!$J:$J,'FY19 Active Portfolio'!C$4)</f>
        <v>11</v>
      </c>
      <c r="D17" s="209">
        <f ca="1">COUNTIFS('Raw Data'!$AI:$AI, "1",'Raw Data'!$J:$J,'FY19 Active Portfolio'!D$4)</f>
        <v>9</v>
      </c>
      <c r="E17" s="209">
        <f ca="1">COUNTIFS('Raw Data'!$AI:$AI, "1",'Raw Data'!$J:$J,'FY19 Active Portfolio'!E$4)</f>
        <v>6</v>
      </c>
      <c r="F17" s="209">
        <f ca="1">COUNTIFS('Raw Data'!$AI:$AI, "1",'Raw Data'!$J:$J,'FY19 Active Portfolio'!F$4)</f>
        <v>1</v>
      </c>
      <c r="G17" s="209">
        <f ca="1">COUNTIFS('Raw Data'!$AI:$AI, "1",'Raw Data'!$J:$J,'FY19 Active Portfolio'!G$4)</f>
        <v>0</v>
      </c>
      <c r="H17" s="209">
        <f ca="1">COUNTIFS('Raw Data'!$AI:$AI, "1",'Raw Data'!$J:$J,'FY19 Active Portfolio'!H$4)</f>
        <v>4</v>
      </c>
      <c r="I17" s="209">
        <f ca="1">COUNTIFS('Raw Data'!$AI:$AI, "1",'Raw Data'!$J:$J,'FY19 Active Portfolio'!I$4)</f>
        <v>5</v>
      </c>
      <c r="J17" s="199">
        <f ca="1">COUNTIFS('Raw Data'!$AI:$AI, "1")</f>
        <v>36</v>
      </c>
    </row>
    <row r="18" spans="2:10" ht="20.100000000000001" customHeight="1">
      <c r="B18" s="42" t="s">
        <v>23</v>
      </c>
      <c r="C18" s="198">
        <f ca="1">COUNTIFS('Raw Data'!$AJ:$AJ, "1",'Raw Data'!$J:$J,'FY19 Active Portfolio'!C$4)</f>
        <v>10</v>
      </c>
      <c r="D18" s="198">
        <f ca="1">COUNTIFS('Raw Data'!$AJ:$AJ, "1",'Raw Data'!$J:$J,'FY19 Active Portfolio'!D$4)</f>
        <v>5</v>
      </c>
      <c r="E18" s="198">
        <f ca="1">COUNTIFS('Raw Data'!$AJ:$AJ, "1",'Raw Data'!$J:$J,'FY19 Active Portfolio'!E$4)</f>
        <v>4</v>
      </c>
      <c r="F18" s="198">
        <f ca="1">COUNTIFS('Raw Data'!$AJ:$AJ, "1",'Raw Data'!$J:$J,'FY19 Active Portfolio'!F$4)</f>
        <v>4</v>
      </c>
      <c r="G18" s="198">
        <f ca="1">COUNTIFS('Raw Data'!$AJ:$AJ, "1",'Raw Data'!$J:$J,'FY19 Active Portfolio'!G$4)</f>
        <v>2</v>
      </c>
      <c r="H18" s="198">
        <f ca="1">COUNTIFS('Raw Data'!$AJ:$AJ, "1",'Raw Data'!$J:$J,'FY19 Active Portfolio'!H$4)</f>
        <v>3</v>
      </c>
      <c r="I18" s="198">
        <f ca="1">COUNTIFS('Raw Data'!$AJ:$AJ, "1",'Raw Data'!$J:$J,'FY19 Active Portfolio'!I$4)</f>
        <v>9</v>
      </c>
      <c r="J18" s="199">
        <f ca="1">COUNTIFS('Raw Data'!$AJ:$AJ, "1")</f>
        <v>37</v>
      </c>
    </row>
    <row r="19" spans="2:10" ht="20.100000000000001" hidden="1" customHeight="1">
      <c r="B19" s="43" t="s">
        <v>24</v>
      </c>
      <c r="C19" s="210">
        <f ca="1">COUNTIFS('Raw Data'!$AK:$AK, "1",'Raw Data'!$J:$J,'FY19 Active Portfolio'!C$4)/C6</f>
        <v>0</v>
      </c>
      <c r="D19" s="210">
        <f ca="1">COUNTIFS('Raw Data'!$AK:$AK, "1",'Raw Data'!$J:$J,'FY19 Active Portfolio'!D$4)/D6</f>
        <v>0</v>
      </c>
      <c r="E19" s="210">
        <f ca="1">COUNTIFS('Raw Data'!$AK:$AK, "1",'Raw Data'!$J:$J,'FY19 Active Portfolio'!E$4)/E6</f>
        <v>0</v>
      </c>
      <c r="F19" s="210">
        <f ca="1">COUNTIFS('Raw Data'!$AK:$AK, "1",'Raw Data'!$J:$J,'FY19 Active Portfolio'!F$4)/F6</f>
        <v>0</v>
      </c>
      <c r="G19" s="210">
        <f ca="1">COUNTIFS('Raw Data'!$AK:$AK, "1",'Raw Data'!$J:$J,'FY19 Active Portfolio'!G$4)/G6</f>
        <v>0</v>
      </c>
      <c r="H19" s="210">
        <f ca="1">COUNTIFS('Raw Data'!$AK:$AK, "1",'Raw Data'!$J:$J,'FY19 Active Portfolio'!H$4)/H6</f>
        <v>0</v>
      </c>
      <c r="I19" s="210">
        <f ca="1">COUNTIFS('Raw Data'!$AK:$AK, "1",'Raw Data'!$J:$J,'FY19 Active Portfolio'!I$4)/I6</f>
        <v>0</v>
      </c>
      <c r="J19" s="199">
        <f ca="1">COUNTIFS('Raw Data'!$AJ:$AJ, "1")</f>
        <v>37</v>
      </c>
    </row>
    <row r="20" spans="2:10" ht="20.100000000000001" hidden="1" customHeight="1">
      <c r="B20" s="7" t="s">
        <v>25</v>
      </c>
      <c r="C20" s="19">
        <f>COUNTIFS('Raw Data'!$AL:$AL, "Yes",'Raw Data'!$J:$J,'FY19 Active Portfolio'!C$4)</f>
        <v>0</v>
      </c>
      <c r="D20" s="19">
        <f>COUNTIFS('Raw Data'!$AL:$AL, "Yes",'Raw Data'!$J:$J,'FY19 Active Portfolio'!D$4)</f>
        <v>0</v>
      </c>
      <c r="E20" s="19">
        <f>COUNTIFS('Raw Data'!$AL:$AL, "Yes",'Raw Data'!$J:$J,'FY19 Active Portfolio'!E$4)</f>
        <v>0</v>
      </c>
      <c r="F20" s="19">
        <f>COUNTIFS('Raw Data'!$AL:$AL, "Yes",'Raw Data'!$J:$J,'FY19 Active Portfolio'!F$4)</f>
        <v>0</v>
      </c>
      <c r="G20" s="19">
        <f>COUNTIFS('Raw Data'!$AL:$AL, "Yes",'Raw Data'!$J:$J,'FY19 Active Portfolio'!G$4)</f>
        <v>0</v>
      </c>
      <c r="H20" s="19">
        <f>COUNTIFS('Raw Data'!$AL:$AL, "Yes",'Raw Data'!$J:$J,'FY19 Active Portfolio'!H$4)</f>
        <v>0</v>
      </c>
      <c r="I20" s="19">
        <f>COUNTIFS('Raw Data'!$AL:$AL, "Yes",'Raw Data'!$J:$J,'FY19 Active Portfolio'!I$4)</f>
        <v>0</v>
      </c>
      <c r="J20" s="13">
        <f>COUNTIFS('Raw Data'!$AL:$AL, "Yes")</f>
        <v>0</v>
      </c>
    </row>
    <row r="21" spans="2:10" ht="9" customHeight="1">
      <c r="B21" s="14"/>
      <c r="C21" s="198"/>
      <c r="D21" s="198"/>
      <c r="E21" s="198"/>
      <c r="F21" s="198"/>
      <c r="G21" s="198"/>
      <c r="H21" s="198"/>
      <c r="I21" s="198"/>
      <c r="J21" s="198"/>
    </row>
  </sheetData>
  <conditionalFormatting sqref="C7:I7">
    <cfRule type="colorScale" priority="21">
      <colorScale>
        <cfvo type="min"/>
        <cfvo type="max"/>
        <color rgb="FFFCFCFF"/>
        <color rgb="FF63BE7B"/>
      </colorScale>
    </cfRule>
  </conditionalFormatting>
  <conditionalFormatting sqref="C6:I6">
    <cfRule type="colorScale" priority="20">
      <colorScale>
        <cfvo type="min"/>
        <cfvo type="max"/>
        <color rgb="FFFCFCFF"/>
        <color rgb="FF63BE7B"/>
      </colorScale>
    </cfRule>
  </conditionalFormatting>
  <conditionalFormatting sqref="C10:I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I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I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scale="85" fitToHeight="0" orientation="landscape" r:id="rId1"/>
  <headerFooter>
    <oddFooter>Page &amp;P of &amp;N</oddFooter>
  </headerFooter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-0.249977111117893"/>
    <pageSetUpPr fitToPage="1"/>
  </sheetPr>
  <dimension ref="B1:M55"/>
  <sheetViews>
    <sheetView zoomScale="80" zoomScaleNormal="80" zoomScaleSheetLayoutView="80" workbookViewId="0">
      <selection activeCell="R14" sqref="R14"/>
    </sheetView>
  </sheetViews>
  <sheetFormatPr defaultColWidth="8.875" defaultRowHeight="15"/>
  <cols>
    <col min="1" max="1" width="3.5" style="21" customWidth="1"/>
    <col min="2" max="2" width="9.875" style="21" customWidth="1"/>
    <col min="3" max="3" width="22.5" style="21" bestFit="1" customWidth="1"/>
    <col min="4" max="4" width="9.875" style="22" hidden="1" customWidth="1"/>
    <col min="5" max="5" width="24.5" style="22" customWidth="1"/>
    <col min="6" max="6" width="29.5" style="21" bestFit="1" customWidth="1"/>
    <col min="7" max="7" width="6.5" style="21" customWidth="1"/>
    <col min="8" max="8" width="10" style="97" customWidth="1"/>
    <col min="9" max="9" width="15.5" style="97" customWidth="1"/>
    <col min="10" max="10" width="10" style="97" customWidth="1"/>
    <col min="11" max="11" width="20" style="21" customWidth="1"/>
    <col min="12" max="13" width="8.875" style="21" customWidth="1"/>
    <col min="14" max="16384" width="8.875" style="21"/>
  </cols>
  <sheetData>
    <row r="1" spans="2:13" ht="18.75">
      <c r="B1" s="129" t="s">
        <v>0</v>
      </c>
      <c r="C1" s="130"/>
      <c r="D1" s="131"/>
      <c r="E1" s="131"/>
      <c r="F1" s="130"/>
      <c r="G1" s="130"/>
      <c r="H1" s="230"/>
      <c r="I1" s="230"/>
      <c r="J1" s="230"/>
      <c r="K1" s="231">
        <v>43588</v>
      </c>
    </row>
    <row r="2" spans="2:13" ht="18.75">
      <c r="B2" s="20" t="s">
        <v>2003</v>
      </c>
      <c r="C2" s="24"/>
      <c r="D2" s="25"/>
      <c r="E2" s="25"/>
      <c r="F2" s="24"/>
      <c r="G2" s="24"/>
      <c r="H2" s="232"/>
      <c r="I2" s="232"/>
      <c r="J2" s="232"/>
      <c r="K2" s="24"/>
    </row>
    <row r="3" spans="2:13" ht="75">
      <c r="B3" s="23" t="s">
        <v>1591</v>
      </c>
      <c r="C3" s="23" t="s">
        <v>1592</v>
      </c>
      <c r="D3" s="23" t="s">
        <v>1593</v>
      </c>
      <c r="E3" s="133" t="s">
        <v>1594</v>
      </c>
      <c r="F3" s="23" t="s">
        <v>1595</v>
      </c>
      <c r="G3" s="23" t="s">
        <v>1656</v>
      </c>
      <c r="H3" s="96" t="s">
        <v>1597</v>
      </c>
      <c r="I3" s="96" t="s">
        <v>1598</v>
      </c>
      <c r="J3" s="96" t="s">
        <v>1599</v>
      </c>
      <c r="K3" s="23" t="s">
        <v>1600</v>
      </c>
      <c r="L3" s="98" t="s">
        <v>2004</v>
      </c>
      <c r="M3" s="98" t="s">
        <v>2005</v>
      </c>
    </row>
    <row r="4" spans="2:13">
      <c r="B4" s="134" t="s">
        <v>1588</v>
      </c>
      <c r="C4" s="106" t="s">
        <v>2</v>
      </c>
      <c r="D4" s="106" t="s">
        <v>1601</v>
      </c>
      <c r="E4" s="106" t="s">
        <v>1560</v>
      </c>
      <c r="F4" s="226" t="s">
        <v>2006</v>
      </c>
      <c r="G4" s="227" t="s">
        <v>2007</v>
      </c>
      <c r="H4" s="233">
        <v>5.37</v>
      </c>
      <c r="I4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5.37</v>
      </c>
      <c r="J4" s="234">
        <f t="shared" ref="J4:J50" si="0">H4-I4</f>
        <v>0</v>
      </c>
      <c r="K4" s="106"/>
      <c r="L4" s="235"/>
      <c r="M4" s="235"/>
    </row>
    <row r="5" spans="2:13">
      <c r="B5" s="225" t="s">
        <v>1588</v>
      </c>
      <c r="C5" s="226" t="s">
        <v>2</v>
      </c>
      <c r="D5" s="226" t="s">
        <v>1601</v>
      </c>
      <c r="E5" s="226" t="s">
        <v>1567</v>
      </c>
      <c r="F5" s="226" t="s">
        <v>2006</v>
      </c>
      <c r="G5" s="227" t="s">
        <v>2007</v>
      </c>
      <c r="H5" s="233">
        <v>1</v>
      </c>
      <c r="I5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</v>
      </c>
      <c r="J5" s="234">
        <f t="shared" si="0"/>
        <v>1</v>
      </c>
      <c r="K5" s="226"/>
      <c r="L5" s="235"/>
      <c r="M5" s="235"/>
    </row>
    <row r="6" spans="2:13">
      <c r="B6" s="225" t="s">
        <v>1588</v>
      </c>
      <c r="C6" s="226" t="s">
        <v>2</v>
      </c>
      <c r="D6" s="226" t="s">
        <v>1601</v>
      </c>
      <c r="E6" s="226" t="s">
        <v>1578</v>
      </c>
      <c r="F6" s="226" t="s">
        <v>2006</v>
      </c>
      <c r="G6" s="227" t="s">
        <v>2007</v>
      </c>
      <c r="H6" s="233">
        <v>4</v>
      </c>
      <c r="I6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2.1629999999999998</v>
      </c>
      <c r="J6" s="234">
        <f t="shared" si="0"/>
        <v>1.8370000000000002</v>
      </c>
      <c r="K6" s="226"/>
      <c r="L6" s="235"/>
      <c r="M6" s="235"/>
    </row>
    <row r="7" spans="2:13">
      <c r="B7" s="134" t="s">
        <v>1588</v>
      </c>
      <c r="C7" s="106" t="s">
        <v>3</v>
      </c>
      <c r="D7" s="106" t="s">
        <v>1601</v>
      </c>
      <c r="E7" s="106" t="s">
        <v>1560</v>
      </c>
      <c r="F7" s="226" t="s">
        <v>2006</v>
      </c>
      <c r="G7" s="227" t="s">
        <v>2007</v>
      </c>
      <c r="H7" s="233">
        <v>2</v>
      </c>
      <c r="I7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0.74</v>
      </c>
      <c r="J7" s="234">
        <f t="shared" si="0"/>
        <v>1.26</v>
      </c>
      <c r="K7" s="106"/>
      <c r="L7" s="235"/>
      <c r="M7" s="235"/>
    </row>
    <row r="8" spans="2:13" ht="30">
      <c r="B8" s="134" t="s">
        <v>1588</v>
      </c>
      <c r="C8" s="106" t="s">
        <v>3</v>
      </c>
      <c r="D8" s="106" t="s">
        <v>1601</v>
      </c>
      <c r="E8" s="106" t="s">
        <v>1576</v>
      </c>
      <c r="F8" s="226" t="s">
        <v>2006</v>
      </c>
      <c r="G8" s="227" t="s">
        <v>2007</v>
      </c>
      <c r="H8" s="233">
        <v>2</v>
      </c>
      <c r="I8" s="236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1.7450000000000001</v>
      </c>
      <c r="J8" s="234">
        <f t="shared" si="0"/>
        <v>0.25499999999999989</v>
      </c>
      <c r="K8" s="226"/>
      <c r="L8" s="235"/>
      <c r="M8" s="235"/>
    </row>
    <row r="9" spans="2:13">
      <c r="B9" s="225" t="s">
        <v>1588</v>
      </c>
      <c r="C9" s="226" t="s">
        <v>3</v>
      </c>
      <c r="D9" s="226" t="s">
        <v>1601</v>
      </c>
      <c r="E9" s="226" t="s">
        <v>1578</v>
      </c>
      <c r="F9" s="226" t="s">
        <v>2006</v>
      </c>
      <c r="G9" s="227" t="s">
        <v>2007</v>
      </c>
      <c r="H9" s="233">
        <v>2.25</v>
      </c>
      <c r="I9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2.25</v>
      </c>
      <c r="J9" s="234">
        <f t="shared" si="0"/>
        <v>0</v>
      </c>
      <c r="K9" s="226" t="s">
        <v>1614</v>
      </c>
      <c r="L9" s="235"/>
      <c r="M9" s="235"/>
    </row>
    <row r="10" spans="2:13">
      <c r="B10" s="134" t="s">
        <v>1588</v>
      </c>
      <c r="C10" s="106" t="s">
        <v>3</v>
      </c>
      <c r="D10" s="106" t="s">
        <v>1601</v>
      </c>
      <c r="E10" s="106" t="s">
        <v>1567</v>
      </c>
      <c r="F10" s="106" t="s">
        <v>2006</v>
      </c>
      <c r="G10" s="227" t="s">
        <v>2007</v>
      </c>
      <c r="H10" s="233">
        <v>1.75</v>
      </c>
      <c r="I10" s="236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0.77</v>
      </c>
      <c r="J10" s="234">
        <f t="shared" si="0"/>
        <v>0.98</v>
      </c>
      <c r="K10" s="106"/>
      <c r="L10" s="235"/>
      <c r="M10" s="235"/>
    </row>
    <row r="11" spans="2:13">
      <c r="B11" s="225" t="s">
        <v>1588</v>
      </c>
      <c r="C11" s="226" t="s">
        <v>4</v>
      </c>
      <c r="D11" s="226" t="s">
        <v>1601</v>
      </c>
      <c r="E11" s="226" t="s">
        <v>1578</v>
      </c>
      <c r="F11" s="226" t="s">
        <v>2006</v>
      </c>
      <c r="G11" s="227" t="s">
        <v>2007</v>
      </c>
      <c r="H11" s="233">
        <v>6</v>
      </c>
      <c r="I11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5.6749999999999998</v>
      </c>
      <c r="J11" s="234">
        <f t="shared" si="0"/>
        <v>0.32500000000000018</v>
      </c>
      <c r="K11" s="226"/>
      <c r="L11" s="235"/>
      <c r="M11" s="235"/>
    </row>
    <row r="12" spans="2:13">
      <c r="B12" s="134" t="s">
        <v>1588</v>
      </c>
      <c r="C12" s="106" t="s">
        <v>4</v>
      </c>
      <c r="D12" s="106" t="s">
        <v>1601</v>
      </c>
      <c r="E12" s="106" t="s">
        <v>1567</v>
      </c>
      <c r="F12" s="106" t="s">
        <v>2006</v>
      </c>
      <c r="G12" s="227" t="s">
        <v>2007</v>
      </c>
      <c r="H12" s="233">
        <v>3</v>
      </c>
      <c r="I12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</v>
      </c>
      <c r="J12" s="234">
        <f t="shared" si="0"/>
        <v>3</v>
      </c>
      <c r="K12" s="106"/>
      <c r="L12" s="235"/>
      <c r="M12" s="235"/>
    </row>
    <row r="13" spans="2:13" ht="30">
      <c r="B13" s="225" t="s">
        <v>1589</v>
      </c>
      <c r="C13" s="226" t="s">
        <v>1661</v>
      </c>
      <c r="D13" s="226" t="s">
        <v>1601</v>
      </c>
      <c r="E13" s="226" t="s">
        <v>1578</v>
      </c>
      <c r="F13" s="226" t="s">
        <v>2006</v>
      </c>
      <c r="G13" s="227" t="s">
        <v>2007</v>
      </c>
      <c r="H13" s="233">
        <v>0.52500000000000002</v>
      </c>
      <c r="I13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0.52500000000000002</v>
      </c>
      <c r="J13" s="234">
        <f t="shared" si="0"/>
        <v>0</v>
      </c>
      <c r="K13" s="226"/>
      <c r="L13" s="235"/>
      <c r="M13" s="235"/>
    </row>
    <row r="14" spans="2:13" ht="30">
      <c r="B14" s="225" t="s">
        <v>1589</v>
      </c>
      <c r="C14" s="226" t="s">
        <v>1661</v>
      </c>
      <c r="D14" s="226" t="s">
        <v>1601</v>
      </c>
      <c r="E14" s="226" t="s">
        <v>1567</v>
      </c>
      <c r="F14" s="226" t="s">
        <v>2006</v>
      </c>
      <c r="G14" s="227" t="s">
        <v>2007</v>
      </c>
      <c r="H14" s="233">
        <v>0.4</v>
      </c>
      <c r="I14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0.4</v>
      </c>
      <c r="J14" s="234">
        <f t="shared" si="0"/>
        <v>0</v>
      </c>
      <c r="K14" s="226"/>
      <c r="L14" s="235"/>
      <c r="M14" s="235"/>
    </row>
    <row r="15" spans="2:13">
      <c r="B15" s="225" t="s">
        <v>1589</v>
      </c>
      <c r="C15" s="226" t="s">
        <v>2008</v>
      </c>
      <c r="D15" s="226" t="s">
        <v>1601</v>
      </c>
      <c r="E15" s="226" t="s">
        <v>1567</v>
      </c>
      <c r="F15" s="226" t="s">
        <v>2006</v>
      </c>
      <c r="G15" s="227" t="s">
        <v>2007</v>
      </c>
      <c r="H15" s="233">
        <v>1</v>
      </c>
      <c r="I15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0.32</v>
      </c>
      <c r="J15" s="234">
        <f t="shared" si="0"/>
        <v>0.67999999999999994</v>
      </c>
      <c r="K15" s="226"/>
      <c r="L15" s="235"/>
      <c r="M15" s="235"/>
    </row>
    <row r="16" spans="2:13">
      <c r="B16" s="225" t="s">
        <v>1589</v>
      </c>
      <c r="C16" s="226" t="s">
        <v>2009</v>
      </c>
      <c r="D16" s="226"/>
      <c r="E16" s="226" t="s">
        <v>1578</v>
      </c>
      <c r="F16" s="226" t="s">
        <v>2006</v>
      </c>
      <c r="G16" s="227" t="s">
        <v>2007</v>
      </c>
      <c r="H16" s="233">
        <v>3.4049999999999998</v>
      </c>
      <c r="I16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3.4044750000000001</v>
      </c>
      <c r="J16" s="234">
        <f t="shared" si="0"/>
        <v>5.2499999999966462E-4</v>
      </c>
      <c r="K16" s="226"/>
      <c r="L16" s="235"/>
      <c r="M16" s="235"/>
    </row>
    <row r="17" spans="2:13" ht="30">
      <c r="B17" s="225" t="s">
        <v>1589</v>
      </c>
      <c r="C17" s="226" t="s">
        <v>2010</v>
      </c>
      <c r="D17" s="226"/>
      <c r="E17" s="226" t="s">
        <v>1567</v>
      </c>
      <c r="F17" s="226" t="s">
        <v>2006</v>
      </c>
      <c r="G17" s="227" t="s">
        <v>2007</v>
      </c>
      <c r="H17" s="233">
        <v>1</v>
      </c>
      <c r="I17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</v>
      </c>
      <c r="J17" s="234">
        <f t="shared" si="0"/>
        <v>1</v>
      </c>
      <c r="K17" s="226"/>
      <c r="L17" s="235"/>
      <c r="M17" s="235"/>
    </row>
    <row r="18" spans="2:13">
      <c r="B18" s="225" t="s">
        <v>1589</v>
      </c>
      <c r="C18" s="226" t="s">
        <v>2011</v>
      </c>
      <c r="D18" s="226"/>
      <c r="E18" s="226" t="s">
        <v>1578</v>
      </c>
      <c r="F18" s="226" t="s">
        <v>2006</v>
      </c>
      <c r="G18" s="227" t="s">
        <v>2007</v>
      </c>
      <c r="H18" s="233">
        <v>1.5</v>
      </c>
      <c r="I18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1.5</v>
      </c>
      <c r="J18" s="234">
        <f t="shared" si="0"/>
        <v>0</v>
      </c>
      <c r="K18" s="226"/>
      <c r="L18" s="235"/>
      <c r="M18" s="235"/>
    </row>
    <row r="19" spans="2:13" ht="30">
      <c r="B19" s="225" t="s">
        <v>1589</v>
      </c>
      <c r="C19" s="226" t="s">
        <v>2012</v>
      </c>
      <c r="D19" s="226" t="s">
        <v>1601</v>
      </c>
      <c r="E19" s="226" t="s">
        <v>1567</v>
      </c>
      <c r="F19" s="226" t="s">
        <v>2006</v>
      </c>
      <c r="G19" s="227" t="s">
        <v>2007</v>
      </c>
      <c r="H19" s="233">
        <v>1</v>
      </c>
      <c r="I19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1</v>
      </c>
      <c r="J19" s="234">
        <f t="shared" si="0"/>
        <v>0</v>
      </c>
      <c r="K19" s="226"/>
      <c r="L19" s="235"/>
      <c r="M19" s="235"/>
    </row>
    <row r="20" spans="2:13" ht="30">
      <c r="B20" s="225" t="s">
        <v>1589</v>
      </c>
      <c r="C20" s="226" t="s">
        <v>2012</v>
      </c>
      <c r="D20" s="226" t="s">
        <v>1601</v>
      </c>
      <c r="E20" s="226" t="s">
        <v>1578</v>
      </c>
      <c r="F20" s="226" t="s">
        <v>2006</v>
      </c>
      <c r="G20" s="227" t="s">
        <v>2007</v>
      </c>
      <c r="H20" s="233">
        <v>0.9</v>
      </c>
      <c r="I20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0.9</v>
      </c>
      <c r="J20" s="234">
        <f t="shared" si="0"/>
        <v>0</v>
      </c>
      <c r="K20" s="226"/>
      <c r="L20" s="235"/>
      <c r="M20" s="235"/>
    </row>
    <row r="21" spans="2:13">
      <c r="B21" s="225" t="s">
        <v>1589</v>
      </c>
      <c r="C21" s="226" t="s">
        <v>2013</v>
      </c>
      <c r="D21" s="226" t="s">
        <v>1631</v>
      </c>
      <c r="E21" s="226" t="s">
        <v>1578</v>
      </c>
      <c r="F21" s="226" t="s">
        <v>2006</v>
      </c>
      <c r="G21" s="227" t="s">
        <v>2007</v>
      </c>
      <c r="H21" s="233">
        <v>0.5</v>
      </c>
      <c r="I21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0.5</v>
      </c>
      <c r="J21" s="234">
        <f t="shared" si="0"/>
        <v>0</v>
      </c>
      <c r="K21" s="106"/>
      <c r="L21" s="237"/>
      <c r="M21" s="235"/>
    </row>
    <row r="22" spans="2:13">
      <c r="B22" s="225" t="s">
        <v>1589</v>
      </c>
      <c r="C22" s="226" t="s">
        <v>1572</v>
      </c>
      <c r="D22" s="226" t="s">
        <v>1601</v>
      </c>
      <c r="E22" s="226" t="s">
        <v>2014</v>
      </c>
      <c r="F22" s="226" t="s">
        <v>2006</v>
      </c>
      <c r="G22" s="227" t="s">
        <v>2007</v>
      </c>
      <c r="H22" s="233">
        <v>0.45</v>
      </c>
      <c r="I22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0.45</v>
      </c>
      <c r="J22" s="234">
        <f t="shared" si="0"/>
        <v>0</v>
      </c>
      <c r="K22" s="226"/>
      <c r="L22" s="235"/>
      <c r="M22" s="235"/>
    </row>
    <row r="23" spans="2:13">
      <c r="B23" s="225" t="s">
        <v>1589</v>
      </c>
      <c r="C23" s="226" t="s">
        <v>1572</v>
      </c>
      <c r="D23" s="226" t="s">
        <v>1601</v>
      </c>
      <c r="E23" s="226" t="s">
        <v>1578</v>
      </c>
      <c r="F23" s="226" t="s">
        <v>2006</v>
      </c>
      <c r="G23" s="227" t="s">
        <v>2007</v>
      </c>
      <c r="H23" s="233">
        <v>0.5</v>
      </c>
      <c r="I23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0.5</v>
      </c>
      <c r="J23" s="234">
        <f t="shared" si="0"/>
        <v>0</v>
      </c>
      <c r="K23" s="226"/>
      <c r="L23" s="235"/>
      <c r="M23" s="235"/>
    </row>
    <row r="24" spans="2:13">
      <c r="B24" s="225" t="s">
        <v>1589</v>
      </c>
      <c r="C24" s="226" t="s">
        <v>1577</v>
      </c>
      <c r="D24" s="226" t="s">
        <v>1601</v>
      </c>
      <c r="E24" s="226" t="s">
        <v>1578</v>
      </c>
      <c r="F24" s="226" t="s">
        <v>2006</v>
      </c>
      <c r="G24" s="227" t="s">
        <v>2007</v>
      </c>
      <c r="H24" s="233">
        <v>1.19</v>
      </c>
      <c r="I24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1.19</v>
      </c>
      <c r="J24" s="234">
        <f t="shared" si="0"/>
        <v>0</v>
      </c>
      <c r="K24" s="226"/>
      <c r="L24" s="235"/>
      <c r="M24" s="235"/>
    </row>
    <row r="25" spans="2:13">
      <c r="B25" s="333" t="s">
        <v>1589</v>
      </c>
      <c r="C25" s="334" t="s">
        <v>1577</v>
      </c>
      <c r="D25" s="226" t="s">
        <v>1601</v>
      </c>
      <c r="E25" s="334" t="s">
        <v>2014</v>
      </c>
      <c r="F25" s="334" t="s">
        <v>2006</v>
      </c>
      <c r="G25" s="335" t="s">
        <v>2007</v>
      </c>
      <c r="H25" s="233">
        <v>0.125</v>
      </c>
      <c r="I25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0.125</v>
      </c>
      <c r="J25" s="234">
        <f t="shared" si="0"/>
        <v>0</v>
      </c>
      <c r="K25" s="226"/>
      <c r="L25" s="235"/>
      <c r="M25" s="235"/>
    </row>
    <row r="26" spans="2:13">
      <c r="B26" s="225" t="s">
        <v>1589</v>
      </c>
      <c r="C26" s="106" t="s">
        <v>1579</v>
      </c>
      <c r="D26" s="226"/>
      <c r="E26" s="226" t="s">
        <v>1567</v>
      </c>
      <c r="F26" s="226" t="s">
        <v>2006</v>
      </c>
      <c r="G26" s="227" t="s">
        <v>2007</v>
      </c>
      <c r="H26" s="233">
        <v>1</v>
      </c>
      <c r="I26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0.6</v>
      </c>
      <c r="J26" s="234">
        <f t="shared" si="0"/>
        <v>0.4</v>
      </c>
      <c r="K26" s="226"/>
      <c r="L26" s="235"/>
      <c r="M26" s="235"/>
    </row>
    <row r="27" spans="2:13" ht="30">
      <c r="B27" s="225" t="s">
        <v>1589</v>
      </c>
      <c r="C27" s="226" t="s">
        <v>1662</v>
      </c>
      <c r="D27" s="226"/>
      <c r="E27" s="226" t="s">
        <v>1578</v>
      </c>
      <c r="F27" s="226" t="s">
        <v>2006</v>
      </c>
      <c r="G27" s="227" t="s">
        <v>2007</v>
      </c>
      <c r="H27" s="233">
        <v>0.9</v>
      </c>
      <c r="I27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0.89896200000000004</v>
      </c>
      <c r="J27" s="234">
        <f t="shared" si="0"/>
        <v>1.0379999999999834E-3</v>
      </c>
      <c r="K27" s="226"/>
      <c r="L27" s="235"/>
      <c r="M27" s="235"/>
    </row>
    <row r="28" spans="2:13">
      <c r="B28" s="225" t="s">
        <v>1589</v>
      </c>
      <c r="C28" s="226" t="s">
        <v>2015</v>
      </c>
      <c r="D28" s="226" t="s">
        <v>1601</v>
      </c>
      <c r="E28" s="226" t="s">
        <v>1567</v>
      </c>
      <c r="F28" s="226" t="s">
        <v>2006</v>
      </c>
      <c r="G28" s="227" t="s">
        <v>2007</v>
      </c>
      <c r="H28" s="233">
        <v>0.5</v>
      </c>
      <c r="I28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</v>
      </c>
      <c r="J28" s="234">
        <f t="shared" si="0"/>
        <v>0.5</v>
      </c>
      <c r="K28" s="226"/>
      <c r="L28" s="235"/>
      <c r="M28" s="235"/>
    </row>
    <row r="29" spans="2:13">
      <c r="B29" s="225" t="s">
        <v>1589</v>
      </c>
      <c r="C29" s="226" t="s">
        <v>2015</v>
      </c>
      <c r="D29" s="226" t="s">
        <v>1631</v>
      </c>
      <c r="E29" s="226" t="s">
        <v>1578</v>
      </c>
      <c r="F29" s="226" t="s">
        <v>2006</v>
      </c>
      <c r="G29" s="227" t="s">
        <v>2007</v>
      </c>
      <c r="H29" s="233">
        <v>0.5</v>
      </c>
      <c r="I29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0.5</v>
      </c>
      <c r="J29" s="234">
        <f t="shared" si="0"/>
        <v>0</v>
      </c>
      <c r="K29" s="226"/>
      <c r="L29" s="235"/>
      <c r="M29" s="235"/>
    </row>
    <row r="30" spans="2:13" ht="30">
      <c r="B30" s="219" t="s">
        <v>1589</v>
      </c>
      <c r="C30" s="220" t="s">
        <v>2016</v>
      </c>
      <c r="D30" s="220" t="s">
        <v>1601</v>
      </c>
      <c r="E30" s="226" t="s">
        <v>1578</v>
      </c>
      <c r="F30" s="226" t="s">
        <v>2006</v>
      </c>
      <c r="G30" s="227" t="s">
        <v>2007</v>
      </c>
      <c r="H30" s="238">
        <v>0.5</v>
      </c>
      <c r="I30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0.5</v>
      </c>
      <c r="J30" s="234">
        <f t="shared" si="0"/>
        <v>0</v>
      </c>
      <c r="K30" s="220"/>
      <c r="L30" s="235"/>
      <c r="M30" s="235"/>
    </row>
    <row r="31" spans="2:13" ht="30">
      <c r="B31" s="219" t="s">
        <v>1589</v>
      </c>
      <c r="C31" s="220" t="s">
        <v>1581</v>
      </c>
      <c r="D31" s="220" t="s">
        <v>1601</v>
      </c>
      <c r="E31" s="226" t="s">
        <v>1578</v>
      </c>
      <c r="F31" s="226" t="s">
        <v>2006</v>
      </c>
      <c r="G31" s="227" t="s">
        <v>2007</v>
      </c>
      <c r="H31" s="238">
        <v>2</v>
      </c>
      <c r="I31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0.75</v>
      </c>
      <c r="J31" s="234">
        <f t="shared" si="0"/>
        <v>1.25</v>
      </c>
      <c r="K31" s="220"/>
      <c r="L31" s="235"/>
      <c r="M31" s="235"/>
    </row>
    <row r="32" spans="2:13" ht="30">
      <c r="B32" s="225" t="s">
        <v>1589</v>
      </c>
      <c r="C32" s="226" t="s">
        <v>1583</v>
      </c>
      <c r="D32" s="226" t="s">
        <v>1631</v>
      </c>
      <c r="E32" s="226" t="s">
        <v>1578</v>
      </c>
      <c r="F32" s="226" t="s">
        <v>2006</v>
      </c>
      <c r="G32" s="227" t="s">
        <v>2007</v>
      </c>
      <c r="H32" s="233">
        <v>1.69</v>
      </c>
      <c r="I32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1.69</v>
      </c>
      <c r="J32" s="234">
        <f t="shared" si="0"/>
        <v>0</v>
      </c>
      <c r="K32" s="226"/>
      <c r="L32" s="235"/>
      <c r="M32" s="235"/>
    </row>
    <row r="33" spans="2:13" ht="30">
      <c r="B33" s="225" t="s">
        <v>1589</v>
      </c>
      <c r="C33" s="226" t="s">
        <v>1583</v>
      </c>
      <c r="D33" s="226" t="s">
        <v>1601</v>
      </c>
      <c r="E33" s="226" t="s">
        <v>1560</v>
      </c>
      <c r="F33" s="226" t="s">
        <v>2006</v>
      </c>
      <c r="G33" s="227" t="s">
        <v>2007</v>
      </c>
      <c r="H33" s="233">
        <v>0.6</v>
      </c>
      <c r="I33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0.6</v>
      </c>
      <c r="J33" s="234">
        <f t="shared" si="0"/>
        <v>0</v>
      </c>
      <c r="K33" s="226"/>
      <c r="L33" s="235"/>
      <c r="M33" s="235"/>
    </row>
    <row r="34" spans="2:13">
      <c r="B34" s="225" t="s">
        <v>1589</v>
      </c>
      <c r="C34" s="226" t="s">
        <v>1995</v>
      </c>
      <c r="D34" s="226" t="s">
        <v>1601</v>
      </c>
      <c r="E34" s="226" t="s">
        <v>1567</v>
      </c>
      <c r="F34" s="226" t="s">
        <v>2006</v>
      </c>
      <c r="G34" s="227" t="s">
        <v>2007</v>
      </c>
      <c r="H34" s="233">
        <v>0.5</v>
      </c>
      <c r="I34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</v>
      </c>
      <c r="J34" s="234">
        <f t="shared" si="0"/>
        <v>0.5</v>
      </c>
      <c r="K34" s="226"/>
      <c r="L34" s="235"/>
      <c r="M34" s="235"/>
    </row>
    <row r="35" spans="2:13">
      <c r="B35" s="225" t="s">
        <v>1589</v>
      </c>
      <c r="C35" s="226" t="s">
        <v>1995</v>
      </c>
      <c r="D35" s="226" t="s">
        <v>1631</v>
      </c>
      <c r="E35" s="226" t="s">
        <v>1578</v>
      </c>
      <c r="F35" s="226" t="s">
        <v>2006</v>
      </c>
      <c r="G35" s="227" t="s">
        <v>2007</v>
      </c>
      <c r="H35" s="233">
        <v>0.5</v>
      </c>
      <c r="I35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0.5</v>
      </c>
      <c r="J35" s="234">
        <f t="shared" si="0"/>
        <v>0</v>
      </c>
      <c r="K35" s="226"/>
      <c r="L35" s="235"/>
      <c r="M35" s="235"/>
    </row>
    <row r="36" spans="2:13">
      <c r="B36" s="225" t="s">
        <v>1589</v>
      </c>
      <c r="C36" s="226" t="s">
        <v>1585</v>
      </c>
      <c r="D36" s="226" t="s">
        <v>1601</v>
      </c>
      <c r="E36" s="226" t="s">
        <v>1578</v>
      </c>
      <c r="F36" s="226" t="s">
        <v>2006</v>
      </c>
      <c r="G36" s="227" t="s">
        <v>2007</v>
      </c>
      <c r="H36" s="233">
        <v>0.5</v>
      </c>
      <c r="I36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0.5</v>
      </c>
      <c r="J36" s="234">
        <f t="shared" si="0"/>
        <v>0</v>
      </c>
      <c r="K36" s="226"/>
      <c r="L36" s="235"/>
      <c r="M36" s="235"/>
    </row>
    <row r="37" spans="2:13">
      <c r="B37" s="225" t="s">
        <v>1589</v>
      </c>
      <c r="C37" s="226" t="s">
        <v>1659</v>
      </c>
      <c r="D37" s="226" t="s">
        <v>1631</v>
      </c>
      <c r="E37" s="226" t="s">
        <v>2014</v>
      </c>
      <c r="F37" s="226" t="s">
        <v>2006</v>
      </c>
      <c r="G37" s="227" t="s">
        <v>2007</v>
      </c>
      <c r="H37" s="233">
        <v>2</v>
      </c>
      <c r="I37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1.42</v>
      </c>
      <c r="J37" s="234">
        <f t="shared" si="0"/>
        <v>0.58000000000000007</v>
      </c>
      <c r="K37" s="226"/>
      <c r="L37" s="235"/>
      <c r="M37" s="235"/>
    </row>
    <row r="38" spans="2:13">
      <c r="B38" s="225" t="s">
        <v>1589</v>
      </c>
      <c r="C38" s="226" t="s">
        <v>2017</v>
      </c>
      <c r="D38" s="226" t="s">
        <v>1601</v>
      </c>
      <c r="E38" s="226" t="s">
        <v>1578</v>
      </c>
      <c r="F38" s="226" t="s">
        <v>2006</v>
      </c>
      <c r="G38" s="227" t="s">
        <v>2007</v>
      </c>
      <c r="H38" s="233">
        <v>2.5449999999999999</v>
      </c>
      <c r="I38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2.5449999999999999</v>
      </c>
      <c r="J38" s="234">
        <f t="shared" si="0"/>
        <v>0</v>
      </c>
      <c r="K38" s="226"/>
      <c r="L38" s="235"/>
      <c r="M38" s="235"/>
    </row>
    <row r="39" spans="2:13" ht="30">
      <c r="B39" s="225" t="s">
        <v>1589</v>
      </c>
      <c r="C39" s="226" t="s">
        <v>2018</v>
      </c>
      <c r="D39" s="226" t="s">
        <v>1601</v>
      </c>
      <c r="E39" s="226" t="s">
        <v>1578</v>
      </c>
      <c r="F39" s="226" t="s">
        <v>2006</v>
      </c>
      <c r="G39" s="227" t="s">
        <v>2007</v>
      </c>
      <c r="H39" s="233">
        <v>1</v>
      </c>
      <c r="I39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1</v>
      </c>
      <c r="J39" s="234">
        <f t="shared" si="0"/>
        <v>0</v>
      </c>
      <c r="K39" s="226"/>
      <c r="L39" s="235"/>
      <c r="M39" s="235"/>
    </row>
    <row r="40" spans="2:13" ht="30">
      <c r="B40" s="225" t="s">
        <v>1589</v>
      </c>
      <c r="C40" s="226" t="s">
        <v>2019</v>
      </c>
      <c r="D40" s="226" t="s">
        <v>1631</v>
      </c>
      <c r="E40" s="226" t="s">
        <v>1578</v>
      </c>
      <c r="F40" s="226" t="s">
        <v>2006</v>
      </c>
      <c r="G40" s="227" t="s">
        <v>2007</v>
      </c>
      <c r="H40" s="233">
        <v>1.2</v>
      </c>
      <c r="I40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1.2</v>
      </c>
      <c r="J40" s="234">
        <f t="shared" si="0"/>
        <v>0</v>
      </c>
      <c r="K40" s="226"/>
      <c r="L40" s="235"/>
      <c r="M40" s="235"/>
    </row>
    <row r="41" spans="2:13" ht="30">
      <c r="B41" s="225" t="s">
        <v>1589</v>
      </c>
      <c r="C41" s="226" t="s">
        <v>2019</v>
      </c>
      <c r="D41" s="226"/>
      <c r="E41" s="226" t="s">
        <v>1567</v>
      </c>
      <c r="F41" s="226" t="s">
        <v>2006</v>
      </c>
      <c r="G41" s="227" t="s">
        <v>2007</v>
      </c>
      <c r="H41" s="233">
        <v>0.4</v>
      </c>
      <c r="I41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</v>
      </c>
      <c r="J41" s="234">
        <f t="shared" si="0"/>
        <v>0.4</v>
      </c>
      <c r="K41" s="226"/>
      <c r="L41" s="235"/>
      <c r="M41" s="235"/>
    </row>
    <row r="42" spans="2:13">
      <c r="B42" s="134" t="s">
        <v>1588</v>
      </c>
      <c r="C42" s="106" t="s">
        <v>5</v>
      </c>
      <c r="D42" s="106" t="s">
        <v>1601</v>
      </c>
      <c r="E42" s="106" t="s">
        <v>1560</v>
      </c>
      <c r="F42" s="226" t="s">
        <v>2006</v>
      </c>
      <c r="G42" s="227" t="s">
        <v>2007</v>
      </c>
      <c r="H42" s="233">
        <v>2.9249999999999998</v>
      </c>
      <c r="I42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2.9249999999999998</v>
      </c>
      <c r="J42" s="234">
        <f t="shared" si="0"/>
        <v>0</v>
      </c>
      <c r="K42" s="106"/>
      <c r="L42" s="235"/>
      <c r="M42" s="235"/>
    </row>
    <row r="43" spans="2:13">
      <c r="B43" s="219" t="s">
        <v>1588</v>
      </c>
      <c r="C43" s="220" t="s">
        <v>5</v>
      </c>
      <c r="D43" s="220" t="s">
        <v>1601</v>
      </c>
      <c r="E43" s="220" t="s">
        <v>1578</v>
      </c>
      <c r="F43" s="226" t="s">
        <v>2006</v>
      </c>
      <c r="G43" s="227" t="s">
        <v>2007</v>
      </c>
      <c r="H43" s="238">
        <v>3.1</v>
      </c>
      <c r="I43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0.9</v>
      </c>
      <c r="J43" s="234">
        <f t="shared" si="0"/>
        <v>2.2000000000000002</v>
      </c>
      <c r="K43" s="220"/>
      <c r="L43" s="235"/>
      <c r="M43" s="235"/>
    </row>
    <row r="44" spans="2:13">
      <c r="B44" s="27" t="s">
        <v>1588</v>
      </c>
      <c r="C44" s="26" t="s">
        <v>5</v>
      </c>
      <c r="D44" s="26" t="s">
        <v>1601</v>
      </c>
      <c r="E44" s="26" t="s">
        <v>1567</v>
      </c>
      <c r="F44" s="106" t="s">
        <v>2006</v>
      </c>
      <c r="G44" s="227" t="s">
        <v>2007</v>
      </c>
      <c r="H44" s="238">
        <v>2</v>
      </c>
      <c r="I44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0.99299999999999999</v>
      </c>
      <c r="J44" s="234">
        <f t="shared" si="0"/>
        <v>1.0070000000000001</v>
      </c>
      <c r="K44" s="26"/>
      <c r="L44" s="235"/>
      <c r="M44" s="235"/>
    </row>
    <row r="45" spans="2:13">
      <c r="B45" s="219" t="s">
        <v>1588</v>
      </c>
      <c r="C45" s="220" t="s">
        <v>6</v>
      </c>
      <c r="D45" s="220" t="s">
        <v>1601</v>
      </c>
      <c r="E45" s="220" t="s">
        <v>1578</v>
      </c>
      <c r="F45" s="226" t="s">
        <v>2006</v>
      </c>
      <c r="G45" s="227" t="s">
        <v>2007</v>
      </c>
      <c r="H45" s="238">
        <v>2</v>
      </c>
      <c r="I45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1.65</v>
      </c>
      <c r="J45" s="105">
        <f t="shared" si="0"/>
        <v>0.35000000000000009</v>
      </c>
      <c r="K45" s="226"/>
      <c r="L45" s="235"/>
      <c r="M45" s="235"/>
    </row>
    <row r="46" spans="2:13">
      <c r="B46" s="225" t="s">
        <v>1588</v>
      </c>
      <c r="C46" s="226" t="s">
        <v>7</v>
      </c>
      <c r="D46" s="226" t="s">
        <v>1601</v>
      </c>
      <c r="E46" s="226" t="s">
        <v>1578</v>
      </c>
      <c r="F46" s="226" t="s">
        <v>2006</v>
      </c>
      <c r="G46" s="227" t="s">
        <v>2007</v>
      </c>
      <c r="H46" s="233">
        <v>2.4500000000000002</v>
      </c>
      <c r="I46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1.85</v>
      </c>
      <c r="J46" s="234">
        <f t="shared" si="0"/>
        <v>0.60000000000000009</v>
      </c>
      <c r="K46" s="226"/>
      <c r="L46" s="235"/>
      <c r="M46" s="235"/>
    </row>
    <row r="47" spans="2:13">
      <c r="B47" s="225" t="s">
        <v>1588</v>
      </c>
      <c r="C47" s="239" t="s">
        <v>7</v>
      </c>
      <c r="D47" s="239"/>
      <c r="E47" s="239" t="s">
        <v>1645</v>
      </c>
      <c r="F47" s="239" t="s">
        <v>2006</v>
      </c>
      <c r="G47" s="240" t="s">
        <v>2007</v>
      </c>
      <c r="H47" s="233">
        <v>1.5</v>
      </c>
      <c r="I47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1.5</v>
      </c>
      <c r="J47" s="234">
        <f t="shared" si="0"/>
        <v>0</v>
      </c>
      <c r="K47" s="239"/>
      <c r="L47" s="235"/>
      <c r="M47" s="241"/>
    </row>
    <row r="48" spans="2:13">
      <c r="B48" s="134" t="s">
        <v>1588</v>
      </c>
      <c r="C48" s="106" t="s">
        <v>7</v>
      </c>
      <c r="D48" s="106" t="s">
        <v>1601</v>
      </c>
      <c r="E48" s="106" t="s">
        <v>1567</v>
      </c>
      <c r="F48" s="106" t="s">
        <v>2006</v>
      </c>
      <c r="G48" s="227" t="s">
        <v>2007</v>
      </c>
      <c r="H48" s="233">
        <v>3.65</v>
      </c>
      <c r="I48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3.65</v>
      </c>
      <c r="J48" s="234">
        <f t="shared" si="0"/>
        <v>0</v>
      </c>
      <c r="K48" s="106"/>
      <c r="L48" s="235"/>
      <c r="M48" s="235"/>
    </row>
    <row r="49" spans="2:13" ht="30">
      <c r="B49" s="384" t="s">
        <v>1589</v>
      </c>
      <c r="C49" s="385" t="s">
        <v>3265</v>
      </c>
      <c r="D49" s="239"/>
      <c r="E49" s="385" t="s">
        <v>1576</v>
      </c>
      <c r="F49" s="385" t="s">
        <v>2006</v>
      </c>
      <c r="G49" s="386" t="s">
        <v>2007</v>
      </c>
      <c r="H49" s="233">
        <v>0.44</v>
      </c>
      <c r="I49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0.44</v>
      </c>
      <c r="J49" s="234">
        <f t="shared" si="0"/>
        <v>0</v>
      </c>
      <c r="K49" s="239"/>
      <c r="L49" s="235"/>
      <c r="M49" s="241"/>
    </row>
    <row r="50" spans="2:13">
      <c r="B50" s="384" t="s">
        <v>1589</v>
      </c>
      <c r="C50" s="387" t="s">
        <v>1585</v>
      </c>
      <c r="D50" s="226" t="s">
        <v>1601</v>
      </c>
      <c r="E50" s="106" t="s">
        <v>1567</v>
      </c>
      <c r="F50" s="387" t="s">
        <v>2006</v>
      </c>
      <c r="G50" s="388" t="s">
        <v>2007</v>
      </c>
      <c r="H50" s="233">
        <v>1</v>
      </c>
      <c r="I50" s="233">
        <f>SUMIFS('FY17-19 Awards'!F:F,'FY17-19 Awards'!G:G,Table2[[#This Row],[Fund Source (Main Fund)]],'FY17-19 Awards'!D:D,Table2[[#This Row],[Team]],'FY17-19 Awards'!O:O,Table2[[#This Row],[Activation Year]],'FY17-19 Awards'!C:C,Table2[[#This Row],[Envelope]],'FY17-19 Awards'!J:J,"&lt;&gt;Pipeline",'FY17-19 Awards'!J:J,"&lt;&gt;Cancelled")/1000000</f>
        <v>1</v>
      </c>
      <c r="J50" s="234">
        <f t="shared" si="0"/>
        <v>0</v>
      </c>
      <c r="K50" s="226"/>
      <c r="L50" s="235"/>
      <c r="M50" s="235"/>
    </row>
    <row r="51" spans="2:13" ht="17.25">
      <c r="B51" s="242"/>
      <c r="C51" s="168"/>
      <c r="D51" s="243"/>
      <c r="E51" s="243"/>
      <c r="F51" s="243"/>
      <c r="G51" s="244"/>
      <c r="H51" s="245"/>
      <c r="I51" s="245"/>
      <c r="J51" s="246"/>
      <c r="K51" s="243"/>
      <c r="L51"/>
      <c r="M51"/>
    </row>
    <row r="52" spans="2:13">
      <c r="B52" s="112"/>
      <c r="C52" s="112"/>
      <c r="D52" s="113"/>
      <c r="E52" s="113"/>
      <c r="F52" s="112" t="s">
        <v>2020</v>
      </c>
      <c r="G52" s="112"/>
      <c r="H52" s="114">
        <f>SUM(Table2[[#Data],[#Totals],[Allocation]])</f>
        <v>75.265000000000001</v>
      </c>
      <c r="I52" s="114">
        <f>SUM(Table2[[#Data],[#Totals],[Awarded (Active New Fund, Award Letter, Pending Top-Up, New Top up)]])</f>
        <v>57.139437000000001</v>
      </c>
      <c r="J52" s="114">
        <f>SUM(Table2[[#Data],[#Totals],[Balance Available]])</f>
        <v>18.125563000000003</v>
      </c>
      <c r="K52" s="115"/>
    </row>
    <row r="54" spans="2:13">
      <c r="G54" s="61"/>
      <c r="H54" s="247"/>
      <c r="I54" s="247"/>
      <c r="J54" s="247"/>
    </row>
    <row r="55" spans="2:13">
      <c r="H55" s="247"/>
      <c r="I55" s="247"/>
      <c r="J55" s="247"/>
    </row>
  </sheetData>
  <conditionalFormatting sqref="J5 J7:J9 J12:J15 J21:J22 J25 J47:J49">
    <cfRule type="cellIs" dxfId="61" priority="59" operator="lessThan">
      <formula>0</formula>
    </cfRule>
  </conditionalFormatting>
  <conditionalFormatting sqref="J45">
    <cfRule type="cellIs" dxfId="60" priority="56" operator="lessThan">
      <formula>0</formula>
    </cfRule>
  </conditionalFormatting>
  <conditionalFormatting sqref="J10">
    <cfRule type="cellIs" dxfId="59" priority="51" operator="lessThan">
      <formula>0</formula>
    </cfRule>
  </conditionalFormatting>
  <conditionalFormatting sqref="J44">
    <cfRule type="cellIs" dxfId="58" priority="47" operator="lessThan">
      <formula>0</formula>
    </cfRule>
  </conditionalFormatting>
  <conditionalFormatting sqref="J6">
    <cfRule type="cellIs" dxfId="57" priority="45" operator="lessThan">
      <formula>0</formula>
    </cfRule>
  </conditionalFormatting>
  <conditionalFormatting sqref="J43">
    <cfRule type="cellIs" dxfId="56" priority="44" operator="lessThan">
      <formula>0</formula>
    </cfRule>
  </conditionalFormatting>
  <conditionalFormatting sqref="J19">
    <cfRule type="cellIs" dxfId="55" priority="41" operator="lessThan">
      <formula>0</formula>
    </cfRule>
  </conditionalFormatting>
  <conditionalFormatting sqref="J4">
    <cfRule type="cellIs" dxfId="54" priority="39" operator="lessThan">
      <formula>0</formula>
    </cfRule>
  </conditionalFormatting>
  <conditionalFormatting sqref="J11">
    <cfRule type="cellIs" dxfId="53" priority="38" operator="lessThan">
      <formula>0</formula>
    </cfRule>
  </conditionalFormatting>
  <conditionalFormatting sqref="J20">
    <cfRule type="cellIs" dxfId="52" priority="32" operator="lessThan">
      <formula>0</formula>
    </cfRule>
  </conditionalFormatting>
  <conditionalFormatting sqref="J17 J24">
    <cfRule type="cellIs" dxfId="51" priority="20" operator="lessThan">
      <formula>0</formula>
    </cfRule>
  </conditionalFormatting>
  <conditionalFormatting sqref="J18">
    <cfRule type="cellIs" dxfId="50" priority="17" operator="lessThan">
      <formula>0</formula>
    </cfRule>
  </conditionalFormatting>
  <conditionalFormatting sqref="J23">
    <cfRule type="cellIs" dxfId="49" priority="16" operator="lessThan">
      <formula>0</formula>
    </cfRule>
  </conditionalFormatting>
  <conditionalFormatting sqref="J16">
    <cfRule type="cellIs" dxfId="48" priority="15" operator="lessThan">
      <formula>0</formula>
    </cfRule>
  </conditionalFormatting>
  <conditionalFormatting sqref="J46">
    <cfRule type="cellIs" dxfId="47" priority="14" operator="lessThan">
      <formula>0</formula>
    </cfRule>
  </conditionalFormatting>
  <conditionalFormatting sqref="J28:J30 J32 J38:J39 J42">
    <cfRule type="cellIs" dxfId="46" priority="13" operator="lessThan">
      <formula>0</formula>
    </cfRule>
  </conditionalFormatting>
  <conditionalFormatting sqref="J26">
    <cfRule type="cellIs" dxfId="45" priority="12" operator="lessThan">
      <formula>0</formula>
    </cfRule>
  </conditionalFormatting>
  <conditionalFormatting sqref="J31">
    <cfRule type="cellIs" dxfId="44" priority="11" operator="lessThan">
      <formula>0</formula>
    </cfRule>
  </conditionalFormatting>
  <conditionalFormatting sqref="J36">
    <cfRule type="cellIs" dxfId="43" priority="10" operator="lessThan">
      <formula>0</formula>
    </cfRule>
  </conditionalFormatting>
  <conditionalFormatting sqref="J37">
    <cfRule type="cellIs" dxfId="42" priority="8" operator="lessThan">
      <formula>0</formula>
    </cfRule>
  </conditionalFormatting>
  <conditionalFormatting sqref="J27">
    <cfRule type="cellIs" dxfId="41" priority="7" operator="lessThan">
      <formula>0</formula>
    </cfRule>
  </conditionalFormatting>
  <conditionalFormatting sqref="J34 J40:J41">
    <cfRule type="cellIs" dxfId="40" priority="6" operator="lessThan">
      <formula>0</formula>
    </cfRule>
  </conditionalFormatting>
  <conditionalFormatting sqref="J35">
    <cfRule type="cellIs" dxfId="39" priority="5" operator="lessThan">
      <formula>0</formula>
    </cfRule>
  </conditionalFormatting>
  <conditionalFormatting sqref="J33">
    <cfRule type="cellIs" dxfId="38" priority="2" operator="lessThan">
      <formula>0</formula>
    </cfRule>
  </conditionalFormatting>
  <conditionalFormatting sqref="J50">
    <cfRule type="cellIs" dxfId="37" priority="1" operator="lessThan">
      <formula>0</formula>
    </cfRule>
  </conditionalFormatting>
  <pageMargins left="0.25" right="0.25" top="0.75" bottom="0.75" header="0.3" footer="0.3"/>
  <pageSetup paperSize="3" scale="92" orientation="portrait" r:id="rId1"/>
  <headerFooter>
    <oddFooter>Page &amp;P of &amp;N</oddFooter>
  </headerFooter>
  <customProperties>
    <customPr name="_pios_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>
    <tabColor theme="3" tint="-0.249977111117893"/>
    <pageSetUpPr fitToPage="1"/>
  </sheetPr>
  <dimension ref="A1:AN500"/>
  <sheetViews>
    <sheetView zoomScale="80" zoomScaleNormal="80" zoomScalePageLayoutView="80" workbookViewId="0">
      <selection activeCell="D14" sqref="D14"/>
    </sheetView>
  </sheetViews>
  <sheetFormatPr defaultColWidth="8.875" defaultRowHeight="15"/>
  <cols>
    <col min="1" max="1" width="10.125" style="48" customWidth="1"/>
    <col min="2" max="2" width="62.5" style="48" customWidth="1"/>
    <col min="3" max="3" width="9.5" style="48" customWidth="1"/>
    <col min="4" max="4" width="17.5" style="48" bestFit="1" customWidth="1"/>
    <col min="5" max="5" width="9.5" style="48" customWidth="1"/>
    <col min="6" max="6" width="87.125" style="48" customWidth="1"/>
    <col min="7" max="7" width="17.125" style="49" customWidth="1"/>
    <col min="8" max="8" width="11.5" style="48" customWidth="1"/>
    <col min="9" max="9" width="31.5" style="49" bestFit="1" customWidth="1"/>
    <col min="10" max="10" width="29.125" style="48" bestFit="1" customWidth="1"/>
    <col min="11" max="11" width="14.5" style="49" customWidth="1"/>
    <col min="12" max="13" width="11.125" style="62" customWidth="1"/>
    <col min="14" max="14" width="13.5" style="50" bestFit="1" customWidth="1"/>
    <col min="15" max="15" width="23.5" style="50" bestFit="1" customWidth="1"/>
    <col min="16" max="16" width="18.5" style="50" customWidth="1"/>
    <col min="17" max="17" width="12.875" style="50" customWidth="1"/>
    <col min="18" max="18" width="11.125" style="48" customWidth="1"/>
    <col min="19" max="19" width="6.875" style="48" customWidth="1"/>
    <col min="20" max="20" width="5.125" style="48" customWidth="1"/>
    <col min="21" max="21" width="10.125" style="48" customWidth="1"/>
    <col min="22" max="22" width="12.875" style="50" customWidth="1"/>
    <col min="23" max="28" width="12.5" style="48" customWidth="1"/>
    <col min="29" max="29" width="15" style="48" customWidth="1"/>
    <col min="30" max="30" width="18.5" style="50" customWidth="1"/>
    <col min="31" max="32" width="7.5" style="48" customWidth="1"/>
    <col min="33" max="35" width="8.125" style="48" customWidth="1"/>
    <col min="36" max="37" width="10.5" style="48" customWidth="1"/>
    <col min="38" max="38" width="8" style="48" customWidth="1"/>
    <col min="39" max="39" width="20.5" style="48" customWidth="1"/>
    <col min="40" max="16384" width="8.875" style="48"/>
  </cols>
  <sheetData>
    <row r="1" spans="1:40">
      <c r="A1" s="211"/>
      <c r="B1" s="211"/>
      <c r="C1" s="211"/>
      <c r="D1" s="211"/>
      <c r="E1" s="211"/>
      <c r="F1" s="211"/>
      <c r="G1" s="212"/>
      <c r="H1" s="211"/>
      <c r="I1" s="212"/>
      <c r="J1" s="211"/>
      <c r="K1" s="212"/>
      <c r="L1" s="213"/>
      <c r="M1" s="213"/>
      <c r="N1" s="214"/>
      <c r="O1" s="214"/>
      <c r="P1" s="214"/>
      <c r="Q1" s="214"/>
      <c r="R1" s="211"/>
      <c r="S1" s="211"/>
      <c r="T1" s="211"/>
      <c r="U1" s="211"/>
      <c r="V1" s="214"/>
      <c r="W1" s="6" t="s">
        <v>26</v>
      </c>
      <c r="X1" s="6"/>
      <c r="Y1" s="6"/>
      <c r="Z1" s="6"/>
      <c r="AA1" s="6"/>
      <c r="AB1" s="6"/>
      <c r="AC1" s="6"/>
      <c r="AD1" s="44"/>
      <c r="AE1" s="6" t="s">
        <v>27</v>
      </c>
      <c r="AF1" s="6"/>
      <c r="AG1" s="6"/>
      <c r="AH1" s="6"/>
      <c r="AI1" s="6"/>
      <c r="AJ1" s="6"/>
      <c r="AK1" s="6"/>
      <c r="AL1" s="6" t="s">
        <v>28</v>
      </c>
      <c r="AM1" s="6" t="s">
        <v>28</v>
      </c>
      <c r="AN1" s="211"/>
    </row>
    <row r="2" spans="1:40">
      <c r="A2" s="211"/>
      <c r="B2" s="211"/>
      <c r="C2" s="211"/>
      <c r="D2" s="211"/>
      <c r="E2" s="211"/>
      <c r="F2" s="211"/>
      <c r="G2" s="212"/>
      <c r="H2" s="211"/>
      <c r="I2" s="212"/>
      <c r="J2" s="211"/>
      <c r="K2" s="212"/>
      <c r="L2" s="213"/>
      <c r="M2" s="213"/>
      <c r="N2" s="214"/>
      <c r="O2" s="214"/>
      <c r="P2" s="214"/>
      <c r="Q2" s="214"/>
      <c r="R2" s="211"/>
      <c r="S2" s="211"/>
      <c r="T2" s="211"/>
      <c r="U2" s="211"/>
      <c r="V2" s="214"/>
      <c r="W2" s="6"/>
      <c r="X2" s="6"/>
      <c r="Y2" s="6"/>
      <c r="Z2" s="6"/>
      <c r="AA2" s="6"/>
      <c r="AB2" s="6"/>
      <c r="AC2" s="6"/>
      <c r="AD2" s="44"/>
      <c r="AE2" s="6"/>
      <c r="AF2" s="6"/>
      <c r="AG2" s="6"/>
      <c r="AH2" s="6"/>
      <c r="AI2" s="6"/>
      <c r="AJ2" s="6"/>
      <c r="AK2" s="6"/>
      <c r="AL2" s="6"/>
      <c r="AM2" s="6"/>
      <c r="AN2" s="211"/>
    </row>
    <row r="3" spans="1:40" ht="75">
      <c r="A3" s="29" t="s">
        <v>29</v>
      </c>
      <c r="B3" s="29" t="s">
        <v>30</v>
      </c>
      <c r="C3" s="29" t="s">
        <v>31</v>
      </c>
      <c r="D3" s="29" t="s">
        <v>32</v>
      </c>
      <c r="E3" s="29" t="s">
        <v>33</v>
      </c>
      <c r="F3" s="29" t="s">
        <v>34</v>
      </c>
      <c r="G3" s="29" t="s">
        <v>35</v>
      </c>
      <c r="H3" s="29" t="s">
        <v>36</v>
      </c>
      <c r="I3" s="29" t="s">
        <v>37</v>
      </c>
      <c r="J3" s="29" t="s">
        <v>38</v>
      </c>
      <c r="K3" s="29" t="s">
        <v>39</v>
      </c>
      <c r="L3" s="100" t="s">
        <v>40</v>
      </c>
      <c r="M3" s="100" t="s">
        <v>41</v>
      </c>
      <c r="N3" s="101" t="s">
        <v>42</v>
      </c>
      <c r="O3" s="101" t="s">
        <v>43</v>
      </c>
      <c r="P3" s="101" t="s">
        <v>44</v>
      </c>
      <c r="Q3" s="102" t="s">
        <v>45</v>
      </c>
      <c r="R3" s="123" t="s">
        <v>46</v>
      </c>
      <c r="S3" s="123" t="s">
        <v>47</v>
      </c>
      <c r="T3" s="123" t="s">
        <v>48</v>
      </c>
      <c r="U3" s="123" t="s">
        <v>49</v>
      </c>
      <c r="V3" s="124" t="s">
        <v>50</v>
      </c>
      <c r="W3" s="125" t="s">
        <v>51</v>
      </c>
      <c r="X3" s="125" t="s">
        <v>52</v>
      </c>
      <c r="Y3" s="125" t="s">
        <v>53</v>
      </c>
      <c r="Z3" s="125" t="s">
        <v>54</v>
      </c>
      <c r="AA3" s="125" t="s">
        <v>55</v>
      </c>
      <c r="AB3" s="125" t="s">
        <v>56</v>
      </c>
      <c r="AC3" s="125" t="s">
        <v>57</v>
      </c>
      <c r="AD3" s="124" t="s">
        <v>58</v>
      </c>
      <c r="AE3" s="126" t="s">
        <v>59</v>
      </c>
      <c r="AF3" s="126" t="s">
        <v>60</v>
      </c>
      <c r="AG3" s="127" t="s">
        <v>61</v>
      </c>
      <c r="AH3" s="126" t="s">
        <v>62</v>
      </c>
      <c r="AI3" s="127" t="s">
        <v>63</v>
      </c>
      <c r="AJ3" s="126" t="s">
        <v>64</v>
      </c>
      <c r="AK3" s="126" t="s">
        <v>65</v>
      </c>
      <c r="AL3" s="128" t="s">
        <v>66</v>
      </c>
      <c r="AM3" s="128" t="s">
        <v>67</v>
      </c>
      <c r="AN3" s="211"/>
    </row>
    <row r="4" spans="1:40" ht="17.25">
      <c r="A4" s="99" t="s">
        <v>3234</v>
      </c>
      <c r="B4" s="99" t="s">
        <v>3235</v>
      </c>
      <c r="C4" s="99" t="s">
        <v>3222</v>
      </c>
      <c r="D4" s="99" t="s">
        <v>3287</v>
      </c>
      <c r="E4" s="99" t="s">
        <v>3288</v>
      </c>
      <c r="F4" s="99" t="s">
        <v>3240</v>
      </c>
      <c r="G4" s="99" t="s">
        <v>74</v>
      </c>
      <c r="H4" s="99" t="s">
        <v>75</v>
      </c>
      <c r="I4" s="99" t="s">
        <v>111</v>
      </c>
      <c r="J4" s="99" t="s">
        <v>3</v>
      </c>
      <c r="K4" s="99" t="s">
        <v>812</v>
      </c>
      <c r="L4" s="103">
        <v>43586</v>
      </c>
      <c r="M4" s="103">
        <v>44469</v>
      </c>
      <c r="N4" s="104">
        <v>1100000</v>
      </c>
      <c r="O4" s="104">
        <v>0</v>
      </c>
      <c r="P4" s="104">
        <v>0</v>
      </c>
      <c r="Q4" s="104">
        <v>0</v>
      </c>
      <c r="R4" s="167">
        <f>IF(MONTH(M4)&gt;6,YEAR(M4)+1,YEAR(M4))</f>
        <v>2022</v>
      </c>
      <c r="S4" s="215">
        <f>YEAR(L4)</f>
        <v>2019</v>
      </c>
      <c r="T4" s="214">
        <f>MONTH(L4)</f>
        <v>5</v>
      </c>
      <c r="U4" s="211" t="str">
        <f>IF(T4&gt;9,CONCATENATE(S4,T4),CONCATENATE(S4,"0",T4))</f>
        <v>201905</v>
      </c>
      <c r="V4" s="214">
        <f>N4-O4</f>
        <v>1100000</v>
      </c>
      <c r="W4" s="214">
        <f ca="1">ROUNDUP((TODAY()-L4)/(365.25/12),0)</f>
        <v>1</v>
      </c>
      <c r="X4" s="214">
        <f>ROUNDDOWN((M4-L4)/(365.25/12),0)</f>
        <v>29</v>
      </c>
      <c r="Y4" s="214">
        <f ca="1">ROUNDDOWN((M4-TODAY())/(365.25/12),0)</f>
        <v>28</v>
      </c>
      <c r="Z4" s="216">
        <f ca="1">W4/X4</f>
        <v>3.4482758620689655E-2</v>
      </c>
      <c r="AA4" s="216">
        <f>O4/N4</f>
        <v>0</v>
      </c>
      <c r="AB4" s="216">
        <f ca="1">AA4-Z4</f>
        <v>-3.4482758620689655E-2</v>
      </c>
      <c r="AC4" s="217">
        <f ca="1">O4/W4</f>
        <v>0</v>
      </c>
      <c r="AD4" s="214">
        <f ca="1">V4-(("june 30, 2018"-TODAY())*AC4)</f>
        <v>1100000</v>
      </c>
      <c r="AE4" s="211" t="str">
        <f ca="1">IF(W4&gt;36,"1","")</f>
        <v/>
      </c>
      <c r="AF4" s="211" t="str">
        <f ca="1">IF(Y4&lt;1,"1","")</f>
        <v/>
      </c>
      <c r="AG4" s="211" t="str">
        <f ca="1">IF(AB4&lt;-15%,"1","")</f>
        <v/>
      </c>
      <c r="AH4" s="211" t="str">
        <f>IF(AA4&lt;40%,"1","")</f>
        <v>1</v>
      </c>
      <c r="AI4" s="211" t="str">
        <f ca="1">IF(W4&gt;23,IF(AA4&lt;60%,"1",""),"")</f>
        <v/>
      </c>
      <c r="AJ4" s="211" t="str">
        <f ca="1">IF(Y4&lt;7,IF(AA4&lt;40%,"1",""),"")</f>
        <v/>
      </c>
      <c r="AK4" s="211" t="str">
        <f ca="1">IF(AD4&lt;0,"1","")</f>
        <v/>
      </c>
      <c r="AL4" s="218"/>
      <c r="AM4" s="218"/>
      <c r="AN4" s="211" t="e">
        <f>VLOOKUP(J4,'[2]Region code'!$A$3:$B$9,2,FALSE)</f>
        <v>#N/A</v>
      </c>
    </row>
    <row r="5" spans="1:40" s="179" customFormat="1" ht="17.25">
      <c r="A5" s="99" t="s">
        <v>200</v>
      </c>
      <c r="B5" s="99" t="s">
        <v>201</v>
      </c>
      <c r="C5" s="99" t="s">
        <v>202</v>
      </c>
      <c r="D5" s="99" t="s">
        <v>3297</v>
      </c>
      <c r="E5" s="99" t="s">
        <v>1148</v>
      </c>
      <c r="F5" s="99" t="s">
        <v>2036</v>
      </c>
      <c r="G5" s="99" t="s">
        <v>74</v>
      </c>
      <c r="H5" s="99" t="s">
        <v>75</v>
      </c>
      <c r="I5" s="99" t="s">
        <v>732</v>
      </c>
      <c r="J5" s="99" t="s">
        <v>3</v>
      </c>
      <c r="K5" s="99" t="s">
        <v>657</v>
      </c>
      <c r="L5" s="103">
        <v>43586</v>
      </c>
      <c r="M5" s="103">
        <v>44074</v>
      </c>
      <c r="N5" s="104">
        <v>150000</v>
      </c>
      <c r="O5" s="104">
        <v>0</v>
      </c>
      <c r="P5" s="104">
        <v>0</v>
      </c>
      <c r="Q5" s="104">
        <v>0</v>
      </c>
      <c r="R5" s="167">
        <f>IF(MONTH(M5)&gt;6,YEAR(M5)+1,YEAR(M5))</f>
        <v>2021</v>
      </c>
      <c r="S5" s="215">
        <f>YEAR(L5)</f>
        <v>2019</v>
      </c>
      <c r="T5" s="214">
        <f>MONTH(L5)</f>
        <v>5</v>
      </c>
      <c r="U5" s="211" t="str">
        <f>IF(T5&gt;9,CONCATENATE(S5,T5),CONCATENATE(S5,"0",T5))</f>
        <v>201905</v>
      </c>
      <c r="V5" s="214">
        <f>N5-O5</f>
        <v>150000</v>
      </c>
      <c r="W5" s="214">
        <f ca="1">ROUNDUP((TODAY()-L5)/(365.25/12),0)</f>
        <v>1</v>
      </c>
      <c r="X5" s="214">
        <f>ROUNDDOWN((M5-L5)/(365.25/12),0)</f>
        <v>16</v>
      </c>
      <c r="Y5" s="214">
        <f ca="1">ROUNDDOWN((M5-TODAY())/(365.25/12),0)</f>
        <v>15</v>
      </c>
      <c r="Z5" s="216">
        <f ca="1">W5/X5</f>
        <v>6.25E-2</v>
      </c>
      <c r="AA5" s="216">
        <f>O5/N5</f>
        <v>0</v>
      </c>
      <c r="AB5" s="216">
        <f ca="1">AA5-Z5</f>
        <v>-6.25E-2</v>
      </c>
      <c r="AC5" s="217">
        <f ca="1">O5/W5</f>
        <v>0</v>
      </c>
      <c r="AD5" s="214">
        <f ca="1">V5-(("june 30, 2018"-TODAY())*AC5)</f>
        <v>150000</v>
      </c>
      <c r="AE5" s="211" t="str">
        <f ca="1">IF(W5&gt;36,"1","")</f>
        <v/>
      </c>
      <c r="AF5" s="211" t="str">
        <f ca="1">IF(Y5&lt;1,"1","")</f>
        <v/>
      </c>
      <c r="AG5" s="211" t="str">
        <f ca="1">IF(AB5&lt;-15%,"1","")</f>
        <v/>
      </c>
      <c r="AH5" s="211" t="str">
        <f>IF(AA5&lt;40%,"1","")</f>
        <v>1</v>
      </c>
      <c r="AI5" s="211" t="str">
        <f ca="1">IF(W5&gt;23,IF(AA5&lt;60%,"1",""),"")</f>
        <v/>
      </c>
      <c r="AJ5" s="211" t="str">
        <f ca="1">IF(Y5&lt;7,IF(AA5&lt;40%,"1",""),"")</f>
        <v/>
      </c>
      <c r="AK5" s="211" t="str">
        <f ca="1">IF(AD5&lt;0,"1","")</f>
        <v/>
      </c>
      <c r="AL5" s="218"/>
      <c r="AM5" s="218"/>
      <c r="AN5" s="211" t="e">
        <f>VLOOKUP(J5,'[2]Region code'!$A$3:$B$9,2,FALSE)</f>
        <v>#N/A</v>
      </c>
    </row>
    <row r="6" spans="1:40" s="179" customFormat="1" ht="17.25">
      <c r="A6" s="99" t="s">
        <v>3173</v>
      </c>
      <c r="B6" s="99" t="s">
        <v>3174</v>
      </c>
      <c r="C6" s="99" t="s">
        <v>169</v>
      </c>
      <c r="D6" s="99" t="s">
        <v>3276</v>
      </c>
      <c r="E6" s="99" t="s">
        <v>3277</v>
      </c>
      <c r="F6" s="99" t="s">
        <v>3278</v>
      </c>
      <c r="G6" s="99" t="s">
        <v>74</v>
      </c>
      <c r="H6" s="99" t="s">
        <v>75</v>
      </c>
      <c r="I6" s="99" t="s">
        <v>3230</v>
      </c>
      <c r="J6" s="99" t="s">
        <v>84</v>
      </c>
      <c r="K6" s="99" t="s">
        <v>85</v>
      </c>
      <c r="L6" s="103">
        <v>43584</v>
      </c>
      <c r="M6" s="103">
        <v>43982</v>
      </c>
      <c r="N6" s="104">
        <v>125000</v>
      </c>
      <c r="O6" s="104">
        <v>0</v>
      </c>
      <c r="P6" s="104">
        <v>0</v>
      </c>
      <c r="Q6" s="104">
        <v>16000</v>
      </c>
      <c r="R6" s="167">
        <f>IF(MONTH(M6)&gt;6,YEAR(M6)+1,YEAR(M6))</f>
        <v>2020</v>
      </c>
      <c r="S6" s="215">
        <f>YEAR(L6)</f>
        <v>2019</v>
      </c>
      <c r="T6" s="214">
        <f>MONTH(L6)</f>
        <v>4</v>
      </c>
      <c r="U6" s="211" t="str">
        <f>IF(T6&gt;9,CONCATENATE(S6,T6),CONCATENATE(S6,"0",T6))</f>
        <v>201904</v>
      </c>
      <c r="V6" s="214">
        <f>N6-O6</f>
        <v>125000</v>
      </c>
      <c r="W6" s="214">
        <f ca="1">ROUNDUP((TODAY()-L6)/(365.25/12),0)</f>
        <v>1</v>
      </c>
      <c r="X6" s="214">
        <f>ROUNDDOWN((M6-L6)/(365.25/12),0)</f>
        <v>13</v>
      </c>
      <c r="Y6" s="214">
        <f ca="1">ROUNDDOWN((M6-TODAY())/(365.25/12),0)</f>
        <v>12</v>
      </c>
      <c r="Z6" s="216">
        <f ca="1">W6/X6</f>
        <v>7.6923076923076927E-2</v>
      </c>
      <c r="AA6" s="216">
        <f>O6/N6</f>
        <v>0</v>
      </c>
      <c r="AB6" s="216">
        <f ca="1">AA6-Z6</f>
        <v>-7.6923076923076927E-2</v>
      </c>
      <c r="AC6" s="217">
        <f ca="1">O6/W6</f>
        <v>0</v>
      </c>
      <c r="AD6" s="214">
        <f ca="1">V6-(("june 30, 2018"-TODAY())*AC6)</f>
        <v>125000</v>
      </c>
      <c r="AE6" s="211" t="str">
        <f ca="1">IF(W6&gt;36,"1","")</f>
        <v/>
      </c>
      <c r="AF6" s="211" t="str">
        <f ca="1">IF(Y6&lt;1,"1","")</f>
        <v/>
      </c>
      <c r="AG6" s="211" t="str">
        <f ca="1">IF(AB6&lt;-15%,"1","")</f>
        <v/>
      </c>
      <c r="AH6" s="211" t="str">
        <f>IF(AA6&lt;40%,"1","")</f>
        <v>1</v>
      </c>
      <c r="AI6" s="211" t="str">
        <f ca="1">IF(W6&gt;23,IF(AA6&lt;60%,"1",""),"")</f>
        <v/>
      </c>
      <c r="AJ6" s="211" t="str">
        <f ca="1">IF(Y6&lt;7,IF(AA6&lt;40%,"1",""),"")</f>
        <v/>
      </c>
      <c r="AK6" s="211" t="str">
        <f ca="1">IF(AD6&lt;0,"1","")</f>
        <v/>
      </c>
      <c r="AL6" s="218"/>
      <c r="AM6" s="218"/>
      <c r="AN6" s="211" t="e">
        <f>VLOOKUP(J6,'[2]Region code'!$A$3:$B$9,2,FALSE)</f>
        <v>#N/A</v>
      </c>
    </row>
    <row r="7" spans="1:40" ht="17.25">
      <c r="A7" s="99" t="s">
        <v>266</v>
      </c>
      <c r="B7" s="99" t="s">
        <v>267</v>
      </c>
      <c r="C7" s="99" t="s">
        <v>95</v>
      </c>
      <c r="D7" s="99" t="s">
        <v>3295</v>
      </c>
      <c r="E7" s="99" t="s">
        <v>234</v>
      </c>
      <c r="F7" s="99" t="s">
        <v>3296</v>
      </c>
      <c r="G7" s="99" t="s">
        <v>74</v>
      </c>
      <c r="H7" s="99" t="s">
        <v>75</v>
      </c>
      <c r="I7" s="99" t="s">
        <v>83</v>
      </c>
      <c r="J7" s="99" t="s">
        <v>84</v>
      </c>
      <c r="K7" s="99" t="s">
        <v>85</v>
      </c>
      <c r="L7" s="103">
        <v>43584</v>
      </c>
      <c r="M7" s="103">
        <v>43830</v>
      </c>
      <c r="N7" s="104">
        <v>300000</v>
      </c>
      <c r="O7" s="104">
        <v>0</v>
      </c>
      <c r="P7" s="104">
        <v>0</v>
      </c>
      <c r="Q7" s="104">
        <v>0</v>
      </c>
      <c r="R7" s="167">
        <f>IF(MONTH(M7)&gt;6,YEAR(M7)+1,YEAR(M7))</f>
        <v>2020</v>
      </c>
      <c r="S7" s="215">
        <f>YEAR(L7)</f>
        <v>2019</v>
      </c>
      <c r="T7" s="214">
        <f>MONTH(L7)</f>
        <v>4</v>
      </c>
      <c r="U7" s="211" t="str">
        <f>IF(T7&gt;9,CONCATENATE(S7,T7),CONCATENATE(S7,"0",T7))</f>
        <v>201904</v>
      </c>
      <c r="V7" s="214">
        <f>N7-O7</f>
        <v>300000</v>
      </c>
      <c r="W7" s="214">
        <f ca="1">ROUNDUP((TODAY()-L7)/(365.25/12),0)</f>
        <v>1</v>
      </c>
      <c r="X7" s="214">
        <f>ROUNDDOWN((M7-L7)/(365.25/12),0)</f>
        <v>8</v>
      </c>
      <c r="Y7" s="214">
        <f ca="1">ROUNDDOWN((M7-TODAY())/(365.25/12),0)</f>
        <v>7</v>
      </c>
      <c r="Z7" s="216">
        <f ca="1">W7/X7</f>
        <v>0.125</v>
      </c>
      <c r="AA7" s="216">
        <f>O7/N7</f>
        <v>0</v>
      </c>
      <c r="AB7" s="216">
        <f ca="1">AA7-Z7</f>
        <v>-0.125</v>
      </c>
      <c r="AC7" s="217">
        <f ca="1">O7/W7</f>
        <v>0</v>
      </c>
      <c r="AD7" s="214">
        <f ca="1">V7-(("june 30, 2018"-TODAY())*AC7)</f>
        <v>300000</v>
      </c>
      <c r="AE7" s="211" t="str">
        <f ca="1">IF(W7&gt;36,"1","")</f>
        <v/>
      </c>
      <c r="AF7" s="211" t="str">
        <f ca="1">IF(Y7&lt;1,"1","")</f>
        <v/>
      </c>
      <c r="AG7" s="211" t="str">
        <f ca="1">IF(AB7&lt;-15%,"1","")</f>
        <v/>
      </c>
      <c r="AH7" s="211" t="str">
        <f>IF(AA7&lt;40%,"1","")</f>
        <v>1</v>
      </c>
      <c r="AI7" s="211" t="str">
        <f ca="1">IF(W7&gt;23,IF(AA7&lt;60%,"1",""),"")</f>
        <v/>
      </c>
      <c r="AJ7" s="211" t="str">
        <f ca="1">IF(Y7&lt;7,IF(AA7&lt;40%,"1",""),"")</f>
        <v/>
      </c>
      <c r="AK7" s="211" t="str">
        <f ca="1">IF(AD7&lt;0,"1","")</f>
        <v/>
      </c>
      <c r="AL7" s="218"/>
      <c r="AM7" s="218"/>
      <c r="AN7" s="211" t="e">
        <f>VLOOKUP(J7,'[2]Region code'!$A$3:$B$9,2,FALSE)</f>
        <v>#N/A</v>
      </c>
    </row>
    <row r="8" spans="1:40" s="179" customFormat="1" ht="17.25">
      <c r="A8" s="99" t="s">
        <v>3234</v>
      </c>
      <c r="B8" s="99" t="s">
        <v>3235</v>
      </c>
      <c r="C8" s="99" t="s">
        <v>3222</v>
      </c>
      <c r="D8" s="99" t="s">
        <v>3279</v>
      </c>
      <c r="E8" s="99" t="s">
        <v>3280</v>
      </c>
      <c r="F8" s="99" t="s">
        <v>3281</v>
      </c>
      <c r="G8" s="99" t="s">
        <v>74</v>
      </c>
      <c r="H8" s="99" t="s">
        <v>75</v>
      </c>
      <c r="I8" s="99" t="s">
        <v>1282</v>
      </c>
      <c r="J8" s="99" t="s">
        <v>7</v>
      </c>
      <c r="K8" s="99" t="s">
        <v>723</v>
      </c>
      <c r="L8" s="103">
        <v>43580</v>
      </c>
      <c r="M8" s="103">
        <v>44196</v>
      </c>
      <c r="N8" s="104">
        <v>450000</v>
      </c>
      <c r="O8" s="104">
        <v>0</v>
      </c>
      <c r="P8" s="104">
        <v>0</v>
      </c>
      <c r="Q8" s="104">
        <v>0</v>
      </c>
      <c r="R8" s="167">
        <f>IF(MONTH(M8)&gt;6,YEAR(M8)+1,YEAR(M8))</f>
        <v>2021</v>
      </c>
      <c r="S8" s="215">
        <f>YEAR(L8)</f>
        <v>2019</v>
      </c>
      <c r="T8" s="214">
        <f>MONTH(L8)</f>
        <v>4</v>
      </c>
      <c r="U8" s="211" t="str">
        <f>IF(T8&gt;9,CONCATENATE(S8,T8),CONCATENATE(S8,"0",T8))</f>
        <v>201904</v>
      </c>
      <c r="V8" s="214">
        <f>N8-O8</f>
        <v>450000</v>
      </c>
      <c r="W8" s="214">
        <f ca="1">ROUNDUP((TODAY()-L8)/(365.25/12),0)</f>
        <v>1</v>
      </c>
      <c r="X8" s="214">
        <f>ROUNDDOWN((M8-L8)/(365.25/12),0)</f>
        <v>20</v>
      </c>
      <c r="Y8" s="214">
        <f ca="1">ROUNDDOWN((M8-TODAY())/(365.25/12),0)</f>
        <v>19</v>
      </c>
      <c r="Z8" s="216">
        <f ca="1">W8/X8</f>
        <v>0.05</v>
      </c>
      <c r="AA8" s="216">
        <f>O8/N8</f>
        <v>0</v>
      </c>
      <c r="AB8" s="216">
        <f ca="1">AA8-Z8</f>
        <v>-0.05</v>
      </c>
      <c r="AC8" s="217">
        <f ca="1">O8/W8</f>
        <v>0</v>
      </c>
      <c r="AD8" s="214">
        <f ca="1">V8-(("june 30, 2018"-TODAY())*AC8)</f>
        <v>450000</v>
      </c>
      <c r="AE8" s="211" t="str">
        <f ca="1">IF(W8&gt;36,"1","")</f>
        <v/>
      </c>
      <c r="AF8" s="211" t="str">
        <f ca="1">IF(Y8&lt;1,"1","")</f>
        <v/>
      </c>
      <c r="AG8" s="211" t="str">
        <f ca="1">IF(AB8&lt;-15%,"1","")</f>
        <v/>
      </c>
      <c r="AH8" s="211" t="str">
        <f>IF(AA8&lt;40%,"1","")</f>
        <v>1</v>
      </c>
      <c r="AI8" s="211" t="str">
        <f ca="1">IF(W8&gt;23,IF(AA8&lt;60%,"1",""),"")</f>
        <v/>
      </c>
      <c r="AJ8" s="211" t="str">
        <f ca="1">IF(Y8&lt;7,IF(AA8&lt;40%,"1",""),"")</f>
        <v/>
      </c>
      <c r="AK8" s="211" t="str">
        <f ca="1">IF(AD8&lt;0,"1","")</f>
        <v/>
      </c>
      <c r="AL8" s="218"/>
      <c r="AM8" s="218"/>
      <c r="AN8" s="211" t="e">
        <f>VLOOKUP(J8,'[2]Region code'!$A$3:$B$9,2,FALSE)</f>
        <v>#N/A</v>
      </c>
    </row>
    <row r="9" spans="1:40" ht="17.25">
      <c r="A9" s="99" t="s">
        <v>319</v>
      </c>
      <c r="B9" s="99" t="s">
        <v>320</v>
      </c>
      <c r="C9" s="99" t="s">
        <v>70</v>
      </c>
      <c r="D9" s="99" t="s">
        <v>3289</v>
      </c>
      <c r="E9" s="99" t="s">
        <v>3290</v>
      </c>
      <c r="F9" s="99" t="s">
        <v>2108</v>
      </c>
      <c r="G9" s="99" t="s">
        <v>74</v>
      </c>
      <c r="H9" s="99" t="s">
        <v>75</v>
      </c>
      <c r="I9" s="99" t="s">
        <v>3291</v>
      </c>
      <c r="J9" s="99" t="s">
        <v>3</v>
      </c>
      <c r="K9" s="99" t="s">
        <v>199</v>
      </c>
      <c r="L9" s="103">
        <v>43578</v>
      </c>
      <c r="M9" s="103">
        <v>43951</v>
      </c>
      <c r="N9" s="104">
        <v>250000</v>
      </c>
      <c r="O9" s="104">
        <v>0</v>
      </c>
      <c r="P9" s="104">
        <v>0</v>
      </c>
      <c r="Q9" s="104">
        <v>0</v>
      </c>
      <c r="R9" s="167">
        <f>IF(MONTH(M9)&gt;6,YEAR(M9)+1,YEAR(M9))</f>
        <v>2020</v>
      </c>
      <c r="S9" s="215">
        <f>YEAR(L9)</f>
        <v>2019</v>
      </c>
      <c r="T9" s="214">
        <f>MONTH(L9)</f>
        <v>4</v>
      </c>
      <c r="U9" s="211" t="str">
        <f>IF(T9&gt;9,CONCATENATE(S9,T9),CONCATENATE(S9,"0",T9))</f>
        <v>201904</v>
      </c>
      <c r="V9" s="214">
        <f>N9-O9</f>
        <v>250000</v>
      </c>
      <c r="W9" s="214">
        <f ca="1">ROUNDUP((TODAY()-L9)/(365.25/12),0)</f>
        <v>1</v>
      </c>
      <c r="X9" s="214">
        <f>ROUNDDOWN((M9-L9)/(365.25/12),0)</f>
        <v>12</v>
      </c>
      <c r="Y9" s="214">
        <f ca="1">ROUNDDOWN((M9-TODAY())/(365.25/12),0)</f>
        <v>11</v>
      </c>
      <c r="Z9" s="216">
        <f ca="1">W9/X9</f>
        <v>8.3333333333333329E-2</v>
      </c>
      <c r="AA9" s="216">
        <f>O9/N9</f>
        <v>0</v>
      </c>
      <c r="AB9" s="216">
        <f ca="1">AA9-Z9</f>
        <v>-8.3333333333333329E-2</v>
      </c>
      <c r="AC9" s="217">
        <f ca="1">O9/W9</f>
        <v>0</v>
      </c>
      <c r="AD9" s="214">
        <f ca="1">V9-(("june 30, 2018"-TODAY())*AC9)</f>
        <v>250000</v>
      </c>
      <c r="AE9" s="211" t="str">
        <f ca="1">IF(W9&gt;36,"1","")</f>
        <v/>
      </c>
      <c r="AF9" s="211" t="str">
        <f ca="1">IF(Y9&lt;1,"1","")</f>
        <v/>
      </c>
      <c r="AG9" s="211" t="str">
        <f ca="1">IF(AB9&lt;-15%,"1","")</f>
        <v/>
      </c>
      <c r="AH9" s="211" t="str">
        <f>IF(AA9&lt;40%,"1","")</f>
        <v>1</v>
      </c>
      <c r="AI9" s="211" t="str">
        <f ca="1">IF(W9&gt;23,IF(AA9&lt;60%,"1",""),"")</f>
        <v/>
      </c>
      <c r="AJ9" s="211" t="str">
        <f ca="1">IF(Y9&lt;7,IF(AA9&lt;40%,"1",""),"")</f>
        <v/>
      </c>
      <c r="AK9" s="211" t="str">
        <f ca="1">IF(AD9&lt;0,"1","")</f>
        <v/>
      </c>
      <c r="AL9" s="218"/>
      <c r="AM9" s="218"/>
      <c r="AN9" s="211" t="e">
        <f>VLOOKUP(J9,'[2]Region code'!$A$3:$B$9,2,FALSE)</f>
        <v>#N/A</v>
      </c>
    </row>
    <row r="10" spans="1:40" s="179" customFormat="1" ht="17.25">
      <c r="A10" s="99" t="s">
        <v>118</v>
      </c>
      <c r="B10" s="99" t="s">
        <v>119</v>
      </c>
      <c r="C10" s="99" t="s">
        <v>120</v>
      </c>
      <c r="D10" s="99" t="s">
        <v>3285</v>
      </c>
      <c r="E10" s="99" t="s">
        <v>3286</v>
      </c>
      <c r="F10" s="99" t="s">
        <v>3260</v>
      </c>
      <c r="G10" s="99" t="s">
        <v>74</v>
      </c>
      <c r="H10" s="99" t="s">
        <v>75</v>
      </c>
      <c r="I10" s="99" t="s">
        <v>980</v>
      </c>
      <c r="J10" s="99" t="s">
        <v>5</v>
      </c>
      <c r="K10" s="99" t="s">
        <v>1936</v>
      </c>
      <c r="L10" s="103">
        <v>43577</v>
      </c>
      <c r="M10" s="103">
        <v>44074</v>
      </c>
      <c r="N10" s="104">
        <v>400000</v>
      </c>
      <c r="O10" s="104">
        <v>7334.36</v>
      </c>
      <c r="P10" s="104">
        <v>7334.36</v>
      </c>
      <c r="Q10" s="104">
        <v>23460</v>
      </c>
      <c r="R10" s="167">
        <f>IF(MONTH(M10)&gt;6,YEAR(M10)+1,YEAR(M10))</f>
        <v>2021</v>
      </c>
      <c r="S10" s="215">
        <f>YEAR(L10)</f>
        <v>2019</v>
      </c>
      <c r="T10" s="214">
        <f>MONTH(L10)</f>
        <v>4</v>
      </c>
      <c r="U10" s="211" t="str">
        <f>IF(T10&gt;9,CONCATENATE(S10,T10),CONCATENATE(S10,"0",T10))</f>
        <v>201904</v>
      </c>
      <c r="V10" s="214">
        <f>N10-O10</f>
        <v>392665.64</v>
      </c>
      <c r="W10" s="214">
        <f ca="1">ROUNDUP((TODAY()-L10)/(365.25/12),0)</f>
        <v>1</v>
      </c>
      <c r="X10" s="214">
        <f>ROUNDDOWN((M10-L10)/(365.25/12),0)</f>
        <v>16</v>
      </c>
      <c r="Y10" s="214">
        <f ca="1">ROUNDDOWN((M10-TODAY())/(365.25/12),0)</f>
        <v>15</v>
      </c>
      <c r="Z10" s="216">
        <f ca="1">W10/X10</f>
        <v>6.25E-2</v>
      </c>
      <c r="AA10" s="216">
        <f>O10/N10</f>
        <v>1.8335899999999999E-2</v>
      </c>
      <c r="AB10" s="216">
        <f ca="1">AA10-Z10</f>
        <v>-4.4164099999999998E-2</v>
      </c>
      <c r="AC10" s="217">
        <f ca="1">O10/W10</f>
        <v>7334.36</v>
      </c>
      <c r="AD10" s="214">
        <f ca="1">V10-(("june 30, 2018"-TODAY())*AC10)</f>
        <v>2644314.16</v>
      </c>
      <c r="AE10" s="211" t="str">
        <f ca="1">IF(W10&gt;36,"1","")</f>
        <v/>
      </c>
      <c r="AF10" s="211" t="str">
        <f ca="1">IF(Y10&lt;1,"1","")</f>
        <v/>
      </c>
      <c r="AG10" s="211" t="str">
        <f ca="1">IF(AB10&lt;-15%,"1","")</f>
        <v/>
      </c>
      <c r="AH10" s="211" t="str">
        <f>IF(AA10&lt;40%,"1","")</f>
        <v>1</v>
      </c>
      <c r="AI10" s="211" t="str">
        <f ca="1">IF(W10&gt;23,IF(AA10&lt;60%,"1",""),"")</f>
        <v/>
      </c>
      <c r="AJ10" s="211" t="str">
        <f ca="1">IF(Y10&lt;7,IF(AA10&lt;40%,"1",""),"")</f>
        <v/>
      </c>
      <c r="AK10" s="211" t="str">
        <f ca="1">IF(AD10&lt;0,"1","")</f>
        <v/>
      </c>
      <c r="AL10" s="218"/>
      <c r="AM10" s="218"/>
      <c r="AN10" s="211" t="e">
        <f>VLOOKUP(J10,'[2]Region code'!$A$3:$B$9,2,FALSE)</f>
        <v>#N/A</v>
      </c>
    </row>
    <row r="11" spans="1:40" ht="17.25">
      <c r="A11" s="99" t="s">
        <v>3273</v>
      </c>
      <c r="B11" s="99" t="s">
        <v>274</v>
      </c>
      <c r="C11" s="99" t="s">
        <v>3222</v>
      </c>
      <c r="D11" s="99" t="s">
        <v>3274</v>
      </c>
      <c r="E11" s="99" t="s">
        <v>3275</v>
      </c>
      <c r="F11" s="99" t="s">
        <v>3194</v>
      </c>
      <c r="G11" s="99" t="s">
        <v>74</v>
      </c>
      <c r="H11" s="99" t="s">
        <v>75</v>
      </c>
      <c r="I11" s="99" t="s">
        <v>504</v>
      </c>
      <c r="J11" s="99" t="s">
        <v>84</v>
      </c>
      <c r="K11" s="99" t="s">
        <v>85</v>
      </c>
      <c r="L11" s="103">
        <v>43572</v>
      </c>
      <c r="M11" s="103">
        <v>45107</v>
      </c>
      <c r="N11" s="104">
        <v>1000000</v>
      </c>
      <c r="O11" s="104">
        <v>0</v>
      </c>
      <c r="P11" s="104">
        <v>0</v>
      </c>
      <c r="Q11" s="104">
        <v>0</v>
      </c>
      <c r="R11" s="167">
        <f>IF(MONTH(M11)&gt;6,YEAR(M11)+1,YEAR(M11))</f>
        <v>2023</v>
      </c>
      <c r="S11" s="215">
        <f>YEAR(L11)</f>
        <v>2019</v>
      </c>
      <c r="T11" s="214">
        <f>MONTH(L11)</f>
        <v>4</v>
      </c>
      <c r="U11" s="211" t="str">
        <f>IF(T11&gt;9,CONCATENATE(S11,T11),CONCATENATE(S11,"0",T11))</f>
        <v>201904</v>
      </c>
      <c r="V11" s="214">
        <f>N11-O11</f>
        <v>1000000</v>
      </c>
      <c r="W11" s="214">
        <f ca="1">ROUNDUP((TODAY()-L11)/(365.25/12),0)</f>
        <v>1</v>
      </c>
      <c r="X11" s="214">
        <f>ROUNDDOWN((M11-L11)/(365.25/12),0)</f>
        <v>50</v>
      </c>
      <c r="Y11" s="214">
        <f ca="1">ROUNDDOWN((M11-TODAY())/(365.25/12),0)</f>
        <v>49</v>
      </c>
      <c r="Z11" s="216">
        <f ca="1">W11/X11</f>
        <v>0.02</v>
      </c>
      <c r="AA11" s="216">
        <f>O11/N11</f>
        <v>0</v>
      </c>
      <c r="AB11" s="216">
        <f ca="1">AA11-Z11</f>
        <v>-0.02</v>
      </c>
      <c r="AC11" s="217">
        <f ca="1">O11/W11</f>
        <v>0</v>
      </c>
      <c r="AD11" s="214">
        <f ca="1">V11-(("june 30, 2018"-TODAY())*AC11)</f>
        <v>1000000</v>
      </c>
      <c r="AE11" s="211" t="str">
        <f ca="1">IF(W11&gt;36,"1","")</f>
        <v/>
      </c>
      <c r="AF11" s="211" t="str">
        <f ca="1">IF(Y11&lt;1,"1","")</f>
        <v/>
      </c>
      <c r="AG11" s="211" t="str">
        <f ca="1">IF(AB11&lt;-15%,"1","")</f>
        <v/>
      </c>
      <c r="AH11" s="211" t="str">
        <f>IF(AA11&lt;40%,"1","")</f>
        <v>1</v>
      </c>
      <c r="AI11" s="211" t="str">
        <f ca="1">IF(W11&gt;23,IF(AA11&lt;60%,"1",""),"")</f>
        <v/>
      </c>
      <c r="AJ11" s="211" t="str">
        <f ca="1">IF(Y11&lt;7,IF(AA11&lt;40%,"1",""),"")</f>
        <v/>
      </c>
      <c r="AK11" s="211" t="str">
        <f ca="1">IF(AD11&lt;0,"1","")</f>
        <v/>
      </c>
      <c r="AL11" s="218"/>
      <c r="AM11" s="218"/>
      <c r="AN11" s="211" t="e">
        <f>VLOOKUP(J11,'[2]Region code'!$A$3:$B$9,2,FALSE)</f>
        <v>#N/A</v>
      </c>
    </row>
    <row r="12" spans="1:40" ht="17.25">
      <c r="A12" s="99" t="s">
        <v>101</v>
      </c>
      <c r="B12" s="99" t="s">
        <v>102</v>
      </c>
      <c r="C12" s="99" t="s">
        <v>95</v>
      </c>
      <c r="D12" s="99" t="s">
        <v>3282</v>
      </c>
      <c r="E12" s="99" t="s">
        <v>3283</v>
      </c>
      <c r="F12" s="99" t="s">
        <v>3284</v>
      </c>
      <c r="G12" s="99" t="s">
        <v>74</v>
      </c>
      <c r="H12" s="99" t="s">
        <v>75</v>
      </c>
      <c r="I12" s="99" t="s">
        <v>2051</v>
      </c>
      <c r="J12" s="99" t="s">
        <v>2</v>
      </c>
      <c r="K12" s="99" t="s">
        <v>838</v>
      </c>
      <c r="L12" s="103">
        <v>43571</v>
      </c>
      <c r="M12" s="103">
        <v>43890</v>
      </c>
      <c r="N12" s="104">
        <v>400000</v>
      </c>
      <c r="O12" s="104">
        <v>600</v>
      </c>
      <c r="P12" s="104">
        <v>600</v>
      </c>
      <c r="Q12" s="104">
        <v>0</v>
      </c>
      <c r="R12" s="167">
        <f>IF(MONTH(M12)&gt;6,YEAR(M12)+1,YEAR(M12))</f>
        <v>2020</v>
      </c>
      <c r="S12" s="215">
        <f>YEAR(L12)</f>
        <v>2019</v>
      </c>
      <c r="T12" s="214">
        <f>MONTH(L12)</f>
        <v>4</v>
      </c>
      <c r="U12" s="211" t="str">
        <f>IF(T12&gt;9,CONCATENATE(S12,T12),CONCATENATE(S12,"0",T12))</f>
        <v>201904</v>
      </c>
      <c r="V12" s="214">
        <f>N12-O12</f>
        <v>399400</v>
      </c>
      <c r="W12" s="214">
        <f ca="1">ROUNDUP((TODAY()-L12)/(365.25/12),0)</f>
        <v>1</v>
      </c>
      <c r="X12" s="214">
        <f>ROUNDDOWN((M12-L12)/(365.25/12),0)</f>
        <v>10</v>
      </c>
      <c r="Y12" s="214">
        <f ca="1">ROUNDDOWN((M12-TODAY())/(365.25/12),0)</f>
        <v>9</v>
      </c>
      <c r="Z12" s="216">
        <f ca="1">W12/X12</f>
        <v>0.1</v>
      </c>
      <c r="AA12" s="216">
        <f>O12/N12</f>
        <v>1.5E-3</v>
      </c>
      <c r="AB12" s="216">
        <f ca="1">AA12-Z12</f>
        <v>-9.8500000000000004E-2</v>
      </c>
      <c r="AC12" s="217">
        <f ca="1">O12/W12</f>
        <v>600</v>
      </c>
      <c r="AD12" s="214">
        <f ca="1">V12-(("june 30, 2018"-TODAY())*AC12)</f>
        <v>583600</v>
      </c>
      <c r="AE12" s="211" t="str">
        <f ca="1">IF(W12&gt;36,"1","")</f>
        <v/>
      </c>
      <c r="AF12" s="211" t="str">
        <f ca="1">IF(Y12&lt;1,"1","")</f>
        <v/>
      </c>
      <c r="AG12" s="211" t="str">
        <f ca="1">IF(AB12&lt;-15%,"1","")</f>
        <v/>
      </c>
      <c r="AH12" s="211" t="str">
        <f>IF(AA12&lt;40%,"1","")</f>
        <v>1</v>
      </c>
      <c r="AI12" s="211" t="str">
        <f ca="1">IF(W12&gt;23,IF(AA12&lt;60%,"1",""),"")</f>
        <v/>
      </c>
      <c r="AJ12" s="211" t="str">
        <f ca="1">IF(Y12&lt;7,IF(AA12&lt;40%,"1",""),"")</f>
        <v/>
      </c>
      <c r="AK12" s="211" t="str">
        <f ca="1">IF(AD12&lt;0,"1","")</f>
        <v/>
      </c>
      <c r="AL12" s="218"/>
      <c r="AM12" s="218"/>
      <c r="AN12" s="211" t="e">
        <f>VLOOKUP(J12,'[2]Region code'!$A$3:$B$9,2,FALSE)</f>
        <v>#N/A</v>
      </c>
    </row>
    <row r="13" spans="1:40" ht="17.25">
      <c r="A13" s="99" t="s">
        <v>3234</v>
      </c>
      <c r="B13" s="99" t="s">
        <v>3235</v>
      </c>
      <c r="C13" s="99" t="s">
        <v>3222</v>
      </c>
      <c r="D13" s="99" t="s">
        <v>3236</v>
      </c>
      <c r="E13" s="99" t="s">
        <v>483</v>
      </c>
      <c r="F13" s="99" t="s">
        <v>3209</v>
      </c>
      <c r="G13" s="99" t="s">
        <v>74</v>
      </c>
      <c r="H13" s="99" t="s">
        <v>75</v>
      </c>
      <c r="I13" s="99" t="s">
        <v>242</v>
      </c>
      <c r="J13" s="99" t="s">
        <v>7</v>
      </c>
      <c r="K13" s="99" t="s">
        <v>485</v>
      </c>
      <c r="L13" s="103">
        <v>43560</v>
      </c>
      <c r="M13" s="103">
        <v>44316</v>
      </c>
      <c r="N13" s="104">
        <v>600000</v>
      </c>
      <c r="O13" s="104">
        <v>29189.02</v>
      </c>
      <c r="P13" s="104">
        <v>29189.02</v>
      </c>
      <c r="Q13" s="104">
        <v>3720</v>
      </c>
      <c r="R13" s="167">
        <f>IF(MONTH(M13)&gt;6,YEAR(M13)+1,YEAR(M13))</f>
        <v>2021</v>
      </c>
      <c r="S13" s="215">
        <f>YEAR(L13)</f>
        <v>2019</v>
      </c>
      <c r="T13" s="214">
        <f>MONTH(L13)</f>
        <v>4</v>
      </c>
      <c r="U13" s="211" t="str">
        <f>IF(T13&gt;9,CONCATENATE(S13,T13),CONCATENATE(S13,"0",T13))</f>
        <v>201904</v>
      </c>
      <c r="V13" s="214">
        <f>N13-O13</f>
        <v>570810.98</v>
      </c>
      <c r="W13" s="214">
        <f ca="1">ROUNDUP((TODAY()-L13)/(365.25/12),0)</f>
        <v>1</v>
      </c>
      <c r="X13" s="214">
        <f>ROUNDDOWN((M13-L13)/(365.25/12),0)</f>
        <v>24</v>
      </c>
      <c r="Y13" s="214">
        <f ca="1">ROUNDDOWN((M13-TODAY())/(365.25/12),0)</f>
        <v>23</v>
      </c>
      <c r="Z13" s="216">
        <f ca="1">W13/X13</f>
        <v>4.1666666666666664E-2</v>
      </c>
      <c r="AA13" s="216">
        <f>O13/N13</f>
        <v>4.8648366666666665E-2</v>
      </c>
      <c r="AB13" s="216">
        <f ca="1">AA13-Z13</f>
        <v>6.9817000000000004E-3</v>
      </c>
      <c r="AC13" s="217">
        <f ca="1">O13/W13</f>
        <v>29189.02</v>
      </c>
      <c r="AD13" s="214">
        <f ca="1">V13-(("june 30, 2018"-TODAY())*AC13)</f>
        <v>9531840.120000001</v>
      </c>
      <c r="AE13" s="211" t="str">
        <f ca="1">IF(W13&gt;36,"1","")</f>
        <v/>
      </c>
      <c r="AF13" s="211" t="str">
        <f ca="1">IF(Y13&lt;1,"1","")</f>
        <v/>
      </c>
      <c r="AG13" s="211" t="str">
        <f ca="1">IF(AB13&lt;-15%,"1","")</f>
        <v/>
      </c>
      <c r="AH13" s="211" t="str">
        <f>IF(AA13&lt;40%,"1","")</f>
        <v>1</v>
      </c>
      <c r="AI13" s="211" t="str">
        <f ca="1">IF(W13&gt;23,IF(AA13&lt;60%,"1",""),"")</f>
        <v/>
      </c>
      <c r="AJ13" s="211" t="str">
        <f ca="1">IF(Y13&lt;7,IF(AA13&lt;40%,"1",""),"")</f>
        <v/>
      </c>
      <c r="AK13" s="211" t="str">
        <f ca="1">IF(AD13&lt;0,"1","")</f>
        <v/>
      </c>
      <c r="AL13" s="218"/>
      <c r="AM13" s="218"/>
      <c r="AN13" s="211" t="e">
        <f>VLOOKUP(J13,'[2]Region code'!$A$3:$B$9,2,FALSE)</f>
        <v>#N/A</v>
      </c>
    </row>
    <row r="14" spans="1:40" ht="17.25">
      <c r="A14" s="99" t="s">
        <v>273</v>
      </c>
      <c r="B14" s="99" t="s">
        <v>274</v>
      </c>
      <c r="C14" s="99" t="s">
        <v>70</v>
      </c>
      <c r="D14" s="99" t="s">
        <v>3238</v>
      </c>
      <c r="E14" s="99" t="s">
        <v>1397</v>
      </c>
      <c r="F14" s="99" t="s">
        <v>1398</v>
      </c>
      <c r="G14" s="99" t="s">
        <v>74</v>
      </c>
      <c r="H14" s="99" t="s">
        <v>75</v>
      </c>
      <c r="I14" s="99" t="s">
        <v>1399</v>
      </c>
      <c r="J14" s="99" t="s">
        <v>84</v>
      </c>
      <c r="K14" s="99" t="s">
        <v>85</v>
      </c>
      <c r="L14" s="103">
        <v>43560</v>
      </c>
      <c r="M14" s="103">
        <v>44074</v>
      </c>
      <c r="N14" s="104">
        <v>1207600</v>
      </c>
      <c r="O14" s="104">
        <v>27533.95</v>
      </c>
      <c r="P14" s="104">
        <v>27533.95</v>
      </c>
      <c r="Q14" s="104">
        <v>0</v>
      </c>
      <c r="R14" s="167">
        <f>IF(MONTH(M14)&gt;6,YEAR(M14)+1,YEAR(M14))</f>
        <v>2021</v>
      </c>
      <c r="S14" s="215">
        <f>YEAR(L14)</f>
        <v>2019</v>
      </c>
      <c r="T14" s="214">
        <f>MONTH(L14)</f>
        <v>4</v>
      </c>
      <c r="U14" s="211" t="str">
        <f>IF(T14&gt;9,CONCATENATE(S14,T14),CONCATENATE(S14,"0",T14))</f>
        <v>201904</v>
      </c>
      <c r="V14" s="214">
        <f>N14-O14</f>
        <v>1180066.05</v>
      </c>
      <c r="W14" s="214">
        <f ca="1">ROUNDUP((TODAY()-L14)/(365.25/12),0)</f>
        <v>1</v>
      </c>
      <c r="X14" s="214">
        <f>ROUNDDOWN((M14-L14)/(365.25/12),0)</f>
        <v>16</v>
      </c>
      <c r="Y14" s="214">
        <f ca="1">ROUNDDOWN((M14-TODAY())/(365.25/12),0)</f>
        <v>15</v>
      </c>
      <c r="Z14" s="216">
        <f ca="1">W14/X14</f>
        <v>6.25E-2</v>
      </c>
      <c r="AA14" s="216">
        <f>O14/N14</f>
        <v>2.2800554819476647E-2</v>
      </c>
      <c r="AB14" s="216">
        <f ca="1">AA14-Z14</f>
        <v>-3.9699445180523353E-2</v>
      </c>
      <c r="AC14" s="217">
        <f ca="1">O14/W14</f>
        <v>27533.95</v>
      </c>
      <c r="AD14" s="214">
        <f ca="1">V14-(("june 30, 2018"-TODAY())*AC14)</f>
        <v>9632988.7000000011</v>
      </c>
      <c r="AE14" s="211" t="str">
        <f ca="1">IF(W14&gt;36,"1","")</f>
        <v/>
      </c>
      <c r="AF14" s="211" t="str">
        <f ca="1">IF(Y14&lt;1,"1","")</f>
        <v/>
      </c>
      <c r="AG14" s="211" t="str">
        <f ca="1">IF(AB14&lt;-15%,"1","")</f>
        <v/>
      </c>
      <c r="AH14" s="211" t="str">
        <f>IF(AA14&lt;40%,"1","")</f>
        <v>1</v>
      </c>
      <c r="AI14" s="211" t="str">
        <f ca="1">IF(W14&gt;23,IF(AA14&lt;60%,"1",""),"")</f>
        <v/>
      </c>
      <c r="AJ14" s="211" t="str">
        <f ca="1">IF(Y14&lt;7,IF(AA14&lt;40%,"1",""),"")</f>
        <v/>
      </c>
      <c r="AK14" s="211" t="str">
        <f ca="1">IF(AD14&lt;0,"1","")</f>
        <v/>
      </c>
      <c r="AL14" s="218"/>
      <c r="AM14" s="218"/>
      <c r="AN14" s="211" t="e">
        <f>VLOOKUP(J14,'[2]Region code'!$A$3:$B$9,2,FALSE)</f>
        <v>#N/A</v>
      </c>
    </row>
    <row r="15" spans="1:40" ht="17.25">
      <c r="A15" s="99" t="s">
        <v>86</v>
      </c>
      <c r="B15" s="99" t="s">
        <v>87</v>
      </c>
      <c r="C15" s="99" t="s">
        <v>70</v>
      </c>
      <c r="D15" s="99" t="s">
        <v>3239</v>
      </c>
      <c r="E15" s="99" t="s">
        <v>772</v>
      </c>
      <c r="F15" s="99" t="s">
        <v>2060</v>
      </c>
      <c r="G15" s="99" t="s">
        <v>74</v>
      </c>
      <c r="H15" s="99" t="s">
        <v>75</v>
      </c>
      <c r="I15" s="99" t="s">
        <v>142</v>
      </c>
      <c r="J15" s="99" t="s">
        <v>4</v>
      </c>
      <c r="K15" s="99" t="s">
        <v>774</v>
      </c>
      <c r="L15" s="103">
        <v>43557</v>
      </c>
      <c r="M15" s="103">
        <v>44074</v>
      </c>
      <c r="N15" s="104">
        <v>500000</v>
      </c>
      <c r="O15" s="104">
        <v>8826.67</v>
      </c>
      <c r="P15" s="104">
        <v>8826.67</v>
      </c>
      <c r="Q15" s="104">
        <v>0</v>
      </c>
      <c r="R15" s="167">
        <f>IF(MONTH(M15)&gt;6,YEAR(M15)+1,YEAR(M15))</f>
        <v>2021</v>
      </c>
      <c r="S15" s="215">
        <f>YEAR(L15)</f>
        <v>2019</v>
      </c>
      <c r="T15" s="214">
        <f>MONTH(L15)</f>
        <v>4</v>
      </c>
      <c r="U15" s="211" t="str">
        <f>IF(T15&gt;9,CONCATENATE(S15,T15),CONCATENATE(S15,"0",T15))</f>
        <v>201904</v>
      </c>
      <c r="V15" s="214">
        <f>N15-O15</f>
        <v>491173.33</v>
      </c>
      <c r="W15" s="214">
        <f ca="1">ROUNDUP((TODAY()-L15)/(365.25/12),0)</f>
        <v>2</v>
      </c>
      <c r="X15" s="214">
        <f>ROUNDDOWN((M15-L15)/(365.25/12),0)</f>
        <v>16</v>
      </c>
      <c r="Y15" s="214">
        <f ca="1">ROUNDDOWN((M15-TODAY())/(365.25/12),0)</f>
        <v>15</v>
      </c>
      <c r="Z15" s="216">
        <f ca="1">W15/X15</f>
        <v>0.125</v>
      </c>
      <c r="AA15" s="216">
        <f>O15/N15</f>
        <v>1.765334E-2</v>
      </c>
      <c r="AB15" s="216">
        <f ca="1">AA15-Z15</f>
        <v>-0.10734666</v>
      </c>
      <c r="AC15" s="217">
        <f ca="1">O15/W15</f>
        <v>4413.335</v>
      </c>
      <c r="AD15" s="214">
        <f ca="1">V15-(("june 30, 2018"-TODAY())*AC15)</f>
        <v>1846067.175</v>
      </c>
      <c r="AE15" s="211" t="str">
        <f ca="1">IF(W15&gt;36,"1","")</f>
        <v/>
      </c>
      <c r="AF15" s="211" t="str">
        <f ca="1">IF(Y15&lt;1,"1","")</f>
        <v/>
      </c>
      <c r="AG15" s="211" t="str">
        <f ca="1">IF(AB15&lt;-15%,"1","")</f>
        <v/>
      </c>
      <c r="AH15" s="211" t="str">
        <f>IF(AA15&lt;40%,"1","")</f>
        <v>1</v>
      </c>
      <c r="AI15" s="211" t="str">
        <f ca="1">IF(W15&gt;23,IF(AA15&lt;60%,"1",""),"")</f>
        <v/>
      </c>
      <c r="AJ15" s="211" t="str">
        <f ca="1">IF(Y15&lt;7,IF(AA15&lt;40%,"1",""),"")</f>
        <v/>
      </c>
      <c r="AK15" s="211" t="str">
        <f ca="1">IF(AD15&lt;0,"1","")</f>
        <v/>
      </c>
      <c r="AL15" s="218"/>
      <c r="AM15" s="218"/>
      <c r="AN15" s="211" t="e">
        <f>VLOOKUP(J15,'[2]Region code'!$A$3:$B$9,2,FALSE)</f>
        <v>#N/A</v>
      </c>
    </row>
    <row r="16" spans="1:40" ht="17.25">
      <c r="A16" s="99" t="s">
        <v>310</v>
      </c>
      <c r="B16" s="99" t="s">
        <v>311</v>
      </c>
      <c r="C16" s="99" t="s">
        <v>70</v>
      </c>
      <c r="D16" s="99" t="s">
        <v>3216</v>
      </c>
      <c r="E16" s="99" t="s">
        <v>3217</v>
      </c>
      <c r="F16" s="99" t="s">
        <v>3218</v>
      </c>
      <c r="G16" s="99" t="s">
        <v>74</v>
      </c>
      <c r="H16" s="99" t="s">
        <v>75</v>
      </c>
      <c r="I16" s="99" t="s">
        <v>641</v>
      </c>
      <c r="J16" s="99" t="s">
        <v>2</v>
      </c>
      <c r="K16" s="99" t="s">
        <v>781</v>
      </c>
      <c r="L16" s="103">
        <v>43556</v>
      </c>
      <c r="M16" s="103">
        <v>43769</v>
      </c>
      <c r="N16" s="104">
        <v>100000</v>
      </c>
      <c r="O16" s="104">
        <v>4724.55</v>
      </c>
      <c r="P16" s="104">
        <v>4724.55</v>
      </c>
      <c r="Q16" s="104">
        <v>48274</v>
      </c>
      <c r="R16" s="167">
        <f>IF(MONTH(M16)&gt;6,YEAR(M16)+1,YEAR(M16))</f>
        <v>2020</v>
      </c>
      <c r="S16" s="215">
        <f>YEAR(L16)</f>
        <v>2019</v>
      </c>
      <c r="T16" s="214">
        <f>MONTH(L16)</f>
        <v>4</v>
      </c>
      <c r="U16" s="211" t="str">
        <f>IF(T16&gt;9,CONCATENATE(S16,T16),CONCATENATE(S16,"0",T16))</f>
        <v>201904</v>
      </c>
      <c r="V16" s="214">
        <f>N16-O16</f>
        <v>95275.45</v>
      </c>
      <c r="W16" s="214">
        <f ca="1">ROUNDUP((TODAY()-L16)/(365.25/12),0)</f>
        <v>2</v>
      </c>
      <c r="X16" s="214">
        <f>ROUNDDOWN((M16-L16)/(365.25/12),0)</f>
        <v>6</v>
      </c>
      <c r="Y16" s="214">
        <f ca="1">ROUNDDOWN((M16-TODAY())/(365.25/12),0)</f>
        <v>5</v>
      </c>
      <c r="Z16" s="216">
        <f ca="1">W16/X16</f>
        <v>0.33333333333333331</v>
      </c>
      <c r="AA16" s="216">
        <f>O16/N16</f>
        <v>4.7245500000000003E-2</v>
      </c>
      <c r="AB16" s="216">
        <f ca="1">AA16-Z16</f>
        <v>-0.28608783333333332</v>
      </c>
      <c r="AC16" s="217">
        <f ca="1">O16/W16</f>
        <v>2362.2750000000001</v>
      </c>
      <c r="AD16" s="214">
        <f ca="1">V16-(("june 30, 2018"-TODAY())*AC16)</f>
        <v>820493.875</v>
      </c>
      <c r="AE16" s="211" t="str">
        <f ca="1">IF(W16&gt;36,"1","")</f>
        <v/>
      </c>
      <c r="AF16" s="211" t="str">
        <f ca="1">IF(Y16&lt;1,"1","")</f>
        <v/>
      </c>
      <c r="AG16" s="211" t="str">
        <f ca="1">IF(AB16&lt;-15%,"1","")</f>
        <v>1</v>
      </c>
      <c r="AH16" s="211" t="str">
        <f>IF(AA16&lt;40%,"1","")</f>
        <v>1</v>
      </c>
      <c r="AI16" s="211" t="str">
        <f ca="1">IF(W16&gt;23,IF(AA16&lt;60%,"1",""),"")</f>
        <v/>
      </c>
      <c r="AJ16" s="211" t="str">
        <f ca="1">IF(Y16&lt;7,IF(AA16&lt;40%,"1",""),"")</f>
        <v>1</v>
      </c>
      <c r="AK16" s="211" t="str">
        <f ca="1">IF(AD16&lt;0,"1","")</f>
        <v/>
      </c>
      <c r="AL16" s="218"/>
      <c r="AM16" s="218"/>
      <c r="AN16" s="211" t="e">
        <f>VLOOKUP(J16,'[2]Region code'!$A$3:$B$9,2,FALSE)</f>
        <v>#N/A</v>
      </c>
    </row>
    <row r="17" spans="1:40" s="179" customFormat="1" ht="17.25">
      <c r="A17" s="99" t="s">
        <v>310</v>
      </c>
      <c r="B17" s="99" t="s">
        <v>311</v>
      </c>
      <c r="C17" s="99" t="s">
        <v>70</v>
      </c>
      <c r="D17" s="99" t="s">
        <v>3219</v>
      </c>
      <c r="E17" s="99" t="s">
        <v>671</v>
      </c>
      <c r="F17" s="99" t="s">
        <v>3220</v>
      </c>
      <c r="G17" s="99" t="s">
        <v>74</v>
      </c>
      <c r="H17" s="99" t="s">
        <v>75</v>
      </c>
      <c r="I17" s="99" t="s">
        <v>673</v>
      </c>
      <c r="J17" s="99" t="s">
        <v>2</v>
      </c>
      <c r="K17" s="99" t="s">
        <v>182</v>
      </c>
      <c r="L17" s="103">
        <v>43556</v>
      </c>
      <c r="M17" s="103">
        <v>43769</v>
      </c>
      <c r="N17" s="104">
        <v>100000</v>
      </c>
      <c r="O17" s="104">
        <v>2508.2399999999998</v>
      </c>
      <c r="P17" s="104">
        <v>2508.2399999999998</v>
      </c>
      <c r="Q17" s="104">
        <v>50640</v>
      </c>
      <c r="R17" s="167">
        <f>IF(MONTH(M17)&gt;6,YEAR(M17)+1,YEAR(M17))</f>
        <v>2020</v>
      </c>
      <c r="S17" s="215">
        <f>YEAR(L17)</f>
        <v>2019</v>
      </c>
      <c r="T17" s="214">
        <f>MONTH(L17)</f>
        <v>4</v>
      </c>
      <c r="U17" s="211" t="str">
        <f>IF(T17&gt;9,CONCATENATE(S17,T17),CONCATENATE(S17,"0",T17))</f>
        <v>201904</v>
      </c>
      <c r="V17" s="214">
        <f>N17-O17</f>
        <v>97491.76</v>
      </c>
      <c r="W17" s="214">
        <f ca="1">ROUNDUP((TODAY()-L17)/(365.25/12),0)</f>
        <v>2</v>
      </c>
      <c r="X17" s="214">
        <f>ROUNDDOWN((M17-L17)/(365.25/12),0)</f>
        <v>6</v>
      </c>
      <c r="Y17" s="214">
        <f ca="1">ROUNDDOWN((M17-TODAY())/(365.25/12),0)</f>
        <v>5</v>
      </c>
      <c r="Z17" s="216">
        <f ca="1">W17/X17</f>
        <v>0.33333333333333331</v>
      </c>
      <c r="AA17" s="216">
        <f>O17/N17</f>
        <v>2.5082399999999998E-2</v>
      </c>
      <c r="AB17" s="216">
        <f ca="1">AA17-Z17</f>
        <v>-0.30825093333333331</v>
      </c>
      <c r="AC17" s="217">
        <f ca="1">O17/W17</f>
        <v>1254.1199999999999</v>
      </c>
      <c r="AD17" s="214">
        <f ca="1">V17-(("june 30, 2018"-TODAY())*AC17)</f>
        <v>482506.6</v>
      </c>
      <c r="AE17" s="211" t="str">
        <f ca="1">IF(W17&gt;36,"1","")</f>
        <v/>
      </c>
      <c r="AF17" s="211" t="str">
        <f ca="1">IF(Y17&lt;1,"1","")</f>
        <v/>
      </c>
      <c r="AG17" s="211" t="str">
        <f ca="1">IF(AB17&lt;-15%,"1","")</f>
        <v>1</v>
      </c>
      <c r="AH17" s="211" t="str">
        <f>IF(AA17&lt;40%,"1","")</f>
        <v>1</v>
      </c>
      <c r="AI17" s="211" t="str">
        <f ca="1">IF(W17&gt;23,IF(AA17&lt;60%,"1",""),"")</f>
        <v/>
      </c>
      <c r="AJ17" s="211" t="str">
        <f ca="1">IF(Y17&lt;7,IF(AA17&lt;40%,"1",""),"")</f>
        <v>1</v>
      </c>
      <c r="AK17" s="211" t="str">
        <f ca="1">IF(AD17&lt;0,"1","")</f>
        <v/>
      </c>
      <c r="AL17" s="218"/>
      <c r="AM17" s="218"/>
      <c r="AN17" s="211" t="e">
        <f>VLOOKUP(J17,'[2]Region code'!$A$3:$B$9,2,FALSE)</f>
        <v>#N/A</v>
      </c>
    </row>
    <row r="18" spans="1:40" ht="17.25">
      <c r="A18" s="99" t="s">
        <v>3221</v>
      </c>
      <c r="B18" s="99" t="s">
        <v>340</v>
      </c>
      <c r="C18" s="99" t="s">
        <v>3222</v>
      </c>
      <c r="D18" s="99" t="s">
        <v>3223</v>
      </c>
      <c r="E18" s="99" t="s">
        <v>1189</v>
      </c>
      <c r="F18" s="99" t="s">
        <v>3224</v>
      </c>
      <c r="G18" s="99" t="s">
        <v>74</v>
      </c>
      <c r="H18" s="99" t="s">
        <v>75</v>
      </c>
      <c r="I18" s="99" t="s">
        <v>633</v>
      </c>
      <c r="J18" s="99" t="s">
        <v>3</v>
      </c>
      <c r="K18" s="99" t="s">
        <v>154</v>
      </c>
      <c r="L18" s="103">
        <v>43554</v>
      </c>
      <c r="M18" s="103">
        <v>43921</v>
      </c>
      <c r="N18" s="104">
        <v>600000</v>
      </c>
      <c r="O18" s="104">
        <v>0</v>
      </c>
      <c r="P18" s="104">
        <v>0</v>
      </c>
      <c r="Q18" s="104">
        <v>7250</v>
      </c>
      <c r="R18" s="167">
        <f>IF(MONTH(M18)&gt;6,YEAR(M18)+1,YEAR(M18))</f>
        <v>2020</v>
      </c>
      <c r="S18" s="215">
        <f>YEAR(L18)</f>
        <v>2019</v>
      </c>
      <c r="T18" s="214">
        <f>MONTH(L18)</f>
        <v>3</v>
      </c>
      <c r="U18" s="211" t="str">
        <f>IF(T18&gt;9,CONCATENATE(S18,T18),CONCATENATE(S18,"0",T18))</f>
        <v>201903</v>
      </c>
      <c r="V18" s="214">
        <f>N18-O18</f>
        <v>600000</v>
      </c>
      <c r="W18" s="214">
        <f ca="1">ROUNDUP((TODAY()-L18)/(365.25/12),0)</f>
        <v>2</v>
      </c>
      <c r="X18" s="214">
        <f>ROUNDDOWN((M18-L18)/(365.25/12),0)</f>
        <v>12</v>
      </c>
      <c r="Y18" s="214">
        <f ca="1">ROUNDDOWN((M18-TODAY())/(365.25/12),0)</f>
        <v>10</v>
      </c>
      <c r="Z18" s="216">
        <f ca="1">W18/X18</f>
        <v>0.16666666666666666</v>
      </c>
      <c r="AA18" s="216">
        <f>O18/N18</f>
        <v>0</v>
      </c>
      <c r="AB18" s="216">
        <f ca="1">AA18-Z18</f>
        <v>-0.16666666666666666</v>
      </c>
      <c r="AC18" s="217">
        <f ca="1">O18/W18</f>
        <v>0</v>
      </c>
      <c r="AD18" s="214">
        <f ca="1">V18-(("june 30, 2018"-TODAY())*AC18)</f>
        <v>600000</v>
      </c>
      <c r="AE18" s="211" t="str">
        <f ca="1">IF(W18&gt;36,"1","")</f>
        <v/>
      </c>
      <c r="AF18" s="211" t="str">
        <f ca="1">IF(Y18&lt;1,"1","")</f>
        <v/>
      </c>
      <c r="AG18" s="211" t="str">
        <f ca="1">IF(AB18&lt;-15%,"1","")</f>
        <v>1</v>
      </c>
      <c r="AH18" s="211" t="str">
        <f>IF(AA18&lt;40%,"1","")</f>
        <v>1</v>
      </c>
      <c r="AI18" s="211" t="str">
        <f ca="1">IF(W18&gt;23,IF(AA18&lt;60%,"1",""),"")</f>
        <v/>
      </c>
      <c r="AJ18" s="211" t="str">
        <f ca="1">IF(Y18&lt;7,IF(AA18&lt;40%,"1",""),"")</f>
        <v/>
      </c>
      <c r="AK18" s="211" t="str">
        <f ca="1">IF(AD18&lt;0,"1","")</f>
        <v/>
      </c>
      <c r="AL18" s="218"/>
      <c r="AM18" s="218"/>
      <c r="AN18" s="211" t="e">
        <f>VLOOKUP(J18,'[2]Region code'!$A$3:$B$9,2,FALSE)</f>
        <v>#N/A</v>
      </c>
    </row>
    <row r="19" spans="1:40" ht="17.25">
      <c r="A19" s="99" t="s">
        <v>310</v>
      </c>
      <c r="B19" s="99" t="s">
        <v>311</v>
      </c>
      <c r="C19" s="99" t="s">
        <v>70</v>
      </c>
      <c r="D19" s="99" t="s">
        <v>3225</v>
      </c>
      <c r="E19" s="99" t="s">
        <v>104</v>
      </c>
      <c r="F19" s="99" t="s">
        <v>3226</v>
      </c>
      <c r="G19" s="99" t="s">
        <v>74</v>
      </c>
      <c r="H19" s="99" t="s">
        <v>75</v>
      </c>
      <c r="I19" s="99" t="s">
        <v>106</v>
      </c>
      <c r="J19" s="99" t="s">
        <v>2</v>
      </c>
      <c r="K19" s="99" t="s">
        <v>107</v>
      </c>
      <c r="L19" s="103">
        <v>43552</v>
      </c>
      <c r="M19" s="103">
        <v>43951</v>
      </c>
      <c r="N19" s="104">
        <v>100000</v>
      </c>
      <c r="O19" s="104">
        <v>35818.1</v>
      </c>
      <c r="P19" s="104">
        <v>35818.1</v>
      </c>
      <c r="Q19" s="104">
        <v>13040</v>
      </c>
      <c r="R19" s="167">
        <f>IF(MONTH(M19)&gt;6,YEAR(M19)+1,YEAR(M19))</f>
        <v>2020</v>
      </c>
      <c r="S19" s="215">
        <f>YEAR(L19)</f>
        <v>2019</v>
      </c>
      <c r="T19" s="214">
        <f>MONTH(L19)</f>
        <v>3</v>
      </c>
      <c r="U19" s="211" t="str">
        <f>IF(T19&gt;9,CONCATENATE(S19,T19),CONCATENATE(S19,"0",T19))</f>
        <v>201903</v>
      </c>
      <c r="V19" s="214">
        <f>N19-O19</f>
        <v>64181.9</v>
      </c>
      <c r="W19" s="214">
        <f ca="1">ROUNDUP((TODAY()-L19)/(365.25/12),0)</f>
        <v>2</v>
      </c>
      <c r="X19" s="214">
        <f>ROUNDDOWN((M19-L19)/(365.25/12),0)</f>
        <v>13</v>
      </c>
      <c r="Y19" s="214">
        <f ca="1">ROUNDDOWN((M19-TODAY())/(365.25/12),0)</f>
        <v>11</v>
      </c>
      <c r="Z19" s="216">
        <f ca="1">W19/X19</f>
        <v>0.15384615384615385</v>
      </c>
      <c r="AA19" s="216">
        <f>O19/N19</f>
        <v>0.35818099999999997</v>
      </c>
      <c r="AB19" s="216">
        <f ca="1">AA19-Z19</f>
        <v>0.20433484615384612</v>
      </c>
      <c r="AC19" s="217">
        <f ca="1">O19/W19</f>
        <v>17909.05</v>
      </c>
      <c r="AD19" s="214">
        <f ca="1">V19-(("june 30, 2018"-TODAY())*AC19)</f>
        <v>5562260.25</v>
      </c>
      <c r="AE19" s="211" t="str">
        <f ca="1">IF(W19&gt;36,"1","")</f>
        <v/>
      </c>
      <c r="AF19" s="211" t="str">
        <f ca="1">IF(Y19&lt;1,"1","")</f>
        <v/>
      </c>
      <c r="AG19" s="211" t="str">
        <f ca="1">IF(AB19&lt;-15%,"1","")</f>
        <v/>
      </c>
      <c r="AH19" s="211" t="str">
        <f>IF(AA19&lt;40%,"1","")</f>
        <v>1</v>
      </c>
      <c r="AI19" s="211" t="str">
        <f ca="1">IF(W19&gt;23,IF(AA19&lt;60%,"1",""),"")</f>
        <v/>
      </c>
      <c r="AJ19" s="211" t="str">
        <f ca="1">IF(Y19&lt;7,IF(AA19&lt;40%,"1",""),"")</f>
        <v/>
      </c>
      <c r="AK19" s="211" t="str">
        <f ca="1">IF(AD19&lt;0,"1","")</f>
        <v/>
      </c>
      <c r="AL19" s="218"/>
      <c r="AM19" s="218"/>
      <c r="AN19" s="211" t="e">
        <f>VLOOKUP(J19,'[2]Region code'!$A$3:$B$9,2,FALSE)</f>
        <v>#N/A</v>
      </c>
    </row>
    <row r="20" spans="1:40" ht="17.25">
      <c r="A20" s="99" t="s">
        <v>167</v>
      </c>
      <c r="B20" s="99" t="s">
        <v>168</v>
      </c>
      <c r="C20" s="99" t="s">
        <v>169</v>
      </c>
      <c r="D20" s="99" t="s">
        <v>1552</v>
      </c>
      <c r="E20" s="99" t="s">
        <v>1553</v>
      </c>
      <c r="F20" s="99" t="s">
        <v>1554</v>
      </c>
      <c r="G20" s="99" t="s">
        <v>74</v>
      </c>
      <c r="H20" s="99" t="s">
        <v>75</v>
      </c>
      <c r="I20" s="99" t="s">
        <v>1555</v>
      </c>
      <c r="J20" s="99" t="s">
        <v>5</v>
      </c>
      <c r="K20" s="99" t="s">
        <v>1556</v>
      </c>
      <c r="L20" s="103">
        <v>43551</v>
      </c>
      <c r="M20" s="103">
        <v>43982</v>
      </c>
      <c r="N20" s="104">
        <v>100000</v>
      </c>
      <c r="O20" s="104">
        <v>1914.64</v>
      </c>
      <c r="P20" s="104">
        <v>1914.64</v>
      </c>
      <c r="Q20" s="104">
        <v>0</v>
      </c>
      <c r="R20" s="167">
        <f>IF(MONTH(M20)&gt;6,YEAR(M20)+1,YEAR(M20))</f>
        <v>2020</v>
      </c>
      <c r="S20" s="215">
        <f>YEAR(L20)</f>
        <v>2019</v>
      </c>
      <c r="T20" s="214">
        <f>MONTH(L20)</f>
        <v>3</v>
      </c>
      <c r="U20" s="211" t="str">
        <f>IF(T20&gt;9,CONCATENATE(S20,T20),CONCATENATE(S20,"0",T20))</f>
        <v>201903</v>
      </c>
      <c r="V20" s="214">
        <f>N20-O20</f>
        <v>98085.36</v>
      </c>
      <c r="W20" s="214">
        <f ca="1">ROUNDUP((TODAY()-L20)/(365.25/12),0)</f>
        <v>2</v>
      </c>
      <c r="X20" s="214">
        <f>ROUNDDOWN((M20-L20)/(365.25/12),0)</f>
        <v>14</v>
      </c>
      <c r="Y20" s="214">
        <f ca="1">ROUNDDOWN((M20-TODAY())/(365.25/12),0)</f>
        <v>12</v>
      </c>
      <c r="Z20" s="216">
        <f ca="1">W20/X20</f>
        <v>0.14285714285714285</v>
      </c>
      <c r="AA20" s="216">
        <f>O20/N20</f>
        <v>1.9146400000000001E-2</v>
      </c>
      <c r="AB20" s="216">
        <f ca="1">AA20-Z20</f>
        <v>-0.12371074285714284</v>
      </c>
      <c r="AC20" s="217">
        <f ca="1">O20/W20</f>
        <v>957.32</v>
      </c>
      <c r="AD20" s="214">
        <f ca="1">V20-(("june 30, 2018"-TODAY())*AC20)</f>
        <v>391982.6</v>
      </c>
      <c r="AE20" s="211" t="str">
        <f ca="1">IF(W20&gt;36,"1","")</f>
        <v/>
      </c>
      <c r="AF20" s="211" t="str">
        <f ca="1">IF(Y20&lt;1,"1","")</f>
        <v/>
      </c>
      <c r="AG20" s="211" t="str">
        <f ca="1">IF(AB20&lt;-15%,"1","")</f>
        <v/>
      </c>
      <c r="AH20" s="211" t="str">
        <f>IF(AA20&lt;40%,"1","")</f>
        <v>1</v>
      </c>
      <c r="AI20" s="211" t="str">
        <f ca="1">IF(W20&gt;23,IF(AA20&lt;60%,"1",""),"")</f>
        <v/>
      </c>
      <c r="AJ20" s="211" t="str">
        <f ca="1">IF(Y20&lt;7,IF(AA20&lt;40%,"1",""),"")</f>
        <v/>
      </c>
      <c r="AK20" s="211" t="str">
        <f ca="1">IF(AD20&lt;0,"1","")</f>
        <v/>
      </c>
      <c r="AL20" s="218"/>
      <c r="AM20" s="218"/>
      <c r="AN20" s="211" t="e">
        <f>VLOOKUP(J20,'[2]Region code'!$A$3:$B$9,2,FALSE)</f>
        <v>#N/A</v>
      </c>
    </row>
    <row r="21" spans="1:40" ht="17.25">
      <c r="A21" s="99" t="s">
        <v>3221</v>
      </c>
      <c r="B21" s="99" t="s">
        <v>340</v>
      </c>
      <c r="C21" s="99" t="s">
        <v>3222</v>
      </c>
      <c r="D21" s="99" t="s">
        <v>3227</v>
      </c>
      <c r="E21" s="99" t="s">
        <v>3228</v>
      </c>
      <c r="F21" s="99" t="s">
        <v>3199</v>
      </c>
      <c r="G21" s="99" t="s">
        <v>74</v>
      </c>
      <c r="H21" s="99" t="s">
        <v>75</v>
      </c>
      <c r="I21" s="99" t="s">
        <v>3229</v>
      </c>
      <c r="J21" s="99" t="s">
        <v>5</v>
      </c>
      <c r="K21" s="99" t="s">
        <v>1417</v>
      </c>
      <c r="L21" s="103">
        <v>43550</v>
      </c>
      <c r="M21" s="103">
        <v>44286</v>
      </c>
      <c r="N21" s="104">
        <v>500000</v>
      </c>
      <c r="O21" s="104">
        <v>10192.58</v>
      </c>
      <c r="P21" s="104">
        <v>10192.58</v>
      </c>
      <c r="Q21" s="104">
        <v>33696</v>
      </c>
      <c r="R21" s="167">
        <f>IF(MONTH(M21)&gt;6,YEAR(M21)+1,YEAR(M21))</f>
        <v>2021</v>
      </c>
      <c r="S21" s="215">
        <f>YEAR(L21)</f>
        <v>2019</v>
      </c>
      <c r="T21" s="214">
        <f>MONTH(L21)</f>
        <v>3</v>
      </c>
      <c r="U21" s="211" t="str">
        <f>IF(T21&gt;9,CONCATENATE(S21,T21),CONCATENATE(S21,"0",T21))</f>
        <v>201903</v>
      </c>
      <c r="V21" s="214">
        <f>N21-O21</f>
        <v>489807.42</v>
      </c>
      <c r="W21" s="214">
        <f ca="1">ROUNDUP((TODAY()-L21)/(365.25/12),0)</f>
        <v>2</v>
      </c>
      <c r="X21" s="214">
        <f>ROUNDDOWN((M21-L21)/(365.25/12),0)</f>
        <v>24</v>
      </c>
      <c r="Y21" s="214">
        <f ca="1">ROUNDDOWN((M21-TODAY())/(365.25/12),0)</f>
        <v>22</v>
      </c>
      <c r="Z21" s="216">
        <f ca="1">W21/X21</f>
        <v>8.3333333333333329E-2</v>
      </c>
      <c r="AA21" s="216">
        <f>O21/N21</f>
        <v>2.0385159999999999E-2</v>
      </c>
      <c r="AB21" s="216">
        <f ca="1">AA21-Z21</f>
        <v>-6.2948173333333329E-2</v>
      </c>
      <c r="AC21" s="217">
        <f ca="1">O21/W21</f>
        <v>5096.29</v>
      </c>
      <c r="AD21" s="214">
        <f ca="1">V21-(("june 30, 2018"-TODAY())*AC21)</f>
        <v>2054368.45</v>
      </c>
      <c r="AE21" s="211" t="str">
        <f ca="1">IF(W21&gt;36,"1","")</f>
        <v/>
      </c>
      <c r="AF21" s="211" t="str">
        <f ca="1">IF(Y21&lt;1,"1","")</f>
        <v/>
      </c>
      <c r="AG21" s="211" t="str">
        <f ca="1">IF(AB21&lt;-15%,"1","")</f>
        <v/>
      </c>
      <c r="AH21" s="211" t="str">
        <f>IF(AA21&lt;40%,"1","")</f>
        <v>1</v>
      </c>
      <c r="AI21" s="211" t="str">
        <f ca="1">IF(W21&gt;23,IF(AA21&lt;60%,"1",""),"")</f>
        <v/>
      </c>
      <c r="AJ21" s="211" t="str">
        <f ca="1">IF(Y21&lt;7,IF(AA21&lt;40%,"1",""),"")</f>
        <v/>
      </c>
      <c r="AK21" s="211" t="str">
        <f ca="1">IF(AD21&lt;0,"1","")</f>
        <v/>
      </c>
      <c r="AL21" s="218"/>
      <c r="AM21" s="218"/>
      <c r="AN21" s="211" t="e">
        <f>VLOOKUP(J21,'[2]Region code'!$A$3:$B$9,2,FALSE)</f>
        <v>#N/A</v>
      </c>
    </row>
    <row r="22" spans="1:40" s="189" customFormat="1" ht="17.25">
      <c r="A22" s="99" t="s">
        <v>775</v>
      </c>
      <c r="B22" s="99" t="s">
        <v>776</v>
      </c>
      <c r="C22" s="99" t="s">
        <v>70</v>
      </c>
      <c r="D22" s="99" t="s">
        <v>1534</v>
      </c>
      <c r="E22" s="99" t="s">
        <v>1535</v>
      </c>
      <c r="F22" s="99" t="s">
        <v>1536</v>
      </c>
      <c r="G22" s="99" t="s">
        <v>74</v>
      </c>
      <c r="H22" s="99" t="s">
        <v>75</v>
      </c>
      <c r="I22" s="99" t="s">
        <v>1537</v>
      </c>
      <c r="J22" s="99" t="s">
        <v>2</v>
      </c>
      <c r="K22" s="99" t="s">
        <v>838</v>
      </c>
      <c r="L22" s="103">
        <v>43543</v>
      </c>
      <c r="M22" s="103">
        <v>43708</v>
      </c>
      <c r="N22" s="104">
        <v>425000</v>
      </c>
      <c r="O22" s="104">
        <v>0</v>
      </c>
      <c r="P22" s="104">
        <v>0</v>
      </c>
      <c r="Q22" s="104">
        <v>304900</v>
      </c>
      <c r="R22" s="167">
        <f>IF(MONTH(M22)&gt;6,YEAR(M22)+1,YEAR(M22))</f>
        <v>2020</v>
      </c>
      <c r="S22" s="215">
        <f>YEAR(L22)</f>
        <v>2019</v>
      </c>
      <c r="T22" s="214">
        <f>MONTH(L22)</f>
        <v>3</v>
      </c>
      <c r="U22" s="211" t="str">
        <f>IF(T22&gt;9,CONCATENATE(S22,T22),CONCATENATE(S22,"0",T22))</f>
        <v>201903</v>
      </c>
      <c r="V22" s="214">
        <f>N22-O22</f>
        <v>425000</v>
      </c>
      <c r="W22" s="214">
        <f ca="1">ROUNDUP((TODAY()-L22)/(365.25/12),0)</f>
        <v>2</v>
      </c>
      <c r="X22" s="214">
        <f>ROUNDDOWN((M22-L22)/(365.25/12),0)</f>
        <v>5</v>
      </c>
      <c r="Y22" s="214">
        <f ca="1">ROUNDDOWN((M22-TODAY())/(365.25/12),0)</f>
        <v>3</v>
      </c>
      <c r="Z22" s="216">
        <f ca="1">W22/X22</f>
        <v>0.4</v>
      </c>
      <c r="AA22" s="216">
        <f>O22/N22</f>
        <v>0</v>
      </c>
      <c r="AB22" s="216">
        <f ca="1">AA22-Z22</f>
        <v>-0.4</v>
      </c>
      <c r="AC22" s="217">
        <f ca="1">O22/W22</f>
        <v>0</v>
      </c>
      <c r="AD22" s="214">
        <f ca="1">V22-(("june 30, 2018"-TODAY())*AC22)</f>
        <v>425000</v>
      </c>
      <c r="AE22" s="211" t="str">
        <f ca="1">IF(W22&gt;36,"1","")</f>
        <v/>
      </c>
      <c r="AF22" s="211" t="str">
        <f ca="1">IF(Y22&lt;1,"1","")</f>
        <v/>
      </c>
      <c r="AG22" s="211" t="str">
        <f ca="1">IF(AB22&lt;-15%,"1","")</f>
        <v>1</v>
      </c>
      <c r="AH22" s="211" t="str">
        <f>IF(AA22&lt;40%,"1","")</f>
        <v>1</v>
      </c>
      <c r="AI22" s="211" t="str">
        <f ca="1">IF(W22&gt;23,IF(AA22&lt;60%,"1",""),"")</f>
        <v/>
      </c>
      <c r="AJ22" s="211" t="str">
        <f ca="1">IF(Y22&lt;7,IF(AA22&lt;40%,"1",""),"")</f>
        <v>1</v>
      </c>
      <c r="AK22" s="211" t="str">
        <f ca="1">IF(AD22&lt;0,"1","")</f>
        <v/>
      </c>
      <c r="AL22" s="218"/>
      <c r="AM22" s="218"/>
      <c r="AN22" s="211" t="e">
        <f>VLOOKUP(J22,'[2]Region code'!$A$3:$B$9,2,FALSE)</f>
        <v>#N/A</v>
      </c>
    </row>
    <row r="23" spans="1:40" ht="17.25">
      <c r="A23" s="99" t="s">
        <v>101</v>
      </c>
      <c r="B23" s="99" t="s">
        <v>102</v>
      </c>
      <c r="C23" s="99" t="s">
        <v>95</v>
      </c>
      <c r="D23" s="99" t="s">
        <v>3192</v>
      </c>
      <c r="E23" s="99" t="s">
        <v>3193</v>
      </c>
      <c r="F23" s="99" t="s">
        <v>2038</v>
      </c>
      <c r="G23" s="99" t="s">
        <v>74</v>
      </c>
      <c r="H23" s="99" t="s">
        <v>75</v>
      </c>
      <c r="I23" s="99" t="s">
        <v>181</v>
      </c>
      <c r="J23" s="99" t="s">
        <v>2</v>
      </c>
      <c r="K23" s="99" t="s">
        <v>1699</v>
      </c>
      <c r="L23" s="103">
        <v>43539</v>
      </c>
      <c r="M23" s="103">
        <v>43890</v>
      </c>
      <c r="N23" s="104">
        <v>200000</v>
      </c>
      <c r="O23" s="104">
        <v>11199.88</v>
      </c>
      <c r="P23" s="104">
        <v>11199.88</v>
      </c>
      <c r="Q23" s="104">
        <v>46715</v>
      </c>
      <c r="R23" s="167">
        <f>IF(MONTH(M23)&gt;6,YEAR(M23)+1,YEAR(M23))</f>
        <v>2020</v>
      </c>
      <c r="S23" s="215">
        <f>YEAR(L23)</f>
        <v>2019</v>
      </c>
      <c r="T23" s="214">
        <f>MONTH(L23)</f>
        <v>3</v>
      </c>
      <c r="U23" s="211" t="str">
        <f>IF(T23&gt;9,CONCATENATE(S23,T23),CONCATENATE(S23,"0",T23))</f>
        <v>201903</v>
      </c>
      <c r="V23" s="214">
        <f>N23-O23</f>
        <v>188800.12</v>
      </c>
      <c r="W23" s="214">
        <f ca="1">ROUNDUP((TODAY()-L23)/(365.25/12),0)</f>
        <v>2</v>
      </c>
      <c r="X23" s="214">
        <f>ROUNDDOWN((M23-L23)/(365.25/12),0)</f>
        <v>11</v>
      </c>
      <c r="Y23" s="214">
        <f ca="1">ROUNDDOWN((M23-TODAY())/(365.25/12),0)</f>
        <v>9</v>
      </c>
      <c r="Z23" s="216">
        <f ca="1">W23/X23</f>
        <v>0.18181818181818182</v>
      </c>
      <c r="AA23" s="216">
        <f>O23/N23</f>
        <v>5.5999399999999998E-2</v>
      </c>
      <c r="AB23" s="216">
        <f ca="1">AA23-Z23</f>
        <v>-0.12581878181818182</v>
      </c>
      <c r="AC23" s="217">
        <f ca="1">O23/W23</f>
        <v>5599.94</v>
      </c>
      <c r="AD23" s="214">
        <f ca="1">V23-(("june 30, 2018"-TODAY())*AC23)</f>
        <v>1907981.6999999997</v>
      </c>
      <c r="AE23" s="211" t="str">
        <f ca="1">IF(W23&gt;36,"1","")</f>
        <v/>
      </c>
      <c r="AF23" s="211" t="str">
        <f ca="1">IF(Y23&lt;1,"1","")</f>
        <v/>
      </c>
      <c r="AG23" s="211" t="str">
        <f ca="1">IF(AB23&lt;-15%,"1","")</f>
        <v/>
      </c>
      <c r="AH23" s="211" t="str">
        <f>IF(AA23&lt;40%,"1","")</f>
        <v>1</v>
      </c>
      <c r="AI23" s="211" t="str">
        <f ca="1">IF(W23&gt;23,IF(AA23&lt;60%,"1",""),"")</f>
        <v/>
      </c>
      <c r="AJ23" s="211" t="str">
        <f ca="1">IF(Y23&lt;7,IF(AA23&lt;40%,"1",""),"")</f>
        <v/>
      </c>
      <c r="AK23" s="211" t="str">
        <f ca="1">IF(AD23&lt;0,"1","")</f>
        <v/>
      </c>
      <c r="AL23" s="218"/>
      <c r="AM23" s="218"/>
      <c r="AN23" s="211" t="e">
        <f>VLOOKUP(J23,'[2]Region code'!$A$3:$B$9,2,FALSE)</f>
        <v>#N/A</v>
      </c>
    </row>
    <row r="24" spans="1:40" ht="17.25">
      <c r="A24" s="99" t="s">
        <v>3190</v>
      </c>
      <c r="B24" s="99" t="s">
        <v>1047</v>
      </c>
      <c r="C24" s="99" t="s">
        <v>70</v>
      </c>
      <c r="D24" s="99" t="s">
        <v>3191</v>
      </c>
      <c r="E24" s="99" t="s">
        <v>1557</v>
      </c>
      <c r="F24" s="99" t="s">
        <v>1558</v>
      </c>
      <c r="G24" s="99" t="s">
        <v>74</v>
      </c>
      <c r="H24" s="99" t="s">
        <v>75</v>
      </c>
      <c r="I24" s="99" t="s">
        <v>605</v>
      </c>
      <c r="J24" s="99" t="s">
        <v>84</v>
      </c>
      <c r="K24" s="99" t="s">
        <v>85</v>
      </c>
      <c r="L24" s="103">
        <v>43537</v>
      </c>
      <c r="M24" s="103">
        <v>43799</v>
      </c>
      <c r="N24" s="104">
        <v>500000</v>
      </c>
      <c r="O24" s="104">
        <v>0</v>
      </c>
      <c r="P24" s="104">
        <v>0</v>
      </c>
      <c r="Q24" s="104">
        <v>0</v>
      </c>
      <c r="R24" s="167">
        <f>IF(MONTH(M24)&gt;6,YEAR(M24)+1,YEAR(M24))</f>
        <v>2020</v>
      </c>
      <c r="S24" s="215">
        <f>YEAR(L24)</f>
        <v>2019</v>
      </c>
      <c r="T24" s="214">
        <f>MONTH(L24)</f>
        <v>3</v>
      </c>
      <c r="U24" s="211" t="str">
        <f>IF(T24&gt;9,CONCATENATE(S24,T24),CONCATENATE(S24,"0",T24))</f>
        <v>201903</v>
      </c>
      <c r="V24" s="214">
        <f>N24-O24</f>
        <v>500000</v>
      </c>
      <c r="W24" s="214">
        <f ca="1">ROUNDUP((TODAY()-L24)/(365.25/12),0)</f>
        <v>2</v>
      </c>
      <c r="X24" s="214">
        <f>ROUNDDOWN((M24-L24)/(365.25/12),0)</f>
        <v>8</v>
      </c>
      <c r="Y24" s="214">
        <f ca="1">ROUNDDOWN((M24-TODAY())/(365.25/12),0)</f>
        <v>6</v>
      </c>
      <c r="Z24" s="216">
        <f ca="1">W24/X24</f>
        <v>0.25</v>
      </c>
      <c r="AA24" s="216">
        <f>O24/N24</f>
        <v>0</v>
      </c>
      <c r="AB24" s="216">
        <f ca="1">AA24-Z24</f>
        <v>-0.25</v>
      </c>
      <c r="AC24" s="217">
        <f ca="1">O24/W24</f>
        <v>0</v>
      </c>
      <c r="AD24" s="214">
        <f ca="1">V24-(("june 30, 2018"-TODAY())*AC24)</f>
        <v>500000</v>
      </c>
      <c r="AE24" s="211" t="str">
        <f ca="1">IF(W24&gt;36,"1","")</f>
        <v/>
      </c>
      <c r="AF24" s="211" t="str">
        <f ca="1">IF(Y24&lt;1,"1","")</f>
        <v/>
      </c>
      <c r="AG24" s="211" t="str">
        <f ca="1">IF(AB24&lt;-15%,"1","")</f>
        <v>1</v>
      </c>
      <c r="AH24" s="211" t="str">
        <f>IF(AA24&lt;40%,"1","")</f>
        <v>1</v>
      </c>
      <c r="AI24" s="211" t="str">
        <f ca="1">IF(W24&gt;23,IF(AA24&lt;60%,"1",""),"")</f>
        <v/>
      </c>
      <c r="AJ24" s="211" t="str">
        <f ca="1">IF(Y24&lt;7,IF(AA24&lt;40%,"1",""),"")</f>
        <v>1</v>
      </c>
      <c r="AK24" s="211" t="str">
        <f ca="1">IF(AD24&lt;0,"1","")</f>
        <v/>
      </c>
      <c r="AL24" s="218"/>
      <c r="AM24" s="218"/>
      <c r="AN24" s="211" t="e">
        <f>VLOOKUP(J24,'[2]Region code'!$A$3:$B$9,2,FALSE)</f>
        <v>#N/A</v>
      </c>
    </row>
    <row r="25" spans="1:40" ht="17.25">
      <c r="A25" s="99" t="s">
        <v>113</v>
      </c>
      <c r="B25" s="99" t="s">
        <v>79</v>
      </c>
      <c r="C25" s="99" t="s">
        <v>70</v>
      </c>
      <c r="D25" s="99" t="s">
        <v>3189</v>
      </c>
      <c r="E25" s="99" t="s">
        <v>81</v>
      </c>
      <c r="F25" s="99" t="s">
        <v>82</v>
      </c>
      <c r="G25" s="99" t="s">
        <v>74</v>
      </c>
      <c r="H25" s="99" t="s">
        <v>75</v>
      </c>
      <c r="I25" s="99" t="s">
        <v>83</v>
      </c>
      <c r="J25" s="99" t="s">
        <v>84</v>
      </c>
      <c r="K25" s="99" t="s">
        <v>85</v>
      </c>
      <c r="L25" s="103">
        <v>43536</v>
      </c>
      <c r="M25" s="103">
        <v>43830</v>
      </c>
      <c r="N25" s="104">
        <v>50000</v>
      </c>
      <c r="O25" s="104">
        <v>0</v>
      </c>
      <c r="P25" s="104">
        <v>0</v>
      </c>
      <c r="Q25" s="104">
        <v>0</v>
      </c>
      <c r="R25" s="63">
        <f>IF(MONTH(M25)&gt;6,YEAR(M25)+1,YEAR(M25))</f>
        <v>2020</v>
      </c>
      <c r="S25" s="178">
        <f>YEAR(L25)</f>
        <v>2019</v>
      </c>
      <c r="T25" s="77">
        <f>MONTH(L25)</f>
        <v>3</v>
      </c>
      <c r="U25" s="179" t="str">
        <f>IF(T25&gt;9,CONCATENATE(S25,T25),CONCATENATE(S25,"0",T25))</f>
        <v>201903</v>
      </c>
      <c r="V25" s="77">
        <f>N25-O25</f>
        <v>50000</v>
      </c>
      <c r="W25" s="77">
        <f ca="1">ROUNDUP((TODAY()-L25)/(365.25/12),0)</f>
        <v>2</v>
      </c>
      <c r="X25" s="77">
        <f>ROUNDDOWN((M25-L25)/(365.25/12),0)</f>
        <v>9</v>
      </c>
      <c r="Y25" s="77">
        <f ca="1">ROUNDDOWN((M25-TODAY())/(365.25/12),0)</f>
        <v>7</v>
      </c>
      <c r="Z25" s="180">
        <f ca="1">W25/X25</f>
        <v>0.22222222222222221</v>
      </c>
      <c r="AA25" s="180">
        <f>O25/N25</f>
        <v>0</v>
      </c>
      <c r="AB25" s="180">
        <f ca="1">AA25-Z25</f>
        <v>-0.22222222222222221</v>
      </c>
      <c r="AC25" s="181">
        <f ca="1">O25/W25</f>
        <v>0</v>
      </c>
      <c r="AD25" s="77">
        <f ca="1">V25-(("june 30, 2018"-TODAY())*AC25)</f>
        <v>50000</v>
      </c>
      <c r="AE25" s="179" t="str">
        <f ca="1">IF(W25&gt;36,"1","")</f>
        <v/>
      </c>
      <c r="AF25" s="179" t="str">
        <f ca="1">IF(Y25&lt;1,"1","")</f>
        <v/>
      </c>
      <c r="AG25" s="179" t="str">
        <f ca="1">IF(AB25&lt;-15%,"1","")</f>
        <v>1</v>
      </c>
      <c r="AH25" s="179" t="str">
        <f>IF(AA25&lt;40%,"1","")</f>
        <v>1</v>
      </c>
      <c r="AI25" s="179" t="str">
        <f ca="1">IF(W25&gt;23,IF(AA25&lt;60%,"1",""),"")</f>
        <v/>
      </c>
      <c r="AJ25" s="179" t="str">
        <f ca="1">IF(Y25&lt;7,IF(AA25&lt;40%,"1",""),"")</f>
        <v/>
      </c>
      <c r="AK25" s="179" t="str">
        <f ca="1">IF(AD25&lt;0,"1","")</f>
        <v/>
      </c>
      <c r="AL25" s="182"/>
      <c r="AM25" s="182"/>
      <c r="AN25" s="179" t="e">
        <f>VLOOKUP(J25,'[2]Region code'!$A$3:$B$9,2,FALSE)</f>
        <v>#N/A</v>
      </c>
    </row>
    <row r="26" spans="1:40" ht="17.25">
      <c r="A26" s="99" t="s">
        <v>589</v>
      </c>
      <c r="B26" s="99" t="s">
        <v>590</v>
      </c>
      <c r="C26" s="99" t="s">
        <v>591</v>
      </c>
      <c r="D26" s="99" t="s">
        <v>3178</v>
      </c>
      <c r="E26" s="99" t="s">
        <v>607</v>
      </c>
      <c r="F26" s="99" t="s">
        <v>3179</v>
      </c>
      <c r="G26" s="99" t="s">
        <v>74</v>
      </c>
      <c r="H26" s="99" t="s">
        <v>75</v>
      </c>
      <c r="I26" s="99" t="s">
        <v>609</v>
      </c>
      <c r="J26" s="99" t="s">
        <v>5</v>
      </c>
      <c r="K26" s="99" t="s">
        <v>610</v>
      </c>
      <c r="L26" s="103">
        <v>43532</v>
      </c>
      <c r="M26" s="103">
        <v>43830</v>
      </c>
      <c r="N26" s="104">
        <v>125000</v>
      </c>
      <c r="O26" s="104">
        <v>20817.169999999998</v>
      </c>
      <c r="P26" s="104">
        <v>20817.169999999998</v>
      </c>
      <c r="Q26" s="104">
        <v>49626.73</v>
      </c>
      <c r="R26" s="167">
        <f>IF(MONTH(M26)&gt;6,YEAR(M26)+1,YEAR(M26))</f>
        <v>2020</v>
      </c>
      <c r="S26" s="215">
        <f>YEAR(L26)</f>
        <v>2019</v>
      </c>
      <c r="T26" s="214">
        <f>MONTH(L26)</f>
        <v>3</v>
      </c>
      <c r="U26" s="211" t="str">
        <f>IF(T26&gt;9,CONCATENATE(S26,T26),CONCATENATE(S26,"0",T26))</f>
        <v>201903</v>
      </c>
      <c r="V26" s="214">
        <f>N26-O26</f>
        <v>104182.83</v>
      </c>
      <c r="W26" s="214">
        <f ca="1">ROUNDUP((TODAY()-L26)/(365.25/12),0)</f>
        <v>2</v>
      </c>
      <c r="X26" s="214">
        <f>ROUNDDOWN((M26-L26)/(365.25/12),0)</f>
        <v>9</v>
      </c>
      <c r="Y26" s="214">
        <f ca="1">ROUNDDOWN((M26-TODAY())/(365.25/12),0)</f>
        <v>7</v>
      </c>
      <c r="Z26" s="216">
        <f ca="1">W26/X26</f>
        <v>0.22222222222222221</v>
      </c>
      <c r="AA26" s="216">
        <f>O26/N26</f>
        <v>0.16653736</v>
      </c>
      <c r="AB26" s="216">
        <f ca="1">AA26-Z26</f>
        <v>-5.5684862222222214E-2</v>
      </c>
      <c r="AC26" s="217">
        <f ca="1">O26/W26</f>
        <v>10408.584999999999</v>
      </c>
      <c r="AD26" s="214">
        <f ca="1">V26-(("june 30, 2018"-TODAY())*AC26)</f>
        <v>3299618.4249999998</v>
      </c>
      <c r="AE26" s="211" t="str">
        <f ca="1">IF(W26&gt;36,"1","")</f>
        <v/>
      </c>
      <c r="AF26" s="211" t="str">
        <f ca="1">IF(Y26&lt;1,"1","")</f>
        <v/>
      </c>
      <c r="AG26" s="211" t="str">
        <f ca="1">IF(AB26&lt;-15%,"1","")</f>
        <v/>
      </c>
      <c r="AH26" s="211" t="str">
        <f>IF(AA26&lt;40%,"1","")</f>
        <v>1</v>
      </c>
      <c r="AI26" s="211" t="str">
        <f ca="1">IF(W26&gt;23,IF(AA26&lt;60%,"1",""),"")</f>
        <v/>
      </c>
      <c r="AJ26" s="211" t="str">
        <f ca="1">IF(Y26&lt;7,IF(AA26&lt;40%,"1",""),"")</f>
        <v/>
      </c>
      <c r="AK26" s="211" t="str">
        <f ca="1">IF(AD26&lt;0,"1","")</f>
        <v/>
      </c>
      <c r="AL26" s="218"/>
      <c r="AM26" s="218"/>
      <c r="AN26" s="211" t="e">
        <f>VLOOKUP(J26,'[2]Region code'!$A$3:$B$9,2,FALSE)</f>
        <v>#N/A</v>
      </c>
    </row>
    <row r="27" spans="1:40" ht="17.25">
      <c r="A27" s="99" t="s">
        <v>279</v>
      </c>
      <c r="B27" s="99" t="s">
        <v>280</v>
      </c>
      <c r="C27" s="99" t="s">
        <v>70</v>
      </c>
      <c r="D27" s="99" t="s">
        <v>1548</v>
      </c>
      <c r="E27" s="99" t="s">
        <v>1549</v>
      </c>
      <c r="F27" s="99" t="s">
        <v>1550</v>
      </c>
      <c r="G27" s="99" t="s">
        <v>74</v>
      </c>
      <c r="H27" s="99" t="s">
        <v>75</v>
      </c>
      <c r="I27" s="99" t="s">
        <v>1551</v>
      </c>
      <c r="J27" s="99" t="s">
        <v>6</v>
      </c>
      <c r="K27" s="99" t="s">
        <v>285</v>
      </c>
      <c r="L27" s="103">
        <v>43531</v>
      </c>
      <c r="M27" s="103">
        <v>44012</v>
      </c>
      <c r="N27" s="104">
        <v>600000</v>
      </c>
      <c r="O27" s="104">
        <v>5515.47</v>
      </c>
      <c r="P27" s="104">
        <v>5515.47</v>
      </c>
      <c r="Q27" s="104">
        <v>14250</v>
      </c>
      <c r="R27" s="167">
        <f>IF(MONTH(M27)&gt;6,YEAR(M27)+1,YEAR(M27))</f>
        <v>2020</v>
      </c>
      <c r="S27" s="215">
        <f>YEAR(L27)</f>
        <v>2019</v>
      </c>
      <c r="T27" s="214">
        <f>MONTH(L27)</f>
        <v>3</v>
      </c>
      <c r="U27" s="211" t="str">
        <f>IF(T27&gt;9,CONCATENATE(S27,T27),CONCATENATE(S27,"0",T27))</f>
        <v>201903</v>
      </c>
      <c r="V27" s="214">
        <f>N27-O27</f>
        <v>594484.53</v>
      </c>
      <c r="W27" s="214">
        <f ca="1">ROUNDUP((TODAY()-L27)/(365.25/12),0)</f>
        <v>2</v>
      </c>
      <c r="X27" s="214">
        <f>ROUNDDOWN((M27-L27)/(365.25/12),0)</f>
        <v>15</v>
      </c>
      <c r="Y27" s="214">
        <f ca="1">ROUNDDOWN((M27-TODAY())/(365.25/12),0)</f>
        <v>13</v>
      </c>
      <c r="Z27" s="216">
        <f ca="1">W27/X27</f>
        <v>0.13333333333333333</v>
      </c>
      <c r="AA27" s="216">
        <f>O27/N27</f>
        <v>9.1924499999999996E-3</v>
      </c>
      <c r="AB27" s="216">
        <f ca="1">AA27-Z27</f>
        <v>-0.12414088333333333</v>
      </c>
      <c r="AC27" s="217">
        <f ca="1">O27/W27</f>
        <v>2757.7350000000001</v>
      </c>
      <c r="AD27" s="214">
        <f ca="1">V27-(("june 30, 2018"-TODAY())*AC27)</f>
        <v>1441109.175</v>
      </c>
      <c r="AE27" s="211" t="str">
        <f ca="1">IF(W27&gt;36,"1","")</f>
        <v/>
      </c>
      <c r="AF27" s="211" t="str">
        <f ca="1">IF(Y27&lt;1,"1","")</f>
        <v/>
      </c>
      <c r="AG27" s="211" t="str">
        <f ca="1">IF(AB27&lt;-15%,"1","")</f>
        <v/>
      </c>
      <c r="AH27" s="211" t="str">
        <f>IF(AA27&lt;40%,"1","")</f>
        <v>1</v>
      </c>
      <c r="AI27" s="211" t="str">
        <f ca="1">IF(W27&gt;23,IF(AA27&lt;60%,"1",""),"")</f>
        <v/>
      </c>
      <c r="AJ27" s="211" t="str">
        <f ca="1">IF(Y27&lt;7,IF(AA27&lt;40%,"1",""),"")</f>
        <v/>
      </c>
      <c r="AK27" s="211" t="str">
        <f ca="1">IF(AD27&lt;0,"1","")</f>
        <v/>
      </c>
      <c r="AL27" s="218"/>
      <c r="AM27" s="218"/>
      <c r="AN27" s="211" t="e">
        <f>VLOOKUP(J27,'[2]Region code'!$A$3:$B$9,2,FALSE)</f>
        <v>#N/A</v>
      </c>
    </row>
    <row r="28" spans="1:40" ht="17.25">
      <c r="A28" s="99" t="s">
        <v>3173</v>
      </c>
      <c r="B28" s="99" t="s">
        <v>3174</v>
      </c>
      <c r="C28" s="99" t="s">
        <v>169</v>
      </c>
      <c r="D28" s="99" t="s">
        <v>3175</v>
      </c>
      <c r="E28" s="99" t="s">
        <v>3176</v>
      </c>
      <c r="F28" s="99" t="s">
        <v>2033</v>
      </c>
      <c r="G28" s="99" t="s">
        <v>74</v>
      </c>
      <c r="H28" s="99" t="s">
        <v>75</v>
      </c>
      <c r="I28" s="99" t="s">
        <v>3177</v>
      </c>
      <c r="J28" s="99" t="s">
        <v>5</v>
      </c>
      <c r="K28" s="99" t="s">
        <v>100</v>
      </c>
      <c r="L28" s="103">
        <v>43531</v>
      </c>
      <c r="M28" s="103">
        <v>44012</v>
      </c>
      <c r="N28" s="104">
        <v>100000</v>
      </c>
      <c r="O28" s="104">
        <v>9127.33</v>
      </c>
      <c r="P28" s="104">
        <v>9127.33</v>
      </c>
      <c r="Q28" s="104">
        <v>0</v>
      </c>
      <c r="R28" s="167">
        <f>IF(MONTH(M28)&gt;6,YEAR(M28)+1,YEAR(M28))</f>
        <v>2020</v>
      </c>
      <c r="S28" s="215">
        <f>YEAR(L28)</f>
        <v>2019</v>
      </c>
      <c r="T28" s="214">
        <f>MONTH(L28)</f>
        <v>3</v>
      </c>
      <c r="U28" s="211" t="str">
        <f>IF(T28&gt;9,CONCATENATE(S28,T28),CONCATENATE(S28,"0",T28))</f>
        <v>201903</v>
      </c>
      <c r="V28" s="214">
        <f>N28-O28</f>
        <v>90872.67</v>
      </c>
      <c r="W28" s="214">
        <f ca="1">ROUNDUP((TODAY()-L28)/(365.25/12),0)</f>
        <v>2</v>
      </c>
      <c r="X28" s="214">
        <f>ROUNDDOWN((M28-L28)/(365.25/12),0)</f>
        <v>15</v>
      </c>
      <c r="Y28" s="214">
        <f ca="1">ROUNDDOWN((M28-TODAY())/(365.25/12),0)</f>
        <v>13</v>
      </c>
      <c r="Z28" s="216">
        <f ca="1">W28/X28</f>
        <v>0.13333333333333333</v>
      </c>
      <c r="AA28" s="216">
        <f>O28/N28</f>
        <v>9.1273300000000002E-2</v>
      </c>
      <c r="AB28" s="216">
        <f ca="1">AA28-Z28</f>
        <v>-4.206003333333333E-2</v>
      </c>
      <c r="AC28" s="217">
        <f ca="1">O28/W28</f>
        <v>4563.665</v>
      </c>
      <c r="AD28" s="214">
        <f ca="1">V28-(("june 30, 2018"-TODAY())*AC28)</f>
        <v>1491917.825</v>
      </c>
      <c r="AE28" s="211" t="str">
        <f ca="1">IF(W28&gt;36,"1","")</f>
        <v/>
      </c>
      <c r="AF28" s="211" t="str">
        <f ca="1">IF(Y28&lt;1,"1","")</f>
        <v/>
      </c>
      <c r="AG28" s="211" t="str">
        <f ca="1">IF(AB28&lt;-15%,"1","")</f>
        <v/>
      </c>
      <c r="AH28" s="211" t="str">
        <f>IF(AA28&lt;40%,"1","")</f>
        <v>1</v>
      </c>
      <c r="AI28" s="211" t="str">
        <f ca="1">IF(W28&gt;23,IF(AA28&lt;60%,"1",""),"")</f>
        <v/>
      </c>
      <c r="AJ28" s="211" t="str">
        <f ca="1">IF(Y28&lt;7,IF(AA28&lt;40%,"1",""),"")</f>
        <v/>
      </c>
      <c r="AK28" s="211" t="str">
        <f ca="1">IF(AD28&lt;0,"1","")</f>
        <v/>
      </c>
      <c r="AL28" s="218"/>
      <c r="AM28" s="218"/>
      <c r="AN28" s="211" t="e">
        <f>VLOOKUP(J28,'[2]Region code'!$A$3:$B$9,2,FALSE)</f>
        <v>#N/A</v>
      </c>
    </row>
    <row r="29" spans="1:40" ht="17.25">
      <c r="A29" s="99" t="s">
        <v>3183</v>
      </c>
      <c r="B29" s="99" t="s">
        <v>3184</v>
      </c>
      <c r="C29" s="99" t="s">
        <v>3185</v>
      </c>
      <c r="D29" s="99" t="s">
        <v>3186</v>
      </c>
      <c r="E29" s="99" t="s">
        <v>455</v>
      </c>
      <c r="F29" s="99" t="s">
        <v>3187</v>
      </c>
      <c r="G29" s="99" t="s">
        <v>74</v>
      </c>
      <c r="H29" s="99" t="s">
        <v>75</v>
      </c>
      <c r="I29" s="99" t="s">
        <v>1187</v>
      </c>
      <c r="J29" s="99" t="s">
        <v>5</v>
      </c>
      <c r="K29" s="99" t="s">
        <v>3188</v>
      </c>
      <c r="L29" s="103">
        <v>43531</v>
      </c>
      <c r="M29" s="103">
        <v>44985</v>
      </c>
      <c r="N29" s="104">
        <v>1360500</v>
      </c>
      <c r="O29" s="104">
        <v>14838.86</v>
      </c>
      <c r="P29" s="104">
        <v>14838.86</v>
      </c>
      <c r="Q29" s="104">
        <v>2199.46</v>
      </c>
      <c r="R29" s="167">
        <f>IF(MONTH(M29)&gt;6,YEAR(M29)+1,YEAR(M29))</f>
        <v>2023</v>
      </c>
      <c r="S29" s="215">
        <f>YEAR(L29)</f>
        <v>2019</v>
      </c>
      <c r="T29" s="214">
        <f>MONTH(L29)</f>
        <v>3</v>
      </c>
      <c r="U29" s="211" t="str">
        <f>IF(T29&gt;9,CONCATENATE(S29,T29),CONCATENATE(S29,"0",T29))</f>
        <v>201903</v>
      </c>
      <c r="V29" s="214">
        <f>N29-O29</f>
        <v>1345661.14</v>
      </c>
      <c r="W29" s="214">
        <f ca="1">ROUNDUP((TODAY()-L29)/(365.25/12),0)</f>
        <v>2</v>
      </c>
      <c r="X29" s="214">
        <f>ROUNDDOWN((M29-L29)/(365.25/12),0)</f>
        <v>47</v>
      </c>
      <c r="Y29" s="214">
        <f ca="1">ROUNDDOWN((M29-TODAY())/(365.25/12),0)</f>
        <v>45</v>
      </c>
      <c r="Z29" s="216">
        <f ca="1">W29/X29</f>
        <v>4.2553191489361701E-2</v>
      </c>
      <c r="AA29" s="216">
        <f>O29/N29</f>
        <v>1.0906916574788681E-2</v>
      </c>
      <c r="AB29" s="216">
        <f ca="1">AA29-Z29</f>
        <v>-3.1646274914573017E-2</v>
      </c>
      <c r="AC29" s="217">
        <f ca="1">O29/W29</f>
        <v>7419.43</v>
      </c>
      <c r="AD29" s="214">
        <f ca="1">V29-(("june 30, 2018"-TODAY())*AC29)</f>
        <v>3623426.1500000004</v>
      </c>
      <c r="AE29" s="211" t="str">
        <f ca="1">IF(W29&gt;36,"1","")</f>
        <v/>
      </c>
      <c r="AF29" s="211" t="str">
        <f ca="1">IF(Y29&lt;1,"1","")</f>
        <v/>
      </c>
      <c r="AG29" s="211" t="str">
        <f ca="1">IF(AB29&lt;-15%,"1","")</f>
        <v/>
      </c>
      <c r="AH29" s="211" t="str">
        <f>IF(AA29&lt;40%,"1","")</f>
        <v>1</v>
      </c>
      <c r="AI29" s="211" t="str">
        <f ca="1">IF(W29&gt;23,IF(AA29&lt;60%,"1",""),"")</f>
        <v/>
      </c>
      <c r="AJ29" s="211" t="str">
        <f ca="1">IF(Y29&lt;7,IF(AA29&lt;40%,"1",""),"")</f>
        <v/>
      </c>
      <c r="AK29" s="211" t="str">
        <f ca="1">IF(AD29&lt;0,"1","")</f>
        <v/>
      </c>
      <c r="AL29" s="218"/>
      <c r="AM29" s="218"/>
      <c r="AN29" s="211" t="e">
        <f>VLOOKUP(J29,'[2]Region code'!$A$3:$B$9,2,FALSE)</f>
        <v>#N/A</v>
      </c>
    </row>
    <row r="30" spans="1:40" ht="17.25">
      <c r="A30" s="99" t="s">
        <v>101</v>
      </c>
      <c r="B30" s="99" t="s">
        <v>102</v>
      </c>
      <c r="C30" s="99" t="s">
        <v>95</v>
      </c>
      <c r="D30" s="99" t="s">
        <v>3180</v>
      </c>
      <c r="E30" s="99" t="s">
        <v>3181</v>
      </c>
      <c r="F30" s="99" t="s">
        <v>3182</v>
      </c>
      <c r="G30" s="99" t="s">
        <v>74</v>
      </c>
      <c r="H30" s="99" t="s">
        <v>75</v>
      </c>
      <c r="I30" s="99" t="s">
        <v>2964</v>
      </c>
      <c r="J30" s="99" t="s">
        <v>2</v>
      </c>
      <c r="K30" s="99" t="s">
        <v>2032</v>
      </c>
      <c r="L30" s="103">
        <v>43530</v>
      </c>
      <c r="M30" s="103">
        <v>43890</v>
      </c>
      <c r="N30" s="104">
        <v>600000</v>
      </c>
      <c r="O30" s="104">
        <v>103406.34</v>
      </c>
      <c r="P30" s="104">
        <v>103406.34</v>
      </c>
      <c r="Q30" s="104">
        <v>0</v>
      </c>
      <c r="R30" s="167">
        <f>IF(MONTH(M30)&gt;6,YEAR(M30)+1,YEAR(M30))</f>
        <v>2020</v>
      </c>
      <c r="S30" s="215">
        <f>YEAR(L30)</f>
        <v>2019</v>
      </c>
      <c r="T30" s="214">
        <f>MONTH(L30)</f>
        <v>3</v>
      </c>
      <c r="U30" s="211" t="str">
        <f>IF(T30&gt;9,CONCATENATE(S30,T30),CONCATENATE(S30,"0",T30))</f>
        <v>201903</v>
      </c>
      <c r="V30" s="214">
        <f>N30-O30</f>
        <v>496593.66000000003</v>
      </c>
      <c r="W30" s="214">
        <f ca="1">ROUNDUP((TODAY()-L30)/(365.25/12),0)</f>
        <v>2</v>
      </c>
      <c r="X30" s="214">
        <f>ROUNDDOWN((M30-L30)/(365.25/12),0)</f>
        <v>11</v>
      </c>
      <c r="Y30" s="214">
        <f ca="1">ROUNDDOWN((M30-TODAY())/(365.25/12),0)</f>
        <v>9</v>
      </c>
      <c r="Z30" s="216">
        <f ca="1">W30/X30</f>
        <v>0.18181818181818182</v>
      </c>
      <c r="AA30" s="216">
        <f>O30/N30</f>
        <v>0.17234389999999999</v>
      </c>
      <c r="AB30" s="216">
        <f ca="1">AA30-Z30</f>
        <v>-9.4742818181818289E-3</v>
      </c>
      <c r="AC30" s="217">
        <f ca="1">O30/W30</f>
        <v>51703.17</v>
      </c>
      <c r="AD30" s="214">
        <f ca="1">V30-(("june 30, 2018"-TODAY())*AC30)</f>
        <v>16369466.85</v>
      </c>
      <c r="AE30" s="211" t="str">
        <f ca="1">IF(W30&gt;36,"1","")</f>
        <v/>
      </c>
      <c r="AF30" s="211" t="str">
        <f ca="1">IF(Y30&lt;1,"1","")</f>
        <v/>
      </c>
      <c r="AG30" s="211" t="str">
        <f ca="1">IF(AB30&lt;-15%,"1","")</f>
        <v/>
      </c>
      <c r="AH30" s="211" t="str">
        <f>IF(AA30&lt;40%,"1","")</f>
        <v>1</v>
      </c>
      <c r="AI30" s="211" t="str">
        <f ca="1">IF(W30&gt;23,IF(AA30&lt;60%,"1",""),"")</f>
        <v/>
      </c>
      <c r="AJ30" s="211" t="str">
        <f ca="1">IF(Y30&lt;7,IF(AA30&lt;40%,"1",""),"")</f>
        <v/>
      </c>
      <c r="AK30" s="211" t="str">
        <f ca="1">IF(AD30&lt;0,"1","")</f>
        <v/>
      </c>
      <c r="AL30" s="218"/>
      <c r="AM30" s="218"/>
      <c r="AN30" s="211" t="e">
        <f>VLOOKUP(J30,'[2]Region code'!$A$3:$B$9,2,FALSE)</f>
        <v>#N/A</v>
      </c>
    </row>
    <row r="31" spans="1:40" ht="17.25">
      <c r="A31" s="99" t="s">
        <v>86</v>
      </c>
      <c r="B31" s="99" t="s">
        <v>87</v>
      </c>
      <c r="C31" s="99" t="s">
        <v>70</v>
      </c>
      <c r="D31" s="99" t="s">
        <v>3167</v>
      </c>
      <c r="E31" s="99" t="s">
        <v>3168</v>
      </c>
      <c r="F31" s="99" t="s">
        <v>3169</v>
      </c>
      <c r="G31" s="99" t="s">
        <v>74</v>
      </c>
      <c r="H31" s="99" t="s">
        <v>75</v>
      </c>
      <c r="I31" s="99" t="s">
        <v>2072</v>
      </c>
      <c r="J31" s="99" t="s">
        <v>4</v>
      </c>
      <c r="K31" s="99" t="s">
        <v>372</v>
      </c>
      <c r="L31" s="103">
        <v>43528</v>
      </c>
      <c r="M31" s="103">
        <v>43921</v>
      </c>
      <c r="N31" s="104">
        <v>150000</v>
      </c>
      <c r="O31" s="104">
        <v>0</v>
      </c>
      <c r="P31" s="104">
        <v>0</v>
      </c>
      <c r="Q31" s="104">
        <v>0</v>
      </c>
      <c r="R31" s="167">
        <f>IF(MONTH(M31)&gt;6,YEAR(M31)+1,YEAR(M31))</f>
        <v>2020</v>
      </c>
      <c r="S31" s="215">
        <f>YEAR(L31)</f>
        <v>2019</v>
      </c>
      <c r="T31" s="214">
        <f>MONTH(L31)</f>
        <v>3</v>
      </c>
      <c r="U31" s="211" t="str">
        <f>IF(T31&gt;9,CONCATENATE(S31,T31),CONCATENATE(S31,"0",T31))</f>
        <v>201903</v>
      </c>
      <c r="V31" s="214">
        <f>N31-O31</f>
        <v>150000</v>
      </c>
      <c r="W31" s="214">
        <f ca="1">ROUNDUP((TODAY()-L31)/(365.25/12),0)</f>
        <v>2</v>
      </c>
      <c r="X31" s="214">
        <f>ROUNDDOWN((M31-L31)/(365.25/12),0)</f>
        <v>12</v>
      </c>
      <c r="Y31" s="214">
        <f ca="1">ROUNDDOWN((M31-TODAY())/(365.25/12),0)</f>
        <v>10</v>
      </c>
      <c r="Z31" s="216">
        <f ca="1">W31/X31</f>
        <v>0.16666666666666666</v>
      </c>
      <c r="AA31" s="216">
        <f>O31/N31</f>
        <v>0</v>
      </c>
      <c r="AB31" s="216">
        <f ca="1">AA31-Z31</f>
        <v>-0.16666666666666666</v>
      </c>
      <c r="AC31" s="217">
        <f ca="1">O31/W31</f>
        <v>0</v>
      </c>
      <c r="AD31" s="214">
        <f ca="1">V31-(("june 30, 2018"-TODAY())*AC31)</f>
        <v>150000</v>
      </c>
      <c r="AE31" s="211" t="str">
        <f ca="1">IF(W31&gt;36,"1","")</f>
        <v/>
      </c>
      <c r="AF31" s="211" t="str">
        <f ca="1">IF(Y31&lt;1,"1","")</f>
        <v/>
      </c>
      <c r="AG31" s="211" t="str">
        <f ca="1">IF(AB31&lt;-15%,"1","")</f>
        <v>1</v>
      </c>
      <c r="AH31" s="211" t="str">
        <f>IF(AA31&lt;40%,"1","")</f>
        <v>1</v>
      </c>
      <c r="AI31" s="211" t="str">
        <f ca="1">IF(W31&gt;23,IF(AA31&lt;60%,"1",""),"")</f>
        <v/>
      </c>
      <c r="AJ31" s="211" t="str">
        <f ca="1">IF(Y31&lt;7,IF(AA31&lt;40%,"1",""),"")</f>
        <v/>
      </c>
      <c r="AK31" s="211" t="str">
        <f ca="1">IF(AD31&lt;0,"1","")</f>
        <v/>
      </c>
      <c r="AL31" s="218"/>
      <c r="AM31" s="218"/>
      <c r="AN31" s="211" t="e">
        <f>VLOOKUP(J31,'[2]Region code'!$A$3:$B$9,2,FALSE)</f>
        <v>#N/A</v>
      </c>
    </row>
    <row r="32" spans="1:40" ht="17.25">
      <c r="A32" s="99" t="s">
        <v>395</v>
      </c>
      <c r="B32" s="99" t="s">
        <v>396</v>
      </c>
      <c r="C32" s="99" t="s">
        <v>70</v>
      </c>
      <c r="D32" s="99" t="s">
        <v>3170</v>
      </c>
      <c r="E32" s="99" t="s">
        <v>3171</v>
      </c>
      <c r="F32" s="99" t="s">
        <v>2052</v>
      </c>
      <c r="G32" s="99" t="s">
        <v>74</v>
      </c>
      <c r="H32" s="99" t="s">
        <v>75</v>
      </c>
      <c r="I32" s="99" t="s">
        <v>3172</v>
      </c>
      <c r="J32" s="99" t="s">
        <v>84</v>
      </c>
      <c r="K32" s="99" t="s">
        <v>85</v>
      </c>
      <c r="L32" s="103">
        <v>43525</v>
      </c>
      <c r="M32" s="103">
        <v>43982</v>
      </c>
      <c r="N32" s="104">
        <v>500000</v>
      </c>
      <c r="O32" s="104">
        <v>17889.57</v>
      </c>
      <c r="P32" s="104">
        <v>17889.57</v>
      </c>
      <c r="Q32" s="104">
        <v>30740.3</v>
      </c>
      <c r="R32" s="167">
        <f>IF(MONTH(M32)&gt;6,YEAR(M32)+1,YEAR(M32))</f>
        <v>2020</v>
      </c>
      <c r="S32" s="215">
        <f>YEAR(L32)</f>
        <v>2019</v>
      </c>
      <c r="T32" s="214">
        <f>MONTH(L32)</f>
        <v>3</v>
      </c>
      <c r="U32" s="211" t="str">
        <f>IF(T32&gt;9,CONCATENATE(S32,T32),CONCATENATE(S32,"0",T32))</f>
        <v>201903</v>
      </c>
      <c r="V32" s="214">
        <f>N32-O32</f>
        <v>482110.43</v>
      </c>
      <c r="W32" s="214">
        <f ca="1">ROUNDUP((TODAY()-L32)/(365.25/12),0)</f>
        <v>3</v>
      </c>
      <c r="X32" s="214">
        <f>ROUNDDOWN((M32-L32)/(365.25/12),0)</f>
        <v>15</v>
      </c>
      <c r="Y32" s="214">
        <f ca="1">ROUNDDOWN((M32-TODAY())/(365.25/12),0)</f>
        <v>12</v>
      </c>
      <c r="Z32" s="216">
        <f ca="1">W32/X32</f>
        <v>0.2</v>
      </c>
      <c r="AA32" s="216">
        <f>O32/N32</f>
        <v>3.5779140000000001E-2</v>
      </c>
      <c r="AB32" s="216">
        <f ca="1">AA32-Z32</f>
        <v>-0.16422086000000002</v>
      </c>
      <c r="AC32" s="217">
        <f ca="1">O32/W32</f>
        <v>5963.19</v>
      </c>
      <c r="AD32" s="214">
        <f ca="1">V32-(("june 30, 2018"-TODAY())*AC32)</f>
        <v>2312809.7599999998</v>
      </c>
      <c r="AE32" s="211" t="str">
        <f ca="1">IF(W32&gt;36,"1","")</f>
        <v/>
      </c>
      <c r="AF32" s="211" t="str">
        <f ca="1">IF(Y32&lt;1,"1","")</f>
        <v/>
      </c>
      <c r="AG32" s="211" t="str">
        <f ca="1">IF(AB32&lt;-15%,"1","")</f>
        <v>1</v>
      </c>
      <c r="AH32" s="211" t="str">
        <f>IF(AA32&lt;40%,"1","")</f>
        <v>1</v>
      </c>
      <c r="AI32" s="211" t="str">
        <f ca="1">IF(W32&gt;23,IF(AA32&lt;60%,"1",""),"")</f>
        <v/>
      </c>
      <c r="AJ32" s="211" t="str">
        <f ca="1">IF(Y32&lt;7,IF(AA32&lt;40%,"1",""),"")</f>
        <v/>
      </c>
      <c r="AK32" s="211" t="str">
        <f ca="1">IF(AD32&lt;0,"1","")</f>
        <v/>
      </c>
      <c r="AL32" s="218"/>
      <c r="AM32" s="218"/>
      <c r="AN32" s="211" t="e">
        <f>VLOOKUP(J32,'[2]Region code'!$A$3:$B$9,2,FALSE)</f>
        <v>#N/A</v>
      </c>
    </row>
    <row r="33" spans="1:40" ht="17.25">
      <c r="A33" s="99" t="s">
        <v>68</v>
      </c>
      <c r="B33" s="99" t="s">
        <v>69</v>
      </c>
      <c r="C33" s="99" t="s">
        <v>70</v>
      </c>
      <c r="D33" s="99" t="s">
        <v>71</v>
      </c>
      <c r="E33" s="99" t="s">
        <v>72</v>
      </c>
      <c r="F33" s="99" t="s">
        <v>73</v>
      </c>
      <c r="G33" s="99" t="s">
        <v>74</v>
      </c>
      <c r="H33" s="99" t="s">
        <v>75</v>
      </c>
      <c r="I33" s="99" t="s">
        <v>76</v>
      </c>
      <c r="J33" s="99" t="s">
        <v>5</v>
      </c>
      <c r="K33" s="99" t="s">
        <v>77</v>
      </c>
      <c r="L33" s="103">
        <v>43524</v>
      </c>
      <c r="M33" s="103">
        <v>44074</v>
      </c>
      <c r="N33" s="104">
        <v>250000</v>
      </c>
      <c r="O33" s="104">
        <v>25568.25</v>
      </c>
      <c r="P33" s="104">
        <v>25568.25</v>
      </c>
      <c r="Q33" s="104">
        <v>0</v>
      </c>
      <c r="R33" s="167">
        <f>IF(MONTH(M33)&gt;6,YEAR(M33)+1,YEAR(M33))</f>
        <v>2021</v>
      </c>
      <c r="S33" s="215">
        <f>YEAR(L33)</f>
        <v>2019</v>
      </c>
      <c r="T33" s="214">
        <f>MONTH(L33)</f>
        <v>2</v>
      </c>
      <c r="U33" s="211" t="str">
        <f>IF(T33&gt;9,CONCATENATE(S33,T33),CONCATENATE(S33,"0",T33))</f>
        <v>201902</v>
      </c>
      <c r="V33" s="214">
        <f>N33-O33</f>
        <v>224431.75</v>
      </c>
      <c r="W33" s="214">
        <f ca="1">ROUNDUP((TODAY()-L33)/(365.25/12),0)</f>
        <v>3</v>
      </c>
      <c r="X33" s="214">
        <f>ROUNDDOWN((M33-L33)/(365.25/12),0)</f>
        <v>18</v>
      </c>
      <c r="Y33" s="214">
        <f ca="1">ROUNDDOWN((M33-TODAY())/(365.25/12),0)</f>
        <v>15</v>
      </c>
      <c r="Z33" s="216">
        <f ca="1">W33/X33</f>
        <v>0.16666666666666666</v>
      </c>
      <c r="AA33" s="216">
        <f>O33/N33</f>
        <v>0.102273</v>
      </c>
      <c r="AB33" s="216">
        <f ca="1">AA33-Z33</f>
        <v>-6.4393666666666655E-2</v>
      </c>
      <c r="AC33" s="217">
        <f ca="1">O33/W33</f>
        <v>8522.75</v>
      </c>
      <c r="AD33" s="214">
        <f ca="1">V33-(("june 30, 2018"-TODAY())*AC33)</f>
        <v>2840916</v>
      </c>
      <c r="AE33" s="211" t="str">
        <f ca="1">IF(W33&gt;36,"1","")</f>
        <v/>
      </c>
      <c r="AF33" s="211" t="str">
        <f ca="1">IF(Y33&lt;1,"1","")</f>
        <v/>
      </c>
      <c r="AG33" s="211" t="str">
        <f ca="1">IF(AB33&lt;-15%,"1","")</f>
        <v/>
      </c>
      <c r="AH33" s="211" t="str">
        <f>IF(AA33&lt;40%,"1","")</f>
        <v>1</v>
      </c>
      <c r="AI33" s="211" t="str">
        <f ca="1">IF(W33&gt;23,IF(AA33&lt;60%,"1",""),"")</f>
        <v/>
      </c>
      <c r="AJ33" s="211" t="str">
        <f ca="1">IF(Y33&lt;7,IF(AA33&lt;40%,"1",""),"")</f>
        <v/>
      </c>
      <c r="AK33" s="211" t="str">
        <f ca="1">IF(AD33&lt;0,"1","")</f>
        <v/>
      </c>
      <c r="AL33" s="218"/>
      <c r="AM33" s="218"/>
      <c r="AN33" s="211" t="e">
        <f>VLOOKUP(J33,'[2]Region code'!$A$3:$B$9,2,FALSE)</f>
        <v>#N/A</v>
      </c>
    </row>
    <row r="34" spans="1:40" ht="17.25">
      <c r="A34" s="99" t="s">
        <v>86</v>
      </c>
      <c r="B34" s="99" t="s">
        <v>87</v>
      </c>
      <c r="C34" s="99" t="s">
        <v>70</v>
      </c>
      <c r="D34" s="99" t="s">
        <v>88</v>
      </c>
      <c r="E34" s="99" t="s">
        <v>89</v>
      </c>
      <c r="F34" s="99" t="s">
        <v>90</v>
      </c>
      <c r="G34" s="99" t="s">
        <v>74</v>
      </c>
      <c r="H34" s="99" t="s">
        <v>75</v>
      </c>
      <c r="I34" s="99" t="s">
        <v>91</v>
      </c>
      <c r="J34" s="99" t="s">
        <v>4</v>
      </c>
      <c r="K34" s="99" t="s">
        <v>92</v>
      </c>
      <c r="L34" s="103">
        <v>43522</v>
      </c>
      <c r="M34" s="103">
        <v>44043</v>
      </c>
      <c r="N34" s="104">
        <v>500000</v>
      </c>
      <c r="O34" s="104">
        <v>0</v>
      </c>
      <c r="P34" s="104">
        <v>0</v>
      </c>
      <c r="Q34" s="104">
        <v>0</v>
      </c>
      <c r="R34" s="167">
        <f>IF(MONTH(M34)&gt;6,YEAR(M34)+1,YEAR(M34))</f>
        <v>2021</v>
      </c>
      <c r="S34" s="215">
        <f>YEAR(L34)</f>
        <v>2019</v>
      </c>
      <c r="T34" s="214">
        <f>MONTH(L34)</f>
        <v>2</v>
      </c>
      <c r="U34" s="211" t="str">
        <f>IF(T34&gt;9,CONCATENATE(S34,T34),CONCATENATE(S34,"0",T34))</f>
        <v>201902</v>
      </c>
      <c r="V34" s="214">
        <f>N34-O34</f>
        <v>500000</v>
      </c>
      <c r="W34" s="214">
        <f ca="1">ROUNDUP((TODAY()-L34)/(365.25/12),0)</f>
        <v>3</v>
      </c>
      <c r="X34" s="214">
        <f>ROUNDDOWN((M34-L34)/(365.25/12),0)</f>
        <v>17</v>
      </c>
      <c r="Y34" s="214">
        <f ca="1">ROUNDDOWN((M34-TODAY())/(365.25/12),0)</f>
        <v>14</v>
      </c>
      <c r="Z34" s="216">
        <f ca="1">W34/X34</f>
        <v>0.17647058823529413</v>
      </c>
      <c r="AA34" s="216">
        <f>O34/N34</f>
        <v>0</v>
      </c>
      <c r="AB34" s="216">
        <f ca="1">AA34-Z34</f>
        <v>-0.17647058823529413</v>
      </c>
      <c r="AC34" s="217">
        <f ca="1">O34/W34</f>
        <v>0</v>
      </c>
      <c r="AD34" s="214">
        <f ca="1">V34-(("june 30, 2018"-TODAY())*AC34)</f>
        <v>500000</v>
      </c>
      <c r="AE34" s="211" t="str">
        <f ca="1">IF(W34&gt;36,"1","")</f>
        <v/>
      </c>
      <c r="AF34" s="211" t="str">
        <f ca="1">IF(Y34&lt;1,"1","")</f>
        <v/>
      </c>
      <c r="AG34" s="211" t="str">
        <f ca="1">IF(AB34&lt;-15%,"1","")</f>
        <v>1</v>
      </c>
      <c r="AH34" s="211" t="str">
        <f>IF(AA34&lt;40%,"1","")</f>
        <v>1</v>
      </c>
      <c r="AI34" s="211" t="str">
        <f ca="1">IF(W34&gt;23,IF(AA34&lt;60%,"1",""),"")</f>
        <v/>
      </c>
      <c r="AJ34" s="211" t="str">
        <f ca="1">IF(Y34&lt;7,IF(AA34&lt;40%,"1",""),"")</f>
        <v/>
      </c>
      <c r="AK34" s="211" t="str">
        <f ca="1">IF(AD34&lt;0,"1","")</f>
        <v/>
      </c>
      <c r="AL34" s="218"/>
      <c r="AM34" s="218"/>
      <c r="AN34" s="211" t="e">
        <f>VLOOKUP(J34,'[2]Region code'!$A$3:$B$9,2,FALSE)</f>
        <v>#N/A</v>
      </c>
    </row>
    <row r="35" spans="1:40" ht="17.25">
      <c r="A35" s="99" t="s">
        <v>93</v>
      </c>
      <c r="B35" s="99" t="s">
        <v>94</v>
      </c>
      <c r="C35" s="99" t="s">
        <v>95</v>
      </c>
      <c r="D35" s="99" t="s">
        <v>96</v>
      </c>
      <c r="E35" s="99" t="s">
        <v>97</v>
      </c>
      <c r="F35" s="99" t="s">
        <v>98</v>
      </c>
      <c r="G35" s="99" t="s">
        <v>74</v>
      </c>
      <c r="H35" s="99" t="s">
        <v>75</v>
      </c>
      <c r="I35" s="99" t="s">
        <v>99</v>
      </c>
      <c r="J35" s="99" t="s">
        <v>5</v>
      </c>
      <c r="K35" s="99" t="s">
        <v>100</v>
      </c>
      <c r="L35" s="103">
        <v>43516</v>
      </c>
      <c r="M35" s="103">
        <v>43769</v>
      </c>
      <c r="N35" s="104">
        <v>500000</v>
      </c>
      <c r="O35" s="104">
        <v>67825.89</v>
      </c>
      <c r="P35" s="104">
        <v>67825.89</v>
      </c>
      <c r="Q35" s="104">
        <v>337771</v>
      </c>
      <c r="R35" s="167">
        <f>IF(MONTH(M35)&gt;6,YEAR(M35)+1,YEAR(M35))</f>
        <v>2020</v>
      </c>
      <c r="S35" s="215">
        <f>YEAR(L35)</f>
        <v>2019</v>
      </c>
      <c r="T35" s="214">
        <f>MONTH(L35)</f>
        <v>2</v>
      </c>
      <c r="U35" s="211" t="str">
        <f>IF(T35&gt;9,CONCATENATE(S35,T35),CONCATENATE(S35,"0",T35))</f>
        <v>201902</v>
      </c>
      <c r="V35" s="214">
        <f>N35-O35</f>
        <v>432174.11</v>
      </c>
      <c r="W35" s="214">
        <f ca="1">ROUNDUP((TODAY()-L35)/(365.25/12),0)</f>
        <v>3</v>
      </c>
      <c r="X35" s="214">
        <f>ROUNDDOWN((M35-L35)/(365.25/12),0)</f>
        <v>8</v>
      </c>
      <c r="Y35" s="214">
        <f ca="1">ROUNDDOWN((M35-TODAY())/(365.25/12),0)</f>
        <v>5</v>
      </c>
      <c r="Z35" s="216">
        <f ca="1">W35/X35</f>
        <v>0.375</v>
      </c>
      <c r="AA35" s="216">
        <f>O35/N35</f>
        <v>0.13565178</v>
      </c>
      <c r="AB35" s="216">
        <f ca="1">AA35-Z35</f>
        <v>-0.23934822</v>
      </c>
      <c r="AC35" s="217">
        <f ca="1">O35/W35</f>
        <v>22608.63</v>
      </c>
      <c r="AD35" s="214">
        <f ca="1">V35-(("june 30, 2018"-TODAY())*AC35)</f>
        <v>7373023.5200000005</v>
      </c>
      <c r="AE35" s="211" t="str">
        <f ca="1">IF(W35&gt;36,"1","")</f>
        <v/>
      </c>
      <c r="AF35" s="211" t="str">
        <f ca="1">IF(Y35&lt;1,"1","")</f>
        <v/>
      </c>
      <c r="AG35" s="211" t="str">
        <f ca="1">IF(AB35&lt;-15%,"1","")</f>
        <v>1</v>
      </c>
      <c r="AH35" s="211" t="str">
        <f>IF(AA35&lt;40%,"1","")</f>
        <v>1</v>
      </c>
      <c r="AI35" s="211" t="str">
        <f ca="1">IF(W35&gt;23,IF(AA35&lt;60%,"1",""),"")</f>
        <v/>
      </c>
      <c r="AJ35" s="211" t="str">
        <f ca="1">IF(Y35&lt;7,IF(AA35&lt;40%,"1",""),"")</f>
        <v>1</v>
      </c>
      <c r="AK35" s="211" t="str">
        <f ca="1">IF(AD35&lt;0,"1","")</f>
        <v/>
      </c>
      <c r="AL35" s="218"/>
      <c r="AM35" s="218"/>
      <c r="AN35" s="211" t="e">
        <f>VLOOKUP(J35,'[2]Region code'!$A$3:$B$9,2,FALSE)</f>
        <v>#N/A</v>
      </c>
    </row>
    <row r="36" spans="1:40" ht="17.25">
      <c r="A36" s="99" t="s">
        <v>101</v>
      </c>
      <c r="B36" s="99" t="s">
        <v>102</v>
      </c>
      <c r="C36" s="99" t="s">
        <v>95</v>
      </c>
      <c r="D36" s="99" t="s">
        <v>103</v>
      </c>
      <c r="E36" s="99" t="s">
        <v>104</v>
      </c>
      <c r="F36" s="99" t="s">
        <v>105</v>
      </c>
      <c r="G36" s="99" t="s">
        <v>74</v>
      </c>
      <c r="H36" s="99" t="s">
        <v>75</v>
      </c>
      <c r="I36" s="99" t="s">
        <v>106</v>
      </c>
      <c r="J36" s="99" t="s">
        <v>2</v>
      </c>
      <c r="K36" s="99" t="s">
        <v>107</v>
      </c>
      <c r="L36" s="103">
        <v>43515</v>
      </c>
      <c r="M36" s="103">
        <v>43890</v>
      </c>
      <c r="N36" s="104">
        <v>500000</v>
      </c>
      <c r="O36" s="104">
        <v>0</v>
      </c>
      <c r="P36" s="104">
        <v>0</v>
      </c>
      <c r="Q36" s="104">
        <v>0</v>
      </c>
      <c r="R36" s="167">
        <f>IF(MONTH(M36)&gt;6,YEAR(M36)+1,YEAR(M36))</f>
        <v>2020</v>
      </c>
      <c r="S36" s="215">
        <f>YEAR(L36)</f>
        <v>2019</v>
      </c>
      <c r="T36" s="214">
        <f>MONTH(L36)</f>
        <v>2</v>
      </c>
      <c r="U36" s="211" t="str">
        <f>IF(T36&gt;9,CONCATENATE(S36,T36),CONCATENATE(S36,"0",T36))</f>
        <v>201902</v>
      </c>
      <c r="V36" s="214">
        <f>N36-O36</f>
        <v>500000</v>
      </c>
      <c r="W36" s="214">
        <f ca="1">ROUNDUP((TODAY()-L36)/(365.25/12),0)</f>
        <v>3</v>
      </c>
      <c r="X36" s="214">
        <f>ROUNDDOWN((M36-L36)/(365.25/12),0)</f>
        <v>12</v>
      </c>
      <c r="Y36" s="214">
        <f ca="1">ROUNDDOWN((M36-TODAY())/(365.25/12),0)</f>
        <v>9</v>
      </c>
      <c r="Z36" s="216">
        <f ca="1">W36/X36</f>
        <v>0.25</v>
      </c>
      <c r="AA36" s="216">
        <f>O36/N36</f>
        <v>0</v>
      </c>
      <c r="AB36" s="216">
        <f ca="1">AA36-Z36</f>
        <v>-0.25</v>
      </c>
      <c r="AC36" s="217">
        <f ca="1">O36/W36</f>
        <v>0</v>
      </c>
      <c r="AD36" s="214">
        <f ca="1">V36-(("june 30, 2018"-TODAY())*AC36)</f>
        <v>500000</v>
      </c>
      <c r="AE36" s="211" t="str">
        <f ca="1">IF(W36&gt;36,"1","")</f>
        <v/>
      </c>
      <c r="AF36" s="211" t="str">
        <f ca="1">IF(Y36&lt;1,"1","")</f>
        <v/>
      </c>
      <c r="AG36" s="211" t="str">
        <f ca="1">IF(AB36&lt;-15%,"1","")</f>
        <v>1</v>
      </c>
      <c r="AH36" s="211" t="str">
        <f>IF(AA36&lt;40%,"1","")</f>
        <v>1</v>
      </c>
      <c r="AI36" s="211" t="str">
        <f ca="1">IF(W36&gt;23,IF(AA36&lt;60%,"1",""),"")</f>
        <v/>
      </c>
      <c r="AJ36" s="211" t="str">
        <f ca="1">IF(Y36&lt;7,IF(AA36&lt;40%,"1",""),"")</f>
        <v/>
      </c>
      <c r="AK36" s="211" t="str">
        <f ca="1">IF(AD36&lt;0,"1","")</f>
        <v/>
      </c>
      <c r="AL36" s="218"/>
      <c r="AM36" s="218"/>
      <c r="AN36" s="211" t="e">
        <f>VLOOKUP(J36,'[2]Region code'!$A$3:$B$9,2,FALSE)</f>
        <v>#N/A</v>
      </c>
    </row>
    <row r="37" spans="1:40" ht="17.25">
      <c r="A37" s="99" t="s">
        <v>101</v>
      </c>
      <c r="B37" s="99" t="s">
        <v>102</v>
      </c>
      <c r="C37" s="99" t="s">
        <v>95</v>
      </c>
      <c r="D37" s="99" t="s">
        <v>108</v>
      </c>
      <c r="E37" s="99" t="s">
        <v>109</v>
      </c>
      <c r="F37" s="99" t="s">
        <v>110</v>
      </c>
      <c r="G37" s="99" t="s">
        <v>74</v>
      </c>
      <c r="H37" s="99" t="s">
        <v>75</v>
      </c>
      <c r="I37" s="99" t="s">
        <v>111</v>
      </c>
      <c r="J37" s="99" t="s">
        <v>3</v>
      </c>
      <c r="K37" s="99" t="s">
        <v>112</v>
      </c>
      <c r="L37" s="103">
        <v>43514</v>
      </c>
      <c r="M37" s="103">
        <v>43890</v>
      </c>
      <c r="N37" s="104">
        <v>200000</v>
      </c>
      <c r="O37" s="104">
        <v>22688.78</v>
      </c>
      <c r="P37" s="104">
        <v>22688.78</v>
      </c>
      <c r="Q37" s="104">
        <v>0</v>
      </c>
      <c r="R37" s="167">
        <f>IF(MONTH(M37)&gt;6,YEAR(M37)+1,YEAR(M37))</f>
        <v>2020</v>
      </c>
      <c r="S37" s="215">
        <f>YEAR(L37)</f>
        <v>2019</v>
      </c>
      <c r="T37" s="214">
        <f>MONTH(L37)</f>
        <v>2</v>
      </c>
      <c r="U37" s="211" t="str">
        <f>IF(T37&gt;9,CONCATENATE(S37,T37),CONCATENATE(S37,"0",T37))</f>
        <v>201902</v>
      </c>
      <c r="V37" s="214">
        <f>N37-O37</f>
        <v>177311.22</v>
      </c>
      <c r="W37" s="214">
        <f ca="1">ROUNDUP((TODAY()-L37)/(365.25/12),0)</f>
        <v>3</v>
      </c>
      <c r="X37" s="214">
        <f>ROUNDDOWN((M37-L37)/(365.25/12),0)</f>
        <v>12</v>
      </c>
      <c r="Y37" s="214">
        <f ca="1">ROUNDDOWN((M37-TODAY())/(365.25/12),0)</f>
        <v>9</v>
      </c>
      <c r="Z37" s="216">
        <f ca="1">W37/X37</f>
        <v>0.25</v>
      </c>
      <c r="AA37" s="216">
        <f>O37/N37</f>
        <v>0.1134439</v>
      </c>
      <c r="AB37" s="216">
        <f ca="1">AA37-Z37</f>
        <v>-0.13655610000000001</v>
      </c>
      <c r="AC37" s="217">
        <f ca="1">O37/W37</f>
        <v>7562.9266666666663</v>
      </c>
      <c r="AD37" s="214">
        <f ca="1">V37-(("june 30, 2018"-TODAY())*AC37)</f>
        <v>2499129.7066666665</v>
      </c>
      <c r="AE37" s="211" t="str">
        <f ca="1">IF(W37&gt;36,"1","")</f>
        <v/>
      </c>
      <c r="AF37" s="211" t="str">
        <f ca="1">IF(Y37&lt;1,"1","")</f>
        <v/>
      </c>
      <c r="AG37" s="211" t="str">
        <f ca="1">IF(AB37&lt;-15%,"1","")</f>
        <v/>
      </c>
      <c r="AH37" s="211" t="str">
        <f>IF(AA37&lt;40%,"1","")</f>
        <v>1</v>
      </c>
      <c r="AI37" s="211" t="str">
        <f ca="1">IF(W37&gt;23,IF(AA37&lt;60%,"1",""),"")</f>
        <v/>
      </c>
      <c r="AJ37" s="211" t="str">
        <f ca="1">IF(Y37&lt;7,IF(AA37&lt;40%,"1",""),"")</f>
        <v/>
      </c>
      <c r="AK37" s="211" t="str">
        <f ca="1">IF(AD37&lt;0,"1","")</f>
        <v/>
      </c>
      <c r="AL37" s="218"/>
      <c r="AM37" s="218"/>
      <c r="AN37" s="211" t="e">
        <f>VLOOKUP(J37,'[2]Region code'!$A$3:$B$9,2,FALSE)</f>
        <v>#N/A</v>
      </c>
    </row>
    <row r="38" spans="1:40" ht="17.25">
      <c r="A38" s="99" t="s">
        <v>113</v>
      </c>
      <c r="B38" s="99" t="s">
        <v>79</v>
      </c>
      <c r="C38" s="99" t="s">
        <v>70</v>
      </c>
      <c r="D38" s="99" t="s">
        <v>114</v>
      </c>
      <c r="E38" s="99" t="s">
        <v>115</v>
      </c>
      <c r="F38" s="99" t="s">
        <v>116</v>
      </c>
      <c r="G38" s="99" t="s">
        <v>74</v>
      </c>
      <c r="H38" s="99" t="s">
        <v>75</v>
      </c>
      <c r="I38" s="99" t="s">
        <v>117</v>
      </c>
      <c r="J38" s="99" t="s">
        <v>84</v>
      </c>
      <c r="K38" s="99" t="s">
        <v>85</v>
      </c>
      <c r="L38" s="103">
        <v>43509</v>
      </c>
      <c r="M38" s="103">
        <v>43646</v>
      </c>
      <c r="N38" s="104">
        <v>200000</v>
      </c>
      <c r="O38" s="104">
        <v>47985.08</v>
      </c>
      <c r="P38" s="104">
        <v>47985.08</v>
      </c>
      <c r="Q38" s="104">
        <v>8470</v>
      </c>
      <c r="R38" s="167">
        <f>IF(MONTH(M38)&gt;6,YEAR(M38)+1,YEAR(M38))</f>
        <v>2019</v>
      </c>
      <c r="S38" s="215">
        <f>YEAR(L38)</f>
        <v>2019</v>
      </c>
      <c r="T38" s="214">
        <f>MONTH(L38)</f>
        <v>2</v>
      </c>
      <c r="U38" s="211" t="str">
        <f>IF(T38&gt;9,CONCATENATE(S38,T38),CONCATENATE(S38,"0",T38))</f>
        <v>201902</v>
      </c>
      <c r="V38" s="214">
        <f>N38-O38</f>
        <v>152014.91999999998</v>
      </c>
      <c r="W38" s="214">
        <f ca="1">ROUNDUP((TODAY()-L38)/(365.25/12),0)</f>
        <v>3</v>
      </c>
      <c r="X38" s="214">
        <f>ROUNDDOWN((M38-L38)/(365.25/12),0)</f>
        <v>4</v>
      </c>
      <c r="Y38" s="214">
        <f ca="1">ROUNDDOWN((M38-TODAY())/(365.25/12),0)</f>
        <v>1</v>
      </c>
      <c r="Z38" s="216">
        <f ca="1">W38/X38</f>
        <v>0.75</v>
      </c>
      <c r="AA38" s="216">
        <f>O38/N38</f>
        <v>0.23992540000000001</v>
      </c>
      <c r="AB38" s="216">
        <f ca="1">AA38-Z38</f>
        <v>-0.51007460000000004</v>
      </c>
      <c r="AC38" s="217">
        <f ca="1">O38/W38</f>
        <v>15995.026666666667</v>
      </c>
      <c r="AD38" s="214">
        <f ca="1">V38-(("june 30, 2018"-TODAY())*AC38)</f>
        <v>5062488.1066666665</v>
      </c>
      <c r="AE38" s="211" t="str">
        <f ca="1">IF(W38&gt;36,"1","")</f>
        <v/>
      </c>
      <c r="AF38" s="211" t="str">
        <f ca="1">IF(Y38&lt;1,"1","")</f>
        <v/>
      </c>
      <c r="AG38" s="211" t="str">
        <f ca="1">IF(AB38&lt;-15%,"1","")</f>
        <v>1</v>
      </c>
      <c r="AH38" s="211" t="str">
        <f>IF(AA38&lt;40%,"1","")</f>
        <v>1</v>
      </c>
      <c r="AI38" s="211" t="str">
        <f ca="1">IF(W38&gt;23,IF(AA38&lt;60%,"1",""),"")</f>
        <v/>
      </c>
      <c r="AJ38" s="211" t="str">
        <f ca="1">IF(Y38&lt;7,IF(AA38&lt;40%,"1",""),"")</f>
        <v>1</v>
      </c>
      <c r="AK38" s="211" t="str">
        <f ca="1">IF(AD38&lt;0,"1","")</f>
        <v/>
      </c>
      <c r="AL38" s="218"/>
      <c r="AM38" s="218"/>
      <c r="AN38" s="211" t="e">
        <f>VLOOKUP(J38,'[2]Region code'!$A$3:$B$9,2,FALSE)</f>
        <v>#N/A</v>
      </c>
    </row>
    <row r="39" spans="1:40" ht="17.25">
      <c r="A39" s="99" t="s">
        <v>118</v>
      </c>
      <c r="B39" s="99" t="s">
        <v>119</v>
      </c>
      <c r="C39" s="99" t="s">
        <v>120</v>
      </c>
      <c r="D39" s="99" t="s">
        <v>121</v>
      </c>
      <c r="E39" s="99" t="s">
        <v>122</v>
      </c>
      <c r="F39" s="99" t="s">
        <v>123</v>
      </c>
      <c r="G39" s="99" t="s">
        <v>124</v>
      </c>
      <c r="H39" s="99" t="s">
        <v>75</v>
      </c>
      <c r="I39" s="99" t="s">
        <v>125</v>
      </c>
      <c r="J39" s="99" t="s">
        <v>4</v>
      </c>
      <c r="K39" s="99" t="s">
        <v>126</v>
      </c>
      <c r="L39" s="103">
        <v>43508</v>
      </c>
      <c r="M39" s="103">
        <v>44012</v>
      </c>
      <c r="N39" s="104">
        <v>900000</v>
      </c>
      <c r="O39" s="104">
        <v>0</v>
      </c>
      <c r="P39" s="104">
        <v>0</v>
      </c>
      <c r="Q39" s="104">
        <v>900000</v>
      </c>
      <c r="R39" s="167">
        <f>IF(MONTH(M39)&gt;6,YEAR(M39)+1,YEAR(M39))</f>
        <v>2020</v>
      </c>
      <c r="S39" s="215">
        <f>YEAR(L39)</f>
        <v>2019</v>
      </c>
      <c r="T39" s="214">
        <f>MONTH(L39)</f>
        <v>2</v>
      </c>
      <c r="U39" s="211" t="str">
        <f>IF(T39&gt;9,CONCATENATE(S39,T39),CONCATENATE(S39,"0",T39))</f>
        <v>201902</v>
      </c>
      <c r="V39" s="214">
        <f>N39-O39</f>
        <v>900000</v>
      </c>
      <c r="W39" s="214">
        <f ca="1">ROUNDUP((TODAY()-L39)/(365.25/12),0)</f>
        <v>3</v>
      </c>
      <c r="X39" s="214">
        <f>ROUNDDOWN((M39-L39)/(365.25/12),0)</f>
        <v>16</v>
      </c>
      <c r="Y39" s="214">
        <f ca="1">ROUNDDOWN((M39-TODAY())/(365.25/12),0)</f>
        <v>13</v>
      </c>
      <c r="Z39" s="216">
        <f ca="1">W39/X39</f>
        <v>0.1875</v>
      </c>
      <c r="AA39" s="216">
        <f>O39/N39</f>
        <v>0</v>
      </c>
      <c r="AB39" s="216">
        <f ca="1">AA39-Z39</f>
        <v>-0.1875</v>
      </c>
      <c r="AC39" s="217">
        <f ca="1">O39/W39</f>
        <v>0</v>
      </c>
      <c r="AD39" s="214">
        <f ca="1">V39-(("june 30, 2018"-TODAY())*AC39)</f>
        <v>900000</v>
      </c>
      <c r="AE39" s="211" t="str">
        <f ca="1">IF(W39&gt;36,"1","")</f>
        <v/>
      </c>
      <c r="AF39" s="211" t="str">
        <f ca="1">IF(Y39&lt;1,"1","")</f>
        <v/>
      </c>
      <c r="AG39" s="211" t="str">
        <f ca="1">IF(AB39&lt;-15%,"1","")</f>
        <v>1</v>
      </c>
      <c r="AH39" s="211" t="str">
        <f>IF(AA39&lt;40%,"1","")</f>
        <v>1</v>
      </c>
      <c r="AI39" s="211" t="str">
        <f ca="1">IF(W39&gt;23,IF(AA39&lt;60%,"1",""),"")</f>
        <v/>
      </c>
      <c r="AJ39" s="211" t="str">
        <f ca="1">IF(Y39&lt;7,IF(AA39&lt;40%,"1",""),"")</f>
        <v/>
      </c>
      <c r="AK39" s="211" t="str">
        <f ca="1">IF(AD39&lt;0,"1","")</f>
        <v/>
      </c>
      <c r="AL39" s="218"/>
      <c r="AM39" s="218"/>
      <c r="AN39" s="211" t="e">
        <f>VLOOKUP(J39,'[2]Region code'!$A$3:$B$9,2,FALSE)</f>
        <v>#N/A</v>
      </c>
    </row>
    <row r="40" spans="1:40" ht="17.25">
      <c r="A40" s="99" t="s">
        <v>127</v>
      </c>
      <c r="B40" s="99" t="s">
        <v>128</v>
      </c>
      <c r="C40" s="99" t="s">
        <v>70</v>
      </c>
      <c r="D40" s="99" t="s">
        <v>129</v>
      </c>
      <c r="E40" s="99" t="s">
        <v>130</v>
      </c>
      <c r="F40" s="99" t="s">
        <v>131</v>
      </c>
      <c r="G40" s="99" t="s">
        <v>74</v>
      </c>
      <c r="H40" s="99" t="s">
        <v>75</v>
      </c>
      <c r="I40" s="99" t="s">
        <v>132</v>
      </c>
      <c r="J40" s="99" t="s">
        <v>3</v>
      </c>
      <c r="K40" s="99" t="s">
        <v>133</v>
      </c>
      <c r="L40" s="103">
        <v>43508</v>
      </c>
      <c r="M40" s="103">
        <v>44074</v>
      </c>
      <c r="N40" s="104">
        <v>1500000</v>
      </c>
      <c r="O40" s="104">
        <v>38898.74</v>
      </c>
      <c r="P40" s="104">
        <v>38898.74</v>
      </c>
      <c r="Q40" s="104">
        <v>23786.28</v>
      </c>
      <c r="R40" s="167">
        <f>IF(MONTH(M40)&gt;6,YEAR(M40)+1,YEAR(M40))</f>
        <v>2021</v>
      </c>
      <c r="S40" s="215">
        <f>YEAR(L40)</f>
        <v>2019</v>
      </c>
      <c r="T40" s="214">
        <f>MONTH(L40)</f>
        <v>2</v>
      </c>
      <c r="U40" s="211" t="str">
        <f>IF(T40&gt;9,CONCATENATE(S40,T40),CONCATENATE(S40,"0",T40))</f>
        <v>201902</v>
      </c>
      <c r="V40" s="214">
        <f>N40-O40</f>
        <v>1461101.26</v>
      </c>
      <c r="W40" s="214">
        <f ca="1">ROUNDUP((TODAY()-L40)/(365.25/12),0)</f>
        <v>3</v>
      </c>
      <c r="X40" s="214">
        <f>ROUNDDOWN((M40-L40)/(365.25/12),0)</f>
        <v>18</v>
      </c>
      <c r="Y40" s="214">
        <f ca="1">ROUNDDOWN((M40-TODAY())/(365.25/12),0)</f>
        <v>15</v>
      </c>
      <c r="Z40" s="216">
        <f ca="1">W40/X40</f>
        <v>0.16666666666666666</v>
      </c>
      <c r="AA40" s="216">
        <f>O40/N40</f>
        <v>2.5932493333333331E-2</v>
      </c>
      <c r="AB40" s="216">
        <f ca="1">AA40-Z40</f>
        <v>-0.14073417333333332</v>
      </c>
      <c r="AC40" s="217">
        <f ca="1">O40/W40</f>
        <v>12966.246666666666</v>
      </c>
      <c r="AD40" s="214">
        <f ca="1">V40-(("june 30, 2018"-TODAY())*AC40)</f>
        <v>5441738.9866666663</v>
      </c>
      <c r="AE40" s="211" t="str">
        <f ca="1">IF(W40&gt;36,"1","")</f>
        <v/>
      </c>
      <c r="AF40" s="211" t="str">
        <f ca="1">IF(Y40&lt;1,"1","")</f>
        <v/>
      </c>
      <c r="AG40" s="211" t="str">
        <f ca="1">IF(AB40&lt;-15%,"1","")</f>
        <v/>
      </c>
      <c r="AH40" s="211" t="str">
        <f>IF(AA40&lt;40%,"1","")</f>
        <v>1</v>
      </c>
      <c r="AI40" s="211" t="str">
        <f ca="1">IF(W40&gt;23,IF(AA40&lt;60%,"1",""),"")</f>
        <v/>
      </c>
      <c r="AJ40" s="211" t="str">
        <f ca="1">IF(Y40&lt;7,IF(AA40&lt;40%,"1",""),"")</f>
        <v/>
      </c>
      <c r="AK40" s="211" t="str">
        <f ca="1">IF(AD40&lt;0,"1","")</f>
        <v/>
      </c>
      <c r="AL40" s="218"/>
      <c r="AM40" s="218"/>
      <c r="AN40" s="211" t="e">
        <f>VLOOKUP(J40,'[2]Region code'!$A$3:$B$9,2,FALSE)</f>
        <v>#N/A</v>
      </c>
    </row>
    <row r="41" spans="1:40" ht="17.25">
      <c r="A41" s="99" t="s">
        <v>101</v>
      </c>
      <c r="B41" s="99" t="s">
        <v>102</v>
      </c>
      <c r="C41" s="99" t="s">
        <v>95</v>
      </c>
      <c r="D41" s="99" t="s">
        <v>134</v>
      </c>
      <c r="E41" s="99" t="s">
        <v>135</v>
      </c>
      <c r="F41" s="99" t="s">
        <v>136</v>
      </c>
      <c r="G41" s="99" t="s">
        <v>74</v>
      </c>
      <c r="H41" s="99" t="s">
        <v>75</v>
      </c>
      <c r="I41" s="99" t="s">
        <v>137</v>
      </c>
      <c r="J41" s="99" t="s">
        <v>2</v>
      </c>
      <c r="K41" s="99" t="s">
        <v>138</v>
      </c>
      <c r="L41" s="103">
        <v>43504</v>
      </c>
      <c r="M41" s="103">
        <v>43890</v>
      </c>
      <c r="N41" s="104">
        <v>400000</v>
      </c>
      <c r="O41" s="104">
        <v>29152.49</v>
      </c>
      <c r="P41" s="104">
        <v>29152.49</v>
      </c>
      <c r="Q41" s="104">
        <v>10980</v>
      </c>
      <c r="R41" s="167">
        <f>IF(MONTH(M41)&gt;6,YEAR(M41)+1,YEAR(M41))</f>
        <v>2020</v>
      </c>
      <c r="S41" s="215">
        <f>YEAR(L41)</f>
        <v>2019</v>
      </c>
      <c r="T41" s="214">
        <f>MONTH(L41)</f>
        <v>2</v>
      </c>
      <c r="U41" s="211" t="str">
        <f>IF(T41&gt;9,CONCATENATE(S41,T41),CONCATENATE(S41,"0",T41))</f>
        <v>201902</v>
      </c>
      <c r="V41" s="214">
        <f>N41-O41</f>
        <v>370847.51</v>
      </c>
      <c r="W41" s="214">
        <f ca="1">ROUNDUP((TODAY()-L41)/(365.25/12),0)</f>
        <v>3</v>
      </c>
      <c r="X41" s="214">
        <f>ROUNDDOWN((M41-L41)/(365.25/12),0)</f>
        <v>12</v>
      </c>
      <c r="Y41" s="214">
        <f ca="1">ROUNDDOWN((M41-TODAY())/(365.25/12),0)</f>
        <v>9</v>
      </c>
      <c r="Z41" s="216">
        <f ca="1">W41/X41</f>
        <v>0.25</v>
      </c>
      <c r="AA41" s="216">
        <f>O41/N41</f>
        <v>7.2881225000000008E-2</v>
      </c>
      <c r="AB41" s="216">
        <f ca="1">AA41-Z41</f>
        <v>-0.17711877500000001</v>
      </c>
      <c r="AC41" s="217">
        <f ca="1">O41/W41</f>
        <v>9717.4966666666678</v>
      </c>
      <c r="AD41" s="214">
        <f ca="1">V41-(("june 30, 2018"-TODAY())*AC41)</f>
        <v>3354118.9866666673</v>
      </c>
      <c r="AE41" s="211" t="str">
        <f ca="1">IF(W41&gt;36,"1","")</f>
        <v/>
      </c>
      <c r="AF41" s="211" t="str">
        <f ca="1">IF(Y41&lt;1,"1","")</f>
        <v/>
      </c>
      <c r="AG41" s="211" t="str">
        <f ca="1">IF(AB41&lt;-15%,"1","")</f>
        <v>1</v>
      </c>
      <c r="AH41" s="211" t="str">
        <f>IF(AA41&lt;40%,"1","")</f>
        <v>1</v>
      </c>
      <c r="AI41" s="211" t="str">
        <f ca="1">IF(W41&gt;23,IF(AA41&lt;60%,"1",""),"")</f>
        <v/>
      </c>
      <c r="AJ41" s="211" t="str">
        <f ca="1">IF(Y41&lt;7,IF(AA41&lt;40%,"1",""),"")</f>
        <v/>
      </c>
      <c r="AK41" s="211" t="str">
        <f ca="1">IF(AD41&lt;0,"1","")</f>
        <v/>
      </c>
      <c r="AL41" s="218"/>
      <c r="AM41" s="218"/>
      <c r="AN41" s="211" t="e">
        <f>VLOOKUP(J41,'[2]Region code'!$A$3:$B$9,2,FALSE)</f>
        <v>#N/A</v>
      </c>
    </row>
    <row r="42" spans="1:40" ht="17.25">
      <c r="A42" s="99" t="s">
        <v>86</v>
      </c>
      <c r="B42" s="99" t="s">
        <v>87</v>
      </c>
      <c r="C42" s="99" t="s">
        <v>70</v>
      </c>
      <c r="D42" s="99" t="s">
        <v>139</v>
      </c>
      <c r="E42" s="99" t="s">
        <v>140</v>
      </c>
      <c r="F42" s="99" t="s">
        <v>141</v>
      </c>
      <c r="G42" s="99" t="s">
        <v>74</v>
      </c>
      <c r="H42" s="99" t="s">
        <v>75</v>
      </c>
      <c r="I42" s="99" t="s">
        <v>142</v>
      </c>
      <c r="J42" s="99" t="s">
        <v>4</v>
      </c>
      <c r="K42" s="99" t="s">
        <v>143</v>
      </c>
      <c r="L42" s="103">
        <v>43504</v>
      </c>
      <c r="M42" s="103">
        <v>43921</v>
      </c>
      <c r="N42" s="104">
        <v>200000</v>
      </c>
      <c r="O42" s="104">
        <v>0</v>
      </c>
      <c r="P42" s="104">
        <v>0</v>
      </c>
      <c r="Q42" s="104">
        <v>0</v>
      </c>
      <c r="R42" s="167">
        <f>IF(MONTH(M42)&gt;6,YEAR(M42)+1,YEAR(M42))</f>
        <v>2020</v>
      </c>
      <c r="S42" s="215">
        <f>YEAR(L42)</f>
        <v>2019</v>
      </c>
      <c r="T42" s="214">
        <f>MONTH(L42)</f>
        <v>2</v>
      </c>
      <c r="U42" s="211" t="str">
        <f>IF(T42&gt;9,CONCATENATE(S42,T42),CONCATENATE(S42,"0",T42))</f>
        <v>201902</v>
      </c>
      <c r="V42" s="214">
        <f>N42-O42</f>
        <v>200000</v>
      </c>
      <c r="W42" s="214">
        <f ca="1">ROUNDUP((TODAY()-L42)/(365.25/12),0)</f>
        <v>3</v>
      </c>
      <c r="X42" s="214">
        <f>ROUNDDOWN((M42-L42)/(365.25/12),0)</f>
        <v>13</v>
      </c>
      <c r="Y42" s="214">
        <f ca="1">ROUNDDOWN((M42-TODAY())/(365.25/12),0)</f>
        <v>10</v>
      </c>
      <c r="Z42" s="216">
        <f ca="1">W42/X42</f>
        <v>0.23076923076923078</v>
      </c>
      <c r="AA42" s="216">
        <f>O42/N42</f>
        <v>0</v>
      </c>
      <c r="AB42" s="216">
        <f ca="1">AA42-Z42</f>
        <v>-0.23076923076923078</v>
      </c>
      <c r="AC42" s="217">
        <f ca="1">O42/W42</f>
        <v>0</v>
      </c>
      <c r="AD42" s="214">
        <f ca="1">V42-(("june 30, 2018"-TODAY())*AC42)</f>
        <v>200000</v>
      </c>
      <c r="AE42" s="211" t="str">
        <f ca="1">IF(W42&gt;36,"1","")</f>
        <v/>
      </c>
      <c r="AF42" s="211" t="str">
        <f ca="1">IF(Y42&lt;1,"1","")</f>
        <v/>
      </c>
      <c r="AG42" s="211" t="str">
        <f ca="1">IF(AB42&lt;-15%,"1","")</f>
        <v>1</v>
      </c>
      <c r="AH42" s="211" t="str">
        <f>IF(AA42&lt;40%,"1","")</f>
        <v>1</v>
      </c>
      <c r="AI42" s="211" t="str">
        <f ca="1">IF(W42&gt;23,IF(AA42&lt;60%,"1",""),"")</f>
        <v/>
      </c>
      <c r="AJ42" s="211" t="str">
        <f ca="1">IF(Y42&lt;7,IF(AA42&lt;40%,"1",""),"")</f>
        <v/>
      </c>
      <c r="AK42" s="211" t="str">
        <f ca="1">IF(AD42&lt;0,"1","")</f>
        <v/>
      </c>
      <c r="AL42" s="218"/>
      <c r="AM42" s="218"/>
      <c r="AN42" s="211" t="e">
        <f>VLOOKUP(J42,'[2]Region code'!$A$3:$B$9,2,FALSE)</f>
        <v>#N/A</v>
      </c>
    </row>
    <row r="43" spans="1:40" ht="17.25">
      <c r="A43" s="99" t="s">
        <v>86</v>
      </c>
      <c r="B43" s="99" t="s">
        <v>87</v>
      </c>
      <c r="C43" s="99" t="s">
        <v>70</v>
      </c>
      <c r="D43" s="99" t="s">
        <v>144</v>
      </c>
      <c r="E43" s="99" t="s">
        <v>145</v>
      </c>
      <c r="F43" s="99" t="s">
        <v>146</v>
      </c>
      <c r="G43" s="99" t="s">
        <v>74</v>
      </c>
      <c r="H43" s="99" t="s">
        <v>75</v>
      </c>
      <c r="I43" s="99" t="s">
        <v>147</v>
      </c>
      <c r="J43" s="99" t="s">
        <v>4</v>
      </c>
      <c r="K43" s="99" t="s">
        <v>92</v>
      </c>
      <c r="L43" s="103">
        <v>43504</v>
      </c>
      <c r="M43" s="103">
        <v>44074</v>
      </c>
      <c r="N43" s="104">
        <v>200000</v>
      </c>
      <c r="O43" s="104">
        <v>0</v>
      </c>
      <c r="P43" s="104">
        <v>0</v>
      </c>
      <c r="Q43" s="104">
        <v>0</v>
      </c>
      <c r="R43" s="167">
        <f>IF(MONTH(M43)&gt;6,YEAR(M43)+1,YEAR(M43))</f>
        <v>2021</v>
      </c>
      <c r="S43" s="215">
        <f>YEAR(L43)</f>
        <v>2019</v>
      </c>
      <c r="T43" s="214">
        <f>MONTH(L43)</f>
        <v>2</v>
      </c>
      <c r="U43" s="211" t="str">
        <f>IF(T43&gt;9,CONCATENATE(S43,T43),CONCATENATE(S43,"0",T43))</f>
        <v>201902</v>
      </c>
      <c r="V43" s="214">
        <f>N43-O43</f>
        <v>200000</v>
      </c>
      <c r="W43" s="214">
        <f ca="1">ROUNDUP((TODAY()-L43)/(365.25/12),0)</f>
        <v>3</v>
      </c>
      <c r="X43" s="214">
        <f>ROUNDDOWN((M43-L43)/(365.25/12),0)</f>
        <v>18</v>
      </c>
      <c r="Y43" s="214">
        <f ca="1">ROUNDDOWN((M43-TODAY())/(365.25/12),0)</f>
        <v>15</v>
      </c>
      <c r="Z43" s="216">
        <f ca="1">W43/X43</f>
        <v>0.16666666666666666</v>
      </c>
      <c r="AA43" s="216">
        <f>O43/N43</f>
        <v>0</v>
      </c>
      <c r="AB43" s="216">
        <f ca="1">AA43-Z43</f>
        <v>-0.16666666666666666</v>
      </c>
      <c r="AC43" s="217">
        <f ca="1">O43/W43</f>
        <v>0</v>
      </c>
      <c r="AD43" s="214">
        <f ca="1">V43-(("june 30, 2018"-TODAY())*AC43)</f>
        <v>200000</v>
      </c>
      <c r="AE43" s="211" t="str">
        <f ca="1">IF(W43&gt;36,"1","")</f>
        <v/>
      </c>
      <c r="AF43" s="211" t="str">
        <f ca="1">IF(Y43&lt;1,"1","")</f>
        <v/>
      </c>
      <c r="AG43" s="211" t="str">
        <f ca="1">IF(AB43&lt;-15%,"1","")</f>
        <v>1</v>
      </c>
      <c r="AH43" s="211" t="str">
        <f>IF(AA43&lt;40%,"1","")</f>
        <v>1</v>
      </c>
      <c r="AI43" s="211" t="str">
        <f ca="1">IF(W43&gt;23,IF(AA43&lt;60%,"1",""),"")</f>
        <v/>
      </c>
      <c r="AJ43" s="211" t="str">
        <f ca="1">IF(Y43&lt;7,IF(AA43&lt;40%,"1",""),"")</f>
        <v/>
      </c>
      <c r="AK43" s="211" t="str">
        <f ca="1">IF(AD43&lt;0,"1","")</f>
        <v/>
      </c>
      <c r="AL43" s="218"/>
      <c r="AM43" s="218"/>
      <c r="AN43" s="211" t="e">
        <f>VLOOKUP(J43,'[2]Region code'!$A$3:$B$9,2,FALSE)</f>
        <v>#N/A</v>
      </c>
    </row>
    <row r="44" spans="1:40" ht="17.25">
      <c r="A44" s="99" t="s">
        <v>148</v>
      </c>
      <c r="B44" s="99" t="s">
        <v>149</v>
      </c>
      <c r="C44" s="99" t="s">
        <v>70</v>
      </c>
      <c r="D44" s="99" t="s">
        <v>150</v>
      </c>
      <c r="E44" s="99" t="s">
        <v>151</v>
      </c>
      <c r="F44" s="99" t="s">
        <v>152</v>
      </c>
      <c r="G44" s="99" t="s">
        <v>74</v>
      </c>
      <c r="H44" s="99" t="s">
        <v>75</v>
      </c>
      <c r="I44" s="99" t="s">
        <v>153</v>
      </c>
      <c r="J44" s="99" t="s">
        <v>3</v>
      </c>
      <c r="K44" s="99" t="s">
        <v>154</v>
      </c>
      <c r="L44" s="103">
        <v>43503</v>
      </c>
      <c r="M44" s="103">
        <v>44012</v>
      </c>
      <c r="N44" s="104">
        <v>200000</v>
      </c>
      <c r="O44" s="104">
        <v>0</v>
      </c>
      <c r="P44" s="104">
        <v>0</v>
      </c>
      <c r="Q44" s="104">
        <v>189537</v>
      </c>
      <c r="R44" s="167">
        <f>IF(MONTH(M44)&gt;6,YEAR(M44)+1,YEAR(M44))</f>
        <v>2020</v>
      </c>
      <c r="S44" s="215">
        <f>YEAR(L44)</f>
        <v>2019</v>
      </c>
      <c r="T44" s="214">
        <f>MONTH(L44)</f>
        <v>2</v>
      </c>
      <c r="U44" s="211" t="str">
        <f>IF(T44&gt;9,CONCATENATE(S44,T44),CONCATENATE(S44,"0",T44))</f>
        <v>201902</v>
      </c>
      <c r="V44" s="214">
        <f>N44-O44</f>
        <v>200000</v>
      </c>
      <c r="W44" s="214">
        <f ca="1">ROUNDUP((TODAY()-L44)/(365.25/12),0)</f>
        <v>3</v>
      </c>
      <c r="X44" s="214">
        <f>ROUNDDOWN((M44-L44)/(365.25/12),0)</f>
        <v>16</v>
      </c>
      <c r="Y44" s="214">
        <f ca="1">ROUNDDOWN((M44-TODAY())/(365.25/12),0)</f>
        <v>13</v>
      </c>
      <c r="Z44" s="216">
        <f ca="1">W44/X44</f>
        <v>0.1875</v>
      </c>
      <c r="AA44" s="216">
        <f>O44/N44</f>
        <v>0</v>
      </c>
      <c r="AB44" s="216">
        <f ca="1">AA44-Z44</f>
        <v>-0.1875</v>
      </c>
      <c r="AC44" s="217">
        <f ca="1">O44/W44</f>
        <v>0</v>
      </c>
      <c r="AD44" s="214">
        <f ca="1">V44-(("june 30, 2018"-TODAY())*AC44)</f>
        <v>200000</v>
      </c>
      <c r="AE44" s="211" t="str">
        <f ca="1">IF(W44&gt;36,"1","")</f>
        <v/>
      </c>
      <c r="AF44" s="211" t="str">
        <f ca="1">IF(Y44&lt;1,"1","")</f>
        <v/>
      </c>
      <c r="AG44" s="211" t="str">
        <f ca="1">IF(AB44&lt;-15%,"1","")</f>
        <v>1</v>
      </c>
      <c r="AH44" s="211" t="str">
        <f>IF(AA44&lt;40%,"1","")</f>
        <v>1</v>
      </c>
      <c r="AI44" s="211" t="str">
        <f ca="1">IF(W44&gt;23,IF(AA44&lt;60%,"1",""),"")</f>
        <v/>
      </c>
      <c r="AJ44" s="211" t="str">
        <f ca="1">IF(Y44&lt;7,IF(AA44&lt;40%,"1",""),"")</f>
        <v/>
      </c>
      <c r="AK44" s="211" t="str">
        <f ca="1">IF(AD44&lt;0,"1","")</f>
        <v/>
      </c>
      <c r="AL44" s="218"/>
      <c r="AM44" s="218"/>
      <c r="AN44" s="211" t="e">
        <f>VLOOKUP(J44,'[2]Region code'!$A$3:$B$9,2,FALSE)</f>
        <v>#N/A</v>
      </c>
    </row>
    <row r="45" spans="1:40" ht="17.25">
      <c r="A45" s="99" t="s">
        <v>155</v>
      </c>
      <c r="B45" s="99" t="s">
        <v>156</v>
      </c>
      <c r="C45" s="99" t="s">
        <v>70</v>
      </c>
      <c r="D45" s="99" t="s">
        <v>157</v>
      </c>
      <c r="E45" s="99" t="s">
        <v>158</v>
      </c>
      <c r="F45" s="99" t="s">
        <v>159</v>
      </c>
      <c r="G45" s="99" t="s">
        <v>74</v>
      </c>
      <c r="H45" s="99" t="s">
        <v>75</v>
      </c>
      <c r="I45" s="99" t="s">
        <v>160</v>
      </c>
      <c r="J45" s="99" t="s">
        <v>7</v>
      </c>
      <c r="K45" s="99" t="s">
        <v>161</v>
      </c>
      <c r="L45" s="103">
        <v>43501</v>
      </c>
      <c r="M45" s="103">
        <v>44074</v>
      </c>
      <c r="N45" s="104">
        <v>500000</v>
      </c>
      <c r="O45" s="104">
        <v>2415.6</v>
      </c>
      <c r="P45" s="104">
        <v>2415.6</v>
      </c>
      <c r="Q45" s="104">
        <v>0</v>
      </c>
      <c r="R45" s="167">
        <f>IF(MONTH(M45)&gt;6,YEAR(M45)+1,YEAR(M45))</f>
        <v>2021</v>
      </c>
      <c r="S45" s="215">
        <f>YEAR(L45)</f>
        <v>2019</v>
      </c>
      <c r="T45" s="214">
        <f>MONTH(L45)</f>
        <v>2</v>
      </c>
      <c r="U45" s="211" t="str">
        <f>IF(T45&gt;9,CONCATENATE(S45,T45),CONCATENATE(S45,"0",T45))</f>
        <v>201902</v>
      </c>
      <c r="V45" s="214">
        <f>N45-O45</f>
        <v>497584.4</v>
      </c>
      <c r="W45" s="214">
        <f ca="1">ROUNDUP((TODAY()-L45)/(365.25/12),0)</f>
        <v>3</v>
      </c>
      <c r="X45" s="214">
        <f>ROUNDDOWN((M45-L45)/(365.25/12),0)</f>
        <v>18</v>
      </c>
      <c r="Y45" s="214">
        <f ca="1">ROUNDDOWN((M45-TODAY())/(365.25/12),0)</f>
        <v>15</v>
      </c>
      <c r="Z45" s="216">
        <f ca="1">W45/X45</f>
        <v>0.16666666666666666</v>
      </c>
      <c r="AA45" s="216">
        <f>O45/N45</f>
        <v>4.8311999999999999E-3</v>
      </c>
      <c r="AB45" s="216">
        <f ca="1">AA45-Z45</f>
        <v>-0.16183546666666665</v>
      </c>
      <c r="AC45" s="217">
        <f ca="1">O45/W45</f>
        <v>805.19999999999993</v>
      </c>
      <c r="AD45" s="214">
        <f ca="1">V45-(("june 30, 2018"-TODAY())*AC45)</f>
        <v>744780.80000000005</v>
      </c>
      <c r="AE45" s="211" t="str">
        <f ca="1">IF(W45&gt;36,"1","")</f>
        <v/>
      </c>
      <c r="AF45" s="211" t="str">
        <f ca="1">IF(Y45&lt;1,"1","")</f>
        <v/>
      </c>
      <c r="AG45" s="211" t="str">
        <f ca="1">IF(AB45&lt;-15%,"1","")</f>
        <v>1</v>
      </c>
      <c r="AH45" s="211" t="str">
        <f>IF(AA45&lt;40%,"1","")</f>
        <v>1</v>
      </c>
      <c r="AI45" s="211" t="str">
        <f ca="1">IF(W45&gt;23,IF(AA45&lt;60%,"1",""),"")</f>
        <v/>
      </c>
      <c r="AJ45" s="211" t="str">
        <f ca="1">IF(Y45&lt;7,IF(AA45&lt;40%,"1",""),"")</f>
        <v/>
      </c>
      <c r="AK45" s="211" t="str">
        <f ca="1">IF(AD45&lt;0,"1","")</f>
        <v/>
      </c>
      <c r="AL45" s="218"/>
      <c r="AM45" s="218"/>
      <c r="AN45" s="211" t="e">
        <f>VLOOKUP(J45,'[2]Region code'!$A$3:$B$9,2,FALSE)</f>
        <v>#N/A</v>
      </c>
    </row>
    <row r="46" spans="1:40" ht="17.25">
      <c r="A46" s="99" t="s">
        <v>162</v>
      </c>
      <c r="B46" s="99" t="s">
        <v>163</v>
      </c>
      <c r="C46" s="99" t="s">
        <v>164</v>
      </c>
      <c r="D46" s="99" t="s">
        <v>165</v>
      </c>
      <c r="E46" s="99" t="s">
        <v>104</v>
      </c>
      <c r="F46" s="99" t="s">
        <v>166</v>
      </c>
      <c r="G46" s="99" t="s">
        <v>74</v>
      </c>
      <c r="H46" s="99" t="s">
        <v>75</v>
      </c>
      <c r="I46" s="99" t="s">
        <v>106</v>
      </c>
      <c r="J46" s="99" t="s">
        <v>2</v>
      </c>
      <c r="K46" s="99" t="s">
        <v>107</v>
      </c>
      <c r="L46" s="103">
        <v>43496</v>
      </c>
      <c r="M46" s="103">
        <v>44804</v>
      </c>
      <c r="N46" s="104">
        <v>2000000</v>
      </c>
      <c r="O46" s="104">
        <v>2483.5</v>
      </c>
      <c r="P46" s="104">
        <v>2483.5</v>
      </c>
      <c r="Q46" s="104">
        <v>0</v>
      </c>
      <c r="R46" s="167">
        <f>IF(MONTH(M46)&gt;6,YEAR(M46)+1,YEAR(M46))</f>
        <v>2023</v>
      </c>
      <c r="S46" s="215">
        <f>YEAR(L46)</f>
        <v>2019</v>
      </c>
      <c r="T46" s="214">
        <f>MONTH(L46)</f>
        <v>1</v>
      </c>
      <c r="U46" s="211" t="str">
        <f>IF(T46&gt;9,CONCATENATE(S46,T46),CONCATENATE(S46,"0",T46))</f>
        <v>201901</v>
      </c>
      <c r="V46" s="214">
        <f>N46-O46</f>
        <v>1997516.5</v>
      </c>
      <c r="W46" s="214">
        <f ca="1">ROUNDUP((TODAY()-L46)/(365.25/12),0)</f>
        <v>4</v>
      </c>
      <c r="X46" s="214">
        <f>ROUNDDOWN((M46-L46)/(365.25/12),0)</f>
        <v>42</v>
      </c>
      <c r="Y46" s="214">
        <f ca="1">ROUNDDOWN((M46-TODAY())/(365.25/12),0)</f>
        <v>39</v>
      </c>
      <c r="Z46" s="216">
        <f ca="1">W46/X46</f>
        <v>9.5238095238095233E-2</v>
      </c>
      <c r="AA46" s="216">
        <f>O46/N46</f>
        <v>1.24175E-3</v>
      </c>
      <c r="AB46" s="216">
        <f ca="1">AA46-Z46</f>
        <v>-9.3996345238095233E-2</v>
      </c>
      <c r="AC46" s="217">
        <f ca="1">O46/W46</f>
        <v>620.875</v>
      </c>
      <c r="AD46" s="214">
        <f ca="1">V46-(("june 30, 2018"-TODAY())*AC46)</f>
        <v>2188125.125</v>
      </c>
      <c r="AE46" s="211" t="str">
        <f ca="1">IF(W46&gt;36,"1","")</f>
        <v/>
      </c>
      <c r="AF46" s="211" t="str">
        <f ca="1">IF(Y46&lt;1,"1","")</f>
        <v/>
      </c>
      <c r="AG46" s="211" t="str">
        <f ca="1">IF(AB46&lt;-15%,"1","")</f>
        <v/>
      </c>
      <c r="AH46" s="211" t="str">
        <f>IF(AA46&lt;40%,"1","")</f>
        <v>1</v>
      </c>
      <c r="AI46" s="211" t="str">
        <f ca="1">IF(W46&gt;23,IF(AA46&lt;60%,"1",""),"")</f>
        <v/>
      </c>
      <c r="AJ46" s="211" t="str">
        <f ca="1">IF(Y46&lt;7,IF(AA46&lt;40%,"1",""),"")</f>
        <v/>
      </c>
      <c r="AK46" s="211" t="str">
        <f ca="1">IF(AD46&lt;0,"1","")</f>
        <v/>
      </c>
      <c r="AL46" s="218"/>
      <c r="AM46" s="218"/>
      <c r="AN46" s="211" t="e">
        <f>VLOOKUP(J46,'[2]Region code'!$A$3:$B$9,2,FALSE)</f>
        <v>#N/A</v>
      </c>
    </row>
    <row r="47" spans="1:40" ht="17.25">
      <c r="A47" s="99" t="s">
        <v>167</v>
      </c>
      <c r="B47" s="99" t="s">
        <v>168</v>
      </c>
      <c r="C47" s="99" t="s">
        <v>169</v>
      </c>
      <c r="D47" s="99" t="s">
        <v>170</v>
      </c>
      <c r="E47" s="99" t="s">
        <v>171</v>
      </c>
      <c r="F47" s="99" t="s">
        <v>172</v>
      </c>
      <c r="G47" s="99" t="s">
        <v>74</v>
      </c>
      <c r="H47" s="99" t="s">
        <v>75</v>
      </c>
      <c r="I47" s="99" t="s">
        <v>173</v>
      </c>
      <c r="J47" s="99" t="s">
        <v>3</v>
      </c>
      <c r="K47" s="99" t="s">
        <v>154</v>
      </c>
      <c r="L47" s="103">
        <v>43494</v>
      </c>
      <c r="M47" s="103">
        <v>44074</v>
      </c>
      <c r="N47" s="104">
        <v>100000</v>
      </c>
      <c r="O47" s="104">
        <v>0</v>
      </c>
      <c r="P47" s="104">
        <v>0</v>
      </c>
      <c r="Q47" s="104">
        <v>0</v>
      </c>
      <c r="R47" s="167">
        <f>IF(MONTH(M47)&gt;6,YEAR(M47)+1,YEAR(M47))</f>
        <v>2021</v>
      </c>
      <c r="S47" s="215">
        <f>YEAR(L47)</f>
        <v>2019</v>
      </c>
      <c r="T47" s="214">
        <f>MONTH(L47)</f>
        <v>1</v>
      </c>
      <c r="U47" s="211" t="str">
        <f>IF(T47&gt;9,CONCATENATE(S47,T47),CONCATENATE(S47,"0",T47))</f>
        <v>201901</v>
      </c>
      <c r="V47" s="214">
        <f>N47-O47</f>
        <v>100000</v>
      </c>
      <c r="W47" s="214">
        <f ca="1">ROUNDUP((TODAY()-L47)/(365.25/12),0)</f>
        <v>4</v>
      </c>
      <c r="X47" s="214">
        <f>ROUNDDOWN((M47-L47)/(365.25/12),0)</f>
        <v>19</v>
      </c>
      <c r="Y47" s="214">
        <f ca="1">ROUNDDOWN((M47-TODAY())/(365.25/12),0)</f>
        <v>15</v>
      </c>
      <c r="Z47" s="216">
        <f ca="1">W47/X47</f>
        <v>0.21052631578947367</v>
      </c>
      <c r="AA47" s="216">
        <f>O47/N47</f>
        <v>0</v>
      </c>
      <c r="AB47" s="216">
        <f ca="1">AA47-Z47</f>
        <v>-0.21052631578947367</v>
      </c>
      <c r="AC47" s="217">
        <f ca="1">O47/W47</f>
        <v>0</v>
      </c>
      <c r="AD47" s="214">
        <f ca="1">V47-(("june 30, 2018"-TODAY())*AC47)</f>
        <v>100000</v>
      </c>
      <c r="AE47" s="211" t="str">
        <f ca="1">IF(W47&gt;36,"1","")</f>
        <v/>
      </c>
      <c r="AF47" s="211" t="str">
        <f ca="1">IF(Y47&lt;1,"1","")</f>
        <v/>
      </c>
      <c r="AG47" s="211" t="str">
        <f ca="1">IF(AB47&lt;-15%,"1","")</f>
        <v>1</v>
      </c>
      <c r="AH47" s="211" t="str">
        <f>IF(AA47&lt;40%,"1","")</f>
        <v>1</v>
      </c>
      <c r="AI47" s="211" t="str">
        <f ca="1">IF(W47&gt;23,IF(AA47&lt;60%,"1",""),"")</f>
        <v/>
      </c>
      <c r="AJ47" s="211" t="str">
        <f ca="1">IF(Y47&lt;7,IF(AA47&lt;40%,"1",""),"")</f>
        <v/>
      </c>
      <c r="AK47" s="211" t="str">
        <f ca="1">IF(AD47&lt;0,"1","")</f>
        <v/>
      </c>
      <c r="AL47" s="218"/>
      <c r="AM47" s="218"/>
      <c r="AN47" s="211" t="e">
        <f>VLOOKUP(J47,'[2]Region code'!$A$3:$B$9,2,FALSE)</f>
        <v>#N/A</v>
      </c>
    </row>
    <row r="48" spans="1:40" ht="17.25">
      <c r="A48" s="99" t="s">
        <v>155</v>
      </c>
      <c r="B48" s="99" t="s">
        <v>156</v>
      </c>
      <c r="C48" s="99" t="s">
        <v>70</v>
      </c>
      <c r="D48" s="99" t="s">
        <v>174</v>
      </c>
      <c r="E48" s="99" t="s">
        <v>175</v>
      </c>
      <c r="F48" s="99" t="s">
        <v>176</v>
      </c>
      <c r="G48" s="99" t="s">
        <v>74</v>
      </c>
      <c r="H48" s="99" t="s">
        <v>75</v>
      </c>
      <c r="I48" s="99" t="s">
        <v>177</v>
      </c>
      <c r="J48" s="99" t="s">
        <v>7</v>
      </c>
      <c r="K48" s="99" t="s">
        <v>161</v>
      </c>
      <c r="L48" s="103">
        <v>43493</v>
      </c>
      <c r="M48" s="103">
        <v>44074</v>
      </c>
      <c r="N48" s="104">
        <v>650000</v>
      </c>
      <c r="O48" s="104">
        <v>0</v>
      </c>
      <c r="P48" s="104">
        <v>0</v>
      </c>
      <c r="Q48" s="104">
        <v>0</v>
      </c>
      <c r="R48" s="167">
        <f>IF(MONTH(M48)&gt;6,YEAR(M48)+1,YEAR(M48))</f>
        <v>2021</v>
      </c>
      <c r="S48" s="215">
        <f>YEAR(L48)</f>
        <v>2019</v>
      </c>
      <c r="T48" s="214">
        <f>MONTH(L48)</f>
        <v>1</v>
      </c>
      <c r="U48" s="211" t="str">
        <f>IF(T48&gt;9,CONCATENATE(S48,T48),CONCATENATE(S48,"0",T48))</f>
        <v>201901</v>
      </c>
      <c r="V48" s="214">
        <f>N48-O48</f>
        <v>650000</v>
      </c>
      <c r="W48" s="214">
        <f ca="1">ROUNDUP((TODAY()-L48)/(365.25/12),0)</f>
        <v>4</v>
      </c>
      <c r="X48" s="214">
        <f>ROUNDDOWN((M48-L48)/(365.25/12),0)</f>
        <v>19</v>
      </c>
      <c r="Y48" s="214">
        <f ca="1">ROUNDDOWN((M48-TODAY())/(365.25/12),0)</f>
        <v>15</v>
      </c>
      <c r="Z48" s="216">
        <f ca="1">W48/X48</f>
        <v>0.21052631578947367</v>
      </c>
      <c r="AA48" s="216">
        <f>O48/N48</f>
        <v>0</v>
      </c>
      <c r="AB48" s="216">
        <f ca="1">AA48-Z48</f>
        <v>-0.21052631578947367</v>
      </c>
      <c r="AC48" s="217">
        <f ca="1">O48/W48</f>
        <v>0</v>
      </c>
      <c r="AD48" s="214">
        <f ca="1">V48-(("june 30, 2018"-TODAY())*AC48)</f>
        <v>650000</v>
      </c>
      <c r="AE48" s="211" t="str">
        <f ca="1">IF(W48&gt;36,"1","")</f>
        <v/>
      </c>
      <c r="AF48" s="211" t="str">
        <f ca="1">IF(Y48&lt;1,"1","")</f>
        <v/>
      </c>
      <c r="AG48" s="211" t="str">
        <f ca="1">IF(AB48&lt;-15%,"1","")</f>
        <v>1</v>
      </c>
      <c r="AH48" s="211" t="str">
        <f>IF(AA48&lt;40%,"1","")</f>
        <v>1</v>
      </c>
      <c r="AI48" s="211" t="str">
        <f ca="1">IF(W48&gt;23,IF(AA48&lt;60%,"1",""),"")</f>
        <v/>
      </c>
      <c r="AJ48" s="211" t="str">
        <f ca="1">IF(Y48&lt;7,IF(AA48&lt;40%,"1",""),"")</f>
        <v/>
      </c>
      <c r="AK48" s="211" t="str">
        <f ca="1">IF(AD48&lt;0,"1","")</f>
        <v/>
      </c>
      <c r="AL48" s="218"/>
      <c r="AM48" s="218"/>
      <c r="AN48" s="211" t="e">
        <f>VLOOKUP(J48,'[2]Region code'!$A$3:$B$9,2,FALSE)</f>
        <v>#N/A</v>
      </c>
    </row>
    <row r="49" spans="1:40" ht="17.25">
      <c r="A49" s="99" t="s">
        <v>101</v>
      </c>
      <c r="B49" s="99" t="s">
        <v>102</v>
      </c>
      <c r="C49" s="99" t="s">
        <v>95</v>
      </c>
      <c r="D49" s="99" t="s">
        <v>178</v>
      </c>
      <c r="E49" s="99" t="s">
        <v>179</v>
      </c>
      <c r="F49" s="99" t="s">
        <v>180</v>
      </c>
      <c r="G49" s="99" t="s">
        <v>74</v>
      </c>
      <c r="H49" s="99" t="s">
        <v>75</v>
      </c>
      <c r="I49" s="99" t="s">
        <v>181</v>
      </c>
      <c r="J49" s="99" t="s">
        <v>2</v>
      </c>
      <c r="K49" s="99" t="s">
        <v>182</v>
      </c>
      <c r="L49" s="103">
        <v>43493</v>
      </c>
      <c r="M49" s="103">
        <v>43890</v>
      </c>
      <c r="N49" s="104">
        <v>400000</v>
      </c>
      <c r="O49" s="104">
        <v>143822.42000000001</v>
      </c>
      <c r="P49" s="104">
        <v>143822.42000000001</v>
      </c>
      <c r="Q49" s="104">
        <v>30886.01</v>
      </c>
      <c r="R49" s="167">
        <f>IF(MONTH(M49)&gt;6,YEAR(M49)+1,YEAR(M49))</f>
        <v>2020</v>
      </c>
      <c r="S49" s="215">
        <f>YEAR(L49)</f>
        <v>2019</v>
      </c>
      <c r="T49" s="214">
        <f>MONTH(L49)</f>
        <v>1</v>
      </c>
      <c r="U49" s="211" t="str">
        <f>IF(T49&gt;9,CONCATENATE(S49,T49),CONCATENATE(S49,"0",T49))</f>
        <v>201901</v>
      </c>
      <c r="V49" s="214">
        <f>N49-O49</f>
        <v>256177.58</v>
      </c>
      <c r="W49" s="214">
        <f ca="1">ROUNDUP((TODAY()-L49)/(365.25/12),0)</f>
        <v>4</v>
      </c>
      <c r="X49" s="214">
        <f>ROUNDDOWN((M49-L49)/(365.25/12),0)</f>
        <v>13</v>
      </c>
      <c r="Y49" s="214">
        <f ca="1">ROUNDDOWN((M49-TODAY())/(365.25/12),0)</f>
        <v>9</v>
      </c>
      <c r="Z49" s="216">
        <f ca="1">W49/X49</f>
        <v>0.30769230769230771</v>
      </c>
      <c r="AA49" s="216">
        <f>O49/N49</f>
        <v>0.35955605000000002</v>
      </c>
      <c r="AB49" s="216">
        <f ca="1">AA49-Z49</f>
        <v>5.1863742307692307E-2</v>
      </c>
      <c r="AC49" s="217">
        <f ca="1">O49/W49</f>
        <v>35955.605000000003</v>
      </c>
      <c r="AD49" s="214">
        <f ca="1">V49-(("june 30, 2018"-TODAY())*AC49)</f>
        <v>11294548.315000001</v>
      </c>
      <c r="AE49" s="211" t="str">
        <f ca="1">IF(W49&gt;36,"1","")</f>
        <v/>
      </c>
      <c r="AF49" s="211" t="str">
        <f ca="1">IF(Y49&lt;1,"1","")</f>
        <v/>
      </c>
      <c r="AG49" s="211" t="str">
        <f ca="1">IF(AB49&lt;-15%,"1","")</f>
        <v/>
      </c>
      <c r="AH49" s="211" t="str">
        <f>IF(AA49&lt;40%,"1","")</f>
        <v>1</v>
      </c>
      <c r="AI49" s="211" t="str">
        <f ca="1">IF(W49&gt;23,IF(AA49&lt;60%,"1",""),"")</f>
        <v/>
      </c>
      <c r="AJ49" s="211" t="str">
        <f ca="1">IF(Y49&lt;7,IF(AA49&lt;40%,"1",""),"")</f>
        <v/>
      </c>
      <c r="AK49" s="211" t="str">
        <f ca="1">IF(AD49&lt;0,"1","")</f>
        <v/>
      </c>
      <c r="AL49" s="218"/>
      <c r="AM49" s="218"/>
      <c r="AN49" s="211" t="e">
        <f>VLOOKUP(J49,'[2]Region code'!$A$3:$B$9,2,FALSE)</f>
        <v>#N/A</v>
      </c>
    </row>
    <row r="50" spans="1:40" ht="17.25">
      <c r="A50" s="99" t="s">
        <v>183</v>
      </c>
      <c r="B50" s="99" t="s">
        <v>184</v>
      </c>
      <c r="C50" s="99" t="s">
        <v>70</v>
      </c>
      <c r="D50" s="99" t="s">
        <v>185</v>
      </c>
      <c r="E50" s="99" t="s">
        <v>186</v>
      </c>
      <c r="F50" s="99" t="s">
        <v>187</v>
      </c>
      <c r="G50" s="99" t="s">
        <v>74</v>
      </c>
      <c r="H50" s="99" t="s">
        <v>75</v>
      </c>
      <c r="I50" s="99" t="s">
        <v>188</v>
      </c>
      <c r="J50" s="99" t="s">
        <v>84</v>
      </c>
      <c r="K50" s="99" t="s">
        <v>85</v>
      </c>
      <c r="L50" s="103">
        <v>43489</v>
      </c>
      <c r="M50" s="103">
        <v>44043</v>
      </c>
      <c r="N50" s="104">
        <v>1500000</v>
      </c>
      <c r="O50" s="104">
        <v>22216.21</v>
      </c>
      <c r="P50" s="104">
        <v>22216.21</v>
      </c>
      <c r="Q50" s="104">
        <v>0</v>
      </c>
      <c r="R50" s="167">
        <f>IF(MONTH(M50)&gt;6,YEAR(M50)+1,YEAR(M50))</f>
        <v>2021</v>
      </c>
      <c r="S50" s="215">
        <f>YEAR(L50)</f>
        <v>2019</v>
      </c>
      <c r="T50" s="214">
        <f>MONTH(L50)</f>
        <v>1</v>
      </c>
      <c r="U50" s="211" t="str">
        <f>IF(T50&gt;9,CONCATENATE(S50,T50),CONCATENATE(S50,"0",T50))</f>
        <v>201901</v>
      </c>
      <c r="V50" s="214">
        <f>N50-O50</f>
        <v>1477783.79</v>
      </c>
      <c r="W50" s="214">
        <f ca="1">ROUNDUP((TODAY()-L50)/(365.25/12),0)</f>
        <v>4</v>
      </c>
      <c r="X50" s="214">
        <f>ROUNDDOWN((M50-L50)/(365.25/12),0)</f>
        <v>18</v>
      </c>
      <c r="Y50" s="214">
        <f ca="1">ROUNDDOWN((M50-TODAY())/(365.25/12),0)</f>
        <v>14</v>
      </c>
      <c r="Z50" s="216">
        <f ca="1">W50/X50</f>
        <v>0.22222222222222221</v>
      </c>
      <c r="AA50" s="216">
        <f>O50/N50</f>
        <v>1.4810806666666666E-2</v>
      </c>
      <c r="AB50" s="216">
        <f ca="1">AA50-Z50</f>
        <v>-0.20741141555555553</v>
      </c>
      <c r="AC50" s="217">
        <f ca="1">O50/W50</f>
        <v>5554.0524999999998</v>
      </c>
      <c r="AD50" s="214">
        <f ca="1">V50-(("june 30, 2018"-TODAY())*AC50)</f>
        <v>3182877.9074999997</v>
      </c>
      <c r="AE50" s="211" t="str">
        <f ca="1">IF(W50&gt;36,"1","")</f>
        <v/>
      </c>
      <c r="AF50" s="211" t="str">
        <f ca="1">IF(Y50&lt;1,"1","")</f>
        <v/>
      </c>
      <c r="AG50" s="211" t="str">
        <f ca="1">IF(AB50&lt;-15%,"1","")</f>
        <v>1</v>
      </c>
      <c r="AH50" s="211" t="str">
        <f>IF(AA50&lt;40%,"1","")</f>
        <v>1</v>
      </c>
      <c r="AI50" s="211" t="str">
        <f ca="1">IF(W50&gt;23,IF(AA50&lt;60%,"1",""),"")</f>
        <v/>
      </c>
      <c r="AJ50" s="211" t="str">
        <f ca="1">IF(Y50&lt;7,IF(AA50&lt;40%,"1",""),"")</f>
        <v/>
      </c>
      <c r="AK50" s="211" t="str">
        <f ca="1">IF(AD50&lt;0,"1","")</f>
        <v/>
      </c>
      <c r="AL50" s="218"/>
      <c r="AM50" s="218"/>
      <c r="AN50" s="211" t="e">
        <f>VLOOKUP(J50,'[2]Region code'!$A$3:$B$9,2,FALSE)</f>
        <v>#N/A</v>
      </c>
    </row>
    <row r="51" spans="1:40" ht="17.25">
      <c r="A51" s="99" t="s">
        <v>167</v>
      </c>
      <c r="B51" s="99" t="s">
        <v>168</v>
      </c>
      <c r="C51" s="99" t="s">
        <v>169</v>
      </c>
      <c r="D51" s="99" t="s">
        <v>189</v>
      </c>
      <c r="E51" s="99" t="s">
        <v>190</v>
      </c>
      <c r="F51" s="99" t="s">
        <v>191</v>
      </c>
      <c r="G51" s="99" t="s">
        <v>74</v>
      </c>
      <c r="H51" s="99" t="s">
        <v>75</v>
      </c>
      <c r="I51" s="99" t="s">
        <v>192</v>
      </c>
      <c r="J51" s="99" t="s">
        <v>2</v>
      </c>
      <c r="K51" s="99" t="s">
        <v>107</v>
      </c>
      <c r="L51" s="103">
        <v>43488</v>
      </c>
      <c r="M51" s="103">
        <v>44165</v>
      </c>
      <c r="N51" s="104">
        <v>170000</v>
      </c>
      <c r="O51" s="104">
        <v>17389.22</v>
      </c>
      <c r="P51" s="104">
        <v>17389.22</v>
      </c>
      <c r="Q51" s="104">
        <v>4143</v>
      </c>
      <c r="R51" s="167">
        <f>IF(MONTH(M51)&gt;6,YEAR(M51)+1,YEAR(M51))</f>
        <v>2021</v>
      </c>
      <c r="S51" s="215">
        <f>YEAR(L51)</f>
        <v>2019</v>
      </c>
      <c r="T51" s="214">
        <f>MONTH(L51)</f>
        <v>1</v>
      </c>
      <c r="U51" s="211" t="str">
        <f>IF(T51&gt;9,CONCATENATE(S51,T51),CONCATENATE(S51,"0",T51))</f>
        <v>201901</v>
      </c>
      <c r="V51" s="214">
        <f>N51-O51</f>
        <v>152610.78</v>
      </c>
      <c r="W51" s="214">
        <f ca="1">ROUNDUP((TODAY()-L51)/(365.25/12),0)</f>
        <v>4</v>
      </c>
      <c r="X51" s="214">
        <f>ROUNDDOWN((M51-L51)/(365.25/12),0)</f>
        <v>22</v>
      </c>
      <c r="Y51" s="214">
        <f ca="1">ROUNDDOWN((M51-TODAY())/(365.25/12),0)</f>
        <v>18</v>
      </c>
      <c r="Z51" s="216">
        <f ca="1">W51/X51</f>
        <v>0.18181818181818182</v>
      </c>
      <c r="AA51" s="216">
        <f>O51/N51</f>
        <v>0.10228952941176471</v>
      </c>
      <c r="AB51" s="216">
        <f ca="1">AA51-Z51</f>
        <v>-7.9528652406417114E-2</v>
      </c>
      <c r="AC51" s="217">
        <f ca="1">O51/W51</f>
        <v>4347.3050000000003</v>
      </c>
      <c r="AD51" s="214">
        <f ca="1">V51-(("june 30, 2018"-TODAY())*AC51)</f>
        <v>1487233.415</v>
      </c>
      <c r="AE51" s="211" t="str">
        <f ca="1">IF(W51&gt;36,"1","")</f>
        <v/>
      </c>
      <c r="AF51" s="211" t="str">
        <f ca="1">IF(Y51&lt;1,"1","")</f>
        <v/>
      </c>
      <c r="AG51" s="211" t="str">
        <f ca="1">IF(AB51&lt;-15%,"1","")</f>
        <v/>
      </c>
      <c r="AH51" s="211" t="str">
        <f>IF(AA51&lt;40%,"1","")</f>
        <v>1</v>
      </c>
      <c r="AI51" s="211" t="str">
        <f ca="1">IF(W51&gt;23,IF(AA51&lt;60%,"1",""),"")</f>
        <v/>
      </c>
      <c r="AJ51" s="211" t="str">
        <f ca="1">IF(Y51&lt;7,IF(AA51&lt;40%,"1",""),"")</f>
        <v/>
      </c>
      <c r="AK51" s="211" t="str">
        <f ca="1">IF(AD51&lt;0,"1","")</f>
        <v/>
      </c>
      <c r="AL51" s="218"/>
      <c r="AM51" s="218"/>
      <c r="AN51" s="211" t="e">
        <f>VLOOKUP(J51,'[2]Region code'!$A$3:$B$9,2,FALSE)</f>
        <v>#N/A</v>
      </c>
    </row>
    <row r="52" spans="1:40" ht="17.25">
      <c r="A52" s="99" t="s">
        <v>193</v>
      </c>
      <c r="B52" s="99" t="s">
        <v>194</v>
      </c>
      <c r="C52" s="99" t="s">
        <v>70</v>
      </c>
      <c r="D52" s="99" t="s">
        <v>195</v>
      </c>
      <c r="E52" s="99" t="s">
        <v>196</v>
      </c>
      <c r="F52" s="99" t="s">
        <v>197</v>
      </c>
      <c r="G52" s="99" t="s">
        <v>74</v>
      </c>
      <c r="H52" s="99" t="s">
        <v>75</v>
      </c>
      <c r="I52" s="99" t="s">
        <v>198</v>
      </c>
      <c r="J52" s="99" t="s">
        <v>3</v>
      </c>
      <c r="K52" s="99" t="s">
        <v>199</v>
      </c>
      <c r="L52" s="103">
        <v>43488</v>
      </c>
      <c r="M52" s="103">
        <v>43982</v>
      </c>
      <c r="N52" s="104">
        <v>40000</v>
      </c>
      <c r="O52" s="104">
        <v>17537.900000000001</v>
      </c>
      <c r="P52" s="104">
        <v>17537.900000000001</v>
      </c>
      <c r="Q52" s="104">
        <v>0</v>
      </c>
      <c r="R52" s="167">
        <f>IF(MONTH(M52)&gt;6,YEAR(M52)+1,YEAR(M52))</f>
        <v>2020</v>
      </c>
      <c r="S52" s="215">
        <f>YEAR(L52)</f>
        <v>2019</v>
      </c>
      <c r="T52" s="214">
        <f>MONTH(L52)</f>
        <v>1</v>
      </c>
      <c r="U52" s="211" t="str">
        <f>IF(T52&gt;9,CONCATENATE(S52,T52),CONCATENATE(S52,"0",T52))</f>
        <v>201901</v>
      </c>
      <c r="V52" s="214">
        <f>N52-O52</f>
        <v>22462.1</v>
      </c>
      <c r="W52" s="214">
        <f ca="1">ROUNDUP((TODAY()-L52)/(365.25/12),0)</f>
        <v>4</v>
      </c>
      <c r="X52" s="214">
        <f>ROUNDDOWN((M52-L52)/(365.25/12),0)</f>
        <v>16</v>
      </c>
      <c r="Y52" s="214">
        <f ca="1">ROUNDDOWN((M52-TODAY())/(365.25/12),0)</f>
        <v>12</v>
      </c>
      <c r="Z52" s="216">
        <f ca="1">W52/X52</f>
        <v>0.25</v>
      </c>
      <c r="AA52" s="216">
        <f>O52/N52</f>
        <v>0.43844750000000005</v>
      </c>
      <c r="AB52" s="216">
        <f ca="1">AA52-Z52</f>
        <v>0.18844750000000005</v>
      </c>
      <c r="AC52" s="217">
        <f ca="1">O52/W52</f>
        <v>4384.4750000000004</v>
      </c>
      <c r="AD52" s="214">
        <f ca="1">V52-(("june 30, 2018"-TODAY())*AC52)</f>
        <v>1368495.9250000003</v>
      </c>
      <c r="AE52" s="211" t="str">
        <f ca="1">IF(W52&gt;36,"1","")</f>
        <v/>
      </c>
      <c r="AF52" s="211" t="str">
        <f ca="1">IF(Y52&lt;1,"1","")</f>
        <v/>
      </c>
      <c r="AG52" s="211" t="str">
        <f ca="1">IF(AB52&lt;-15%,"1","")</f>
        <v/>
      </c>
      <c r="AH52" s="211" t="str">
        <f>IF(AA52&lt;40%,"1","")</f>
        <v/>
      </c>
      <c r="AI52" s="211" t="str">
        <f ca="1">IF(W52&gt;23,IF(AA52&lt;60%,"1",""),"")</f>
        <v/>
      </c>
      <c r="AJ52" s="211" t="str">
        <f ca="1">IF(Y52&lt;7,IF(AA52&lt;40%,"1",""),"")</f>
        <v/>
      </c>
      <c r="AK52" s="211" t="str">
        <f ca="1">IF(AD52&lt;0,"1","")</f>
        <v/>
      </c>
      <c r="AL52" s="218"/>
      <c r="AM52" s="218"/>
      <c r="AN52" s="211" t="e">
        <f>VLOOKUP(J52,'[2]Region code'!$A$3:$B$9,2,FALSE)</f>
        <v>#N/A</v>
      </c>
    </row>
    <row r="53" spans="1:40" ht="17.25">
      <c r="A53" s="99" t="s">
        <v>200</v>
      </c>
      <c r="B53" s="99" t="s">
        <v>201</v>
      </c>
      <c r="C53" s="99" t="s">
        <v>202</v>
      </c>
      <c r="D53" s="99" t="s">
        <v>203</v>
      </c>
      <c r="E53" s="99" t="s">
        <v>204</v>
      </c>
      <c r="F53" s="99" t="s">
        <v>205</v>
      </c>
      <c r="G53" s="99" t="s">
        <v>74</v>
      </c>
      <c r="H53" s="99" t="s">
        <v>75</v>
      </c>
      <c r="I53" s="99" t="s">
        <v>206</v>
      </c>
      <c r="J53" s="99" t="s">
        <v>3</v>
      </c>
      <c r="K53" s="99" t="s">
        <v>207</v>
      </c>
      <c r="L53" s="103">
        <v>43486</v>
      </c>
      <c r="M53" s="103">
        <v>43861</v>
      </c>
      <c r="N53" s="104">
        <v>95000</v>
      </c>
      <c r="O53" s="104">
        <v>5749.12</v>
      </c>
      <c r="P53" s="104">
        <v>5749.12</v>
      </c>
      <c r="Q53" s="104">
        <v>48100</v>
      </c>
      <c r="R53" s="167">
        <f>IF(MONTH(M53)&gt;6,YEAR(M53)+1,YEAR(M53))</f>
        <v>2020</v>
      </c>
      <c r="S53" s="215">
        <f>YEAR(L53)</f>
        <v>2019</v>
      </c>
      <c r="T53" s="214">
        <f>MONTH(L53)</f>
        <v>1</v>
      </c>
      <c r="U53" s="211" t="str">
        <f>IF(T53&gt;9,CONCATENATE(S53,T53),CONCATENATE(S53,"0",T53))</f>
        <v>201901</v>
      </c>
      <c r="V53" s="214">
        <f>N53-O53</f>
        <v>89250.880000000005</v>
      </c>
      <c r="W53" s="214">
        <f ca="1">ROUNDUP((TODAY()-L53)/(365.25/12),0)</f>
        <v>4</v>
      </c>
      <c r="X53" s="214">
        <f>ROUNDDOWN((M53-L53)/(365.25/12),0)</f>
        <v>12</v>
      </c>
      <c r="Y53" s="214">
        <f ca="1">ROUNDDOWN((M53-TODAY())/(365.25/12),0)</f>
        <v>8</v>
      </c>
      <c r="Z53" s="216">
        <f ca="1">W53/X53</f>
        <v>0.33333333333333331</v>
      </c>
      <c r="AA53" s="216">
        <f>O53/N53</f>
        <v>6.0517052631578944E-2</v>
      </c>
      <c r="AB53" s="216">
        <f ca="1">AA53-Z53</f>
        <v>-0.27281628070175434</v>
      </c>
      <c r="AC53" s="217">
        <f ca="1">O53/W53</f>
        <v>1437.28</v>
      </c>
      <c r="AD53" s="214">
        <f ca="1">V53-(("june 30, 2018"-TODAY())*AC53)</f>
        <v>530495.84</v>
      </c>
      <c r="AE53" s="211" t="str">
        <f ca="1">IF(W53&gt;36,"1","")</f>
        <v/>
      </c>
      <c r="AF53" s="211" t="str">
        <f ca="1">IF(Y53&lt;1,"1","")</f>
        <v/>
      </c>
      <c r="AG53" s="211" t="str">
        <f ca="1">IF(AB53&lt;-15%,"1","")</f>
        <v>1</v>
      </c>
      <c r="AH53" s="211" t="str">
        <f>IF(AA53&lt;40%,"1","")</f>
        <v>1</v>
      </c>
      <c r="AI53" s="211" t="str">
        <f ca="1">IF(W53&gt;23,IF(AA53&lt;60%,"1",""),"")</f>
        <v/>
      </c>
      <c r="AJ53" s="211" t="str">
        <f ca="1">IF(Y53&lt;7,IF(AA53&lt;40%,"1",""),"")</f>
        <v/>
      </c>
      <c r="AK53" s="211" t="str">
        <f ca="1">IF(AD53&lt;0,"1","")</f>
        <v/>
      </c>
      <c r="AL53" s="218"/>
      <c r="AM53" s="218"/>
      <c r="AN53" s="211" t="e">
        <f>VLOOKUP(J53,'[2]Region code'!$A$3:$B$9,2,FALSE)</f>
        <v>#N/A</v>
      </c>
    </row>
    <row r="54" spans="1:40" ht="17.25">
      <c r="A54" s="99" t="s">
        <v>93</v>
      </c>
      <c r="B54" s="99" t="s">
        <v>94</v>
      </c>
      <c r="C54" s="99" t="s">
        <v>95</v>
      </c>
      <c r="D54" s="99" t="s">
        <v>208</v>
      </c>
      <c r="E54" s="99" t="s">
        <v>209</v>
      </c>
      <c r="F54" s="99" t="s">
        <v>210</v>
      </c>
      <c r="G54" s="99" t="s">
        <v>124</v>
      </c>
      <c r="H54" s="99" t="s">
        <v>75</v>
      </c>
      <c r="I54" s="99" t="s">
        <v>211</v>
      </c>
      <c r="J54" s="99" t="s">
        <v>2</v>
      </c>
      <c r="K54" s="99" t="s">
        <v>212</v>
      </c>
      <c r="L54" s="103">
        <v>43473</v>
      </c>
      <c r="M54" s="103">
        <v>43830</v>
      </c>
      <c r="N54" s="104">
        <v>1265000</v>
      </c>
      <c r="O54" s="104">
        <v>648269.16</v>
      </c>
      <c r="P54" s="104">
        <v>648269.16</v>
      </c>
      <c r="Q54" s="104">
        <v>616730.84</v>
      </c>
      <c r="R54" s="167">
        <f>IF(MONTH(M54)&gt;6,YEAR(M54)+1,YEAR(M54))</f>
        <v>2020</v>
      </c>
      <c r="S54" s="215">
        <f>YEAR(L54)</f>
        <v>2019</v>
      </c>
      <c r="T54" s="214">
        <f>MONTH(L54)</f>
        <v>1</v>
      </c>
      <c r="U54" s="211" t="str">
        <f>IF(T54&gt;9,CONCATENATE(S54,T54),CONCATENATE(S54,"0",T54))</f>
        <v>201901</v>
      </c>
      <c r="V54" s="214">
        <f>N54-O54</f>
        <v>616730.84</v>
      </c>
      <c r="W54" s="214">
        <f ca="1">ROUNDUP((TODAY()-L54)/(365.25/12),0)</f>
        <v>4</v>
      </c>
      <c r="X54" s="214">
        <f>ROUNDDOWN((M54-L54)/(365.25/12),0)</f>
        <v>11</v>
      </c>
      <c r="Y54" s="214">
        <f ca="1">ROUNDDOWN((M54-TODAY())/(365.25/12),0)</f>
        <v>7</v>
      </c>
      <c r="Z54" s="216">
        <f ca="1">W54/X54</f>
        <v>0.36363636363636365</v>
      </c>
      <c r="AA54" s="216">
        <f>O54/N54</f>
        <v>0.51246573913043481</v>
      </c>
      <c r="AB54" s="216">
        <f ca="1">AA54-Z54</f>
        <v>0.14882937549407116</v>
      </c>
      <c r="AC54" s="217">
        <f ca="1">O54/W54</f>
        <v>162067.29</v>
      </c>
      <c r="AD54" s="214">
        <f ca="1">V54-(("june 30, 2018"-TODAY())*AC54)</f>
        <v>50371388.870000005</v>
      </c>
      <c r="AE54" s="211" t="str">
        <f ca="1">IF(W54&gt;36,"1","")</f>
        <v/>
      </c>
      <c r="AF54" s="211" t="str">
        <f ca="1">IF(Y54&lt;1,"1","")</f>
        <v/>
      </c>
      <c r="AG54" s="211" t="str">
        <f ca="1">IF(AB54&lt;-15%,"1","")</f>
        <v/>
      </c>
      <c r="AH54" s="211" t="str">
        <f>IF(AA54&lt;40%,"1","")</f>
        <v/>
      </c>
      <c r="AI54" s="211" t="str">
        <f ca="1">IF(W54&gt;23,IF(AA54&lt;60%,"1",""),"")</f>
        <v/>
      </c>
      <c r="AJ54" s="211" t="str">
        <f ca="1">IF(Y54&lt;7,IF(AA54&lt;40%,"1",""),"")</f>
        <v/>
      </c>
      <c r="AK54" s="211" t="str">
        <f ca="1">IF(AD54&lt;0,"1","")</f>
        <v/>
      </c>
      <c r="AL54" s="218"/>
      <c r="AM54" s="218"/>
      <c r="AN54" s="211" t="e">
        <f>VLOOKUP(J54,'[2]Region code'!$A$3:$B$9,2,FALSE)</f>
        <v>#N/A</v>
      </c>
    </row>
    <row r="55" spans="1:40" ht="17.25">
      <c r="A55" s="99" t="s">
        <v>193</v>
      </c>
      <c r="B55" s="99" t="s">
        <v>194</v>
      </c>
      <c r="C55" s="99" t="s">
        <v>70</v>
      </c>
      <c r="D55" s="99" t="s">
        <v>213</v>
      </c>
      <c r="E55" s="99" t="s">
        <v>214</v>
      </c>
      <c r="F55" s="99" t="s">
        <v>215</v>
      </c>
      <c r="G55" s="99" t="s">
        <v>74</v>
      </c>
      <c r="H55" s="99" t="s">
        <v>75</v>
      </c>
      <c r="I55" s="99" t="s">
        <v>111</v>
      </c>
      <c r="J55" s="99" t="s">
        <v>3</v>
      </c>
      <c r="K55" s="99" t="s">
        <v>112</v>
      </c>
      <c r="L55" s="103">
        <v>43472</v>
      </c>
      <c r="M55" s="103">
        <v>43646</v>
      </c>
      <c r="N55" s="104">
        <v>25000</v>
      </c>
      <c r="O55" s="104">
        <v>0</v>
      </c>
      <c r="P55" s="104">
        <v>0</v>
      </c>
      <c r="Q55" s="104">
        <v>0</v>
      </c>
      <c r="R55" s="167">
        <f>IF(MONTH(M55)&gt;6,YEAR(M55)+1,YEAR(M55))</f>
        <v>2019</v>
      </c>
      <c r="S55" s="215">
        <f>YEAR(L55)</f>
        <v>2019</v>
      </c>
      <c r="T55" s="214">
        <f>MONTH(L55)</f>
        <v>1</v>
      </c>
      <c r="U55" s="211" t="str">
        <f>IF(T55&gt;9,CONCATENATE(S55,T55),CONCATENATE(S55,"0",T55))</f>
        <v>201901</v>
      </c>
      <c r="V55" s="214">
        <f>N55-O55</f>
        <v>25000</v>
      </c>
      <c r="W55" s="214">
        <f ca="1">ROUNDUP((TODAY()-L55)/(365.25/12),0)</f>
        <v>4</v>
      </c>
      <c r="X55" s="214">
        <f>ROUNDDOWN((M55-L55)/(365.25/12),0)</f>
        <v>5</v>
      </c>
      <c r="Y55" s="214">
        <f ca="1">ROUNDDOWN((M55-TODAY())/(365.25/12),0)</f>
        <v>1</v>
      </c>
      <c r="Z55" s="216">
        <f ca="1">W55/X55</f>
        <v>0.8</v>
      </c>
      <c r="AA55" s="216">
        <f>O55/N55</f>
        <v>0</v>
      </c>
      <c r="AB55" s="216">
        <f ca="1">AA55-Z55</f>
        <v>-0.8</v>
      </c>
      <c r="AC55" s="217">
        <f ca="1">O55/W55</f>
        <v>0</v>
      </c>
      <c r="AD55" s="214">
        <f ca="1">V55-(("june 30, 2018"-TODAY())*AC55)</f>
        <v>25000</v>
      </c>
      <c r="AE55" s="211" t="str">
        <f ca="1">IF(W55&gt;36,"1","")</f>
        <v/>
      </c>
      <c r="AF55" s="211" t="str">
        <f ca="1">IF(Y55&lt;1,"1","")</f>
        <v/>
      </c>
      <c r="AG55" s="211" t="str">
        <f ca="1">IF(AB55&lt;-15%,"1","")</f>
        <v>1</v>
      </c>
      <c r="AH55" s="211" t="str">
        <f>IF(AA55&lt;40%,"1","")</f>
        <v>1</v>
      </c>
      <c r="AI55" s="211" t="str">
        <f ca="1">IF(W55&gt;23,IF(AA55&lt;60%,"1",""),"")</f>
        <v/>
      </c>
      <c r="AJ55" s="211" t="str">
        <f ca="1">IF(Y55&lt;7,IF(AA55&lt;40%,"1",""),"")</f>
        <v>1</v>
      </c>
      <c r="AK55" s="211" t="str">
        <f ca="1">IF(AD55&lt;0,"1","")</f>
        <v/>
      </c>
      <c r="AL55" s="218"/>
      <c r="AM55" s="218"/>
      <c r="AN55" s="211" t="e">
        <f>VLOOKUP(J55,'[2]Region code'!$A$3:$B$9,2,FALSE)</f>
        <v>#N/A</v>
      </c>
    </row>
    <row r="56" spans="1:40" ht="17.25">
      <c r="A56" s="99" t="s">
        <v>86</v>
      </c>
      <c r="B56" s="99" t="s">
        <v>87</v>
      </c>
      <c r="C56" s="99" t="s">
        <v>70</v>
      </c>
      <c r="D56" s="99" t="s">
        <v>216</v>
      </c>
      <c r="E56" s="99" t="s">
        <v>217</v>
      </c>
      <c r="F56" s="99" t="s">
        <v>218</v>
      </c>
      <c r="G56" s="99" t="s">
        <v>74</v>
      </c>
      <c r="H56" s="99" t="s">
        <v>75</v>
      </c>
      <c r="I56" s="99" t="s">
        <v>125</v>
      </c>
      <c r="J56" s="99" t="s">
        <v>4</v>
      </c>
      <c r="K56" s="99" t="s">
        <v>126</v>
      </c>
      <c r="L56" s="103">
        <v>43461</v>
      </c>
      <c r="M56" s="103">
        <v>44012</v>
      </c>
      <c r="N56" s="104">
        <v>350000</v>
      </c>
      <c r="O56" s="104">
        <v>0</v>
      </c>
      <c r="P56" s="104">
        <v>0</v>
      </c>
      <c r="Q56" s="104">
        <v>0</v>
      </c>
      <c r="R56" s="167">
        <f>IF(MONTH(M56)&gt;6,YEAR(M56)+1,YEAR(M56))</f>
        <v>2020</v>
      </c>
      <c r="S56" s="215">
        <f>YEAR(L56)</f>
        <v>2018</v>
      </c>
      <c r="T56" s="214">
        <f>MONTH(L56)</f>
        <v>12</v>
      </c>
      <c r="U56" s="211" t="str">
        <f>IF(T56&gt;9,CONCATENATE(S56,T56),CONCATENATE(S56,"0",T56))</f>
        <v>201812</v>
      </c>
      <c r="V56" s="214">
        <f>N56-O56</f>
        <v>350000</v>
      </c>
      <c r="W56" s="214">
        <f ca="1">ROUNDUP((TODAY()-L56)/(365.25/12),0)</f>
        <v>5</v>
      </c>
      <c r="X56" s="214">
        <f>ROUNDDOWN((M56-L56)/(365.25/12),0)</f>
        <v>18</v>
      </c>
      <c r="Y56" s="214">
        <f ca="1">ROUNDDOWN((M56-TODAY())/(365.25/12),0)</f>
        <v>13</v>
      </c>
      <c r="Z56" s="216">
        <f ca="1">W56/X56</f>
        <v>0.27777777777777779</v>
      </c>
      <c r="AA56" s="216">
        <f>O56/N56</f>
        <v>0</v>
      </c>
      <c r="AB56" s="216">
        <f ca="1">AA56-Z56</f>
        <v>-0.27777777777777779</v>
      </c>
      <c r="AC56" s="217">
        <f ca="1">O56/W56</f>
        <v>0</v>
      </c>
      <c r="AD56" s="214">
        <f ca="1">V56-(("june 30, 2018"-TODAY())*AC56)</f>
        <v>350000</v>
      </c>
      <c r="AE56" s="211" t="str">
        <f ca="1">IF(W56&gt;36,"1","")</f>
        <v/>
      </c>
      <c r="AF56" s="211" t="str">
        <f ca="1">IF(Y56&lt;1,"1","")</f>
        <v/>
      </c>
      <c r="AG56" s="211" t="str">
        <f ca="1">IF(AB56&lt;-15%,"1","")</f>
        <v>1</v>
      </c>
      <c r="AH56" s="211" t="str">
        <f>IF(AA56&lt;40%,"1","")</f>
        <v>1</v>
      </c>
      <c r="AI56" s="211" t="str">
        <f ca="1">IF(W56&gt;23,IF(AA56&lt;60%,"1",""),"")</f>
        <v/>
      </c>
      <c r="AJ56" s="211" t="str">
        <f ca="1">IF(Y56&lt;7,IF(AA56&lt;40%,"1",""),"")</f>
        <v/>
      </c>
      <c r="AK56" s="211" t="str">
        <f ca="1">IF(AD56&lt;0,"1","")</f>
        <v/>
      </c>
      <c r="AL56" s="218"/>
      <c r="AM56" s="218"/>
      <c r="AN56" s="211" t="e">
        <f>VLOOKUP(J56,'[2]Region code'!$A$3:$B$9,2,FALSE)</f>
        <v>#N/A</v>
      </c>
    </row>
    <row r="57" spans="1:40" ht="17.25">
      <c r="A57" s="99" t="s">
        <v>86</v>
      </c>
      <c r="B57" s="99" t="s">
        <v>87</v>
      </c>
      <c r="C57" s="99" t="s">
        <v>70</v>
      </c>
      <c r="D57" s="99" t="s">
        <v>219</v>
      </c>
      <c r="E57" s="99" t="s">
        <v>220</v>
      </c>
      <c r="F57" s="99" t="s">
        <v>221</v>
      </c>
      <c r="G57" s="99" t="s">
        <v>74</v>
      </c>
      <c r="H57" s="99" t="s">
        <v>75</v>
      </c>
      <c r="I57" s="99" t="s">
        <v>222</v>
      </c>
      <c r="J57" s="99" t="s">
        <v>4</v>
      </c>
      <c r="K57" s="99" t="s">
        <v>126</v>
      </c>
      <c r="L57" s="103">
        <v>43458</v>
      </c>
      <c r="M57" s="103">
        <v>43921</v>
      </c>
      <c r="N57" s="104">
        <v>500000</v>
      </c>
      <c r="O57" s="104">
        <v>19057.490000000002</v>
      </c>
      <c r="P57" s="104">
        <v>19057.490000000002</v>
      </c>
      <c r="Q57" s="104">
        <v>0</v>
      </c>
      <c r="R57" s="167">
        <f>IF(MONTH(M57)&gt;6,YEAR(M57)+1,YEAR(M57))</f>
        <v>2020</v>
      </c>
      <c r="S57" s="215">
        <f>YEAR(L57)</f>
        <v>2018</v>
      </c>
      <c r="T57" s="214">
        <f>MONTH(L57)</f>
        <v>12</v>
      </c>
      <c r="U57" s="211" t="str">
        <f>IF(T57&gt;9,CONCATENATE(S57,T57),CONCATENATE(S57,"0",T57))</f>
        <v>201812</v>
      </c>
      <c r="V57" s="214">
        <f>N57-O57</f>
        <v>480942.51</v>
      </c>
      <c r="W57" s="214">
        <f ca="1">ROUNDUP((TODAY()-L57)/(365.25/12),0)</f>
        <v>5</v>
      </c>
      <c r="X57" s="214">
        <f>ROUNDDOWN((M57-L57)/(365.25/12),0)</f>
        <v>15</v>
      </c>
      <c r="Y57" s="214">
        <f ca="1">ROUNDDOWN((M57-TODAY())/(365.25/12),0)</f>
        <v>10</v>
      </c>
      <c r="Z57" s="216">
        <f ca="1">W57/X57</f>
        <v>0.33333333333333331</v>
      </c>
      <c r="AA57" s="216">
        <f>O57/N57</f>
        <v>3.8114980000000007E-2</v>
      </c>
      <c r="AB57" s="216">
        <f ca="1">AA57-Z57</f>
        <v>-0.29521835333333329</v>
      </c>
      <c r="AC57" s="217">
        <f ca="1">O57/W57</f>
        <v>3811.4980000000005</v>
      </c>
      <c r="AD57" s="214">
        <f ca="1">V57-(("june 30, 2018"-TODAY())*AC57)</f>
        <v>1651072.3960000002</v>
      </c>
      <c r="AE57" s="211" t="str">
        <f ca="1">IF(W57&gt;36,"1","")</f>
        <v/>
      </c>
      <c r="AF57" s="211" t="str">
        <f ca="1">IF(Y57&lt;1,"1","")</f>
        <v/>
      </c>
      <c r="AG57" s="211" t="str">
        <f ca="1">IF(AB57&lt;-15%,"1","")</f>
        <v>1</v>
      </c>
      <c r="AH57" s="211" t="str">
        <f>IF(AA57&lt;40%,"1","")</f>
        <v>1</v>
      </c>
      <c r="AI57" s="211" t="str">
        <f ca="1">IF(W57&gt;23,IF(AA57&lt;60%,"1",""),"")</f>
        <v/>
      </c>
      <c r="AJ57" s="211" t="str">
        <f ca="1">IF(Y57&lt;7,IF(AA57&lt;40%,"1",""),"")</f>
        <v/>
      </c>
      <c r="AK57" s="211" t="str">
        <f ca="1">IF(AD57&lt;0,"1","")</f>
        <v/>
      </c>
      <c r="AL57" s="218"/>
      <c r="AM57" s="218"/>
      <c r="AN57" s="211" t="e">
        <f>VLOOKUP(J57,'[2]Region code'!$A$3:$B$9,2,FALSE)</f>
        <v>#N/A</v>
      </c>
    </row>
    <row r="58" spans="1:40" ht="17.25">
      <c r="A58" s="99" t="s">
        <v>68</v>
      </c>
      <c r="B58" s="99" t="s">
        <v>69</v>
      </c>
      <c r="C58" s="99" t="s">
        <v>70</v>
      </c>
      <c r="D58" s="99" t="s">
        <v>223</v>
      </c>
      <c r="E58" s="99" t="s">
        <v>224</v>
      </c>
      <c r="F58" s="99" t="s">
        <v>225</v>
      </c>
      <c r="G58" s="99" t="s">
        <v>74</v>
      </c>
      <c r="H58" s="99" t="s">
        <v>75</v>
      </c>
      <c r="I58" s="99" t="s">
        <v>226</v>
      </c>
      <c r="J58" s="99" t="s">
        <v>5</v>
      </c>
      <c r="K58" s="99" t="s">
        <v>227</v>
      </c>
      <c r="L58" s="103">
        <v>43456</v>
      </c>
      <c r="M58" s="103">
        <v>43830</v>
      </c>
      <c r="N58" s="104">
        <v>350000</v>
      </c>
      <c r="O58" s="104">
        <v>223907.51</v>
      </c>
      <c r="P58" s="104">
        <v>223907.51</v>
      </c>
      <c r="Q58" s="104">
        <v>28675.82</v>
      </c>
      <c r="R58" s="167">
        <f>IF(MONTH(M58)&gt;6,YEAR(M58)+1,YEAR(M58))</f>
        <v>2020</v>
      </c>
      <c r="S58" s="215">
        <f>YEAR(L58)</f>
        <v>2018</v>
      </c>
      <c r="T58" s="214">
        <f>MONTH(L58)</f>
        <v>12</v>
      </c>
      <c r="U58" s="211" t="str">
        <f>IF(T58&gt;9,CONCATENATE(S58,T58),CONCATENATE(S58,"0",T58))</f>
        <v>201812</v>
      </c>
      <c r="V58" s="214">
        <f>N58-O58</f>
        <v>126092.48999999999</v>
      </c>
      <c r="W58" s="214">
        <f ca="1">ROUNDUP((TODAY()-L58)/(365.25/12),0)</f>
        <v>5</v>
      </c>
      <c r="X58" s="214">
        <f>ROUNDDOWN((M58-L58)/(365.25/12),0)</f>
        <v>12</v>
      </c>
      <c r="Y58" s="214">
        <f ca="1">ROUNDDOWN((M58-TODAY())/(365.25/12),0)</f>
        <v>7</v>
      </c>
      <c r="Z58" s="216">
        <f ca="1">W58/X58</f>
        <v>0.41666666666666669</v>
      </c>
      <c r="AA58" s="216">
        <f>O58/N58</f>
        <v>0.63973574285714285</v>
      </c>
      <c r="AB58" s="216">
        <f ca="1">AA58-Z58</f>
        <v>0.22306907619047617</v>
      </c>
      <c r="AC58" s="217">
        <f ca="1">O58/W58</f>
        <v>44781.502</v>
      </c>
      <c r="AD58" s="214">
        <f ca="1">V58-(("june 30, 2018"-TODAY())*AC58)</f>
        <v>13874013.604</v>
      </c>
      <c r="AE58" s="211" t="str">
        <f ca="1">IF(W58&gt;36,"1","")</f>
        <v/>
      </c>
      <c r="AF58" s="211" t="str">
        <f ca="1">IF(Y58&lt;1,"1","")</f>
        <v/>
      </c>
      <c r="AG58" s="211" t="str">
        <f ca="1">IF(AB58&lt;-15%,"1","")</f>
        <v/>
      </c>
      <c r="AH58" s="211" t="str">
        <f>IF(AA58&lt;40%,"1","")</f>
        <v/>
      </c>
      <c r="AI58" s="211" t="str">
        <f ca="1">IF(W58&gt;23,IF(AA58&lt;60%,"1",""),"")</f>
        <v/>
      </c>
      <c r="AJ58" s="211" t="str">
        <f ca="1">IF(Y58&lt;7,IF(AA58&lt;40%,"1",""),"")</f>
        <v/>
      </c>
      <c r="AK58" s="211" t="str">
        <f ca="1">IF(AD58&lt;0,"1","")</f>
        <v/>
      </c>
      <c r="AL58" s="218"/>
      <c r="AM58" s="218"/>
      <c r="AN58" s="211" t="e">
        <f>VLOOKUP(J58,'[2]Region code'!$A$3:$B$9,2,FALSE)</f>
        <v>#N/A</v>
      </c>
    </row>
    <row r="59" spans="1:40" ht="17.25">
      <c r="A59" s="99" t="s">
        <v>155</v>
      </c>
      <c r="B59" s="99" t="s">
        <v>156</v>
      </c>
      <c r="C59" s="99" t="s">
        <v>70</v>
      </c>
      <c r="D59" s="99" t="s">
        <v>228</v>
      </c>
      <c r="E59" s="99" t="s">
        <v>229</v>
      </c>
      <c r="F59" s="99" t="s">
        <v>230</v>
      </c>
      <c r="G59" s="99" t="s">
        <v>74</v>
      </c>
      <c r="H59" s="99" t="s">
        <v>75</v>
      </c>
      <c r="I59" s="99" t="s">
        <v>231</v>
      </c>
      <c r="J59" s="99" t="s">
        <v>7</v>
      </c>
      <c r="K59" s="99" t="s">
        <v>232</v>
      </c>
      <c r="L59" s="103">
        <v>43455</v>
      </c>
      <c r="M59" s="103">
        <v>44074</v>
      </c>
      <c r="N59" s="104">
        <v>500000</v>
      </c>
      <c r="O59" s="104">
        <v>0</v>
      </c>
      <c r="P59" s="104">
        <v>0</v>
      </c>
      <c r="Q59" s="104">
        <v>0</v>
      </c>
      <c r="R59" s="167">
        <f>IF(MONTH(M59)&gt;6,YEAR(M59)+1,YEAR(M59))</f>
        <v>2021</v>
      </c>
      <c r="S59" s="215">
        <f>YEAR(L59)</f>
        <v>2018</v>
      </c>
      <c r="T59" s="214">
        <f>MONTH(L59)</f>
        <v>12</v>
      </c>
      <c r="U59" s="211" t="str">
        <f>IF(T59&gt;9,CONCATENATE(S59,T59),CONCATENATE(S59,"0",T59))</f>
        <v>201812</v>
      </c>
      <c r="V59" s="214">
        <f>N59-O59</f>
        <v>500000</v>
      </c>
      <c r="W59" s="214">
        <f ca="1">ROUNDUP((TODAY()-L59)/(365.25/12),0)</f>
        <v>5</v>
      </c>
      <c r="X59" s="214">
        <f>ROUNDDOWN((M59-L59)/(365.25/12),0)</f>
        <v>20</v>
      </c>
      <c r="Y59" s="214">
        <f ca="1">ROUNDDOWN((M59-TODAY())/(365.25/12),0)</f>
        <v>15</v>
      </c>
      <c r="Z59" s="216">
        <f ca="1">W59/X59</f>
        <v>0.25</v>
      </c>
      <c r="AA59" s="216">
        <f>O59/N59</f>
        <v>0</v>
      </c>
      <c r="AB59" s="216">
        <f ca="1">AA59-Z59</f>
        <v>-0.25</v>
      </c>
      <c r="AC59" s="217">
        <f ca="1">O59/W59</f>
        <v>0</v>
      </c>
      <c r="AD59" s="214">
        <f ca="1">V59-(("june 30, 2018"-TODAY())*AC59)</f>
        <v>500000</v>
      </c>
      <c r="AE59" s="211" t="str">
        <f ca="1">IF(W59&gt;36,"1","")</f>
        <v/>
      </c>
      <c r="AF59" s="211" t="str">
        <f ca="1">IF(Y59&lt;1,"1","")</f>
        <v/>
      </c>
      <c r="AG59" s="211" t="str">
        <f ca="1">IF(AB59&lt;-15%,"1","")</f>
        <v>1</v>
      </c>
      <c r="AH59" s="211" t="str">
        <f>IF(AA59&lt;40%,"1","")</f>
        <v>1</v>
      </c>
      <c r="AI59" s="211" t="str">
        <f ca="1">IF(W59&gt;23,IF(AA59&lt;60%,"1",""),"")</f>
        <v/>
      </c>
      <c r="AJ59" s="211" t="str">
        <f ca="1">IF(Y59&lt;7,IF(AA59&lt;40%,"1",""),"")</f>
        <v/>
      </c>
      <c r="AK59" s="211" t="str">
        <f ca="1">IF(AD59&lt;0,"1","")</f>
        <v/>
      </c>
      <c r="AL59" s="218"/>
      <c r="AM59" s="218"/>
      <c r="AN59" s="211" t="e">
        <f>VLOOKUP(J59,'[2]Region code'!$A$3:$B$9,2,FALSE)</f>
        <v>#N/A</v>
      </c>
    </row>
    <row r="60" spans="1:40" ht="17.25">
      <c r="A60" s="99" t="s">
        <v>113</v>
      </c>
      <c r="B60" s="99" t="s">
        <v>79</v>
      </c>
      <c r="C60" s="99" t="s">
        <v>70</v>
      </c>
      <c r="D60" s="99" t="s">
        <v>233</v>
      </c>
      <c r="E60" s="99" t="s">
        <v>234</v>
      </c>
      <c r="F60" s="99" t="s">
        <v>235</v>
      </c>
      <c r="G60" s="99" t="s">
        <v>74</v>
      </c>
      <c r="H60" s="99" t="s">
        <v>75</v>
      </c>
      <c r="I60" s="99" t="s">
        <v>83</v>
      </c>
      <c r="J60" s="99" t="s">
        <v>84</v>
      </c>
      <c r="K60" s="99" t="s">
        <v>85</v>
      </c>
      <c r="L60" s="103">
        <v>43454</v>
      </c>
      <c r="M60" s="103">
        <v>43830</v>
      </c>
      <c r="N60" s="104">
        <v>350000</v>
      </c>
      <c r="O60" s="104">
        <v>113806.14</v>
      </c>
      <c r="P60" s="104">
        <v>113806.14</v>
      </c>
      <c r="Q60" s="104">
        <v>40232.18</v>
      </c>
      <c r="R60" s="167">
        <f>IF(MONTH(M60)&gt;6,YEAR(M60)+1,YEAR(M60))</f>
        <v>2020</v>
      </c>
      <c r="S60" s="215">
        <f>YEAR(L60)</f>
        <v>2018</v>
      </c>
      <c r="T60" s="214">
        <f>MONTH(L60)</f>
        <v>12</v>
      </c>
      <c r="U60" s="211" t="str">
        <f>IF(T60&gt;9,CONCATENATE(S60,T60),CONCATENATE(S60,"0",T60))</f>
        <v>201812</v>
      </c>
      <c r="V60" s="214">
        <f>N60-O60</f>
        <v>236193.86</v>
      </c>
      <c r="W60" s="214">
        <f ca="1">ROUNDUP((TODAY()-L60)/(365.25/12),0)</f>
        <v>5</v>
      </c>
      <c r="X60" s="214">
        <f>ROUNDDOWN((M60-L60)/(365.25/12),0)</f>
        <v>12</v>
      </c>
      <c r="Y60" s="214">
        <f ca="1">ROUNDDOWN((M60-TODAY())/(365.25/12),0)</f>
        <v>7</v>
      </c>
      <c r="Z60" s="216">
        <f ca="1">W60/X60</f>
        <v>0.41666666666666669</v>
      </c>
      <c r="AA60" s="216">
        <f>O60/N60</f>
        <v>0.32516040000000002</v>
      </c>
      <c r="AB60" s="216">
        <f ca="1">AA60-Z60</f>
        <v>-9.1506266666666669E-2</v>
      </c>
      <c r="AC60" s="217">
        <f ca="1">O60/W60</f>
        <v>22761.227999999999</v>
      </c>
      <c r="AD60" s="214">
        <f ca="1">V60-(("june 30, 2018"-TODAY())*AC60)</f>
        <v>7223890.8559999997</v>
      </c>
      <c r="AE60" s="211" t="str">
        <f ca="1">IF(W60&gt;36,"1","")</f>
        <v/>
      </c>
      <c r="AF60" s="211" t="str">
        <f ca="1">IF(Y60&lt;1,"1","")</f>
        <v/>
      </c>
      <c r="AG60" s="211" t="str">
        <f ca="1">IF(AB60&lt;-15%,"1","")</f>
        <v/>
      </c>
      <c r="AH60" s="211" t="str">
        <f>IF(AA60&lt;40%,"1","")</f>
        <v>1</v>
      </c>
      <c r="AI60" s="211" t="str">
        <f ca="1">IF(W60&gt;23,IF(AA60&lt;60%,"1",""),"")</f>
        <v/>
      </c>
      <c r="AJ60" s="211" t="str">
        <f ca="1">IF(Y60&lt;7,IF(AA60&lt;40%,"1",""),"")</f>
        <v/>
      </c>
      <c r="AK60" s="211" t="str">
        <f ca="1">IF(AD60&lt;0,"1","")</f>
        <v/>
      </c>
      <c r="AL60" s="218"/>
      <c r="AM60" s="218"/>
      <c r="AN60" s="211" t="e">
        <f>VLOOKUP(J60,'[2]Region code'!$A$3:$B$9,2,FALSE)</f>
        <v>#N/A</v>
      </c>
    </row>
    <row r="61" spans="1:40" ht="17.25">
      <c r="A61" s="99" t="s">
        <v>236</v>
      </c>
      <c r="B61" s="99" t="s">
        <v>237</v>
      </c>
      <c r="C61" s="99" t="s">
        <v>238</v>
      </c>
      <c r="D61" s="99" t="s">
        <v>239</v>
      </c>
      <c r="E61" s="99" t="s">
        <v>240</v>
      </c>
      <c r="F61" s="99" t="s">
        <v>241</v>
      </c>
      <c r="G61" s="99" t="s">
        <v>74</v>
      </c>
      <c r="H61" s="99" t="s">
        <v>75</v>
      </c>
      <c r="I61" s="99" t="s">
        <v>242</v>
      </c>
      <c r="J61" s="99" t="s">
        <v>7</v>
      </c>
      <c r="K61" s="99" t="s">
        <v>161</v>
      </c>
      <c r="L61" s="103">
        <v>43452</v>
      </c>
      <c r="M61" s="103">
        <v>43982</v>
      </c>
      <c r="N61" s="104">
        <v>1000000</v>
      </c>
      <c r="O61" s="104">
        <v>121643.18</v>
      </c>
      <c r="P61" s="104">
        <v>121643.18</v>
      </c>
      <c r="Q61" s="104">
        <v>230651.38</v>
      </c>
      <c r="R61" s="167">
        <f>IF(MONTH(M61)&gt;6,YEAR(M61)+1,YEAR(M61))</f>
        <v>2020</v>
      </c>
      <c r="S61" s="215">
        <f>YEAR(L61)</f>
        <v>2018</v>
      </c>
      <c r="T61" s="214">
        <f>MONTH(L61)</f>
        <v>12</v>
      </c>
      <c r="U61" s="211" t="str">
        <f>IF(T61&gt;9,CONCATENATE(S61,T61),CONCATENATE(S61,"0",T61))</f>
        <v>201812</v>
      </c>
      <c r="V61" s="214">
        <f>N61-O61</f>
        <v>878356.82000000007</v>
      </c>
      <c r="W61" s="214">
        <f ca="1">ROUNDUP((TODAY()-L61)/(365.25/12),0)</f>
        <v>5</v>
      </c>
      <c r="X61" s="214">
        <f>ROUNDDOWN((M61-L61)/(365.25/12),0)</f>
        <v>17</v>
      </c>
      <c r="Y61" s="214">
        <f ca="1">ROUNDDOWN((M61-TODAY())/(365.25/12),0)</f>
        <v>12</v>
      </c>
      <c r="Z61" s="216">
        <f ca="1">W61/X61</f>
        <v>0.29411764705882354</v>
      </c>
      <c r="AA61" s="216">
        <f>O61/N61</f>
        <v>0.12164317999999999</v>
      </c>
      <c r="AB61" s="216">
        <f ca="1">AA61-Z61</f>
        <v>-0.17247446705882355</v>
      </c>
      <c r="AC61" s="217">
        <f ca="1">O61/W61</f>
        <v>24328.635999999999</v>
      </c>
      <c r="AD61" s="214">
        <f ca="1">V61-(("june 30, 2018"-TODAY())*AC61)</f>
        <v>8347248.0719999997</v>
      </c>
      <c r="AE61" s="211" t="str">
        <f ca="1">IF(W61&gt;36,"1","")</f>
        <v/>
      </c>
      <c r="AF61" s="211" t="str">
        <f ca="1">IF(Y61&lt;1,"1","")</f>
        <v/>
      </c>
      <c r="AG61" s="211" t="str">
        <f ca="1">IF(AB61&lt;-15%,"1","")</f>
        <v>1</v>
      </c>
      <c r="AH61" s="211" t="str">
        <f>IF(AA61&lt;40%,"1","")</f>
        <v>1</v>
      </c>
      <c r="AI61" s="211" t="str">
        <f ca="1">IF(W61&gt;23,IF(AA61&lt;60%,"1",""),"")</f>
        <v/>
      </c>
      <c r="AJ61" s="211" t="str">
        <f ca="1">IF(Y61&lt;7,IF(AA61&lt;40%,"1",""),"")</f>
        <v/>
      </c>
      <c r="AK61" s="211" t="str">
        <f ca="1">IF(AD61&lt;0,"1","")</f>
        <v/>
      </c>
      <c r="AL61" s="218"/>
      <c r="AM61" s="218"/>
      <c r="AN61" s="211" t="e">
        <f>VLOOKUP(J61,'[2]Region code'!$A$3:$B$9,2,FALSE)</f>
        <v>#N/A</v>
      </c>
    </row>
    <row r="62" spans="1:40" ht="17.25">
      <c r="A62" s="99" t="s">
        <v>243</v>
      </c>
      <c r="B62" s="99" t="s">
        <v>244</v>
      </c>
      <c r="C62" s="99" t="s">
        <v>70</v>
      </c>
      <c r="D62" s="99" t="s">
        <v>245</v>
      </c>
      <c r="E62" s="99" t="s">
        <v>246</v>
      </c>
      <c r="F62" s="99" t="s">
        <v>247</v>
      </c>
      <c r="G62" s="99" t="s">
        <v>74</v>
      </c>
      <c r="H62" s="99" t="s">
        <v>75</v>
      </c>
      <c r="I62" s="99" t="s">
        <v>248</v>
      </c>
      <c r="J62" s="99" t="s">
        <v>2</v>
      </c>
      <c r="K62" s="99" t="s">
        <v>249</v>
      </c>
      <c r="L62" s="103">
        <v>43451</v>
      </c>
      <c r="M62" s="103">
        <v>44012</v>
      </c>
      <c r="N62" s="104">
        <v>200000</v>
      </c>
      <c r="O62" s="104">
        <v>26125.4</v>
      </c>
      <c r="P62" s="104">
        <v>26125.4</v>
      </c>
      <c r="Q62" s="104">
        <v>17832</v>
      </c>
      <c r="R62" s="167">
        <f>IF(MONTH(M62)&gt;6,YEAR(M62)+1,YEAR(M62))</f>
        <v>2020</v>
      </c>
      <c r="S62" s="215">
        <f>YEAR(L62)</f>
        <v>2018</v>
      </c>
      <c r="T62" s="214">
        <f>MONTH(L62)</f>
        <v>12</v>
      </c>
      <c r="U62" s="211" t="str">
        <f>IF(T62&gt;9,CONCATENATE(S62,T62),CONCATENATE(S62,"0",T62))</f>
        <v>201812</v>
      </c>
      <c r="V62" s="214">
        <f>N62-O62</f>
        <v>173874.6</v>
      </c>
      <c r="W62" s="214">
        <f ca="1">ROUNDUP((TODAY()-L62)/(365.25/12),0)</f>
        <v>5</v>
      </c>
      <c r="X62" s="214">
        <f>ROUNDDOWN((M62-L62)/(365.25/12),0)</f>
        <v>18</v>
      </c>
      <c r="Y62" s="214">
        <f ca="1">ROUNDDOWN((M62-TODAY())/(365.25/12),0)</f>
        <v>13</v>
      </c>
      <c r="Z62" s="216">
        <f ca="1">W62/X62</f>
        <v>0.27777777777777779</v>
      </c>
      <c r="AA62" s="216">
        <f>O62/N62</f>
        <v>0.13062700000000002</v>
      </c>
      <c r="AB62" s="216">
        <f ca="1">AA62-Z62</f>
        <v>-0.14715077777777777</v>
      </c>
      <c r="AC62" s="217">
        <f ca="1">O62/W62</f>
        <v>5225.08</v>
      </c>
      <c r="AD62" s="214">
        <f ca="1">V62-(("june 30, 2018"-TODAY())*AC62)</f>
        <v>1777974.1600000001</v>
      </c>
      <c r="AE62" s="211" t="str">
        <f ca="1">IF(W62&gt;36,"1","")</f>
        <v/>
      </c>
      <c r="AF62" s="211" t="str">
        <f ca="1">IF(Y62&lt;1,"1","")</f>
        <v/>
      </c>
      <c r="AG62" s="211" t="str">
        <f ca="1">IF(AB62&lt;-15%,"1","")</f>
        <v/>
      </c>
      <c r="AH62" s="211" t="str">
        <f>IF(AA62&lt;40%,"1","")</f>
        <v>1</v>
      </c>
      <c r="AI62" s="211" t="str">
        <f ca="1">IF(W62&gt;23,IF(AA62&lt;60%,"1",""),"")</f>
        <v/>
      </c>
      <c r="AJ62" s="211" t="str">
        <f ca="1">IF(Y62&lt;7,IF(AA62&lt;40%,"1",""),"")</f>
        <v/>
      </c>
      <c r="AK62" s="211" t="str">
        <f ca="1">IF(AD62&lt;0,"1","")</f>
        <v/>
      </c>
      <c r="AL62" s="218"/>
      <c r="AM62" s="218"/>
      <c r="AN62" s="211" t="e">
        <f>VLOOKUP(J62,'[2]Region code'!$A$3:$B$9,2,FALSE)</f>
        <v>#N/A</v>
      </c>
    </row>
    <row r="63" spans="1:40" ht="17.25">
      <c r="A63" s="99" t="s">
        <v>250</v>
      </c>
      <c r="B63" s="99" t="s">
        <v>251</v>
      </c>
      <c r="C63" s="99" t="s">
        <v>164</v>
      </c>
      <c r="D63" s="99" t="s">
        <v>252</v>
      </c>
      <c r="E63" s="99" t="s">
        <v>253</v>
      </c>
      <c r="F63" s="99" t="s">
        <v>254</v>
      </c>
      <c r="G63" s="99" t="s">
        <v>74</v>
      </c>
      <c r="H63" s="99" t="s">
        <v>75</v>
      </c>
      <c r="I63" s="99" t="s">
        <v>255</v>
      </c>
      <c r="J63" s="99" t="s">
        <v>84</v>
      </c>
      <c r="K63" s="99" t="s">
        <v>85</v>
      </c>
      <c r="L63" s="103">
        <v>43447</v>
      </c>
      <c r="M63" s="103">
        <v>43830</v>
      </c>
      <c r="N63" s="104">
        <v>340000</v>
      </c>
      <c r="O63" s="104">
        <v>0</v>
      </c>
      <c r="P63" s="104">
        <v>0</v>
      </c>
      <c r="Q63" s="104">
        <v>299697</v>
      </c>
      <c r="R63" s="167">
        <f>IF(MONTH(M63)&gt;6,YEAR(M63)+1,YEAR(M63))</f>
        <v>2020</v>
      </c>
      <c r="S63" s="215">
        <f>YEAR(L63)</f>
        <v>2018</v>
      </c>
      <c r="T63" s="214">
        <f>MONTH(L63)</f>
        <v>12</v>
      </c>
      <c r="U63" s="211" t="str">
        <f>IF(T63&gt;9,CONCATENATE(S63,T63),CONCATENATE(S63,"0",T63))</f>
        <v>201812</v>
      </c>
      <c r="V63" s="214">
        <f>N63-O63</f>
        <v>340000</v>
      </c>
      <c r="W63" s="214">
        <f ca="1">ROUNDUP((TODAY()-L63)/(365.25/12),0)</f>
        <v>5</v>
      </c>
      <c r="X63" s="214">
        <f>ROUNDDOWN((M63-L63)/(365.25/12),0)</f>
        <v>12</v>
      </c>
      <c r="Y63" s="214">
        <f ca="1">ROUNDDOWN((M63-TODAY())/(365.25/12),0)</f>
        <v>7</v>
      </c>
      <c r="Z63" s="216">
        <f ca="1">W63/X63</f>
        <v>0.41666666666666669</v>
      </c>
      <c r="AA63" s="216">
        <f>O63/N63</f>
        <v>0</v>
      </c>
      <c r="AB63" s="216">
        <f ca="1">AA63-Z63</f>
        <v>-0.41666666666666669</v>
      </c>
      <c r="AC63" s="217">
        <f ca="1">O63/W63</f>
        <v>0</v>
      </c>
      <c r="AD63" s="214">
        <f ca="1">V63-(("june 30, 2018"-TODAY())*AC63)</f>
        <v>340000</v>
      </c>
      <c r="AE63" s="211" t="str">
        <f ca="1">IF(W63&gt;36,"1","")</f>
        <v/>
      </c>
      <c r="AF63" s="211" t="str">
        <f ca="1">IF(Y63&lt;1,"1","")</f>
        <v/>
      </c>
      <c r="AG63" s="211" t="str">
        <f ca="1">IF(AB63&lt;-15%,"1","")</f>
        <v>1</v>
      </c>
      <c r="AH63" s="211" t="str">
        <f>IF(AA63&lt;40%,"1","")</f>
        <v>1</v>
      </c>
      <c r="AI63" s="211" t="str">
        <f ca="1">IF(W63&gt;23,IF(AA63&lt;60%,"1",""),"")</f>
        <v/>
      </c>
      <c r="AJ63" s="211" t="str">
        <f ca="1">IF(Y63&lt;7,IF(AA63&lt;40%,"1",""),"")</f>
        <v/>
      </c>
      <c r="AK63" s="211" t="str">
        <f ca="1">IF(AD63&lt;0,"1","")</f>
        <v/>
      </c>
      <c r="AL63" s="218"/>
      <c r="AM63" s="218"/>
      <c r="AN63" s="211" t="e">
        <f>VLOOKUP(J63,'[2]Region code'!$A$3:$B$9,2,FALSE)</f>
        <v>#N/A</v>
      </c>
    </row>
    <row r="64" spans="1:40" ht="17.25">
      <c r="A64" s="99" t="s">
        <v>167</v>
      </c>
      <c r="B64" s="99" t="s">
        <v>168</v>
      </c>
      <c r="C64" s="99" t="s">
        <v>169</v>
      </c>
      <c r="D64" s="99" t="s">
        <v>256</v>
      </c>
      <c r="E64" s="99" t="s">
        <v>257</v>
      </c>
      <c r="F64" s="99" t="s">
        <v>258</v>
      </c>
      <c r="G64" s="99" t="s">
        <v>74</v>
      </c>
      <c r="H64" s="99" t="s">
        <v>75</v>
      </c>
      <c r="I64" s="99" t="s">
        <v>259</v>
      </c>
      <c r="J64" s="99" t="s">
        <v>84</v>
      </c>
      <c r="K64" s="99" t="s">
        <v>85</v>
      </c>
      <c r="L64" s="103">
        <v>43438</v>
      </c>
      <c r="M64" s="103">
        <v>44135</v>
      </c>
      <c r="N64" s="104">
        <v>200000</v>
      </c>
      <c r="O64" s="104">
        <v>66079.91</v>
      </c>
      <c r="P64" s="104">
        <v>66079.91</v>
      </c>
      <c r="Q64" s="104">
        <v>0</v>
      </c>
      <c r="R64" s="167">
        <f>IF(MONTH(M64)&gt;6,YEAR(M64)+1,YEAR(M64))</f>
        <v>2021</v>
      </c>
      <c r="S64" s="215">
        <f>YEAR(L64)</f>
        <v>2018</v>
      </c>
      <c r="T64" s="214">
        <f>MONTH(L64)</f>
        <v>12</v>
      </c>
      <c r="U64" s="211" t="str">
        <f>IF(T64&gt;9,CONCATENATE(S64,T64),CONCATENATE(S64,"0",T64))</f>
        <v>201812</v>
      </c>
      <c r="V64" s="214">
        <f>N64-O64</f>
        <v>133920.09</v>
      </c>
      <c r="W64" s="214">
        <f ca="1">ROUNDUP((TODAY()-L64)/(365.25/12),0)</f>
        <v>5</v>
      </c>
      <c r="X64" s="214">
        <f>ROUNDDOWN((M64-L64)/(365.25/12),0)</f>
        <v>22</v>
      </c>
      <c r="Y64" s="214">
        <f ca="1">ROUNDDOWN((M64-TODAY())/(365.25/12),0)</f>
        <v>17</v>
      </c>
      <c r="Z64" s="216">
        <f ca="1">W64/X64</f>
        <v>0.22727272727272727</v>
      </c>
      <c r="AA64" s="216">
        <f>O64/N64</f>
        <v>0.33039955000000004</v>
      </c>
      <c r="AB64" s="216">
        <f ca="1">AA64-Z64</f>
        <v>0.10312682272727278</v>
      </c>
      <c r="AC64" s="217">
        <f ca="1">O64/W64</f>
        <v>13215.982</v>
      </c>
      <c r="AD64" s="214">
        <f ca="1">V64-(("june 30, 2018"-TODAY())*AC64)</f>
        <v>4191226.5639999998</v>
      </c>
      <c r="AE64" s="211" t="str">
        <f ca="1">IF(W64&gt;36,"1","")</f>
        <v/>
      </c>
      <c r="AF64" s="211" t="str">
        <f ca="1">IF(Y64&lt;1,"1","")</f>
        <v/>
      </c>
      <c r="AG64" s="211" t="str">
        <f ca="1">IF(AB64&lt;-15%,"1","")</f>
        <v/>
      </c>
      <c r="AH64" s="211" t="str">
        <f>IF(AA64&lt;40%,"1","")</f>
        <v>1</v>
      </c>
      <c r="AI64" s="211" t="str">
        <f ca="1">IF(W64&gt;23,IF(AA64&lt;60%,"1",""),"")</f>
        <v/>
      </c>
      <c r="AJ64" s="211" t="str">
        <f ca="1">IF(Y64&lt;7,IF(AA64&lt;40%,"1",""),"")</f>
        <v/>
      </c>
      <c r="AK64" s="211" t="str">
        <f ca="1">IF(AD64&lt;0,"1","")</f>
        <v/>
      </c>
      <c r="AL64" s="218"/>
      <c r="AM64" s="218"/>
      <c r="AN64" s="211" t="e">
        <f>VLOOKUP(J64,'[2]Region code'!$A$3:$B$9,2,FALSE)</f>
        <v>#N/A</v>
      </c>
    </row>
    <row r="65" spans="1:40" ht="17.25">
      <c r="A65" s="99" t="s">
        <v>148</v>
      </c>
      <c r="B65" s="99" t="s">
        <v>149</v>
      </c>
      <c r="C65" s="99" t="s">
        <v>70</v>
      </c>
      <c r="D65" s="99" t="s">
        <v>260</v>
      </c>
      <c r="E65" s="99" t="s">
        <v>261</v>
      </c>
      <c r="F65" s="99" t="s">
        <v>262</v>
      </c>
      <c r="G65" s="99" t="s">
        <v>74</v>
      </c>
      <c r="H65" s="99" t="s">
        <v>75</v>
      </c>
      <c r="I65" s="99" t="s">
        <v>688</v>
      </c>
      <c r="J65" s="99" t="s">
        <v>5</v>
      </c>
      <c r="K65" s="99" t="s">
        <v>227</v>
      </c>
      <c r="L65" s="103">
        <v>43431</v>
      </c>
      <c r="M65" s="103">
        <v>43890</v>
      </c>
      <c r="N65" s="104">
        <v>200000</v>
      </c>
      <c r="O65" s="104">
        <v>3431.85</v>
      </c>
      <c r="P65" s="104">
        <v>3431.85</v>
      </c>
      <c r="Q65" s="104">
        <v>14648.44</v>
      </c>
      <c r="R65" s="167">
        <f>IF(MONTH(M65)&gt;6,YEAR(M65)+1,YEAR(M65))</f>
        <v>2020</v>
      </c>
      <c r="S65" s="215">
        <f>YEAR(L65)</f>
        <v>2018</v>
      </c>
      <c r="T65" s="214">
        <f>MONTH(L65)</f>
        <v>11</v>
      </c>
      <c r="U65" s="211" t="str">
        <f>IF(T65&gt;9,CONCATENATE(S65,T65),CONCATENATE(S65,"0",T65))</f>
        <v>201811</v>
      </c>
      <c r="V65" s="214">
        <f>N65-O65</f>
        <v>196568.15</v>
      </c>
      <c r="W65" s="214">
        <f ca="1">ROUNDUP((TODAY()-L65)/(365.25/12),0)</f>
        <v>6</v>
      </c>
      <c r="X65" s="214">
        <f>ROUNDDOWN((M65-L65)/(365.25/12),0)</f>
        <v>15</v>
      </c>
      <c r="Y65" s="214">
        <f ca="1">ROUNDDOWN((M65-TODAY())/(365.25/12),0)</f>
        <v>9</v>
      </c>
      <c r="Z65" s="216">
        <f ca="1">W65/X65</f>
        <v>0.4</v>
      </c>
      <c r="AA65" s="216">
        <f>O65/N65</f>
        <v>1.7159250000000001E-2</v>
      </c>
      <c r="AB65" s="216">
        <f ca="1">AA65-Z65</f>
        <v>-0.38284075000000001</v>
      </c>
      <c r="AC65" s="217">
        <f ca="1">O65/W65</f>
        <v>571.97500000000002</v>
      </c>
      <c r="AD65" s="214">
        <f ca="1">V65-(("june 30, 2018"-TODAY())*AC65)</f>
        <v>372164.47499999998</v>
      </c>
      <c r="AE65" s="211" t="str">
        <f ca="1">IF(W65&gt;36,"1","")</f>
        <v/>
      </c>
      <c r="AF65" s="211" t="str">
        <f ca="1">IF(Y65&lt;1,"1","")</f>
        <v/>
      </c>
      <c r="AG65" s="211" t="str">
        <f ca="1">IF(AB65&lt;-15%,"1","")</f>
        <v>1</v>
      </c>
      <c r="AH65" s="211" t="str">
        <f>IF(AA65&lt;40%,"1","")</f>
        <v>1</v>
      </c>
      <c r="AI65" s="211" t="str">
        <f ca="1">IF(W65&gt;23,IF(AA65&lt;60%,"1",""),"")</f>
        <v/>
      </c>
      <c r="AJ65" s="211" t="str">
        <f ca="1">IF(Y65&lt;7,IF(AA65&lt;40%,"1",""),"")</f>
        <v/>
      </c>
      <c r="AK65" s="211" t="str">
        <f ca="1">IF(AD65&lt;0,"1","")</f>
        <v/>
      </c>
      <c r="AL65" s="218"/>
      <c r="AM65" s="218"/>
      <c r="AN65" s="211" t="e">
        <f>VLOOKUP(J65,'[2]Region code'!$A$3:$B$9,2,FALSE)</f>
        <v>#N/A</v>
      </c>
    </row>
    <row r="66" spans="1:40" ht="17.25">
      <c r="A66" s="99" t="s">
        <v>113</v>
      </c>
      <c r="B66" s="99" t="s">
        <v>79</v>
      </c>
      <c r="C66" s="99" t="s">
        <v>70</v>
      </c>
      <c r="D66" s="99" t="s">
        <v>263</v>
      </c>
      <c r="E66" s="99" t="s">
        <v>264</v>
      </c>
      <c r="F66" s="99" t="s">
        <v>265</v>
      </c>
      <c r="G66" s="99" t="s">
        <v>74</v>
      </c>
      <c r="H66" s="99" t="s">
        <v>75</v>
      </c>
      <c r="I66" s="99" t="s">
        <v>83</v>
      </c>
      <c r="J66" s="99" t="s">
        <v>84</v>
      </c>
      <c r="K66" s="99" t="s">
        <v>85</v>
      </c>
      <c r="L66" s="103">
        <v>43418</v>
      </c>
      <c r="M66" s="103">
        <v>43616</v>
      </c>
      <c r="N66" s="104">
        <v>150000</v>
      </c>
      <c r="O66" s="104">
        <v>99420.25</v>
      </c>
      <c r="P66" s="104">
        <v>99420.25</v>
      </c>
      <c r="Q66" s="104">
        <v>11818</v>
      </c>
      <c r="R66" s="167">
        <f>IF(MONTH(M66)&gt;6,YEAR(M66)+1,YEAR(M66))</f>
        <v>2019</v>
      </c>
      <c r="S66" s="215">
        <f>YEAR(L66)</f>
        <v>2018</v>
      </c>
      <c r="T66" s="214">
        <f>MONTH(L66)</f>
        <v>11</v>
      </c>
      <c r="U66" s="211" t="str">
        <f>IF(T66&gt;9,CONCATENATE(S66,T66),CONCATENATE(S66,"0",T66))</f>
        <v>201811</v>
      </c>
      <c r="V66" s="214">
        <f>N66-O66</f>
        <v>50579.75</v>
      </c>
      <c r="W66" s="214">
        <f ca="1">ROUNDUP((TODAY()-L66)/(365.25/12),0)</f>
        <v>6</v>
      </c>
      <c r="X66" s="214">
        <f>ROUNDDOWN((M66-L66)/(365.25/12),0)</f>
        <v>6</v>
      </c>
      <c r="Y66" s="214">
        <f ca="1">ROUNDDOWN((M66-TODAY())/(365.25/12),0)</f>
        <v>0</v>
      </c>
      <c r="Z66" s="216">
        <f ca="1">W66/X66</f>
        <v>1</v>
      </c>
      <c r="AA66" s="216">
        <f>O66/N66</f>
        <v>0.66280166666666662</v>
      </c>
      <c r="AB66" s="216">
        <f ca="1">AA66-Z66</f>
        <v>-0.33719833333333338</v>
      </c>
      <c r="AC66" s="217">
        <f ca="1">O66/W66</f>
        <v>16570.041666666668</v>
      </c>
      <c r="AD66" s="214">
        <f ca="1">V66-(("june 30, 2018"-TODAY())*AC66)</f>
        <v>5137582.541666667</v>
      </c>
      <c r="AE66" s="211" t="str">
        <f ca="1">IF(W66&gt;36,"1","")</f>
        <v/>
      </c>
      <c r="AF66" s="211" t="str">
        <f ca="1">IF(Y66&lt;1,"1","")</f>
        <v>1</v>
      </c>
      <c r="AG66" s="211" t="str">
        <f ca="1">IF(AB66&lt;-15%,"1","")</f>
        <v>1</v>
      </c>
      <c r="AH66" s="211" t="str">
        <f>IF(AA66&lt;40%,"1","")</f>
        <v/>
      </c>
      <c r="AI66" s="211" t="str">
        <f ca="1">IF(W66&gt;23,IF(AA66&lt;60%,"1",""),"")</f>
        <v/>
      </c>
      <c r="AJ66" s="211" t="str">
        <f ca="1">IF(Y66&lt;7,IF(AA66&lt;40%,"1",""),"")</f>
        <v/>
      </c>
      <c r="AK66" s="211" t="str">
        <f ca="1">IF(AD66&lt;0,"1","")</f>
        <v/>
      </c>
      <c r="AL66" s="218"/>
      <c r="AM66" s="218"/>
      <c r="AN66" s="211" t="e">
        <f>VLOOKUP(J66,'[2]Region code'!$A$3:$B$9,2,FALSE)</f>
        <v>#N/A</v>
      </c>
    </row>
    <row r="67" spans="1:40" ht="17.25">
      <c r="A67" s="99" t="s">
        <v>266</v>
      </c>
      <c r="B67" s="99" t="s">
        <v>267</v>
      </c>
      <c r="C67" s="99" t="s">
        <v>95</v>
      </c>
      <c r="D67" s="99" t="s">
        <v>268</v>
      </c>
      <c r="E67" s="99" t="s">
        <v>269</v>
      </c>
      <c r="F67" s="99" t="s">
        <v>270</v>
      </c>
      <c r="G67" s="99" t="s">
        <v>74</v>
      </c>
      <c r="H67" s="99" t="s">
        <v>75</v>
      </c>
      <c r="I67" s="99" t="s">
        <v>271</v>
      </c>
      <c r="J67" s="99" t="s">
        <v>2</v>
      </c>
      <c r="K67" s="99" t="s">
        <v>272</v>
      </c>
      <c r="L67" s="103">
        <v>43417</v>
      </c>
      <c r="M67" s="103">
        <v>43890</v>
      </c>
      <c r="N67" s="104">
        <v>700000</v>
      </c>
      <c r="O67" s="104">
        <v>100116.45</v>
      </c>
      <c r="P67" s="104">
        <v>100116.45</v>
      </c>
      <c r="Q67" s="104">
        <v>78913.5</v>
      </c>
      <c r="R67" s="167">
        <f>IF(MONTH(M67)&gt;6,YEAR(M67)+1,YEAR(M67))</f>
        <v>2020</v>
      </c>
      <c r="S67" s="215">
        <f>YEAR(L67)</f>
        <v>2018</v>
      </c>
      <c r="T67" s="214">
        <f>MONTH(L67)</f>
        <v>11</v>
      </c>
      <c r="U67" s="211" t="str">
        <f>IF(T67&gt;9,CONCATENATE(S67,T67),CONCATENATE(S67,"0",T67))</f>
        <v>201811</v>
      </c>
      <c r="V67" s="214">
        <f>N67-O67</f>
        <v>599883.55000000005</v>
      </c>
      <c r="W67" s="214">
        <f ca="1">ROUNDUP((TODAY()-L67)/(365.25/12),0)</f>
        <v>6</v>
      </c>
      <c r="X67" s="214">
        <f>ROUNDDOWN((M67-L67)/(365.25/12),0)</f>
        <v>15</v>
      </c>
      <c r="Y67" s="214">
        <f ca="1">ROUNDDOWN((M67-TODAY())/(365.25/12),0)</f>
        <v>9</v>
      </c>
      <c r="Z67" s="216">
        <f ca="1">W67/X67</f>
        <v>0.4</v>
      </c>
      <c r="AA67" s="216">
        <f>O67/N67</f>
        <v>0.1430235</v>
      </c>
      <c r="AB67" s="216">
        <f ca="1">AA67-Z67</f>
        <v>-0.25697650000000005</v>
      </c>
      <c r="AC67" s="217">
        <f ca="1">O67/W67</f>
        <v>16686.075000000001</v>
      </c>
      <c r="AD67" s="214">
        <f ca="1">V67-(("june 30, 2018"-TODAY())*AC67)</f>
        <v>5722508.5750000002</v>
      </c>
      <c r="AE67" s="211" t="str">
        <f ca="1">IF(W67&gt;36,"1","")</f>
        <v/>
      </c>
      <c r="AF67" s="211" t="str">
        <f ca="1">IF(Y67&lt;1,"1","")</f>
        <v/>
      </c>
      <c r="AG67" s="211" t="str">
        <f ca="1">IF(AB67&lt;-15%,"1","")</f>
        <v>1</v>
      </c>
      <c r="AH67" s="211" t="str">
        <f>IF(AA67&lt;40%,"1","")</f>
        <v>1</v>
      </c>
      <c r="AI67" s="211" t="str">
        <f ca="1">IF(W67&gt;23,IF(AA67&lt;60%,"1",""),"")</f>
        <v/>
      </c>
      <c r="AJ67" s="211" t="str">
        <f ca="1">IF(Y67&lt;7,IF(AA67&lt;40%,"1",""),"")</f>
        <v/>
      </c>
      <c r="AK67" s="211" t="str">
        <f ca="1">IF(AD67&lt;0,"1","")</f>
        <v/>
      </c>
      <c r="AL67" s="218"/>
      <c r="AM67" s="218"/>
      <c r="AN67" s="211" t="e">
        <f>VLOOKUP(J67,'[2]Region code'!$A$3:$B$9,2,FALSE)</f>
        <v>#N/A</v>
      </c>
    </row>
    <row r="68" spans="1:40" ht="17.25">
      <c r="A68" s="99" t="s">
        <v>273</v>
      </c>
      <c r="B68" s="99" t="s">
        <v>274</v>
      </c>
      <c r="C68" s="99" t="s">
        <v>70</v>
      </c>
      <c r="D68" s="99" t="s">
        <v>275</v>
      </c>
      <c r="E68" s="99" t="s">
        <v>276</v>
      </c>
      <c r="F68" s="99" t="s">
        <v>277</v>
      </c>
      <c r="G68" s="99" t="s">
        <v>74</v>
      </c>
      <c r="H68" s="99" t="s">
        <v>75</v>
      </c>
      <c r="I68" s="99" t="s">
        <v>278</v>
      </c>
      <c r="J68" s="99" t="s">
        <v>84</v>
      </c>
      <c r="K68" s="99" t="s">
        <v>85</v>
      </c>
      <c r="L68" s="103">
        <v>43417</v>
      </c>
      <c r="M68" s="103">
        <v>43951</v>
      </c>
      <c r="N68" s="104">
        <v>400000</v>
      </c>
      <c r="O68" s="104">
        <v>20601.099999999999</v>
      </c>
      <c r="P68" s="104">
        <v>20601.099999999999</v>
      </c>
      <c r="Q68" s="104">
        <v>4400</v>
      </c>
      <c r="R68" s="167">
        <f>IF(MONTH(M68)&gt;6,YEAR(M68)+1,YEAR(M68))</f>
        <v>2020</v>
      </c>
      <c r="S68" s="215">
        <f>YEAR(L68)</f>
        <v>2018</v>
      </c>
      <c r="T68" s="214">
        <f>MONTH(L68)</f>
        <v>11</v>
      </c>
      <c r="U68" s="211" t="str">
        <f>IF(T68&gt;9,CONCATENATE(S68,T68),CONCATENATE(S68,"0",T68))</f>
        <v>201811</v>
      </c>
      <c r="V68" s="214">
        <f>N68-O68</f>
        <v>379398.9</v>
      </c>
      <c r="W68" s="214">
        <f ca="1">ROUNDUP((TODAY()-L68)/(365.25/12),0)</f>
        <v>6</v>
      </c>
      <c r="X68" s="214">
        <f>ROUNDDOWN((M68-L68)/(365.25/12),0)</f>
        <v>17</v>
      </c>
      <c r="Y68" s="214">
        <f ca="1">ROUNDDOWN((M68-TODAY())/(365.25/12),0)</f>
        <v>11</v>
      </c>
      <c r="Z68" s="216">
        <f ca="1">W68/X68</f>
        <v>0.35294117647058826</v>
      </c>
      <c r="AA68" s="216">
        <f>O68/N68</f>
        <v>5.1502749999999993E-2</v>
      </c>
      <c r="AB68" s="216">
        <f ca="1">AA68-Z68</f>
        <v>-0.30143842647058827</v>
      </c>
      <c r="AC68" s="217">
        <f ca="1">O68/W68</f>
        <v>3433.5166666666664</v>
      </c>
      <c r="AD68" s="214">
        <f ca="1">V68-(("june 30, 2018"-TODAY())*AC68)</f>
        <v>1433488.5166666666</v>
      </c>
      <c r="AE68" s="211" t="str">
        <f ca="1">IF(W68&gt;36,"1","")</f>
        <v/>
      </c>
      <c r="AF68" s="211" t="str">
        <f ca="1">IF(Y68&lt;1,"1","")</f>
        <v/>
      </c>
      <c r="AG68" s="211" t="str">
        <f ca="1">IF(AB68&lt;-15%,"1","")</f>
        <v>1</v>
      </c>
      <c r="AH68" s="211" t="str">
        <f>IF(AA68&lt;40%,"1","")</f>
        <v>1</v>
      </c>
      <c r="AI68" s="211" t="str">
        <f ca="1">IF(W68&gt;23,IF(AA68&lt;60%,"1",""),"")</f>
        <v/>
      </c>
      <c r="AJ68" s="211" t="str">
        <f ca="1">IF(Y68&lt;7,IF(AA68&lt;40%,"1",""),"")</f>
        <v/>
      </c>
      <c r="AK68" s="211" t="str">
        <f ca="1">IF(AD68&lt;0,"1","")</f>
        <v/>
      </c>
      <c r="AL68" s="218"/>
      <c r="AM68" s="218"/>
      <c r="AN68" s="211" t="e">
        <f>VLOOKUP(J68,'[2]Region code'!$A$3:$B$9,2,FALSE)</f>
        <v>#N/A</v>
      </c>
    </row>
    <row r="69" spans="1:40" ht="17.25">
      <c r="A69" s="99" t="s">
        <v>279</v>
      </c>
      <c r="B69" s="99" t="s">
        <v>280</v>
      </c>
      <c r="C69" s="99" t="s">
        <v>70</v>
      </c>
      <c r="D69" s="99" t="s">
        <v>281</v>
      </c>
      <c r="E69" s="99" t="s">
        <v>282</v>
      </c>
      <c r="F69" s="99" t="s">
        <v>283</v>
      </c>
      <c r="G69" s="99" t="s">
        <v>74</v>
      </c>
      <c r="H69" s="99" t="s">
        <v>75</v>
      </c>
      <c r="I69" s="99" t="s">
        <v>284</v>
      </c>
      <c r="J69" s="99" t="s">
        <v>6</v>
      </c>
      <c r="K69" s="99" t="s">
        <v>285</v>
      </c>
      <c r="L69" s="103">
        <v>43416</v>
      </c>
      <c r="M69" s="103">
        <v>43982</v>
      </c>
      <c r="N69" s="104">
        <v>250000</v>
      </c>
      <c r="O69" s="104">
        <v>197647.32</v>
      </c>
      <c r="P69" s="104">
        <v>197647.32</v>
      </c>
      <c r="Q69" s="104">
        <v>16978.150000000001</v>
      </c>
      <c r="R69" s="186">
        <f>IF(MONTH(M69)&gt;6,YEAR(M69)+1,YEAR(M69))</f>
        <v>2020</v>
      </c>
      <c r="S69" s="187">
        <f>YEAR(L69)</f>
        <v>2018</v>
      </c>
      <c r="T69" s="188">
        <f>MONTH(L69)</f>
        <v>11</v>
      </c>
      <c r="U69" s="189" t="str">
        <f>IF(T69&gt;9,CONCATENATE(S69,T69),CONCATENATE(S69,"0",T69))</f>
        <v>201811</v>
      </c>
      <c r="V69" s="188">
        <f>N69-O69</f>
        <v>52352.679999999993</v>
      </c>
      <c r="W69" s="188">
        <f ca="1">ROUNDUP((TODAY()-L69)/(365.25/12),0)</f>
        <v>6</v>
      </c>
      <c r="X69" s="188">
        <f>ROUNDDOWN((M69-L69)/(365.25/12),0)</f>
        <v>18</v>
      </c>
      <c r="Y69" s="188">
        <f ca="1">ROUNDDOWN((M69-TODAY())/(365.25/12),0)</f>
        <v>12</v>
      </c>
      <c r="Z69" s="190">
        <f ca="1">W69/X69</f>
        <v>0.33333333333333331</v>
      </c>
      <c r="AA69" s="190">
        <f>O69/N69</f>
        <v>0.79058928000000006</v>
      </c>
      <c r="AB69" s="190">
        <f ca="1">AA69-Z69</f>
        <v>0.45725594666666675</v>
      </c>
      <c r="AC69" s="191">
        <f ca="1">O69/W69</f>
        <v>32941.22</v>
      </c>
      <c r="AD69" s="188">
        <f ca="1">V69-(("june 30, 2018"-TODAY())*AC69)</f>
        <v>10165307.220000001</v>
      </c>
      <c r="AE69" s="189" t="str">
        <f ca="1">IF(W69&gt;36,"1","")</f>
        <v/>
      </c>
      <c r="AF69" s="189" t="str">
        <f ca="1">IF(Y69&lt;1,"1","")</f>
        <v/>
      </c>
      <c r="AG69" s="189" t="str">
        <f ca="1">IF(AB69&lt;-15%,"1","")</f>
        <v/>
      </c>
      <c r="AH69" s="189" t="str">
        <f>IF(AA69&lt;40%,"1","")</f>
        <v/>
      </c>
      <c r="AI69" s="189" t="str">
        <f ca="1">IF(W69&gt;23,IF(AA69&lt;60%,"1",""),"")</f>
        <v/>
      </c>
      <c r="AJ69" s="189" t="str">
        <f ca="1">IF(Y69&lt;7,IF(AA69&lt;40%,"1",""),"")</f>
        <v/>
      </c>
      <c r="AK69" s="189" t="str">
        <f ca="1">IF(AD69&lt;0,"1","")</f>
        <v/>
      </c>
      <c r="AL69" s="192"/>
      <c r="AM69" s="192"/>
      <c r="AN69" s="189" t="e">
        <f>VLOOKUP(J69,'[2]Region code'!$A$3:$B$9,2,FALSE)</f>
        <v>#N/A</v>
      </c>
    </row>
    <row r="70" spans="1:40" ht="17.25">
      <c r="A70" s="99" t="s">
        <v>101</v>
      </c>
      <c r="B70" s="99" t="s">
        <v>102</v>
      </c>
      <c r="C70" s="99" t="s">
        <v>95</v>
      </c>
      <c r="D70" s="99" t="s">
        <v>286</v>
      </c>
      <c r="E70" s="99" t="s">
        <v>287</v>
      </c>
      <c r="F70" s="99" t="s">
        <v>288</v>
      </c>
      <c r="G70" s="99" t="s">
        <v>74</v>
      </c>
      <c r="H70" s="99" t="s">
        <v>75</v>
      </c>
      <c r="I70" s="99" t="s">
        <v>106</v>
      </c>
      <c r="J70" s="99" t="s">
        <v>2</v>
      </c>
      <c r="K70" s="99" t="s">
        <v>289</v>
      </c>
      <c r="L70" s="103">
        <v>43411</v>
      </c>
      <c r="M70" s="103">
        <v>43890</v>
      </c>
      <c r="N70" s="104">
        <v>500000</v>
      </c>
      <c r="O70" s="104">
        <v>65089.36</v>
      </c>
      <c r="P70" s="104">
        <v>65089.36</v>
      </c>
      <c r="Q70" s="104">
        <v>7452</v>
      </c>
      <c r="R70" s="167">
        <f>IF(MONTH(M70)&gt;6,YEAR(M70)+1,YEAR(M70))</f>
        <v>2020</v>
      </c>
      <c r="S70" s="215">
        <f>YEAR(L70)</f>
        <v>2018</v>
      </c>
      <c r="T70" s="214">
        <f>MONTH(L70)</f>
        <v>11</v>
      </c>
      <c r="U70" s="211" t="str">
        <f>IF(T70&gt;9,CONCATENATE(S70,T70),CONCATENATE(S70,"0",T70))</f>
        <v>201811</v>
      </c>
      <c r="V70" s="214">
        <f>N70-O70</f>
        <v>434910.64</v>
      </c>
      <c r="W70" s="214">
        <f ca="1">ROUNDUP((TODAY()-L70)/(365.25/12),0)</f>
        <v>6</v>
      </c>
      <c r="X70" s="214">
        <f>ROUNDDOWN((M70-L70)/(365.25/12),0)</f>
        <v>15</v>
      </c>
      <c r="Y70" s="214">
        <f ca="1">ROUNDDOWN((M70-TODAY())/(365.25/12),0)</f>
        <v>9</v>
      </c>
      <c r="Z70" s="216">
        <f ca="1">W70/X70</f>
        <v>0.4</v>
      </c>
      <c r="AA70" s="216">
        <f>O70/N70</f>
        <v>0.13017872</v>
      </c>
      <c r="AB70" s="216">
        <f ca="1">AA70-Z70</f>
        <v>-0.26982128000000005</v>
      </c>
      <c r="AC70" s="217">
        <f ca="1">O70/W70</f>
        <v>10848.226666666667</v>
      </c>
      <c r="AD70" s="214">
        <f ca="1">V70-(("june 30, 2018"-TODAY())*AC70)</f>
        <v>3765316.226666667</v>
      </c>
      <c r="AE70" s="211" t="str">
        <f ca="1">IF(W70&gt;36,"1","")</f>
        <v/>
      </c>
      <c r="AF70" s="211" t="str">
        <f ca="1">IF(Y70&lt;1,"1","")</f>
        <v/>
      </c>
      <c r="AG70" s="211" t="str">
        <f ca="1">IF(AB70&lt;-15%,"1","")</f>
        <v>1</v>
      </c>
      <c r="AH70" s="211" t="str">
        <f>IF(AA70&lt;40%,"1","")</f>
        <v>1</v>
      </c>
      <c r="AI70" s="211" t="str">
        <f ca="1">IF(W70&gt;23,IF(AA70&lt;60%,"1",""),"")</f>
        <v/>
      </c>
      <c r="AJ70" s="211" t="str">
        <f ca="1">IF(Y70&lt;7,IF(AA70&lt;40%,"1",""),"")</f>
        <v/>
      </c>
      <c r="AK70" s="211" t="str">
        <f ca="1">IF(AD70&lt;0,"1","")</f>
        <v/>
      </c>
      <c r="AL70" s="218"/>
      <c r="AM70" s="218"/>
      <c r="AN70" s="211" t="e">
        <f>VLOOKUP(J70,'[2]Region code'!$A$3:$B$9,2,FALSE)</f>
        <v>#N/A</v>
      </c>
    </row>
    <row r="71" spans="1:40" ht="17.25">
      <c r="A71" s="99" t="s">
        <v>290</v>
      </c>
      <c r="B71" s="99" t="s">
        <v>291</v>
      </c>
      <c r="C71" s="99" t="s">
        <v>70</v>
      </c>
      <c r="D71" s="99" t="s">
        <v>292</v>
      </c>
      <c r="E71" s="99" t="s">
        <v>293</v>
      </c>
      <c r="F71" s="99" t="s">
        <v>294</v>
      </c>
      <c r="G71" s="99" t="s">
        <v>74</v>
      </c>
      <c r="H71" s="99" t="s">
        <v>75</v>
      </c>
      <c r="I71" s="99" t="s">
        <v>295</v>
      </c>
      <c r="J71" s="99" t="s">
        <v>84</v>
      </c>
      <c r="K71" s="99" t="s">
        <v>85</v>
      </c>
      <c r="L71" s="103">
        <v>43411</v>
      </c>
      <c r="M71" s="103">
        <v>44074</v>
      </c>
      <c r="N71" s="104">
        <v>525000</v>
      </c>
      <c r="O71" s="104">
        <v>90655.69</v>
      </c>
      <c r="P71" s="104">
        <v>90655.69</v>
      </c>
      <c r="Q71" s="104">
        <v>0</v>
      </c>
      <c r="R71" s="167">
        <f>IF(MONTH(M71)&gt;6,YEAR(M71)+1,YEAR(M71))</f>
        <v>2021</v>
      </c>
      <c r="S71" s="215">
        <f>YEAR(L71)</f>
        <v>2018</v>
      </c>
      <c r="T71" s="214">
        <f>MONTH(L71)</f>
        <v>11</v>
      </c>
      <c r="U71" s="211" t="str">
        <f>IF(T71&gt;9,CONCATENATE(S71,T71),CONCATENATE(S71,"0",T71))</f>
        <v>201811</v>
      </c>
      <c r="V71" s="214">
        <f>N71-O71</f>
        <v>434344.31</v>
      </c>
      <c r="W71" s="214">
        <f ca="1">ROUNDUP((TODAY()-L71)/(365.25/12),0)</f>
        <v>6</v>
      </c>
      <c r="X71" s="214">
        <f>ROUNDDOWN((M71-L71)/(365.25/12),0)</f>
        <v>21</v>
      </c>
      <c r="Y71" s="214">
        <f ca="1">ROUNDDOWN((M71-TODAY())/(365.25/12),0)</f>
        <v>15</v>
      </c>
      <c r="Z71" s="216">
        <f ca="1">W71/X71</f>
        <v>0.2857142857142857</v>
      </c>
      <c r="AA71" s="216">
        <f>O71/N71</f>
        <v>0.17267750476190477</v>
      </c>
      <c r="AB71" s="216">
        <f ca="1">AA71-Z71</f>
        <v>-0.11303678095238093</v>
      </c>
      <c r="AC71" s="217">
        <f ca="1">O71/W71</f>
        <v>15109.281666666668</v>
      </c>
      <c r="AD71" s="214">
        <f ca="1">V71-(("june 30, 2018"-TODAY())*AC71)</f>
        <v>5072893.7816666663</v>
      </c>
      <c r="AE71" s="211" t="str">
        <f ca="1">IF(W71&gt;36,"1","")</f>
        <v/>
      </c>
      <c r="AF71" s="211" t="str">
        <f ca="1">IF(Y71&lt;1,"1","")</f>
        <v/>
      </c>
      <c r="AG71" s="211" t="str">
        <f ca="1">IF(AB71&lt;-15%,"1","")</f>
        <v/>
      </c>
      <c r="AH71" s="211" t="str">
        <f>IF(AA71&lt;40%,"1","")</f>
        <v>1</v>
      </c>
      <c r="AI71" s="211" t="str">
        <f ca="1">IF(W71&gt;23,IF(AA71&lt;60%,"1",""),"")</f>
        <v/>
      </c>
      <c r="AJ71" s="211" t="str">
        <f ca="1">IF(Y71&lt;7,IF(AA71&lt;40%,"1",""),"")</f>
        <v/>
      </c>
      <c r="AK71" s="211" t="str">
        <f ca="1">IF(AD71&lt;0,"1","")</f>
        <v/>
      </c>
      <c r="AL71" s="218"/>
      <c r="AM71" s="218"/>
      <c r="AN71" s="211" t="e">
        <f>VLOOKUP(J71,'[2]Region code'!$A$3:$B$9,2,FALSE)</f>
        <v>#N/A</v>
      </c>
    </row>
    <row r="72" spans="1:40" ht="17.25">
      <c r="A72" s="99" t="s">
        <v>193</v>
      </c>
      <c r="B72" s="99" t="s">
        <v>194</v>
      </c>
      <c r="C72" s="99" t="s">
        <v>70</v>
      </c>
      <c r="D72" s="99" t="s">
        <v>296</v>
      </c>
      <c r="E72" s="99" t="s">
        <v>297</v>
      </c>
      <c r="F72" s="99" t="s">
        <v>298</v>
      </c>
      <c r="G72" s="99" t="s">
        <v>74</v>
      </c>
      <c r="H72" s="99" t="s">
        <v>75</v>
      </c>
      <c r="I72" s="99" t="s">
        <v>299</v>
      </c>
      <c r="J72" s="99" t="s">
        <v>3</v>
      </c>
      <c r="K72" s="99" t="s">
        <v>300</v>
      </c>
      <c r="L72" s="103">
        <v>43410</v>
      </c>
      <c r="M72" s="103">
        <v>43799</v>
      </c>
      <c r="N72" s="104">
        <v>25000</v>
      </c>
      <c r="O72" s="104">
        <v>18356.240000000002</v>
      </c>
      <c r="P72" s="104">
        <v>18356.240000000002</v>
      </c>
      <c r="Q72" s="104">
        <v>0</v>
      </c>
      <c r="R72" s="167">
        <f>IF(MONTH(M72)&gt;6,YEAR(M72)+1,YEAR(M72))</f>
        <v>2020</v>
      </c>
      <c r="S72" s="215">
        <f>YEAR(L72)</f>
        <v>2018</v>
      </c>
      <c r="T72" s="214">
        <f>MONTH(L72)</f>
        <v>11</v>
      </c>
      <c r="U72" s="211" t="str">
        <f>IF(T72&gt;9,CONCATENATE(S72,T72),CONCATENATE(S72,"0",T72))</f>
        <v>201811</v>
      </c>
      <c r="V72" s="214">
        <f>N72-O72</f>
        <v>6643.7599999999984</v>
      </c>
      <c r="W72" s="214">
        <f ca="1">ROUNDUP((TODAY()-L72)/(365.25/12),0)</f>
        <v>6</v>
      </c>
      <c r="X72" s="214">
        <f>ROUNDDOWN((M72-L72)/(365.25/12),0)</f>
        <v>12</v>
      </c>
      <c r="Y72" s="214">
        <f ca="1">ROUNDDOWN((M72-TODAY())/(365.25/12),0)</f>
        <v>6</v>
      </c>
      <c r="Z72" s="216">
        <f ca="1">W72/X72</f>
        <v>0.5</v>
      </c>
      <c r="AA72" s="216">
        <f>O72/N72</f>
        <v>0.73424960000000006</v>
      </c>
      <c r="AB72" s="216">
        <f ca="1">AA72-Z72</f>
        <v>0.23424960000000006</v>
      </c>
      <c r="AC72" s="217">
        <f ca="1">O72/W72</f>
        <v>3059.3733333333334</v>
      </c>
      <c r="AD72" s="214">
        <f ca="1">V72-(("june 30, 2018"-TODAY())*AC72)</f>
        <v>945871.37333333341</v>
      </c>
      <c r="AE72" s="211" t="str">
        <f ca="1">IF(W72&gt;36,"1","")</f>
        <v/>
      </c>
      <c r="AF72" s="211" t="str">
        <f ca="1">IF(Y72&lt;1,"1","")</f>
        <v/>
      </c>
      <c r="AG72" s="211" t="str">
        <f ca="1">IF(AB72&lt;-15%,"1","")</f>
        <v/>
      </c>
      <c r="AH72" s="211" t="str">
        <f>IF(AA72&lt;40%,"1","")</f>
        <v/>
      </c>
      <c r="AI72" s="211" t="str">
        <f ca="1">IF(W72&gt;23,IF(AA72&lt;60%,"1",""),"")</f>
        <v/>
      </c>
      <c r="AJ72" s="211" t="str">
        <f ca="1">IF(Y72&lt;7,IF(AA72&lt;40%,"1",""),"")</f>
        <v/>
      </c>
      <c r="AK72" s="211" t="str">
        <f ca="1">IF(AD72&lt;0,"1","")</f>
        <v/>
      </c>
      <c r="AL72" s="218"/>
      <c r="AM72" s="218"/>
      <c r="AN72" s="211" t="e">
        <f>VLOOKUP(J72,'[2]Region code'!$A$3:$B$9,2,FALSE)</f>
        <v>#N/A</v>
      </c>
    </row>
    <row r="73" spans="1:40" ht="17.25">
      <c r="A73" s="99" t="s">
        <v>68</v>
      </c>
      <c r="B73" s="99" t="s">
        <v>69</v>
      </c>
      <c r="C73" s="99" t="s">
        <v>70</v>
      </c>
      <c r="D73" s="99" t="s">
        <v>301</v>
      </c>
      <c r="E73" s="99" t="s">
        <v>302</v>
      </c>
      <c r="F73" s="99" t="s">
        <v>303</v>
      </c>
      <c r="G73" s="99" t="s">
        <v>74</v>
      </c>
      <c r="H73" s="99" t="s">
        <v>75</v>
      </c>
      <c r="I73" s="99" t="s">
        <v>304</v>
      </c>
      <c r="J73" s="99" t="s">
        <v>5</v>
      </c>
      <c r="K73" s="99" t="s">
        <v>305</v>
      </c>
      <c r="L73" s="103">
        <v>43409</v>
      </c>
      <c r="M73" s="103">
        <v>43830</v>
      </c>
      <c r="N73" s="104">
        <v>200000</v>
      </c>
      <c r="O73" s="104">
        <v>182102.07</v>
      </c>
      <c r="P73" s="104">
        <v>182102.07</v>
      </c>
      <c r="Q73" s="104">
        <v>0</v>
      </c>
      <c r="R73" s="167">
        <f>IF(MONTH(M73)&gt;6,YEAR(M73)+1,YEAR(M73))</f>
        <v>2020</v>
      </c>
      <c r="S73" s="215">
        <f>YEAR(L73)</f>
        <v>2018</v>
      </c>
      <c r="T73" s="214">
        <f>MONTH(L73)</f>
        <v>11</v>
      </c>
      <c r="U73" s="211" t="str">
        <f>IF(T73&gt;9,CONCATENATE(S73,T73),CONCATENATE(S73,"0",T73))</f>
        <v>201811</v>
      </c>
      <c r="V73" s="214">
        <f>N73-O73</f>
        <v>17897.929999999993</v>
      </c>
      <c r="W73" s="214">
        <f ca="1">ROUNDUP((TODAY()-L73)/(365.25/12),0)</f>
        <v>6</v>
      </c>
      <c r="X73" s="214">
        <f>ROUNDDOWN((M73-L73)/(365.25/12),0)</f>
        <v>13</v>
      </c>
      <c r="Y73" s="214">
        <f ca="1">ROUNDDOWN((M73-TODAY())/(365.25/12),0)</f>
        <v>7</v>
      </c>
      <c r="Z73" s="216">
        <f ca="1">W73/X73</f>
        <v>0.46153846153846156</v>
      </c>
      <c r="AA73" s="216">
        <f>O73/N73</f>
        <v>0.91051035000000002</v>
      </c>
      <c r="AB73" s="216">
        <f ca="1">AA73-Z73</f>
        <v>0.44897188846153846</v>
      </c>
      <c r="AC73" s="217">
        <f ca="1">O73/W73</f>
        <v>30350.345000000001</v>
      </c>
      <c r="AD73" s="214">
        <f ca="1">V73-(("june 30, 2018"-TODAY())*AC73)</f>
        <v>9335453.8450000007</v>
      </c>
      <c r="AE73" s="211" t="str">
        <f ca="1">IF(W73&gt;36,"1","")</f>
        <v/>
      </c>
      <c r="AF73" s="211" t="str">
        <f ca="1">IF(Y73&lt;1,"1","")</f>
        <v/>
      </c>
      <c r="AG73" s="211" t="str">
        <f ca="1">IF(AB73&lt;-15%,"1","")</f>
        <v/>
      </c>
      <c r="AH73" s="211" t="str">
        <f>IF(AA73&lt;40%,"1","")</f>
        <v/>
      </c>
      <c r="AI73" s="211" t="str">
        <f ca="1">IF(W73&gt;23,IF(AA73&lt;60%,"1",""),"")</f>
        <v/>
      </c>
      <c r="AJ73" s="211" t="str">
        <f ca="1">IF(Y73&lt;7,IF(AA73&lt;40%,"1",""),"")</f>
        <v/>
      </c>
      <c r="AK73" s="211" t="str">
        <f ca="1">IF(AD73&lt;0,"1","")</f>
        <v/>
      </c>
      <c r="AL73" s="218"/>
      <c r="AM73" s="218"/>
      <c r="AN73" s="211" t="e">
        <f>VLOOKUP(J73,'[2]Region code'!$A$3:$B$9,2,FALSE)</f>
        <v>#N/A</v>
      </c>
    </row>
    <row r="74" spans="1:40" ht="17.25">
      <c r="A74" s="99" t="s">
        <v>93</v>
      </c>
      <c r="B74" s="99" t="s">
        <v>94</v>
      </c>
      <c r="C74" s="99" t="s">
        <v>95</v>
      </c>
      <c r="D74" s="99" t="s">
        <v>306</v>
      </c>
      <c r="E74" s="99" t="s">
        <v>307</v>
      </c>
      <c r="F74" s="99" t="s">
        <v>308</v>
      </c>
      <c r="G74" s="99" t="s">
        <v>74</v>
      </c>
      <c r="H74" s="99" t="s">
        <v>75</v>
      </c>
      <c r="I74" s="99" t="s">
        <v>309</v>
      </c>
      <c r="J74" s="99" t="s">
        <v>5</v>
      </c>
      <c r="K74" s="99" t="s">
        <v>100</v>
      </c>
      <c r="L74" s="103">
        <v>43406</v>
      </c>
      <c r="M74" s="103">
        <v>43830</v>
      </c>
      <c r="N74" s="104">
        <v>600000</v>
      </c>
      <c r="O74" s="104">
        <v>25847.84</v>
      </c>
      <c r="P74" s="104">
        <v>25847.84</v>
      </c>
      <c r="Q74" s="104">
        <v>42261</v>
      </c>
      <c r="R74" s="167">
        <f>IF(MONTH(M74)&gt;6,YEAR(M74)+1,YEAR(M74))</f>
        <v>2020</v>
      </c>
      <c r="S74" s="215">
        <f>YEAR(L74)</f>
        <v>2018</v>
      </c>
      <c r="T74" s="214">
        <f>MONTH(L74)</f>
        <v>11</v>
      </c>
      <c r="U74" s="211" t="str">
        <f>IF(T74&gt;9,CONCATENATE(S74,T74),CONCATENATE(S74,"0",T74))</f>
        <v>201811</v>
      </c>
      <c r="V74" s="214">
        <f>N74-O74</f>
        <v>574152.16</v>
      </c>
      <c r="W74" s="214">
        <f ca="1">ROUNDUP((TODAY()-L74)/(365.25/12),0)</f>
        <v>6</v>
      </c>
      <c r="X74" s="214">
        <f>ROUNDDOWN((M74-L74)/(365.25/12),0)</f>
        <v>13</v>
      </c>
      <c r="Y74" s="214">
        <f ca="1">ROUNDDOWN((M74-TODAY())/(365.25/12),0)</f>
        <v>7</v>
      </c>
      <c r="Z74" s="216">
        <f ca="1">W74/X74</f>
        <v>0.46153846153846156</v>
      </c>
      <c r="AA74" s="216">
        <f>O74/N74</f>
        <v>4.3079733333333335E-2</v>
      </c>
      <c r="AB74" s="216">
        <f ca="1">AA74-Z74</f>
        <v>-0.41845872820512825</v>
      </c>
      <c r="AC74" s="217">
        <f ca="1">O74/W74</f>
        <v>4307.9733333333334</v>
      </c>
      <c r="AD74" s="214">
        <f ca="1">V74-(("june 30, 2018"-TODAY())*AC74)</f>
        <v>1896699.9733333332</v>
      </c>
      <c r="AE74" s="211" t="str">
        <f ca="1">IF(W74&gt;36,"1","")</f>
        <v/>
      </c>
      <c r="AF74" s="211" t="str">
        <f ca="1">IF(Y74&lt;1,"1","")</f>
        <v/>
      </c>
      <c r="AG74" s="211" t="str">
        <f ca="1">IF(AB74&lt;-15%,"1","")</f>
        <v>1</v>
      </c>
      <c r="AH74" s="211" t="str">
        <f>IF(AA74&lt;40%,"1","")</f>
        <v>1</v>
      </c>
      <c r="AI74" s="211" t="str">
        <f ca="1">IF(W74&gt;23,IF(AA74&lt;60%,"1",""),"")</f>
        <v/>
      </c>
      <c r="AJ74" s="211" t="str">
        <f ca="1">IF(Y74&lt;7,IF(AA74&lt;40%,"1",""),"")</f>
        <v/>
      </c>
      <c r="AK74" s="211" t="str">
        <f ca="1">IF(AD74&lt;0,"1","")</f>
        <v/>
      </c>
      <c r="AL74" s="218"/>
      <c r="AM74" s="218"/>
      <c r="AN74" s="211" t="e">
        <f>VLOOKUP(J74,'[2]Region code'!$A$3:$B$9,2,FALSE)</f>
        <v>#N/A</v>
      </c>
    </row>
    <row r="75" spans="1:40" ht="17.25">
      <c r="A75" s="99" t="s">
        <v>310</v>
      </c>
      <c r="B75" s="99" t="s">
        <v>311</v>
      </c>
      <c r="C75" s="99" t="s">
        <v>70</v>
      </c>
      <c r="D75" s="99" t="s">
        <v>312</v>
      </c>
      <c r="E75" s="99" t="s">
        <v>313</v>
      </c>
      <c r="F75" s="99" t="s">
        <v>314</v>
      </c>
      <c r="G75" s="99" t="s">
        <v>74</v>
      </c>
      <c r="H75" s="99" t="s">
        <v>75</v>
      </c>
      <c r="I75" s="99" t="s">
        <v>181</v>
      </c>
      <c r="J75" s="99" t="s">
        <v>2</v>
      </c>
      <c r="K75" s="99" t="s">
        <v>315</v>
      </c>
      <c r="L75" s="103">
        <v>43406</v>
      </c>
      <c r="M75" s="103">
        <v>43616</v>
      </c>
      <c r="N75" s="104">
        <v>99792</v>
      </c>
      <c r="O75" s="104">
        <v>82226.55</v>
      </c>
      <c r="P75" s="104">
        <v>82226.55</v>
      </c>
      <c r="Q75" s="104">
        <v>17455.38</v>
      </c>
      <c r="R75" s="167">
        <f>IF(MONTH(M75)&gt;6,YEAR(M75)+1,YEAR(M75))</f>
        <v>2019</v>
      </c>
      <c r="S75" s="215">
        <f>YEAR(L75)</f>
        <v>2018</v>
      </c>
      <c r="T75" s="214">
        <f>MONTH(L75)</f>
        <v>11</v>
      </c>
      <c r="U75" s="211" t="str">
        <f>IF(T75&gt;9,CONCATENATE(S75,T75),CONCATENATE(S75,"0",T75))</f>
        <v>201811</v>
      </c>
      <c r="V75" s="214">
        <f>N75-O75</f>
        <v>17565.449999999997</v>
      </c>
      <c r="W75" s="214">
        <f ca="1">ROUNDUP((TODAY()-L75)/(365.25/12),0)</f>
        <v>6</v>
      </c>
      <c r="X75" s="214">
        <f>ROUNDDOWN((M75-L75)/(365.25/12),0)</f>
        <v>6</v>
      </c>
      <c r="Y75" s="214">
        <f ca="1">ROUNDDOWN((M75-TODAY())/(365.25/12),0)</f>
        <v>0</v>
      </c>
      <c r="Z75" s="216">
        <f ca="1">W75/X75</f>
        <v>1</v>
      </c>
      <c r="AA75" s="216">
        <f>O75/N75</f>
        <v>0.82397937710437719</v>
      </c>
      <c r="AB75" s="216">
        <f ca="1">AA75-Z75</f>
        <v>-0.17602062289562281</v>
      </c>
      <c r="AC75" s="217">
        <f ca="1">O75/W75</f>
        <v>13704.425000000001</v>
      </c>
      <c r="AD75" s="214">
        <f ca="1">V75-(("june 30, 2018"-TODAY())*AC75)</f>
        <v>4224823.9250000007</v>
      </c>
      <c r="AE75" s="211" t="str">
        <f ca="1">IF(W75&gt;36,"1","")</f>
        <v/>
      </c>
      <c r="AF75" s="211" t="str">
        <f ca="1">IF(Y75&lt;1,"1","")</f>
        <v>1</v>
      </c>
      <c r="AG75" s="211" t="str">
        <f ca="1">IF(AB75&lt;-15%,"1","")</f>
        <v>1</v>
      </c>
      <c r="AH75" s="211" t="str">
        <f>IF(AA75&lt;40%,"1","")</f>
        <v/>
      </c>
      <c r="AI75" s="211" t="str">
        <f ca="1">IF(W75&gt;23,IF(AA75&lt;60%,"1",""),"")</f>
        <v/>
      </c>
      <c r="AJ75" s="211" t="str">
        <f ca="1">IF(Y75&lt;7,IF(AA75&lt;40%,"1",""),"")</f>
        <v/>
      </c>
      <c r="AK75" s="211" t="str">
        <f ca="1">IF(AD75&lt;0,"1","")</f>
        <v/>
      </c>
      <c r="AL75" s="218"/>
      <c r="AM75" s="218"/>
      <c r="AN75" s="211" t="e">
        <f>VLOOKUP(J75,'[2]Region code'!$A$3:$B$9,2,FALSE)</f>
        <v>#N/A</v>
      </c>
    </row>
    <row r="76" spans="1:40" ht="17.25">
      <c r="A76" s="99" t="s">
        <v>273</v>
      </c>
      <c r="B76" s="99" t="s">
        <v>274</v>
      </c>
      <c r="C76" s="99" t="s">
        <v>70</v>
      </c>
      <c r="D76" s="99" t="s">
        <v>316</v>
      </c>
      <c r="E76" s="99" t="s">
        <v>317</v>
      </c>
      <c r="F76" s="99" t="s">
        <v>318</v>
      </c>
      <c r="G76" s="99" t="s">
        <v>74</v>
      </c>
      <c r="H76" s="99" t="s">
        <v>75</v>
      </c>
      <c r="I76" s="99" t="s">
        <v>255</v>
      </c>
      <c r="J76" s="99" t="s">
        <v>84</v>
      </c>
      <c r="K76" s="99" t="s">
        <v>85</v>
      </c>
      <c r="L76" s="103">
        <v>43405</v>
      </c>
      <c r="M76" s="103">
        <v>43738</v>
      </c>
      <c r="N76" s="104">
        <v>250000</v>
      </c>
      <c r="O76" s="104">
        <v>88911.15</v>
      </c>
      <c r="P76" s="104">
        <v>88911.15</v>
      </c>
      <c r="Q76" s="104">
        <v>10511.82</v>
      </c>
      <c r="R76" s="167">
        <f>IF(MONTH(M76)&gt;6,YEAR(M76)+1,YEAR(M76))</f>
        <v>2020</v>
      </c>
      <c r="S76" s="215">
        <f>YEAR(L76)</f>
        <v>2018</v>
      </c>
      <c r="T76" s="214">
        <f>MONTH(L76)</f>
        <v>11</v>
      </c>
      <c r="U76" s="211" t="str">
        <f>IF(T76&gt;9,CONCATENATE(S76,T76),CONCATENATE(S76,"0",T76))</f>
        <v>201811</v>
      </c>
      <c r="V76" s="214">
        <f>N76-O76</f>
        <v>161088.85</v>
      </c>
      <c r="W76" s="214">
        <f ca="1">ROUNDUP((TODAY()-L76)/(365.25/12),0)</f>
        <v>7</v>
      </c>
      <c r="X76" s="214">
        <f>ROUNDDOWN((M76-L76)/(365.25/12),0)</f>
        <v>10</v>
      </c>
      <c r="Y76" s="214">
        <f ca="1">ROUNDDOWN((M76-TODAY())/(365.25/12),0)</f>
        <v>4</v>
      </c>
      <c r="Z76" s="216">
        <f ca="1">W76/X76</f>
        <v>0.7</v>
      </c>
      <c r="AA76" s="216">
        <f>O76/N76</f>
        <v>0.35564459999999998</v>
      </c>
      <c r="AB76" s="216">
        <f ca="1">AA76-Z76</f>
        <v>-0.34435539999999998</v>
      </c>
      <c r="AC76" s="217">
        <f ca="1">O76/W76</f>
        <v>12701.592857142856</v>
      </c>
      <c r="AD76" s="214">
        <f ca="1">V76-(("june 30, 2018"-TODAY())*AC76)</f>
        <v>4060477.8571428568</v>
      </c>
      <c r="AE76" s="211" t="str">
        <f ca="1">IF(W76&gt;36,"1","")</f>
        <v/>
      </c>
      <c r="AF76" s="211" t="str">
        <f ca="1">IF(Y76&lt;1,"1","")</f>
        <v/>
      </c>
      <c r="AG76" s="211" t="str">
        <f ca="1">IF(AB76&lt;-15%,"1","")</f>
        <v>1</v>
      </c>
      <c r="AH76" s="211" t="str">
        <f>IF(AA76&lt;40%,"1","")</f>
        <v>1</v>
      </c>
      <c r="AI76" s="211" t="str">
        <f ca="1">IF(W76&gt;23,IF(AA76&lt;60%,"1",""),"")</f>
        <v/>
      </c>
      <c r="AJ76" s="211" t="str">
        <f ca="1">IF(Y76&lt;7,IF(AA76&lt;40%,"1",""),"")</f>
        <v>1</v>
      </c>
      <c r="AK76" s="211" t="str">
        <f ca="1">IF(AD76&lt;0,"1","")</f>
        <v/>
      </c>
      <c r="AL76" s="218"/>
      <c r="AM76" s="218"/>
      <c r="AN76" s="211" t="e">
        <f>VLOOKUP(J76,'[2]Region code'!$A$3:$B$9,2,FALSE)</f>
        <v>#N/A</v>
      </c>
    </row>
    <row r="77" spans="1:40" ht="17.25">
      <c r="A77" s="99" t="s">
        <v>319</v>
      </c>
      <c r="B77" s="99" t="s">
        <v>320</v>
      </c>
      <c r="C77" s="99" t="s">
        <v>70</v>
      </c>
      <c r="D77" s="99" t="s">
        <v>321</v>
      </c>
      <c r="E77" s="99" t="s">
        <v>322</v>
      </c>
      <c r="F77" s="99" t="s">
        <v>323</v>
      </c>
      <c r="G77" s="99" t="s">
        <v>74</v>
      </c>
      <c r="H77" s="99" t="s">
        <v>75</v>
      </c>
      <c r="I77" s="99" t="s">
        <v>324</v>
      </c>
      <c r="J77" s="99" t="s">
        <v>84</v>
      </c>
      <c r="K77" s="99" t="s">
        <v>85</v>
      </c>
      <c r="L77" s="103">
        <v>43405</v>
      </c>
      <c r="M77" s="103">
        <v>43644</v>
      </c>
      <c r="N77" s="104">
        <v>500000</v>
      </c>
      <c r="O77" s="104">
        <v>272706.7</v>
      </c>
      <c r="P77" s="104">
        <v>272706.7</v>
      </c>
      <c r="Q77" s="104">
        <v>22378.48</v>
      </c>
      <c r="R77" s="167">
        <f>IF(MONTH(M77)&gt;6,YEAR(M77)+1,YEAR(M77))</f>
        <v>2019</v>
      </c>
      <c r="S77" s="215">
        <f>YEAR(L77)</f>
        <v>2018</v>
      </c>
      <c r="T77" s="214">
        <f>MONTH(L77)</f>
        <v>11</v>
      </c>
      <c r="U77" s="211" t="str">
        <f>IF(T77&gt;9,CONCATENATE(S77,T77),CONCATENATE(S77,"0",T77))</f>
        <v>201811</v>
      </c>
      <c r="V77" s="214">
        <f>N77-O77</f>
        <v>227293.3</v>
      </c>
      <c r="W77" s="214">
        <f ca="1">ROUNDUP((TODAY()-L77)/(365.25/12),0)</f>
        <v>7</v>
      </c>
      <c r="X77" s="214">
        <f>ROUNDDOWN((M77-L77)/(365.25/12),0)</f>
        <v>7</v>
      </c>
      <c r="Y77" s="214">
        <f ca="1">ROUNDDOWN((M77-TODAY())/(365.25/12),0)</f>
        <v>1</v>
      </c>
      <c r="Z77" s="216">
        <f ca="1">W77/X77</f>
        <v>1</v>
      </c>
      <c r="AA77" s="216">
        <f>O77/N77</f>
        <v>0.54541340000000005</v>
      </c>
      <c r="AB77" s="216">
        <f ca="1">AA77-Z77</f>
        <v>-0.45458659999999995</v>
      </c>
      <c r="AC77" s="217">
        <f ca="1">O77/W77</f>
        <v>38958.1</v>
      </c>
      <c r="AD77" s="214">
        <f ca="1">V77-(("june 30, 2018"-TODAY())*AC77)</f>
        <v>12187430</v>
      </c>
      <c r="AE77" s="211" t="str">
        <f ca="1">IF(W77&gt;36,"1","")</f>
        <v/>
      </c>
      <c r="AF77" s="211" t="str">
        <f ca="1">IF(Y77&lt;1,"1","")</f>
        <v/>
      </c>
      <c r="AG77" s="211" t="str">
        <f ca="1">IF(AB77&lt;-15%,"1","")</f>
        <v>1</v>
      </c>
      <c r="AH77" s="211" t="str">
        <f>IF(AA77&lt;40%,"1","")</f>
        <v/>
      </c>
      <c r="AI77" s="211" t="str">
        <f ca="1">IF(W77&gt;23,IF(AA77&lt;60%,"1",""),"")</f>
        <v/>
      </c>
      <c r="AJ77" s="211" t="str">
        <f ca="1">IF(Y77&lt;7,IF(AA77&lt;40%,"1",""),"")</f>
        <v/>
      </c>
      <c r="AK77" s="211" t="str">
        <f ca="1">IF(AD77&lt;0,"1","")</f>
        <v/>
      </c>
      <c r="AL77" s="218"/>
      <c r="AM77" s="218"/>
      <c r="AN77" s="211" t="e">
        <f>VLOOKUP(J77,'[2]Region code'!$A$3:$B$9,2,FALSE)</f>
        <v>#N/A</v>
      </c>
    </row>
    <row r="78" spans="1:40" ht="17.25">
      <c r="A78" s="99" t="s">
        <v>279</v>
      </c>
      <c r="B78" s="99" t="s">
        <v>280</v>
      </c>
      <c r="C78" s="99" t="s">
        <v>70</v>
      </c>
      <c r="D78" s="99" t="s">
        <v>325</v>
      </c>
      <c r="E78" s="99" t="s">
        <v>326</v>
      </c>
      <c r="F78" s="99" t="s">
        <v>327</v>
      </c>
      <c r="G78" s="99" t="s">
        <v>74</v>
      </c>
      <c r="H78" s="99" t="s">
        <v>75</v>
      </c>
      <c r="I78" s="99" t="s">
        <v>328</v>
      </c>
      <c r="J78" s="99" t="s">
        <v>6</v>
      </c>
      <c r="K78" s="99" t="s">
        <v>329</v>
      </c>
      <c r="L78" s="103">
        <v>43404</v>
      </c>
      <c r="M78" s="103">
        <v>44074</v>
      </c>
      <c r="N78" s="104">
        <v>600000</v>
      </c>
      <c r="O78" s="104">
        <v>153501.85</v>
      </c>
      <c r="P78" s="104">
        <v>153501.85</v>
      </c>
      <c r="Q78" s="104">
        <v>32633.06</v>
      </c>
      <c r="R78" s="167">
        <f>IF(MONTH(M78)&gt;6,YEAR(M78)+1,YEAR(M78))</f>
        <v>2021</v>
      </c>
      <c r="S78" s="215">
        <f>YEAR(L78)</f>
        <v>2018</v>
      </c>
      <c r="T78" s="214">
        <f>MONTH(L78)</f>
        <v>10</v>
      </c>
      <c r="U78" s="211" t="str">
        <f>IF(T78&gt;9,CONCATENATE(S78,T78),CONCATENATE(S78,"0",T78))</f>
        <v>201810</v>
      </c>
      <c r="V78" s="214">
        <f>N78-O78</f>
        <v>446498.15</v>
      </c>
      <c r="W78" s="214">
        <f ca="1">ROUNDUP((TODAY()-L78)/(365.25/12),0)</f>
        <v>7</v>
      </c>
      <c r="X78" s="214">
        <f>ROUNDDOWN((M78-L78)/(365.25/12),0)</f>
        <v>22</v>
      </c>
      <c r="Y78" s="214">
        <f ca="1">ROUNDDOWN((M78-TODAY())/(365.25/12),0)</f>
        <v>15</v>
      </c>
      <c r="Z78" s="216">
        <f ca="1">W78/X78</f>
        <v>0.31818181818181818</v>
      </c>
      <c r="AA78" s="216">
        <f>O78/N78</f>
        <v>0.25583641666666668</v>
      </c>
      <c r="AB78" s="216">
        <f ca="1">AA78-Z78</f>
        <v>-6.23454015151515E-2</v>
      </c>
      <c r="AC78" s="217">
        <f ca="1">O78/W78</f>
        <v>21928.835714285717</v>
      </c>
      <c r="AD78" s="214">
        <f ca="1">V78-(("june 30, 2018"-TODAY())*AC78)</f>
        <v>7178650.7142857155</v>
      </c>
      <c r="AE78" s="211" t="str">
        <f ca="1">IF(W78&gt;36,"1","")</f>
        <v/>
      </c>
      <c r="AF78" s="211" t="str">
        <f ca="1">IF(Y78&lt;1,"1","")</f>
        <v/>
      </c>
      <c r="AG78" s="211" t="str">
        <f ca="1">IF(AB78&lt;-15%,"1","")</f>
        <v/>
      </c>
      <c r="AH78" s="211" t="str">
        <f>IF(AA78&lt;40%,"1","")</f>
        <v>1</v>
      </c>
      <c r="AI78" s="211" t="str">
        <f ca="1">IF(W78&gt;23,IF(AA78&lt;60%,"1",""),"")</f>
        <v/>
      </c>
      <c r="AJ78" s="211" t="str">
        <f ca="1">IF(Y78&lt;7,IF(AA78&lt;40%,"1",""),"")</f>
        <v/>
      </c>
      <c r="AK78" s="211" t="str">
        <f ca="1">IF(AD78&lt;0,"1","")</f>
        <v/>
      </c>
      <c r="AL78" s="218"/>
      <c r="AM78" s="218"/>
      <c r="AN78" s="211" t="e">
        <f>VLOOKUP(J78,'[2]Region code'!$A$3:$B$9,2,FALSE)</f>
        <v>#N/A</v>
      </c>
    </row>
    <row r="79" spans="1:40" ht="17.25">
      <c r="A79" s="99" t="s">
        <v>243</v>
      </c>
      <c r="B79" s="99" t="s">
        <v>244</v>
      </c>
      <c r="C79" s="99" t="s">
        <v>70</v>
      </c>
      <c r="D79" s="99" t="s">
        <v>330</v>
      </c>
      <c r="E79" s="99" t="s">
        <v>331</v>
      </c>
      <c r="F79" s="99" t="s">
        <v>332</v>
      </c>
      <c r="G79" s="99" t="s">
        <v>74</v>
      </c>
      <c r="H79" s="99" t="s">
        <v>75</v>
      </c>
      <c r="I79" s="99" t="s">
        <v>333</v>
      </c>
      <c r="J79" s="99" t="s">
        <v>2</v>
      </c>
      <c r="K79" s="99" t="s">
        <v>334</v>
      </c>
      <c r="L79" s="103">
        <v>43404</v>
      </c>
      <c r="M79" s="103">
        <v>44074</v>
      </c>
      <c r="N79" s="104">
        <v>425000</v>
      </c>
      <c r="O79" s="104">
        <v>16375.55</v>
      </c>
      <c r="P79" s="104">
        <v>16375.55</v>
      </c>
      <c r="Q79" s="104">
        <v>7800</v>
      </c>
      <c r="R79" s="167">
        <f>IF(MONTH(M79)&gt;6,YEAR(M79)+1,YEAR(M79))</f>
        <v>2021</v>
      </c>
      <c r="S79" s="215">
        <f>YEAR(L79)</f>
        <v>2018</v>
      </c>
      <c r="T79" s="214">
        <f>MONTH(L79)</f>
        <v>10</v>
      </c>
      <c r="U79" s="211" t="str">
        <f>IF(T79&gt;9,CONCATENATE(S79,T79),CONCATENATE(S79,"0",T79))</f>
        <v>201810</v>
      </c>
      <c r="V79" s="214">
        <f>N79-O79</f>
        <v>408624.45</v>
      </c>
      <c r="W79" s="214">
        <f ca="1">ROUNDUP((TODAY()-L79)/(365.25/12),0)</f>
        <v>7</v>
      </c>
      <c r="X79" s="214">
        <f>ROUNDDOWN((M79-L79)/(365.25/12),0)</f>
        <v>22</v>
      </c>
      <c r="Y79" s="214">
        <f ca="1">ROUNDDOWN((M79-TODAY())/(365.25/12),0)</f>
        <v>15</v>
      </c>
      <c r="Z79" s="216">
        <f ca="1">W79/X79</f>
        <v>0.31818181818181818</v>
      </c>
      <c r="AA79" s="216">
        <f>O79/N79</f>
        <v>3.8530705882352939E-2</v>
      </c>
      <c r="AB79" s="216">
        <f ca="1">AA79-Z79</f>
        <v>-0.27965111229946527</v>
      </c>
      <c r="AC79" s="217">
        <f ca="1">O79/W79</f>
        <v>2339.3642857142854</v>
      </c>
      <c r="AD79" s="214">
        <f ca="1">V79-(("june 30, 2018"-TODAY())*AC79)</f>
        <v>1126809.2857142857</v>
      </c>
      <c r="AE79" s="211" t="str">
        <f ca="1">IF(W79&gt;36,"1","")</f>
        <v/>
      </c>
      <c r="AF79" s="211" t="str">
        <f ca="1">IF(Y79&lt;1,"1","")</f>
        <v/>
      </c>
      <c r="AG79" s="211" t="str">
        <f ca="1">IF(AB79&lt;-15%,"1","")</f>
        <v>1</v>
      </c>
      <c r="AH79" s="211" t="str">
        <f>IF(AA79&lt;40%,"1","")</f>
        <v>1</v>
      </c>
      <c r="AI79" s="211" t="str">
        <f ca="1">IF(W79&gt;23,IF(AA79&lt;60%,"1",""),"")</f>
        <v/>
      </c>
      <c r="AJ79" s="211" t="str">
        <f ca="1">IF(Y79&lt;7,IF(AA79&lt;40%,"1",""),"")</f>
        <v/>
      </c>
      <c r="AK79" s="211" t="str">
        <f ca="1">IF(AD79&lt;0,"1","")</f>
        <v/>
      </c>
      <c r="AL79" s="218"/>
      <c r="AM79" s="218"/>
      <c r="AN79" s="211" t="e">
        <f>VLOOKUP(J79,'[2]Region code'!$A$3:$B$9,2,FALSE)</f>
        <v>#N/A</v>
      </c>
    </row>
    <row r="80" spans="1:40" ht="17.25">
      <c r="A80" s="99" t="s">
        <v>113</v>
      </c>
      <c r="B80" s="99" t="s">
        <v>79</v>
      </c>
      <c r="C80" s="99" t="s">
        <v>70</v>
      </c>
      <c r="D80" s="99" t="s">
        <v>335</v>
      </c>
      <c r="E80" s="99" t="s">
        <v>336</v>
      </c>
      <c r="F80" s="99" t="s">
        <v>337</v>
      </c>
      <c r="G80" s="99" t="s">
        <v>74</v>
      </c>
      <c r="H80" s="99" t="s">
        <v>75</v>
      </c>
      <c r="I80" s="99" t="s">
        <v>3166</v>
      </c>
      <c r="J80" s="99" t="s">
        <v>84</v>
      </c>
      <c r="K80" s="99" t="s">
        <v>85</v>
      </c>
      <c r="L80" s="103">
        <v>43403</v>
      </c>
      <c r="M80" s="103">
        <v>43889</v>
      </c>
      <c r="N80" s="104">
        <v>250000</v>
      </c>
      <c r="O80" s="104">
        <v>4826.2700000000004</v>
      </c>
      <c r="P80" s="104">
        <v>4826.2700000000004</v>
      </c>
      <c r="Q80" s="104">
        <v>0</v>
      </c>
      <c r="R80" s="167">
        <f>IF(MONTH(M80)&gt;6,YEAR(M80)+1,YEAR(M80))</f>
        <v>2020</v>
      </c>
      <c r="S80" s="215">
        <f>YEAR(L80)</f>
        <v>2018</v>
      </c>
      <c r="T80" s="214">
        <f>MONTH(L80)</f>
        <v>10</v>
      </c>
      <c r="U80" s="211" t="str">
        <f>IF(T80&gt;9,CONCATENATE(S80,T80),CONCATENATE(S80,"0",T80))</f>
        <v>201810</v>
      </c>
      <c r="V80" s="214">
        <f>N80-O80</f>
        <v>245173.73</v>
      </c>
      <c r="W80" s="214">
        <f ca="1">ROUNDUP((TODAY()-L80)/(365.25/12),0)</f>
        <v>7</v>
      </c>
      <c r="X80" s="214">
        <f>ROUNDDOWN((M80-L80)/(365.25/12),0)</f>
        <v>15</v>
      </c>
      <c r="Y80" s="214">
        <f ca="1">ROUNDDOWN((M80-TODAY())/(365.25/12),0)</f>
        <v>9</v>
      </c>
      <c r="Z80" s="216">
        <f ca="1">W80/X80</f>
        <v>0.46666666666666667</v>
      </c>
      <c r="AA80" s="216">
        <f>O80/N80</f>
        <v>1.9305080000000002E-2</v>
      </c>
      <c r="AB80" s="216">
        <f ca="1">AA80-Z80</f>
        <v>-0.4473615866666667</v>
      </c>
      <c r="AC80" s="217">
        <f ca="1">O80/W80</f>
        <v>689.4671428571429</v>
      </c>
      <c r="AD80" s="214">
        <f ca="1">V80-(("june 30, 2018"-TODAY())*AC80)</f>
        <v>456840.14285714284</v>
      </c>
      <c r="AE80" s="211" t="str">
        <f ca="1">IF(W80&gt;36,"1","")</f>
        <v/>
      </c>
      <c r="AF80" s="211" t="str">
        <f ca="1">IF(Y80&lt;1,"1","")</f>
        <v/>
      </c>
      <c r="AG80" s="211" t="str">
        <f ca="1">IF(AB80&lt;-15%,"1","")</f>
        <v>1</v>
      </c>
      <c r="AH80" s="211" t="str">
        <f>IF(AA80&lt;40%,"1","")</f>
        <v>1</v>
      </c>
      <c r="AI80" s="211" t="str">
        <f ca="1">IF(W80&gt;23,IF(AA80&lt;60%,"1",""),"")</f>
        <v/>
      </c>
      <c r="AJ80" s="211" t="str">
        <f ca="1">IF(Y80&lt;7,IF(AA80&lt;40%,"1",""),"")</f>
        <v/>
      </c>
      <c r="AK80" s="211" t="str">
        <f ca="1">IF(AD80&lt;0,"1","")</f>
        <v/>
      </c>
      <c r="AL80" s="218"/>
      <c r="AM80" s="218"/>
      <c r="AN80" s="211" t="e">
        <f>VLOOKUP(J80,'[2]Region code'!$A$3:$B$9,2,FALSE)</f>
        <v>#N/A</v>
      </c>
    </row>
    <row r="81" spans="1:40" ht="17.25">
      <c r="A81" s="99" t="s">
        <v>339</v>
      </c>
      <c r="B81" s="99" t="s">
        <v>340</v>
      </c>
      <c r="C81" s="99" t="s">
        <v>70</v>
      </c>
      <c r="D81" s="99" t="s">
        <v>341</v>
      </c>
      <c r="E81" s="99" t="s">
        <v>342</v>
      </c>
      <c r="F81" s="99" t="s">
        <v>343</v>
      </c>
      <c r="G81" s="99" t="s">
        <v>74</v>
      </c>
      <c r="H81" s="99" t="s">
        <v>75</v>
      </c>
      <c r="I81" s="99" t="s">
        <v>344</v>
      </c>
      <c r="J81" s="99" t="s">
        <v>84</v>
      </c>
      <c r="K81" s="99" t="s">
        <v>85</v>
      </c>
      <c r="L81" s="103">
        <v>43402</v>
      </c>
      <c r="M81" s="103">
        <v>44074</v>
      </c>
      <c r="N81" s="104">
        <v>150000</v>
      </c>
      <c r="O81" s="104">
        <v>74366.06</v>
      </c>
      <c r="P81" s="104">
        <v>74366.06</v>
      </c>
      <c r="Q81" s="104">
        <v>13050</v>
      </c>
      <c r="R81" s="167">
        <f>IF(MONTH(M81)&gt;6,YEAR(M81)+1,YEAR(M81))</f>
        <v>2021</v>
      </c>
      <c r="S81" s="215">
        <f>YEAR(L81)</f>
        <v>2018</v>
      </c>
      <c r="T81" s="214">
        <f>MONTH(L81)</f>
        <v>10</v>
      </c>
      <c r="U81" s="211" t="str">
        <f>IF(T81&gt;9,CONCATENATE(S81,T81),CONCATENATE(S81,"0",T81))</f>
        <v>201810</v>
      </c>
      <c r="V81" s="214">
        <f>N81-O81</f>
        <v>75633.94</v>
      </c>
      <c r="W81" s="214">
        <f ca="1">ROUNDUP((TODAY()-L81)/(365.25/12),0)</f>
        <v>7</v>
      </c>
      <c r="X81" s="214">
        <f>ROUNDDOWN((M81-L81)/(365.25/12),0)</f>
        <v>22</v>
      </c>
      <c r="Y81" s="214">
        <f ca="1">ROUNDDOWN((M81-TODAY())/(365.25/12),0)</f>
        <v>15</v>
      </c>
      <c r="Z81" s="216">
        <f ca="1">W81/X81</f>
        <v>0.31818181818181818</v>
      </c>
      <c r="AA81" s="216">
        <f>O81/N81</f>
        <v>0.4957737333333333</v>
      </c>
      <c r="AB81" s="216">
        <f ca="1">AA81-Z81</f>
        <v>0.17759191515151512</v>
      </c>
      <c r="AC81" s="217">
        <f ca="1">O81/W81</f>
        <v>10623.722857142857</v>
      </c>
      <c r="AD81" s="214">
        <f ca="1">V81-(("june 30, 2018"-TODAY())*AC81)</f>
        <v>3337116.8571428568</v>
      </c>
      <c r="AE81" s="211" t="str">
        <f ca="1">IF(W81&gt;36,"1","")</f>
        <v/>
      </c>
      <c r="AF81" s="211" t="str">
        <f ca="1">IF(Y81&lt;1,"1","")</f>
        <v/>
      </c>
      <c r="AG81" s="211" t="str">
        <f ca="1">IF(AB81&lt;-15%,"1","")</f>
        <v/>
      </c>
      <c r="AH81" s="211" t="str">
        <f>IF(AA81&lt;40%,"1","")</f>
        <v/>
      </c>
      <c r="AI81" s="211" t="str">
        <f ca="1">IF(W81&gt;23,IF(AA81&lt;60%,"1",""),"")</f>
        <v/>
      </c>
      <c r="AJ81" s="211" t="str">
        <f ca="1">IF(Y81&lt;7,IF(AA81&lt;40%,"1",""),"")</f>
        <v/>
      </c>
      <c r="AK81" s="211" t="str">
        <f ca="1">IF(AD81&lt;0,"1","")</f>
        <v/>
      </c>
      <c r="AL81" s="218"/>
      <c r="AM81" s="218"/>
      <c r="AN81" s="211" t="e">
        <f>VLOOKUP(J81,'[2]Region code'!$A$3:$B$9,2,FALSE)</f>
        <v>#N/A</v>
      </c>
    </row>
    <row r="82" spans="1:40" ht="17.25">
      <c r="A82" s="99" t="s">
        <v>118</v>
      </c>
      <c r="B82" s="99" t="s">
        <v>119</v>
      </c>
      <c r="C82" s="99" t="s">
        <v>120</v>
      </c>
      <c r="D82" s="99" t="s">
        <v>345</v>
      </c>
      <c r="E82" s="99" t="s">
        <v>346</v>
      </c>
      <c r="F82" s="99" t="s">
        <v>347</v>
      </c>
      <c r="G82" s="99" t="s">
        <v>74</v>
      </c>
      <c r="H82" s="99" t="s">
        <v>75</v>
      </c>
      <c r="I82" s="99" t="s">
        <v>348</v>
      </c>
      <c r="J82" s="99" t="s">
        <v>3</v>
      </c>
      <c r="K82" s="99" t="s">
        <v>154</v>
      </c>
      <c r="L82" s="103">
        <v>43402</v>
      </c>
      <c r="M82" s="103">
        <v>44074</v>
      </c>
      <c r="N82" s="104">
        <v>1500000</v>
      </c>
      <c r="O82" s="104">
        <v>66051.86</v>
      </c>
      <c r="P82" s="104">
        <v>66051.86</v>
      </c>
      <c r="Q82" s="104">
        <v>6200</v>
      </c>
      <c r="R82" s="167">
        <f>IF(MONTH(M82)&gt;6,YEAR(M82)+1,YEAR(M82))</f>
        <v>2021</v>
      </c>
      <c r="S82" s="215">
        <f>YEAR(L82)</f>
        <v>2018</v>
      </c>
      <c r="T82" s="214">
        <f>MONTH(L82)</f>
        <v>10</v>
      </c>
      <c r="U82" s="211" t="str">
        <f>IF(T82&gt;9,CONCATENATE(S82,T82),CONCATENATE(S82,"0",T82))</f>
        <v>201810</v>
      </c>
      <c r="V82" s="214">
        <f>N82-O82</f>
        <v>1433948.14</v>
      </c>
      <c r="W82" s="214">
        <f ca="1">ROUNDUP((TODAY()-L82)/(365.25/12),0)</f>
        <v>7</v>
      </c>
      <c r="X82" s="214">
        <f>ROUNDDOWN((M82-L82)/(365.25/12),0)</f>
        <v>22</v>
      </c>
      <c r="Y82" s="214">
        <f ca="1">ROUNDDOWN((M82-TODAY())/(365.25/12),0)</f>
        <v>15</v>
      </c>
      <c r="Z82" s="216">
        <f ca="1">W82/X82</f>
        <v>0.31818181818181818</v>
      </c>
      <c r="AA82" s="216">
        <f>O82/N82</f>
        <v>4.4034573333333334E-2</v>
      </c>
      <c r="AB82" s="216">
        <f ca="1">AA82-Z82</f>
        <v>-0.27414724484848485</v>
      </c>
      <c r="AC82" s="217">
        <f ca="1">O82/W82</f>
        <v>9435.98</v>
      </c>
      <c r="AD82" s="214">
        <f ca="1">V82-(("june 30, 2018"-TODAY())*AC82)</f>
        <v>4330794</v>
      </c>
      <c r="AE82" s="211" t="str">
        <f ca="1">IF(W82&gt;36,"1","")</f>
        <v/>
      </c>
      <c r="AF82" s="211" t="str">
        <f ca="1">IF(Y82&lt;1,"1","")</f>
        <v/>
      </c>
      <c r="AG82" s="211" t="str">
        <f ca="1">IF(AB82&lt;-15%,"1","")</f>
        <v>1</v>
      </c>
      <c r="AH82" s="211" t="str">
        <f>IF(AA82&lt;40%,"1","")</f>
        <v>1</v>
      </c>
      <c r="AI82" s="211" t="str">
        <f ca="1">IF(W82&gt;23,IF(AA82&lt;60%,"1",""),"")</f>
        <v/>
      </c>
      <c r="AJ82" s="211" t="str">
        <f ca="1">IF(Y82&lt;7,IF(AA82&lt;40%,"1",""),"")</f>
        <v/>
      </c>
      <c r="AK82" s="211" t="str">
        <f ca="1">IF(AD82&lt;0,"1","")</f>
        <v/>
      </c>
      <c r="AL82" s="218"/>
      <c r="AM82" s="218"/>
      <c r="AN82" s="211" t="e">
        <f>VLOOKUP(J82,'[2]Region code'!$A$3:$B$9,2,FALSE)</f>
        <v>#N/A</v>
      </c>
    </row>
    <row r="83" spans="1:40" ht="17.25">
      <c r="A83" s="99" t="s">
        <v>349</v>
      </c>
      <c r="B83" s="99" t="s">
        <v>350</v>
      </c>
      <c r="C83" s="99" t="s">
        <v>95</v>
      </c>
      <c r="D83" s="99" t="s">
        <v>351</v>
      </c>
      <c r="E83" s="99" t="s">
        <v>352</v>
      </c>
      <c r="F83" s="99" t="s">
        <v>353</v>
      </c>
      <c r="G83" s="99" t="s">
        <v>74</v>
      </c>
      <c r="H83" s="99" t="s">
        <v>75</v>
      </c>
      <c r="I83" s="99" t="s">
        <v>354</v>
      </c>
      <c r="J83" s="99" t="s">
        <v>2</v>
      </c>
      <c r="K83" s="99" t="s">
        <v>355</v>
      </c>
      <c r="L83" s="103">
        <v>43402</v>
      </c>
      <c r="M83" s="103">
        <v>43890</v>
      </c>
      <c r="N83" s="104">
        <v>450000</v>
      </c>
      <c r="O83" s="104">
        <v>122794.08</v>
      </c>
      <c r="P83" s="104">
        <v>122794.08</v>
      </c>
      <c r="Q83" s="104">
        <v>9331</v>
      </c>
      <c r="R83" s="167">
        <f>IF(MONTH(M83)&gt;6,YEAR(M83)+1,YEAR(M83))</f>
        <v>2020</v>
      </c>
      <c r="S83" s="215">
        <f>YEAR(L83)</f>
        <v>2018</v>
      </c>
      <c r="T83" s="214">
        <f>MONTH(L83)</f>
        <v>10</v>
      </c>
      <c r="U83" s="211" t="str">
        <f>IF(T83&gt;9,CONCATENATE(S83,T83),CONCATENATE(S83,"0",T83))</f>
        <v>201810</v>
      </c>
      <c r="V83" s="214">
        <f>N83-O83</f>
        <v>327205.92</v>
      </c>
      <c r="W83" s="214">
        <f ca="1">ROUNDUP((TODAY()-L83)/(365.25/12),0)</f>
        <v>7</v>
      </c>
      <c r="X83" s="214">
        <f>ROUNDDOWN((M83-L83)/(365.25/12),0)</f>
        <v>16</v>
      </c>
      <c r="Y83" s="214">
        <f ca="1">ROUNDDOWN((M83-TODAY())/(365.25/12),0)</f>
        <v>9</v>
      </c>
      <c r="Z83" s="216">
        <f ca="1">W83/X83</f>
        <v>0.4375</v>
      </c>
      <c r="AA83" s="216">
        <f>O83/N83</f>
        <v>0.27287573333333331</v>
      </c>
      <c r="AB83" s="216">
        <f ca="1">AA83-Z83</f>
        <v>-0.16462426666666669</v>
      </c>
      <c r="AC83" s="217">
        <f ca="1">O83/W83</f>
        <v>17542.01142857143</v>
      </c>
      <c r="AD83" s="214">
        <f ca="1">V83-(("june 30, 2018"-TODAY())*AC83)</f>
        <v>5712603.4285714291</v>
      </c>
      <c r="AE83" s="211" t="str">
        <f ca="1">IF(W83&gt;36,"1","")</f>
        <v/>
      </c>
      <c r="AF83" s="211" t="str">
        <f ca="1">IF(Y83&lt;1,"1","")</f>
        <v/>
      </c>
      <c r="AG83" s="211" t="str">
        <f ca="1">IF(AB83&lt;-15%,"1","")</f>
        <v>1</v>
      </c>
      <c r="AH83" s="211" t="str">
        <f>IF(AA83&lt;40%,"1","")</f>
        <v>1</v>
      </c>
      <c r="AI83" s="211" t="str">
        <f ca="1">IF(W83&gt;23,IF(AA83&lt;60%,"1",""),"")</f>
        <v/>
      </c>
      <c r="AJ83" s="211" t="str">
        <f ca="1">IF(Y83&lt;7,IF(AA83&lt;40%,"1",""),"")</f>
        <v/>
      </c>
      <c r="AK83" s="211" t="str">
        <f ca="1">IF(AD83&lt;0,"1","")</f>
        <v/>
      </c>
      <c r="AL83" s="218"/>
      <c r="AM83" s="218"/>
      <c r="AN83" s="211" t="e">
        <f>VLOOKUP(J83,'[2]Region code'!$A$3:$B$9,2,FALSE)</f>
        <v>#N/A</v>
      </c>
    </row>
    <row r="84" spans="1:40" ht="17.25">
      <c r="A84" s="99" t="s">
        <v>200</v>
      </c>
      <c r="B84" s="99" t="s">
        <v>201</v>
      </c>
      <c r="C84" s="99" t="s">
        <v>202</v>
      </c>
      <c r="D84" s="99" t="s">
        <v>356</v>
      </c>
      <c r="E84" s="99" t="s">
        <v>130</v>
      </c>
      <c r="F84" s="99" t="s">
        <v>357</v>
      </c>
      <c r="G84" s="99" t="s">
        <v>74</v>
      </c>
      <c r="H84" s="99" t="s">
        <v>75</v>
      </c>
      <c r="I84" s="99" t="s">
        <v>132</v>
      </c>
      <c r="J84" s="99" t="s">
        <v>3</v>
      </c>
      <c r="K84" s="99" t="s">
        <v>133</v>
      </c>
      <c r="L84" s="103">
        <v>43402</v>
      </c>
      <c r="M84" s="103">
        <v>44255</v>
      </c>
      <c r="N84" s="104">
        <v>1500000</v>
      </c>
      <c r="O84" s="104">
        <v>263977.96999999997</v>
      </c>
      <c r="P84" s="104">
        <v>263977.96999999997</v>
      </c>
      <c r="Q84" s="104">
        <v>197860.43</v>
      </c>
      <c r="R84" s="167">
        <f>IF(MONTH(M84)&gt;6,YEAR(M84)+1,YEAR(M84))</f>
        <v>2021</v>
      </c>
      <c r="S84" s="215">
        <f>YEAR(L84)</f>
        <v>2018</v>
      </c>
      <c r="T84" s="214">
        <f>MONTH(L84)</f>
        <v>10</v>
      </c>
      <c r="U84" s="211" t="str">
        <f>IF(T84&gt;9,CONCATENATE(S84,T84),CONCATENATE(S84,"0",T84))</f>
        <v>201810</v>
      </c>
      <c r="V84" s="214">
        <f>N84-O84</f>
        <v>1236022.03</v>
      </c>
      <c r="W84" s="214">
        <f ca="1">ROUNDUP((TODAY()-L84)/(365.25/12),0)</f>
        <v>7</v>
      </c>
      <c r="X84" s="214">
        <f>ROUNDDOWN((M84-L84)/(365.25/12),0)</f>
        <v>28</v>
      </c>
      <c r="Y84" s="214">
        <f ca="1">ROUNDDOWN((M84-TODAY())/(365.25/12),0)</f>
        <v>21</v>
      </c>
      <c r="Z84" s="216">
        <f ca="1">W84/X84</f>
        <v>0.25</v>
      </c>
      <c r="AA84" s="216">
        <f>O84/N84</f>
        <v>0.17598531333333331</v>
      </c>
      <c r="AB84" s="216">
        <f ca="1">AA84-Z84</f>
        <v>-7.401468666666669E-2</v>
      </c>
      <c r="AC84" s="217">
        <f ca="1">O84/W84</f>
        <v>37711.138571428564</v>
      </c>
      <c r="AD84" s="214">
        <f ca="1">V84-(("june 30, 2018"-TODAY())*AC84)</f>
        <v>12813341.571428569</v>
      </c>
      <c r="AE84" s="211" t="str">
        <f ca="1">IF(W84&gt;36,"1","")</f>
        <v/>
      </c>
      <c r="AF84" s="211" t="str">
        <f ca="1">IF(Y84&lt;1,"1","")</f>
        <v/>
      </c>
      <c r="AG84" s="211" t="str">
        <f ca="1">IF(AB84&lt;-15%,"1","")</f>
        <v/>
      </c>
      <c r="AH84" s="211" t="str">
        <f>IF(AA84&lt;40%,"1","")</f>
        <v>1</v>
      </c>
      <c r="AI84" s="211" t="str">
        <f ca="1">IF(W84&gt;23,IF(AA84&lt;60%,"1",""),"")</f>
        <v/>
      </c>
      <c r="AJ84" s="211" t="str">
        <f ca="1">IF(Y84&lt;7,IF(AA84&lt;40%,"1",""),"")</f>
        <v/>
      </c>
      <c r="AK84" s="211" t="str">
        <f ca="1">IF(AD84&lt;0,"1","")</f>
        <v/>
      </c>
      <c r="AL84" s="218"/>
      <c r="AM84" s="218"/>
      <c r="AN84" s="211" t="e">
        <f>VLOOKUP(J84,'[2]Region code'!$A$3:$B$9,2,FALSE)</f>
        <v>#N/A</v>
      </c>
    </row>
    <row r="85" spans="1:40" ht="17.25">
      <c r="A85" s="99" t="s">
        <v>273</v>
      </c>
      <c r="B85" s="99" t="s">
        <v>274</v>
      </c>
      <c r="C85" s="99" t="s">
        <v>70</v>
      </c>
      <c r="D85" s="99" t="s">
        <v>358</v>
      </c>
      <c r="E85" s="99" t="s">
        <v>253</v>
      </c>
      <c r="F85" s="99" t="s">
        <v>359</v>
      </c>
      <c r="G85" s="99" t="s">
        <v>74</v>
      </c>
      <c r="H85" s="99" t="s">
        <v>75</v>
      </c>
      <c r="I85" s="99" t="s">
        <v>255</v>
      </c>
      <c r="J85" s="99" t="s">
        <v>84</v>
      </c>
      <c r="K85" s="99" t="s">
        <v>85</v>
      </c>
      <c r="L85" s="103">
        <v>43402</v>
      </c>
      <c r="M85" s="103">
        <v>43830</v>
      </c>
      <c r="N85" s="104">
        <v>250000</v>
      </c>
      <c r="O85" s="104">
        <v>62964.33</v>
      </c>
      <c r="P85" s="104">
        <v>62964.33</v>
      </c>
      <c r="Q85" s="104">
        <v>51191.15</v>
      </c>
      <c r="R85" s="167">
        <f>IF(MONTH(M85)&gt;6,YEAR(M85)+1,YEAR(M85))</f>
        <v>2020</v>
      </c>
      <c r="S85" s="215">
        <f>YEAR(L85)</f>
        <v>2018</v>
      </c>
      <c r="T85" s="214">
        <f>MONTH(L85)</f>
        <v>10</v>
      </c>
      <c r="U85" s="211" t="str">
        <f>IF(T85&gt;9,CONCATENATE(S85,T85),CONCATENATE(S85,"0",T85))</f>
        <v>201810</v>
      </c>
      <c r="V85" s="214">
        <f>N85-O85</f>
        <v>187035.66999999998</v>
      </c>
      <c r="W85" s="214">
        <f ca="1">ROUNDUP((TODAY()-L85)/(365.25/12),0)</f>
        <v>7</v>
      </c>
      <c r="X85" s="214">
        <f>ROUNDDOWN((M85-L85)/(365.25/12),0)</f>
        <v>14</v>
      </c>
      <c r="Y85" s="214">
        <f ca="1">ROUNDDOWN((M85-TODAY())/(365.25/12),0)</f>
        <v>7</v>
      </c>
      <c r="Z85" s="216">
        <f ca="1">W85/X85</f>
        <v>0.5</v>
      </c>
      <c r="AA85" s="216">
        <f>O85/N85</f>
        <v>0.25185732</v>
      </c>
      <c r="AB85" s="216">
        <f ca="1">AA85-Z85</f>
        <v>-0.24814268</v>
      </c>
      <c r="AC85" s="217">
        <f ca="1">O85/W85</f>
        <v>8994.9042857142867</v>
      </c>
      <c r="AD85" s="214">
        <f ca="1">V85-(("june 30, 2018"-TODAY())*AC85)</f>
        <v>2948471.2857142859</v>
      </c>
      <c r="AE85" s="211" t="str">
        <f ca="1">IF(W85&gt;36,"1","")</f>
        <v/>
      </c>
      <c r="AF85" s="211" t="str">
        <f ca="1">IF(Y85&lt;1,"1","")</f>
        <v/>
      </c>
      <c r="AG85" s="211" t="str">
        <f ca="1">IF(AB85&lt;-15%,"1","")</f>
        <v>1</v>
      </c>
      <c r="AH85" s="211" t="str">
        <f>IF(AA85&lt;40%,"1","")</f>
        <v>1</v>
      </c>
      <c r="AI85" s="211" t="str">
        <f ca="1">IF(W85&gt;23,IF(AA85&lt;60%,"1",""),"")</f>
        <v/>
      </c>
      <c r="AJ85" s="211" t="str">
        <f ca="1">IF(Y85&lt;7,IF(AA85&lt;40%,"1",""),"")</f>
        <v/>
      </c>
      <c r="AK85" s="211" t="str">
        <f ca="1">IF(AD85&lt;0,"1","")</f>
        <v/>
      </c>
      <c r="AL85" s="218"/>
      <c r="AM85" s="218"/>
      <c r="AN85" s="211" t="e">
        <f>VLOOKUP(J85,'[2]Region code'!$A$3:$B$9,2,FALSE)</f>
        <v>#N/A</v>
      </c>
    </row>
    <row r="86" spans="1:40" ht="17.25">
      <c r="A86" s="99" t="s">
        <v>319</v>
      </c>
      <c r="B86" s="99" t="s">
        <v>320</v>
      </c>
      <c r="C86" s="99" t="s">
        <v>70</v>
      </c>
      <c r="D86" s="99" t="s">
        <v>360</v>
      </c>
      <c r="E86" s="99" t="s">
        <v>361</v>
      </c>
      <c r="F86" s="99" t="s">
        <v>362</v>
      </c>
      <c r="G86" s="99" t="s">
        <v>74</v>
      </c>
      <c r="H86" s="99" t="s">
        <v>75</v>
      </c>
      <c r="I86" s="99" t="s">
        <v>363</v>
      </c>
      <c r="J86" s="99" t="s">
        <v>84</v>
      </c>
      <c r="K86" s="99" t="s">
        <v>85</v>
      </c>
      <c r="L86" s="103">
        <v>43399</v>
      </c>
      <c r="M86" s="103">
        <v>43741</v>
      </c>
      <c r="N86" s="104">
        <v>250000</v>
      </c>
      <c r="O86" s="104">
        <v>209396.74</v>
      </c>
      <c r="P86" s="104">
        <v>209396.74</v>
      </c>
      <c r="Q86" s="104">
        <v>40488</v>
      </c>
      <c r="R86" s="167">
        <f>IF(MONTH(M86)&gt;6,YEAR(M86)+1,YEAR(M86))</f>
        <v>2020</v>
      </c>
      <c r="S86" s="215">
        <f>YEAR(L86)</f>
        <v>2018</v>
      </c>
      <c r="T86" s="214">
        <f>MONTH(L86)</f>
        <v>10</v>
      </c>
      <c r="U86" s="211" t="str">
        <f>IF(T86&gt;9,CONCATENATE(S86,T86),CONCATENATE(S86,"0",T86))</f>
        <v>201810</v>
      </c>
      <c r="V86" s="214">
        <f>N86-O86</f>
        <v>40603.260000000009</v>
      </c>
      <c r="W86" s="214">
        <f ca="1">ROUNDUP((TODAY()-L86)/(365.25/12),0)</f>
        <v>7</v>
      </c>
      <c r="X86" s="214">
        <f>ROUNDDOWN((M86-L86)/(365.25/12),0)</f>
        <v>11</v>
      </c>
      <c r="Y86" s="214">
        <f ca="1">ROUNDDOWN((M86-TODAY())/(365.25/12),0)</f>
        <v>5</v>
      </c>
      <c r="Z86" s="216">
        <f ca="1">W86/X86</f>
        <v>0.63636363636363635</v>
      </c>
      <c r="AA86" s="216">
        <f>O86/N86</f>
        <v>0.83758695999999999</v>
      </c>
      <c r="AB86" s="216">
        <f ca="1">AA86-Z86</f>
        <v>0.20122332363636364</v>
      </c>
      <c r="AC86" s="217">
        <f ca="1">O86/W86</f>
        <v>29913.82</v>
      </c>
      <c r="AD86" s="214">
        <f ca="1">V86-(("june 30, 2018"-TODAY())*AC86)</f>
        <v>9224146</v>
      </c>
      <c r="AE86" s="211" t="str">
        <f ca="1">IF(W86&gt;36,"1","")</f>
        <v/>
      </c>
      <c r="AF86" s="211" t="str">
        <f ca="1">IF(Y86&lt;1,"1","")</f>
        <v/>
      </c>
      <c r="AG86" s="211" t="str">
        <f ca="1">IF(AB86&lt;-15%,"1","")</f>
        <v/>
      </c>
      <c r="AH86" s="211" t="str">
        <f>IF(AA86&lt;40%,"1","")</f>
        <v/>
      </c>
      <c r="AI86" s="211" t="str">
        <f ca="1">IF(W86&gt;23,IF(AA86&lt;60%,"1",""),"")</f>
        <v/>
      </c>
      <c r="AJ86" s="211" t="str">
        <f ca="1">IF(Y86&lt;7,IF(AA86&lt;40%,"1",""),"")</f>
        <v/>
      </c>
      <c r="AK86" s="211" t="str">
        <f ca="1">IF(AD86&lt;0,"1","")</f>
        <v/>
      </c>
      <c r="AL86" s="218"/>
      <c r="AM86" s="218"/>
      <c r="AN86" s="211" t="e">
        <f>VLOOKUP(J86,'[2]Region code'!$A$3:$B$9,2,FALSE)</f>
        <v>#N/A</v>
      </c>
    </row>
    <row r="87" spans="1:40" ht="17.25">
      <c r="A87" s="99" t="s">
        <v>243</v>
      </c>
      <c r="B87" s="99" t="s">
        <v>244</v>
      </c>
      <c r="C87" s="99" t="s">
        <v>70</v>
      </c>
      <c r="D87" s="99" t="s">
        <v>364</v>
      </c>
      <c r="E87" s="99" t="s">
        <v>365</v>
      </c>
      <c r="F87" s="99" t="s">
        <v>366</v>
      </c>
      <c r="G87" s="99" t="s">
        <v>74</v>
      </c>
      <c r="H87" s="99" t="s">
        <v>75</v>
      </c>
      <c r="I87" s="99" t="s">
        <v>333</v>
      </c>
      <c r="J87" s="99" t="s">
        <v>2</v>
      </c>
      <c r="K87" s="99" t="s">
        <v>249</v>
      </c>
      <c r="L87" s="103">
        <v>43398</v>
      </c>
      <c r="M87" s="103">
        <v>44074</v>
      </c>
      <c r="N87" s="104">
        <v>1000000</v>
      </c>
      <c r="O87" s="104">
        <v>275698.55</v>
      </c>
      <c r="P87" s="104">
        <v>275698.55</v>
      </c>
      <c r="Q87" s="104">
        <v>33242.720000000001</v>
      </c>
      <c r="R87" s="167">
        <f>IF(MONTH(M87)&gt;6,YEAR(M87)+1,YEAR(M87))</f>
        <v>2021</v>
      </c>
      <c r="S87" s="215">
        <f>YEAR(L87)</f>
        <v>2018</v>
      </c>
      <c r="T87" s="214">
        <f>MONTH(L87)</f>
        <v>10</v>
      </c>
      <c r="U87" s="211" t="str">
        <f>IF(T87&gt;9,CONCATENATE(S87,T87),CONCATENATE(S87,"0",T87))</f>
        <v>201810</v>
      </c>
      <c r="V87" s="214">
        <f>N87-O87</f>
        <v>724301.45</v>
      </c>
      <c r="W87" s="214">
        <f ca="1">ROUNDUP((TODAY()-L87)/(365.25/12),0)</f>
        <v>7</v>
      </c>
      <c r="X87" s="214">
        <f>ROUNDDOWN((M87-L87)/(365.25/12),0)</f>
        <v>22</v>
      </c>
      <c r="Y87" s="214">
        <f ca="1">ROUNDDOWN((M87-TODAY())/(365.25/12),0)</f>
        <v>15</v>
      </c>
      <c r="Z87" s="216">
        <f ca="1">W87/X87</f>
        <v>0.31818181818181818</v>
      </c>
      <c r="AA87" s="216">
        <f>O87/N87</f>
        <v>0.27569854999999999</v>
      </c>
      <c r="AB87" s="216">
        <f ca="1">AA87-Z87</f>
        <v>-4.248326818181819E-2</v>
      </c>
      <c r="AC87" s="217">
        <f ca="1">O87/W87</f>
        <v>39385.507142857139</v>
      </c>
      <c r="AD87" s="214">
        <f ca="1">V87-(("june 30, 2018"-TODAY())*AC87)</f>
        <v>12815652.142857142</v>
      </c>
      <c r="AE87" s="211" t="str">
        <f ca="1">IF(W87&gt;36,"1","")</f>
        <v/>
      </c>
      <c r="AF87" s="211" t="str">
        <f ca="1">IF(Y87&lt;1,"1","")</f>
        <v/>
      </c>
      <c r="AG87" s="211" t="str">
        <f ca="1">IF(AB87&lt;-15%,"1","")</f>
        <v/>
      </c>
      <c r="AH87" s="211" t="str">
        <f>IF(AA87&lt;40%,"1","")</f>
        <v>1</v>
      </c>
      <c r="AI87" s="211" t="str">
        <f ca="1">IF(W87&gt;23,IF(AA87&lt;60%,"1",""),"")</f>
        <v/>
      </c>
      <c r="AJ87" s="211" t="str">
        <f ca="1">IF(Y87&lt;7,IF(AA87&lt;40%,"1",""),"")</f>
        <v/>
      </c>
      <c r="AK87" s="211" t="str">
        <f ca="1">IF(AD87&lt;0,"1","")</f>
        <v/>
      </c>
      <c r="AL87" s="218"/>
      <c r="AM87" s="218"/>
      <c r="AN87" s="211" t="e">
        <f>VLOOKUP(J87,'[2]Region code'!$A$3:$B$9,2,FALSE)</f>
        <v>#N/A</v>
      </c>
    </row>
    <row r="88" spans="1:40" ht="17.25">
      <c r="A88" s="99" t="s">
        <v>86</v>
      </c>
      <c r="B88" s="99" t="s">
        <v>87</v>
      </c>
      <c r="C88" s="99" t="s">
        <v>70</v>
      </c>
      <c r="D88" s="99" t="s">
        <v>368</v>
      </c>
      <c r="E88" s="99" t="s">
        <v>369</v>
      </c>
      <c r="F88" s="99" t="s">
        <v>370</v>
      </c>
      <c r="G88" s="99" t="s">
        <v>74</v>
      </c>
      <c r="H88" s="99" t="s">
        <v>75</v>
      </c>
      <c r="I88" s="99" t="s">
        <v>371</v>
      </c>
      <c r="J88" s="99" t="s">
        <v>4</v>
      </c>
      <c r="K88" s="99" t="s">
        <v>372</v>
      </c>
      <c r="L88" s="103">
        <v>43397</v>
      </c>
      <c r="M88" s="103">
        <v>43830</v>
      </c>
      <c r="N88" s="104">
        <v>200000</v>
      </c>
      <c r="O88" s="104">
        <v>53954.58</v>
      </c>
      <c r="P88" s="104">
        <v>53954.58</v>
      </c>
      <c r="Q88" s="104">
        <v>32000</v>
      </c>
      <c r="R88" s="167">
        <f>IF(MONTH(M88)&gt;6,YEAR(M88)+1,YEAR(M88))</f>
        <v>2020</v>
      </c>
      <c r="S88" s="215">
        <f>YEAR(L88)</f>
        <v>2018</v>
      </c>
      <c r="T88" s="214">
        <f>MONTH(L88)</f>
        <v>10</v>
      </c>
      <c r="U88" s="211" t="str">
        <f>IF(T88&gt;9,CONCATENATE(S88,T88),CONCATENATE(S88,"0",T88))</f>
        <v>201810</v>
      </c>
      <c r="V88" s="214">
        <f>N88-O88</f>
        <v>146045.41999999998</v>
      </c>
      <c r="W88" s="214">
        <f ca="1">ROUNDUP((TODAY()-L88)/(365.25/12),0)</f>
        <v>7</v>
      </c>
      <c r="X88" s="214">
        <f>ROUNDDOWN((M88-L88)/(365.25/12),0)</f>
        <v>14</v>
      </c>
      <c r="Y88" s="214">
        <f ca="1">ROUNDDOWN((M88-TODAY())/(365.25/12),0)</f>
        <v>7</v>
      </c>
      <c r="Z88" s="216">
        <f ca="1">W88/X88</f>
        <v>0.5</v>
      </c>
      <c r="AA88" s="216">
        <f>O88/N88</f>
        <v>0.26977289999999998</v>
      </c>
      <c r="AB88" s="216">
        <f ca="1">AA88-Z88</f>
        <v>-0.23022710000000002</v>
      </c>
      <c r="AC88" s="217">
        <f ca="1">O88/W88</f>
        <v>7707.7971428571427</v>
      </c>
      <c r="AD88" s="214">
        <f ca="1">V88-(("june 30, 2018"-TODAY())*AC88)</f>
        <v>2512339.1428571427</v>
      </c>
      <c r="AE88" s="211" t="str">
        <f ca="1">IF(W88&gt;36,"1","")</f>
        <v/>
      </c>
      <c r="AF88" s="211" t="str">
        <f ca="1">IF(Y88&lt;1,"1","")</f>
        <v/>
      </c>
      <c r="AG88" s="211" t="str">
        <f ca="1">IF(AB88&lt;-15%,"1","")</f>
        <v>1</v>
      </c>
      <c r="AH88" s="211" t="str">
        <f>IF(AA88&lt;40%,"1","")</f>
        <v>1</v>
      </c>
      <c r="AI88" s="211" t="str">
        <f ca="1">IF(W88&gt;23,IF(AA88&lt;60%,"1",""),"")</f>
        <v/>
      </c>
      <c r="AJ88" s="211" t="str">
        <f ca="1">IF(Y88&lt;7,IF(AA88&lt;40%,"1",""),"")</f>
        <v/>
      </c>
      <c r="AK88" s="211" t="str">
        <f ca="1">IF(AD88&lt;0,"1","")</f>
        <v/>
      </c>
      <c r="AL88" s="218"/>
      <c r="AM88" s="218"/>
      <c r="AN88" s="211" t="e">
        <f>VLOOKUP(J88,'[2]Region code'!$A$3:$B$9,2,FALSE)</f>
        <v>#N/A</v>
      </c>
    </row>
    <row r="89" spans="1:40" ht="17.25">
      <c r="A89" s="99" t="s">
        <v>118</v>
      </c>
      <c r="B89" s="99" t="s">
        <v>119</v>
      </c>
      <c r="C89" s="99" t="s">
        <v>120</v>
      </c>
      <c r="D89" s="99" t="s">
        <v>373</v>
      </c>
      <c r="E89" s="99" t="s">
        <v>374</v>
      </c>
      <c r="F89" s="99" t="s">
        <v>375</v>
      </c>
      <c r="G89" s="99" t="s">
        <v>124</v>
      </c>
      <c r="H89" s="99" t="s">
        <v>75</v>
      </c>
      <c r="I89" s="99" t="s">
        <v>142</v>
      </c>
      <c r="J89" s="99" t="s">
        <v>4</v>
      </c>
      <c r="K89" s="99" t="s">
        <v>376</v>
      </c>
      <c r="L89" s="103">
        <v>43396</v>
      </c>
      <c r="M89" s="103">
        <v>44010</v>
      </c>
      <c r="N89" s="104">
        <v>1080000</v>
      </c>
      <c r="O89" s="104">
        <v>0</v>
      </c>
      <c r="P89" s="104">
        <v>0</v>
      </c>
      <c r="Q89" s="104">
        <v>1080000</v>
      </c>
      <c r="R89" s="167">
        <f>IF(MONTH(M89)&gt;6,YEAR(M89)+1,YEAR(M89))</f>
        <v>2020</v>
      </c>
      <c r="S89" s="215">
        <f>YEAR(L89)</f>
        <v>2018</v>
      </c>
      <c r="T89" s="214">
        <f>MONTH(L89)</f>
        <v>10</v>
      </c>
      <c r="U89" s="211" t="str">
        <f>IF(T89&gt;9,CONCATENATE(S89,T89),CONCATENATE(S89,"0",T89))</f>
        <v>201810</v>
      </c>
      <c r="V89" s="214">
        <f>N89-O89</f>
        <v>1080000</v>
      </c>
      <c r="W89" s="214">
        <f ca="1">ROUNDUP((TODAY()-L89)/(365.25/12),0)</f>
        <v>7</v>
      </c>
      <c r="X89" s="214">
        <f>ROUNDDOWN((M89-L89)/(365.25/12),0)</f>
        <v>20</v>
      </c>
      <c r="Y89" s="214">
        <f ca="1">ROUNDDOWN((M89-TODAY())/(365.25/12),0)</f>
        <v>13</v>
      </c>
      <c r="Z89" s="216">
        <f ca="1">W89/X89</f>
        <v>0.35</v>
      </c>
      <c r="AA89" s="216">
        <f>O89/N89</f>
        <v>0</v>
      </c>
      <c r="AB89" s="216">
        <f ca="1">AA89-Z89</f>
        <v>-0.35</v>
      </c>
      <c r="AC89" s="217">
        <f ca="1">O89/W89</f>
        <v>0</v>
      </c>
      <c r="AD89" s="214">
        <f ca="1">V89-(("june 30, 2018"-TODAY())*AC89)</f>
        <v>1080000</v>
      </c>
      <c r="AE89" s="211" t="str">
        <f ca="1">IF(W89&gt;36,"1","")</f>
        <v/>
      </c>
      <c r="AF89" s="211" t="str">
        <f ca="1">IF(Y89&lt;1,"1","")</f>
        <v/>
      </c>
      <c r="AG89" s="211" t="str">
        <f ca="1">IF(AB89&lt;-15%,"1","")</f>
        <v>1</v>
      </c>
      <c r="AH89" s="211" t="str">
        <f>IF(AA89&lt;40%,"1","")</f>
        <v>1</v>
      </c>
      <c r="AI89" s="211" t="str">
        <f ca="1">IF(W89&gt;23,IF(AA89&lt;60%,"1",""),"")</f>
        <v/>
      </c>
      <c r="AJ89" s="211" t="str">
        <f ca="1">IF(Y89&lt;7,IF(AA89&lt;40%,"1",""),"")</f>
        <v/>
      </c>
      <c r="AK89" s="211" t="str">
        <f ca="1">IF(AD89&lt;0,"1","")</f>
        <v/>
      </c>
      <c r="AL89" s="218"/>
      <c r="AM89" s="218"/>
      <c r="AN89" s="211" t="e">
        <f>VLOOKUP(J89,'[2]Region code'!$A$3:$B$9,2,FALSE)</f>
        <v>#N/A</v>
      </c>
    </row>
    <row r="90" spans="1:40" ht="17.25">
      <c r="A90" s="99" t="s">
        <v>162</v>
      </c>
      <c r="B90" s="99" t="s">
        <v>163</v>
      </c>
      <c r="C90" s="99" t="s">
        <v>164</v>
      </c>
      <c r="D90" s="99" t="s">
        <v>377</v>
      </c>
      <c r="E90" s="99" t="s">
        <v>378</v>
      </c>
      <c r="F90" s="99" t="s">
        <v>379</v>
      </c>
      <c r="G90" s="99" t="s">
        <v>74</v>
      </c>
      <c r="H90" s="99" t="s">
        <v>75</v>
      </c>
      <c r="I90" s="99" t="s">
        <v>380</v>
      </c>
      <c r="J90" s="99" t="s">
        <v>7</v>
      </c>
      <c r="K90" s="99" t="s">
        <v>161</v>
      </c>
      <c r="L90" s="103">
        <v>43396</v>
      </c>
      <c r="M90" s="103">
        <v>44712</v>
      </c>
      <c r="N90" s="104">
        <v>1500000</v>
      </c>
      <c r="O90" s="104">
        <v>98149.68</v>
      </c>
      <c r="P90" s="104">
        <v>98149.68</v>
      </c>
      <c r="Q90" s="104">
        <v>9600</v>
      </c>
      <c r="R90" s="167">
        <f>IF(MONTH(M90)&gt;6,YEAR(M90)+1,YEAR(M90))</f>
        <v>2022</v>
      </c>
      <c r="S90" s="215">
        <f>YEAR(L90)</f>
        <v>2018</v>
      </c>
      <c r="T90" s="214">
        <f>MONTH(L90)</f>
        <v>10</v>
      </c>
      <c r="U90" s="211" t="str">
        <f>IF(T90&gt;9,CONCATENATE(S90,T90),CONCATENATE(S90,"0",T90))</f>
        <v>201810</v>
      </c>
      <c r="V90" s="214">
        <f>N90-O90</f>
        <v>1401850.32</v>
      </c>
      <c r="W90" s="214">
        <f ca="1">ROUNDUP((TODAY()-L90)/(365.25/12),0)</f>
        <v>7</v>
      </c>
      <c r="X90" s="214">
        <f>ROUNDDOWN((M90-L90)/(365.25/12),0)</f>
        <v>43</v>
      </c>
      <c r="Y90" s="214">
        <f ca="1">ROUNDDOWN((M90-TODAY())/(365.25/12),0)</f>
        <v>36</v>
      </c>
      <c r="Z90" s="216">
        <f ca="1">W90/X90</f>
        <v>0.16279069767441862</v>
      </c>
      <c r="AA90" s="216">
        <f>O90/N90</f>
        <v>6.5433119999999997E-2</v>
      </c>
      <c r="AB90" s="216">
        <f ca="1">AA90-Z90</f>
        <v>-9.7357577674418619E-2</v>
      </c>
      <c r="AC90" s="217">
        <f ca="1">O90/W90</f>
        <v>14021.382857142857</v>
      </c>
      <c r="AD90" s="214">
        <f ca="1">V90-(("june 30, 2018"-TODAY())*AC90)</f>
        <v>5706414.8571428573</v>
      </c>
      <c r="AE90" s="211" t="str">
        <f ca="1">IF(W90&gt;36,"1","")</f>
        <v/>
      </c>
      <c r="AF90" s="211" t="str">
        <f ca="1">IF(Y90&lt;1,"1","")</f>
        <v/>
      </c>
      <c r="AG90" s="211" t="str">
        <f ca="1">IF(AB90&lt;-15%,"1","")</f>
        <v/>
      </c>
      <c r="AH90" s="211" t="str">
        <f>IF(AA90&lt;40%,"1","")</f>
        <v>1</v>
      </c>
      <c r="AI90" s="211" t="str">
        <f ca="1">IF(W90&gt;23,IF(AA90&lt;60%,"1",""),"")</f>
        <v/>
      </c>
      <c r="AJ90" s="211" t="str">
        <f ca="1">IF(Y90&lt;7,IF(AA90&lt;40%,"1",""),"")</f>
        <v/>
      </c>
      <c r="AK90" s="211" t="str">
        <f ca="1">IF(AD90&lt;0,"1","")</f>
        <v/>
      </c>
      <c r="AL90" s="218"/>
      <c r="AM90" s="218"/>
      <c r="AN90" s="211" t="e">
        <f>VLOOKUP(J90,'[2]Region code'!$A$3:$B$9,2,FALSE)</f>
        <v>#N/A</v>
      </c>
    </row>
    <row r="91" spans="1:40" ht="17.25">
      <c r="A91" s="99" t="s">
        <v>148</v>
      </c>
      <c r="B91" s="99" t="s">
        <v>149</v>
      </c>
      <c r="C91" s="99" t="s">
        <v>70</v>
      </c>
      <c r="D91" s="99" t="s">
        <v>381</v>
      </c>
      <c r="E91" s="99" t="s">
        <v>382</v>
      </c>
      <c r="F91" s="99" t="s">
        <v>383</v>
      </c>
      <c r="G91" s="99" t="s">
        <v>74</v>
      </c>
      <c r="H91" s="99" t="s">
        <v>75</v>
      </c>
      <c r="I91" s="99" t="s">
        <v>384</v>
      </c>
      <c r="J91" s="99" t="s">
        <v>7</v>
      </c>
      <c r="K91" s="99" t="s">
        <v>385</v>
      </c>
      <c r="L91" s="103">
        <v>43396</v>
      </c>
      <c r="M91" s="103">
        <v>43830</v>
      </c>
      <c r="N91" s="104">
        <v>200000</v>
      </c>
      <c r="O91" s="104">
        <v>29882.41</v>
      </c>
      <c r="P91" s="104">
        <v>29882.41</v>
      </c>
      <c r="Q91" s="104">
        <v>1840</v>
      </c>
      <c r="R91" s="167">
        <f>IF(MONTH(M91)&gt;6,YEAR(M91)+1,YEAR(M91))</f>
        <v>2020</v>
      </c>
      <c r="S91" s="215">
        <f>YEAR(L91)</f>
        <v>2018</v>
      </c>
      <c r="T91" s="214">
        <f>MONTH(L91)</f>
        <v>10</v>
      </c>
      <c r="U91" s="211" t="str">
        <f>IF(T91&gt;9,CONCATENATE(S91,T91),CONCATENATE(S91,"0",T91))</f>
        <v>201810</v>
      </c>
      <c r="V91" s="214">
        <f>N91-O91</f>
        <v>170117.59</v>
      </c>
      <c r="W91" s="214">
        <f ca="1">ROUNDUP((TODAY()-L91)/(365.25/12),0)</f>
        <v>7</v>
      </c>
      <c r="X91" s="214">
        <f>ROUNDDOWN((M91-L91)/(365.25/12),0)</f>
        <v>14</v>
      </c>
      <c r="Y91" s="214">
        <f ca="1">ROUNDDOWN((M91-TODAY())/(365.25/12),0)</f>
        <v>7</v>
      </c>
      <c r="Z91" s="216">
        <f ca="1">W91/X91</f>
        <v>0.5</v>
      </c>
      <c r="AA91" s="216">
        <f>O91/N91</f>
        <v>0.14941204999999999</v>
      </c>
      <c r="AB91" s="216">
        <f ca="1">AA91-Z91</f>
        <v>-0.35058794999999998</v>
      </c>
      <c r="AC91" s="217">
        <f ca="1">O91/W91</f>
        <v>4268.9157142857139</v>
      </c>
      <c r="AD91" s="214">
        <f ca="1">V91-(("june 30, 2018"-TODAY())*AC91)</f>
        <v>1480674.7142857143</v>
      </c>
      <c r="AE91" s="211" t="str">
        <f ca="1">IF(W91&gt;36,"1","")</f>
        <v/>
      </c>
      <c r="AF91" s="211" t="str">
        <f ca="1">IF(Y91&lt;1,"1","")</f>
        <v/>
      </c>
      <c r="AG91" s="211" t="str">
        <f ca="1">IF(AB91&lt;-15%,"1","")</f>
        <v>1</v>
      </c>
      <c r="AH91" s="211" t="str">
        <f>IF(AA91&lt;40%,"1","")</f>
        <v>1</v>
      </c>
      <c r="AI91" s="211" t="str">
        <f ca="1">IF(W91&gt;23,IF(AA91&lt;60%,"1",""),"")</f>
        <v/>
      </c>
      <c r="AJ91" s="211" t="str">
        <f ca="1">IF(Y91&lt;7,IF(AA91&lt;40%,"1",""),"")</f>
        <v/>
      </c>
      <c r="AK91" s="211" t="str">
        <f ca="1">IF(AD91&lt;0,"1","")</f>
        <v/>
      </c>
      <c r="AL91" s="218"/>
      <c r="AM91" s="218"/>
      <c r="AN91" s="211" t="e">
        <f>VLOOKUP(J91,'[2]Region code'!$A$3:$B$9,2,FALSE)</f>
        <v>#N/A</v>
      </c>
    </row>
    <row r="92" spans="1:40" ht="17.25">
      <c r="A92" s="99" t="s">
        <v>339</v>
      </c>
      <c r="B92" s="99" t="s">
        <v>340</v>
      </c>
      <c r="C92" s="99" t="s">
        <v>70</v>
      </c>
      <c r="D92" s="99" t="s">
        <v>386</v>
      </c>
      <c r="E92" s="99" t="s">
        <v>387</v>
      </c>
      <c r="F92" s="99" t="s">
        <v>388</v>
      </c>
      <c r="G92" s="99" t="s">
        <v>74</v>
      </c>
      <c r="H92" s="99" t="s">
        <v>75</v>
      </c>
      <c r="I92" s="99" t="s">
        <v>389</v>
      </c>
      <c r="J92" s="99" t="s">
        <v>84</v>
      </c>
      <c r="K92" s="99" t="s">
        <v>85</v>
      </c>
      <c r="L92" s="103">
        <v>43395</v>
      </c>
      <c r="M92" s="103">
        <v>43769</v>
      </c>
      <c r="N92" s="104">
        <v>350000</v>
      </c>
      <c r="O92" s="104">
        <v>30190.05</v>
      </c>
      <c r="P92" s="104">
        <v>30190.05</v>
      </c>
      <c r="Q92" s="104">
        <v>2496</v>
      </c>
      <c r="R92" s="167">
        <f>IF(MONTH(M92)&gt;6,YEAR(M92)+1,YEAR(M92))</f>
        <v>2020</v>
      </c>
      <c r="S92" s="215">
        <f>YEAR(L92)</f>
        <v>2018</v>
      </c>
      <c r="T92" s="214">
        <f>MONTH(L92)</f>
        <v>10</v>
      </c>
      <c r="U92" s="211" t="str">
        <f>IF(T92&gt;9,CONCATENATE(S92,T92),CONCATENATE(S92,"0",T92))</f>
        <v>201810</v>
      </c>
      <c r="V92" s="214">
        <f>N92-O92</f>
        <v>319809.95</v>
      </c>
      <c r="W92" s="214">
        <f ca="1">ROUNDUP((TODAY()-L92)/(365.25/12),0)</f>
        <v>7</v>
      </c>
      <c r="X92" s="214">
        <f>ROUNDDOWN((M92-L92)/(365.25/12),0)</f>
        <v>12</v>
      </c>
      <c r="Y92" s="214">
        <f ca="1">ROUNDDOWN((M92-TODAY())/(365.25/12),0)</f>
        <v>5</v>
      </c>
      <c r="Z92" s="216">
        <f ca="1">W92/X92</f>
        <v>0.58333333333333337</v>
      </c>
      <c r="AA92" s="216">
        <f>O92/N92</f>
        <v>8.6257285714285717E-2</v>
      </c>
      <c r="AB92" s="216">
        <f ca="1">AA92-Z92</f>
        <v>-0.49707604761904767</v>
      </c>
      <c r="AC92" s="217">
        <f ca="1">O92/W92</f>
        <v>4312.8642857142859</v>
      </c>
      <c r="AD92" s="214">
        <f ca="1">V92-(("june 30, 2018"-TODAY())*AC92)</f>
        <v>1643859.2857142857</v>
      </c>
      <c r="AE92" s="211" t="str">
        <f ca="1">IF(W92&gt;36,"1","")</f>
        <v/>
      </c>
      <c r="AF92" s="211" t="str">
        <f ca="1">IF(Y92&lt;1,"1","")</f>
        <v/>
      </c>
      <c r="AG92" s="211" t="str">
        <f ca="1">IF(AB92&lt;-15%,"1","")</f>
        <v>1</v>
      </c>
      <c r="AH92" s="211" t="str">
        <f>IF(AA92&lt;40%,"1","")</f>
        <v>1</v>
      </c>
      <c r="AI92" s="211" t="str">
        <f ca="1">IF(W92&gt;23,IF(AA92&lt;60%,"1",""),"")</f>
        <v/>
      </c>
      <c r="AJ92" s="211" t="str">
        <f ca="1">IF(Y92&lt;7,IF(AA92&lt;40%,"1",""),"")</f>
        <v>1</v>
      </c>
      <c r="AK92" s="211" t="str">
        <f ca="1">IF(AD92&lt;0,"1","")</f>
        <v/>
      </c>
      <c r="AL92" s="218"/>
      <c r="AM92" s="218"/>
      <c r="AN92" s="211" t="e">
        <f>VLOOKUP(J92,'[2]Region code'!$A$3:$B$9,2,FALSE)</f>
        <v>#N/A</v>
      </c>
    </row>
    <row r="93" spans="1:40" ht="17.25">
      <c r="A93" s="99" t="s">
        <v>86</v>
      </c>
      <c r="B93" s="99" t="s">
        <v>87</v>
      </c>
      <c r="C93" s="99" t="s">
        <v>70</v>
      </c>
      <c r="D93" s="99" t="s">
        <v>390</v>
      </c>
      <c r="E93" s="99" t="s">
        <v>391</v>
      </c>
      <c r="F93" s="99" t="s">
        <v>392</v>
      </c>
      <c r="G93" s="99" t="s">
        <v>74</v>
      </c>
      <c r="H93" s="99" t="s">
        <v>75</v>
      </c>
      <c r="I93" s="99" t="s">
        <v>393</v>
      </c>
      <c r="J93" s="99" t="s">
        <v>4</v>
      </c>
      <c r="K93" s="99" t="s">
        <v>394</v>
      </c>
      <c r="L93" s="103">
        <v>43388</v>
      </c>
      <c r="M93" s="103">
        <v>43951</v>
      </c>
      <c r="N93" s="104">
        <v>150000</v>
      </c>
      <c r="O93" s="104">
        <v>57013.32</v>
      </c>
      <c r="P93" s="104">
        <v>57013.32</v>
      </c>
      <c r="Q93" s="104">
        <v>35572</v>
      </c>
      <c r="R93" s="167">
        <f>IF(MONTH(M93)&gt;6,YEAR(M93)+1,YEAR(M93))</f>
        <v>2020</v>
      </c>
      <c r="S93" s="215">
        <f>YEAR(L93)</f>
        <v>2018</v>
      </c>
      <c r="T93" s="214">
        <f>MONTH(L93)</f>
        <v>10</v>
      </c>
      <c r="U93" s="211" t="str">
        <f>IF(T93&gt;9,CONCATENATE(S93,T93),CONCATENATE(S93,"0",T93))</f>
        <v>201810</v>
      </c>
      <c r="V93" s="214">
        <f>N93-O93</f>
        <v>92986.68</v>
      </c>
      <c r="W93" s="214">
        <f ca="1">ROUNDUP((TODAY()-L93)/(365.25/12),0)</f>
        <v>7</v>
      </c>
      <c r="X93" s="214">
        <f>ROUNDDOWN((M93-L93)/(365.25/12),0)</f>
        <v>18</v>
      </c>
      <c r="Y93" s="214">
        <f ca="1">ROUNDDOWN((M93-TODAY())/(365.25/12),0)</f>
        <v>11</v>
      </c>
      <c r="Z93" s="216">
        <f ca="1">W93/X93</f>
        <v>0.3888888888888889</v>
      </c>
      <c r="AA93" s="216">
        <f>O93/N93</f>
        <v>0.3800888</v>
      </c>
      <c r="AB93" s="216">
        <f ca="1">AA93-Z93</f>
        <v>-8.8000888888888906E-3</v>
      </c>
      <c r="AC93" s="217">
        <f ca="1">O93/W93</f>
        <v>8144.76</v>
      </c>
      <c r="AD93" s="214">
        <f ca="1">V93-(("june 30, 2018"-TODAY())*AC93)</f>
        <v>2593428.0000000005</v>
      </c>
      <c r="AE93" s="211" t="str">
        <f ca="1">IF(W93&gt;36,"1","")</f>
        <v/>
      </c>
      <c r="AF93" s="211" t="str">
        <f ca="1">IF(Y93&lt;1,"1","")</f>
        <v/>
      </c>
      <c r="AG93" s="211" t="str">
        <f ca="1">IF(AB93&lt;-15%,"1","")</f>
        <v/>
      </c>
      <c r="AH93" s="211" t="str">
        <f>IF(AA93&lt;40%,"1","")</f>
        <v>1</v>
      </c>
      <c r="AI93" s="211" t="str">
        <f ca="1">IF(W93&gt;23,IF(AA93&lt;60%,"1",""),"")</f>
        <v/>
      </c>
      <c r="AJ93" s="211" t="str">
        <f ca="1">IF(Y93&lt;7,IF(AA93&lt;40%,"1",""),"")</f>
        <v/>
      </c>
      <c r="AK93" s="211" t="str">
        <f ca="1">IF(AD93&lt;0,"1","")</f>
        <v/>
      </c>
      <c r="AL93" s="218"/>
      <c r="AM93" s="218"/>
      <c r="AN93" s="211" t="e">
        <f>VLOOKUP(J93,'[2]Region code'!$A$3:$B$9,2,FALSE)</f>
        <v>#N/A</v>
      </c>
    </row>
    <row r="94" spans="1:40" ht="17.25">
      <c r="A94" s="99" t="s">
        <v>395</v>
      </c>
      <c r="B94" s="99" t="s">
        <v>396</v>
      </c>
      <c r="C94" s="99" t="s">
        <v>70</v>
      </c>
      <c r="D94" s="99" t="s">
        <v>397</v>
      </c>
      <c r="E94" s="99" t="s">
        <v>398</v>
      </c>
      <c r="F94" s="99" t="s">
        <v>399</v>
      </c>
      <c r="G94" s="99" t="s">
        <v>74</v>
      </c>
      <c r="H94" s="99" t="s">
        <v>75</v>
      </c>
      <c r="I94" s="99" t="s">
        <v>400</v>
      </c>
      <c r="J94" s="99" t="s">
        <v>84</v>
      </c>
      <c r="K94" s="99" t="s">
        <v>85</v>
      </c>
      <c r="L94" s="103">
        <v>43383</v>
      </c>
      <c r="M94" s="103">
        <v>43769</v>
      </c>
      <c r="N94" s="104">
        <v>300000</v>
      </c>
      <c r="O94" s="104">
        <v>155740.10999999999</v>
      </c>
      <c r="P94" s="104">
        <v>155740.10999999999</v>
      </c>
      <c r="Q94" s="104">
        <v>1435</v>
      </c>
      <c r="R94" s="167">
        <f>IF(MONTH(M94)&gt;6,YEAR(M94)+1,YEAR(M94))</f>
        <v>2020</v>
      </c>
      <c r="S94" s="215">
        <f>YEAR(L94)</f>
        <v>2018</v>
      </c>
      <c r="T94" s="214">
        <f>MONTH(L94)</f>
        <v>10</v>
      </c>
      <c r="U94" s="211" t="str">
        <f>IF(T94&gt;9,CONCATENATE(S94,T94),CONCATENATE(S94,"0",T94))</f>
        <v>201810</v>
      </c>
      <c r="V94" s="214">
        <f>N94-O94</f>
        <v>144259.89000000001</v>
      </c>
      <c r="W94" s="214">
        <f ca="1">ROUNDUP((TODAY()-L94)/(365.25/12),0)</f>
        <v>7</v>
      </c>
      <c r="X94" s="214">
        <f>ROUNDDOWN((M94-L94)/(365.25/12),0)</f>
        <v>12</v>
      </c>
      <c r="Y94" s="214">
        <f ca="1">ROUNDDOWN((M94-TODAY())/(365.25/12),0)</f>
        <v>5</v>
      </c>
      <c r="Z94" s="216">
        <f ca="1">W94/X94</f>
        <v>0.58333333333333337</v>
      </c>
      <c r="AA94" s="216">
        <f>O94/N94</f>
        <v>0.51913369999999992</v>
      </c>
      <c r="AB94" s="216">
        <f ca="1">AA94-Z94</f>
        <v>-6.419963333333345E-2</v>
      </c>
      <c r="AC94" s="217">
        <f ca="1">O94/W94</f>
        <v>22248.587142857141</v>
      </c>
      <c r="AD94" s="214">
        <f ca="1">V94-(("june 30, 2018"-TODAY())*AC94)</f>
        <v>6974576.1428571418</v>
      </c>
      <c r="AE94" s="211" t="str">
        <f ca="1">IF(W94&gt;36,"1","")</f>
        <v/>
      </c>
      <c r="AF94" s="211" t="str">
        <f ca="1">IF(Y94&lt;1,"1","")</f>
        <v/>
      </c>
      <c r="AG94" s="211" t="str">
        <f ca="1">IF(AB94&lt;-15%,"1","")</f>
        <v/>
      </c>
      <c r="AH94" s="211" t="str">
        <f>IF(AA94&lt;40%,"1","")</f>
        <v/>
      </c>
      <c r="AI94" s="211" t="str">
        <f ca="1">IF(W94&gt;23,IF(AA94&lt;60%,"1",""),"")</f>
        <v/>
      </c>
      <c r="AJ94" s="211" t="str">
        <f ca="1">IF(Y94&lt;7,IF(AA94&lt;40%,"1",""),"")</f>
        <v/>
      </c>
      <c r="AK94" s="211" t="str">
        <f ca="1">IF(AD94&lt;0,"1","")</f>
        <v/>
      </c>
      <c r="AL94" s="218"/>
      <c r="AM94" s="218"/>
      <c r="AN94" s="211" t="e">
        <f>VLOOKUP(J94,'[2]Region code'!$A$3:$B$9,2,FALSE)</f>
        <v>#N/A</v>
      </c>
    </row>
    <row r="95" spans="1:40" ht="17.25">
      <c r="A95" s="99" t="s">
        <v>310</v>
      </c>
      <c r="B95" s="99" t="s">
        <v>311</v>
      </c>
      <c r="C95" s="99" t="s">
        <v>70</v>
      </c>
      <c r="D95" s="99" t="s">
        <v>401</v>
      </c>
      <c r="E95" s="99" t="s">
        <v>402</v>
      </c>
      <c r="F95" s="99" t="s">
        <v>403</v>
      </c>
      <c r="G95" s="99" t="s">
        <v>74</v>
      </c>
      <c r="H95" s="99" t="s">
        <v>75</v>
      </c>
      <c r="I95" s="99" t="s">
        <v>132</v>
      </c>
      <c r="J95" s="99" t="s">
        <v>3</v>
      </c>
      <c r="K95" s="99" t="s">
        <v>133</v>
      </c>
      <c r="L95" s="103">
        <v>43383</v>
      </c>
      <c r="M95" s="103">
        <v>43555</v>
      </c>
      <c r="N95" s="104">
        <v>200000</v>
      </c>
      <c r="O95" s="104">
        <v>199488.33</v>
      </c>
      <c r="P95" s="104">
        <v>199488.33</v>
      </c>
      <c r="Q95" s="104">
        <v>0</v>
      </c>
      <c r="R95" s="167">
        <f>IF(MONTH(M95)&gt;6,YEAR(M95)+1,YEAR(M95))</f>
        <v>2019</v>
      </c>
      <c r="S95" s="215">
        <f>YEAR(L95)</f>
        <v>2018</v>
      </c>
      <c r="T95" s="214">
        <f>MONTH(L95)</f>
        <v>10</v>
      </c>
      <c r="U95" s="211" t="str">
        <f>IF(T95&gt;9,CONCATENATE(S95,T95),CONCATENATE(S95,"0",T95))</f>
        <v>201810</v>
      </c>
      <c r="V95" s="214">
        <f>N95-O95</f>
        <v>511.67000000001281</v>
      </c>
      <c r="W95" s="214">
        <f ca="1">ROUNDUP((TODAY()-L95)/(365.25/12),0)</f>
        <v>7</v>
      </c>
      <c r="X95" s="214">
        <f>ROUNDDOWN((M95-L95)/(365.25/12),0)</f>
        <v>5</v>
      </c>
      <c r="Y95" s="214">
        <f ca="1">ROUNDDOWN((M95-TODAY())/(365.25/12),0)</f>
        <v>-1</v>
      </c>
      <c r="Z95" s="216">
        <f ca="1">W95/X95</f>
        <v>1.4</v>
      </c>
      <c r="AA95" s="216">
        <f>O95/N95</f>
        <v>0.99744164999999996</v>
      </c>
      <c r="AB95" s="216">
        <f ca="1">AA95-Z95</f>
        <v>-0.40255834999999995</v>
      </c>
      <c r="AC95" s="217">
        <f ca="1">O95/W95</f>
        <v>28498.332857142854</v>
      </c>
      <c r="AD95" s="214">
        <f ca="1">V95-(("june 30, 2018"-TODAY())*AC95)</f>
        <v>8749499.8571428563</v>
      </c>
      <c r="AE95" s="211" t="str">
        <f ca="1">IF(W95&gt;36,"1","")</f>
        <v/>
      </c>
      <c r="AF95" s="211" t="str">
        <f ca="1">IF(Y95&lt;1,"1","")</f>
        <v>1</v>
      </c>
      <c r="AG95" s="211" t="str">
        <f ca="1">IF(AB95&lt;-15%,"1","")</f>
        <v>1</v>
      </c>
      <c r="AH95" s="211" t="str">
        <f>IF(AA95&lt;40%,"1","")</f>
        <v/>
      </c>
      <c r="AI95" s="211" t="str">
        <f ca="1">IF(W95&gt;23,IF(AA95&lt;60%,"1",""),"")</f>
        <v/>
      </c>
      <c r="AJ95" s="211" t="str">
        <f ca="1">IF(Y95&lt;7,IF(AA95&lt;40%,"1",""),"")</f>
        <v/>
      </c>
      <c r="AK95" s="211" t="str">
        <f ca="1">IF(AD95&lt;0,"1","")</f>
        <v/>
      </c>
      <c r="AL95" s="218"/>
      <c r="AM95" s="218"/>
      <c r="AN95" s="211" t="e">
        <f>VLOOKUP(J95,'[2]Region code'!$A$3:$B$9,2,FALSE)</f>
        <v>#N/A</v>
      </c>
    </row>
    <row r="96" spans="1:40" ht="17.25">
      <c r="A96" s="99" t="s">
        <v>93</v>
      </c>
      <c r="B96" s="99" t="s">
        <v>94</v>
      </c>
      <c r="C96" s="99" t="s">
        <v>95</v>
      </c>
      <c r="D96" s="99" t="s">
        <v>404</v>
      </c>
      <c r="E96" s="99" t="s">
        <v>405</v>
      </c>
      <c r="F96" s="99" t="s">
        <v>406</v>
      </c>
      <c r="G96" s="99" t="s">
        <v>124</v>
      </c>
      <c r="H96" s="99" t="s">
        <v>75</v>
      </c>
      <c r="I96" s="99" t="s">
        <v>211</v>
      </c>
      <c r="J96" s="99" t="s">
        <v>2</v>
      </c>
      <c r="K96" s="99" t="s">
        <v>407</v>
      </c>
      <c r="L96" s="103">
        <v>43381</v>
      </c>
      <c r="M96" s="103">
        <v>43830</v>
      </c>
      <c r="N96" s="104">
        <v>2500000</v>
      </c>
      <c r="O96" s="104">
        <v>500000</v>
      </c>
      <c r="P96" s="104">
        <v>500000</v>
      </c>
      <c r="Q96" s="104">
        <v>2000000</v>
      </c>
      <c r="R96" s="167">
        <f>IF(MONTH(M96)&gt;6,YEAR(M96)+1,YEAR(M96))</f>
        <v>2020</v>
      </c>
      <c r="S96" s="215">
        <f>YEAR(L96)</f>
        <v>2018</v>
      </c>
      <c r="T96" s="214">
        <f>MONTH(L96)</f>
        <v>10</v>
      </c>
      <c r="U96" s="211" t="str">
        <f>IF(T96&gt;9,CONCATENATE(S96,T96),CONCATENATE(S96,"0",T96))</f>
        <v>201810</v>
      </c>
      <c r="V96" s="214">
        <f>N96-O96</f>
        <v>2000000</v>
      </c>
      <c r="W96" s="214">
        <f ca="1">ROUNDUP((TODAY()-L96)/(365.25/12),0)</f>
        <v>7</v>
      </c>
      <c r="X96" s="214">
        <f>ROUNDDOWN((M96-L96)/(365.25/12),0)</f>
        <v>14</v>
      </c>
      <c r="Y96" s="214">
        <f ca="1">ROUNDDOWN((M96-TODAY())/(365.25/12),0)</f>
        <v>7</v>
      </c>
      <c r="Z96" s="216">
        <f ca="1">W96/X96</f>
        <v>0.5</v>
      </c>
      <c r="AA96" s="216">
        <f>O96/N96</f>
        <v>0.2</v>
      </c>
      <c r="AB96" s="216">
        <f ca="1">AA96-Z96</f>
        <v>-0.3</v>
      </c>
      <c r="AC96" s="217">
        <f ca="1">O96/W96</f>
        <v>71428.571428571435</v>
      </c>
      <c r="AD96" s="214">
        <f ca="1">V96-(("june 30, 2018"-TODAY())*AC96)</f>
        <v>23928571.428571429</v>
      </c>
      <c r="AE96" s="211" t="str">
        <f ca="1">IF(W96&gt;36,"1","")</f>
        <v/>
      </c>
      <c r="AF96" s="211" t="str">
        <f ca="1">IF(Y96&lt;1,"1","")</f>
        <v/>
      </c>
      <c r="AG96" s="211" t="str">
        <f ca="1">IF(AB96&lt;-15%,"1","")</f>
        <v>1</v>
      </c>
      <c r="AH96" s="211" t="str">
        <f>IF(AA96&lt;40%,"1","")</f>
        <v>1</v>
      </c>
      <c r="AI96" s="211" t="str">
        <f ca="1">IF(W96&gt;23,IF(AA96&lt;60%,"1",""),"")</f>
        <v/>
      </c>
      <c r="AJ96" s="211" t="str">
        <f ca="1">IF(Y96&lt;7,IF(AA96&lt;40%,"1",""),"")</f>
        <v/>
      </c>
      <c r="AK96" s="211" t="str">
        <f ca="1">IF(AD96&lt;0,"1","")</f>
        <v/>
      </c>
      <c r="AL96" s="218"/>
      <c r="AM96" s="218"/>
      <c r="AN96" s="211" t="e">
        <f>VLOOKUP(J96,'[2]Region code'!$A$3:$B$9,2,FALSE)</f>
        <v>#N/A</v>
      </c>
    </row>
    <row r="97" spans="1:40" ht="17.25">
      <c r="A97" s="99" t="s">
        <v>86</v>
      </c>
      <c r="B97" s="99" t="s">
        <v>87</v>
      </c>
      <c r="C97" s="99" t="s">
        <v>70</v>
      </c>
      <c r="D97" s="99" t="s">
        <v>408</v>
      </c>
      <c r="E97" s="99" t="s">
        <v>409</v>
      </c>
      <c r="F97" s="99" t="s">
        <v>410</v>
      </c>
      <c r="G97" s="99" t="s">
        <v>74</v>
      </c>
      <c r="H97" s="99" t="s">
        <v>75</v>
      </c>
      <c r="I97" s="99" t="s">
        <v>411</v>
      </c>
      <c r="J97" s="99" t="s">
        <v>4</v>
      </c>
      <c r="K97" s="99" t="s">
        <v>412</v>
      </c>
      <c r="L97" s="103">
        <v>43378</v>
      </c>
      <c r="M97" s="103">
        <v>44012</v>
      </c>
      <c r="N97" s="104">
        <v>300000</v>
      </c>
      <c r="O97" s="104">
        <v>6879.6</v>
      </c>
      <c r="P97" s="104">
        <v>6879.6</v>
      </c>
      <c r="Q97" s="104">
        <v>19140</v>
      </c>
      <c r="R97" s="167">
        <f>IF(MONTH(M97)&gt;6,YEAR(M97)+1,YEAR(M97))</f>
        <v>2020</v>
      </c>
      <c r="S97" s="215">
        <f>YEAR(L97)</f>
        <v>2018</v>
      </c>
      <c r="T97" s="214">
        <f>MONTH(L97)</f>
        <v>10</v>
      </c>
      <c r="U97" s="211" t="str">
        <f>IF(T97&gt;9,CONCATENATE(S97,T97),CONCATENATE(S97,"0",T97))</f>
        <v>201810</v>
      </c>
      <c r="V97" s="214">
        <f>N97-O97</f>
        <v>293120.40000000002</v>
      </c>
      <c r="W97" s="214">
        <f ca="1">ROUNDUP((TODAY()-L97)/(365.25/12),0)</f>
        <v>7</v>
      </c>
      <c r="X97" s="214">
        <f>ROUNDDOWN((M97-L97)/(365.25/12),0)</f>
        <v>20</v>
      </c>
      <c r="Y97" s="214">
        <f ca="1">ROUNDDOWN((M97-TODAY())/(365.25/12),0)</f>
        <v>13</v>
      </c>
      <c r="Z97" s="216">
        <f ca="1">W97/X97</f>
        <v>0.35</v>
      </c>
      <c r="AA97" s="216">
        <f>O97/N97</f>
        <v>2.2932000000000001E-2</v>
      </c>
      <c r="AB97" s="216">
        <f ca="1">AA97-Z97</f>
        <v>-0.32706799999999997</v>
      </c>
      <c r="AC97" s="217">
        <f ca="1">O97/W97</f>
        <v>982.80000000000007</v>
      </c>
      <c r="AD97" s="214">
        <f ca="1">V97-(("june 30, 2018"-TODAY())*AC97)</f>
        <v>594840</v>
      </c>
      <c r="AE97" s="211" t="str">
        <f ca="1">IF(W97&gt;36,"1","")</f>
        <v/>
      </c>
      <c r="AF97" s="211" t="str">
        <f ca="1">IF(Y97&lt;1,"1","")</f>
        <v/>
      </c>
      <c r="AG97" s="211" t="str">
        <f ca="1">IF(AB97&lt;-15%,"1","")</f>
        <v>1</v>
      </c>
      <c r="AH97" s="211" t="str">
        <f>IF(AA97&lt;40%,"1","")</f>
        <v>1</v>
      </c>
      <c r="AI97" s="211" t="str">
        <f ca="1">IF(W97&gt;23,IF(AA97&lt;60%,"1",""),"")</f>
        <v/>
      </c>
      <c r="AJ97" s="211" t="str">
        <f ca="1">IF(Y97&lt;7,IF(AA97&lt;40%,"1",""),"")</f>
        <v/>
      </c>
      <c r="AK97" s="211" t="str">
        <f ca="1">IF(AD97&lt;0,"1","")</f>
        <v/>
      </c>
      <c r="AL97" s="218"/>
      <c r="AM97" s="218"/>
      <c r="AN97" s="211" t="e">
        <f>VLOOKUP(J97,'[2]Region code'!$A$3:$B$9,2,FALSE)</f>
        <v>#N/A</v>
      </c>
    </row>
    <row r="98" spans="1:40" ht="17.25">
      <c r="A98" s="99" t="s">
        <v>127</v>
      </c>
      <c r="B98" s="99" t="s">
        <v>128</v>
      </c>
      <c r="C98" s="99" t="s">
        <v>70</v>
      </c>
      <c r="D98" s="99" t="s">
        <v>413</v>
      </c>
      <c r="E98" s="99" t="s">
        <v>414</v>
      </c>
      <c r="F98" s="99" t="s">
        <v>415</v>
      </c>
      <c r="G98" s="99" t="s">
        <v>74</v>
      </c>
      <c r="H98" s="99" t="s">
        <v>75</v>
      </c>
      <c r="I98" s="99" t="s">
        <v>416</v>
      </c>
      <c r="J98" s="99" t="s">
        <v>3</v>
      </c>
      <c r="K98" s="99" t="s">
        <v>417</v>
      </c>
      <c r="L98" s="103">
        <v>43378</v>
      </c>
      <c r="M98" s="103">
        <v>44074</v>
      </c>
      <c r="N98" s="104">
        <v>450000</v>
      </c>
      <c r="O98" s="104">
        <v>23618.880000000001</v>
      </c>
      <c r="P98" s="104">
        <v>23618.880000000001</v>
      </c>
      <c r="Q98" s="104">
        <v>22044</v>
      </c>
      <c r="R98" s="167">
        <f>IF(MONTH(M98)&gt;6,YEAR(M98)+1,YEAR(M98))</f>
        <v>2021</v>
      </c>
      <c r="S98" s="215">
        <f>YEAR(L98)</f>
        <v>2018</v>
      </c>
      <c r="T98" s="214">
        <f>MONTH(L98)</f>
        <v>10</v>
      </c>
      <c r="U98" s="211" t="str">
        <f>IF(T98&gt;9,CONCATENATE(S98,T98),CONCATENATE(S98,"0",T98))</f>
        <v>201810</v>
      </c>
      <c r="V98" s="214">
        <f>N98-O98</f>
        <v>426381.12</v>
      </c>
      <c r="W98" s="214">
        <f ca="1">ROUNDUP((TODAY()-L98)/(365.25/12),0)</f>
        <v>7</v>
      </c>
      <c r="X98" s="214">
        <f>ROUNDDOWN((M98-L98)/(365.25/12),0)</f>
        <v>22</v>
      </c>
      <c r="Y98" s="214">
        <f ca="1">ROUNDDOWN((M98-TODAY())/(365.25/12),0)</f>
        <v>15</v>
      </c>
      <c r="Z98" s="216">
        <f ca="1">W98/X98</f>
        <v>0.31818181818181818</v>
      </c>
      <c r="AA98" s="216">
        <f>O98/N98</f>
        <v>5.2486400000000002E-2</v>
      </c>
      <c r="AB98" s="216">
        <f ca="1">AA98-Z98</f>
        <v>-0.26569541818181819</v>
      </c>
      <c r="AC98" s="217">
        <f ca="1">O98/W98</f>
        <v>3374.1257142857144</v>
      </c>
      <c r="AD98" s="214">
        <f ca="1">V98-(("june 30, 2018"-TODAY())*AC98)</f>
        <v>1462237.7142857143</v>
      </c>
      <c r="AE98" s="211" t="str">
        <f ca="1">IF(W98&gt;36,"1","")</f>
        <v/>
      </c>
      <c r="AF98" s="211" t="str">
        <f ca="1">IF(Y98&lt;1,"1","")</f>
        <v/>
      </c>
      <c r="AG98" s="211" t="str">
        <f ca="1">IF(AB98&lt;-15%,"1","")</f>
        <v>1</v>
      </c>
      <c r="AH98" s="211" t="str">
        <f>IF(AA98&lt;40%,"1","")</f>
        <v>1</v>
      </c>
      <c r="AI98" s="211" t="str">
        <f ca="1">IF(W98&gt;23,IF(AA98&lt;60%,"1",""),"")</f>
        <v/>
      </c>
      <c r="AJ98" s="211" t="str">
        <f ca="1">IF(Y98&lt;7,IF(AA98&lt;40%,"1",""),"")</f>
        <v/>
      </c>
      <c r="AK98" s="211" t="str">
        <f ca="1">IF(AD98&lt;0,"1","")</f>
        <v/>
      </c>
      <c r="AL98" s="218"/>
      <c r="AM98" s="218"/>
      <c r="AN98" s="211" t="e">
        <f>VLOOKUP(J98,'[2]Region code'!$A$3:$B$9,2,FALSE)</f>
        <v>#N/A</v>
      </c>
    </row>
    <row r="99" spans="1:40" ht="17.25">
      <c r="A99" s="99" t="s">
        <v>193</v>
      </c>
      <c r="B99" s="99" t="s">
        <v>194</v>
      </c>
      <c r="C99" s="99" t="s">
        <v>70</v>
      </c>
      <c r="D99" s="99" t="s">
        <v>418</v>
      </c>
      <c r="E99" s="99" t="s">
        <v>419</v>
      </c>
      <c r="F99" s="99" t="s">
        <v>420</v>
      </c>
      <c r="G99" s="99" t="s">
        <v>74</v>
      </c>
      <c r="H99" s="99" t="s">
        <v>75</v>
      </c>
      <c r="I99" s="99" t="s">
        <v>354</v>
      </c>
      <c r="J99" s="99" t="s">
        <v>2</v>
      </c>
      <c r="K99" s="99" t="s">
        <v>421</v>
      </c>
      <c r="L99" s="103">
        <v>43378</v>
      </c>
      <c r="M99" s="103">
        <v>43749</v>
      </c>
      <c r="N99" s="104">
        <v>25000</v>
      </c>
      <c r="O99" s="104">
        <v>6447.16</v>
      </c>
      <c r="P99" s="104">
        <v>6447.16</v>
      </c>
      <c r="Q99" s="104">
        <v>12750</v>
      </c>
      <c r="R99" s="167">
        <f>IF(MONTH(M99)&gt;6,YEAR(M99)+1,YEAR(M99))</f>
        <v>2020</v>
      </c>
      <c r="S99" s="215">
        <f>YEAR(L99)</f>
        <v>2018</v>
      </c>
      <c r="T99" s="214">
        <f>MONTH(L99)</f>
        <v>10</v>
      </c>
      <c r="U99" s="211" t="str">
        <f>IF(T99&gt;9,CONCATENATE(S99,T99),CONCATENATE(S99,"0",T99))</f>
        <v>201810</v>
      </c>
      <c r="V99" s="214">
        <f>N99-O99</f>
        <v>18552.84</v>
      </c>
      <c r="W99" s="214">
        <f ca="1">ROUNDUP((TODAY()-L99)/(365.25/12),0)</f>
        <v>7</v>
      </c>
      <c r="X99" s="214">
        <f>ROUNDDOWN((M99-L99)/(365.25/12),0)</f>
        <v>12</v>
      </c>
      <c r="Y99" s="214">
        <f ca="1">ROUNDDOWN((M99-TODAY())/(365.25/12),0)</f>
        <v>5</v>
      </c>
      <c r="Z99" s="216">
        <f ca="1">W99/X99</f>
        <v>0.58333333333333337</v>
      </c>
      <c r="AA99" s="216">
        <f>O99/N99</f>
        <v>0.25788640000000002</v>
      </c>
      <c r="AB99" s="216">
        <f ca="1">AA99-Z99</f>
        <v>-0.32544693333333335</v>
      </c>
      <c r="AC99" s="217">
        <f ca="1">O99/W99</f>
        <v>921.02285714285711</v>
      </c>
      <c r="AD99" s="214">
        <f ca="1">V99-(("june 30, 2018"-TODAY())*AC99)</f>
        <v>301306.85714285716</v>
      </c>
      <c r="AE99" s="211" t="str">
        <f ca="1">IF(W99&gt;36,"1","")</f>
        <v/>
      </c>
      <c r="AF99" s="211" t="str">
        <f ca="1">IF(Y99&lt;1,"1","")</f>
        <v/>
      </c>
      <c r="AG99" s="211" t="str">
        <f ca="1">IF(AB99&lt;-15%,"1","")</f>
        <v>1</v>
      </c>
      <c r="AH99" s="211" t="str">
        <f>IF(AA99&lt;40%,"1","")</f>
        <v>1</v>
      </c>
      <c r="AI99" s="211" t="str">
        <f ca="1">IF(W99&gt;23,IF(AA99&lt;60%,"1",""),"")</f>
        <v/>
      </c>
      <c r="AJ99" s="211" t="str">
        <f ca="1">IF(Y99&lt;7,IF(AA99&lt;40%,"1",""),"")</f>
        <v>1</v>
      </c>
      <c r="AK99" s="211" t="str">
        <f ca="1">IF(AD99&lt;0,"1","")</f>
        <v/>
      </c>
      <c r="AL99" s="218"/>
      <c r="AM99" s="218"/>
      <c r="AN99" s="211" t="e">
        <f>VLOOKUP(J99,'[2]Region code'!$A$3:$B$9,2,FALSE)</f>
        <v>#N/A</v>
      </c>
    </row>
    <row r="100" spans="1:40" ht="17.25">
      <c r="A100" s="99" t="s">
        <v>101</v>
      </c>
      <c r="B100" s="99" t="s">
        <v>102</v>
      </c>
      <c r="C100" s="99" t="s">
        <v>95</v>
      </c>
      <c r="D100" s="99" t="s">
        <v>422</v>
      </c>
      <c r="E100" s="99" t="s">
        <v>423</v>
      </c>
      <c r="F100" s="99" t="s">
        <v>424</v>
      </c>
      <c r="G100" s="99" t="s">
        <v>74</v>
      </c>
      <c r="H100" s="99" t="s">
        <v>75</v>
      </c>
      <c r="I100" s="99" t="s">
        <v>425</v>
      </c>
      <c r="J100" s="99" t="s">
        <v>5</v>
      </c>
      <c r="K100" s="99" t="s">
        <v>426</v>
      </c>
      <c r="L100" s="103">
        <v>43378</v>
      </c>
      <c r="M100" s="103">
        <v>43890</v>
      </c>
      <c r="N100" s="104">
        <v>750000</v>
      </c>
      <c r="O100" s="104">
        <v>135979.35</v>
      </c>
      <c r="P100" s="104">
        <v>135979.35</v>
      </c>
      <c r="Q100" s="104">
        <v>74682</v>
      </c>
      <c r="R100" s="167">
        <f>IF(MONTH(M100)&gt;6,YEAR(M100)+1,YEAR(M100))</f>
        <v>2020</v>
      </c>
      <c r="S100" s="215">
        <f>YEAR(L100)</f>
        <v>2018</v>
      </c>
      <c r="T100" s="214">
        <f>MONTH(L100)</f>
        <v>10</v>
      </c>
      <c r="U100" s="211" t="str">
        <f>IF(T100&gt;9,CONCATENATE(S100,T100),CONCATENATE(S100,"0",T100))</f>
        <v>201810</v>
      </c>
      <c r="V100" s="214">
        <f>N100-O100</f>
        <v>614020.65</v>
      </c>
      <c r="W100" s="214">
        <f ca="1">ROUNDUP((TODAY()-L100)/(365.25/12),0)</f>
        <v>7</v>
      </c>
      <c r="X100" s="214">
        <f>ROUNDDOWN((M100-L100)/(365.25/12),0)</f>
        <v>16</v>
      </c>
      <c r="Y100" s="214">
        <f ca="1">ROUNDDOWN((M100-TODAY())/(365.25/12),0)</f>
        <v>9</v>
      </c>
      <c r="Z100" s="216">
        <f ca="1">W100/X100</f>
        <v>0.4375</v>
      </c>
      <c r="AA100" s="216">
        <f>O100/N100</f>
        <v>0.18130580000000002</v>
      </c>
      <c r="AB100" s="216">
        <f ca="1">AA100-Z100</f>
        <v>-0.25619419999999998</v>
      </c>
      <c r="AC100" s="217">
        <f ca="1">O100/W100</f>
        <v>19425.62142857143</v>
      </c>
      <c r="AD100" s="214">
        <f ca="1">V100-(("june 30, 2018"-TODAY())*AC100)</f>
        <v>6577686.4285714291</v>
      </c>
      <c r="AE100" s="211" t="str">
        <f ca="1">IF(W100&gt;36,"1","")</f>
        <v/>
      </c>
      <c r="AF100" s="211" t="str">
        <f ca="1">IF(Y100&lt;1,"1","")</f>
        <v/>
      </c>
      <c r="AG100" s="211" t="str">
        <f ca="1">IF(AB100&lt;-15%,"1","")</f>
        <v>1</v>
      </c>
      <c r="AH100" s="211" t="str">
        <f>IF(AA100&lt;40%,"1","")</f>
        <v>1</v>
      </c>
      <c r="AI100" s="211" t="str">
        <f ca="1">IF(W100&gt;23,IF(AA100&lt;60%,"1",""),"")</f>
        <v/>
      </c>
      <c r="AJ100" s="211" t="str">
        <f ca="1">IF(Y100&lt;7,IF(AA100&lt;40%,"1",""),"")</f>
        <v/>
      </c>
      <c r="AK100" s="211" t="str">
        <f ca="1">IF(AD100&lt;0,"1","")</f>
        <v/>
      </c>
      <c r="AL100" s="218"/>
      <c r="AM100" s="218"/>
      <c r="AN100" s="211" t="e">
        <f>VLOOKUP(J100,'[2]Region code'!$A$3:$B$9,2,FALSE)</f>
        <v>#N/A</v>
      </c>
    </row>
    <row r="101" spans="1:40" ht="17.25">
      <c r="A101" s="99" t="s">
        <v>266</v>
      </c>
      <c r="B101" s="99" t="s">
        <v>267</v>
      </c>
      <c r="C101" s="99" t="s">
        <v>95</v>
      </c>
      <c r="D101" s="99" t="s">
        <v>427</v>
      </c>
      <c r="E101" s="99" t="s">
        <v>428</v>
      </c>
      <c r="F101" s="99" t="s">
        <v>429</v>
      </c>
      <c r="G101" s="99" t="s">
        <v>74</v>
      </c>
      <c r="H101" s="99" t="s">
        <v>75</v>
      </c>
      <c r="I101" s="99" t="s">
        <v>430</v>
      </c>
      <c r="J101" s="99" t="s">
        <v>84</v>
      </c>
      <c r="K101" s="99" t="s">
        <v>85</v>
      </c>
      <c r="L101" s="103">
        <v>43377</v>
      </c>
      <c r="M101" s="103">
        <v>43890</v>
      </c>
      <c r="N101" s="104">
        <v>270000</v>
      </c>
      <c r="O101" s="104">
        <v>76564.479999999996</v>
      </c>
      <c r="P101" s="104">
        <v>76564.479999999996</v>
      </c>
      <c r="Q101" s="104">
        <v>0</v>
      </c>
      <c r="R101" s="167">
        <f>IF(MONTH(M101)&gt;6,YEAR(M101)+1,YEAR(M101))</f>
        <v>2020</v>
      </c>
      <c r="S101" s="215">
        <f>YEAR(L101)</f>
        <v>2018</v>
      </c>
      <c r="T101" s="214">
        <f>MONTH(L101)</f>
        <v>10</v>
      </c>
      <c r="U101" s="211" t="str">
        <f>IF(T101&gt;9,CONCATENATE(S101,T101),CONCATENATE(S101,"0",T101))</f>
        <v>201810</v>
      </c>
      <c r="V101" s="214">
        <f>N101-O101</f>
        <v>193435.52000000002</v>
      </c>
      <c r="W101" s="214">
        <f ca="1">ROUNDUP((TODAY()-L101)/(365.25/12),0)</f>
        <v>7</v>
      </c>
      <c r="X101" s="214">
        <f>ROUNDDOWN((M101-L101)/(365.25/12),0)</f>
        <v>16</v>
      </c>
      <c r="Y101" s="214">
        <f ca="1">ROUNDDOWN((M101-TODAY())/(365.25/12),0)</f>
        <v>9</v>
      </c>
      <c r="Z101" s="216">
        <f ca="1">W101/X101</f>
        <v>0.4375</v>
      </c>
      <c r="AA101" s="216">
        <f>O101/N101</f>
        <v>0.28357214814814813</v>
      </c>
      <c r="AB101" s="216">
        <f ca="1">AA101-Z101</f>
        <v>-0.15392785185185187</v>
      </c>
      <c r="AC101" s="217">
        <f ca="1">O101/W101</f>
        <v>10937.782857142856</v>
      </c>
      <c r="AD101" s="214">
        <f ca="1">V101-(("june 30, 2018"-TODAY())*AC101)</f>
        <v>3551334.8571428568</v>
      </c>
      <c r="AE101" s="211" t="str">
        <f ca="1">IF(W101&gt;36,"1","")</f>
        <v/>
      </c>
      <c r="AF101" s="211" t="str">
        <f ca="1">IF(Y101&lt;1,"1","")</f>
        <v/>
      </c>
      <c r="AG101" s="211" t="str">
        <f ca="1">IF(AB101&lt;-15%,"1","")</f>
        <v>1</v>
      </c>
      <c r="AH101" s="211" t="str">
        <f>IF(AA101&lt;40%,"1","")</f>
        <v>1</v>
      </c>
      <c r="AI101" s="211" t="str">
        <f ca="1">IF(W101&gt;23,IF(AA101&lt;60%,"1",""),"")</f>
        <v/>
      </c>
      <c r="AJ101" s="211" t="str">
        <f ca="1">IF(Y101&lt;7,IF(AA101&lt;40%,"1",""),"")</f>
        <v/>
      </c>
      <c r="AK101" s="211" t="str">
        <f ca="1">IF(AD101&lt;0,"1","")</f>
        <v/>
      </c>
      <c r="AL101" s="218"/>
      <c r="AM101" s="218"/>
      <c r="AN101" s="211" t="e">
        <f>VLOOKUP(J101,'[2]Region code'!$A$3:$B$9,2,FALSE)</f>
        <v>#N/A</v>
      </c>
    </row>
    <row r="102" spans="1:40" ht="17.25">
      <c r="A102" s="99" t="s">
        <v>310</v>
      </c>
      <c r="B102" s="99" t="s">
        <v>311</v>
      </c>
      <c r="C102" s="99" t="s">
        <v>70</v>
      </c>
      <c r="D102" s="99" t="s">
        <v>431</v>
      </c>
      <c r="E102" s="99" t="s">
        <v>432</v>
      </c>
      <c r="F102" s="99" t="s">
        <v>433</v>
      </c>
      <c r="G102" s="99" t="s">
        <v>74</v>
      </c>
      <c r="H102" s="99" t="s">
        <v>75</v>
      </c>
      <c r="I102" s="99" t="s">
        <v>198</v>
      </c>
      <c r="J102" s="99" t="s">
        <v>3</v>
      </c>
      <c r="K102" s="99" t="s">
        <v>417</v>
      </c>
      <c r="L102" s="103">
        <v>43375</v>
      </c>
      <c r="M102" s="103">
        <v>43496</v>
      </c>
      <c r="N102" s="104">
        <v>100000</v>
      </c>
      <c r="O102" s="104">
        <v>99962.2</v>
      </c>
      <c r="P102" s="104">
        <v>99962.2</v>
      </c>
      <c r="Q102" s="104">
        <v>0</v>
      </c>
      <c r="R102" s="167">
        <f>IF(MONTH(M102)&gt;6,YEAR(M102)+1,YEAR(M102))</f>
        <v>2019</v>
      </c>
      <c r="S102" s="215">
        <f>YEAR(L102)</f>
        <v>2018</v>
      </c>
      <c r="T102" s="214">
        <f>MONTH(L102)</f>
        <v>10</v>
      </c>
      <c r="U102" s="211" t="str">
        <f>IF(T102&gt;9,CONCATENATE(S102,T102),CONCATENATE(S102,"0",T102))</f>
        <v>201810</v>
      </c>
      <c r="V102" s="214">
        <f>N102-O102</f>
        <v>37.80000000000291</v>
      </c>
      <c r="W102" s="214">
        <f ca="1">ROUNDUP((TODAY()-L102)/(365.25/12),0)</f>
        <v>7</v>
      </c>
      <c r="X102" s="214">
        <f>ROUNDDOWN((M102-L102)/(365.25/12),0)</f>
        <v>3</v>
      </c>
      <c r="Y102" s="214">
        <f ca="1">ROUNDDOWN((M102-TODAY())/(365.25/12),0)</f>
        <v>-3</v>
      </c>
      <c r="Z102" s="216">
        <f ca="1">W102/X102</f>
        <v>2.3333333333333335</v>
      </c>
      <c r="AA102" s="216">
        <f>O102/N102</f>
        <v>0.99962200000000001</v>
      </c>
      <c r="AB102" s="216">
        <f ca="1">AA102-Z102</f>
        <v>-1.3337113333333335</v>
      </c>
      <c r="AC102" s="217">
        <f ca="1">O102/W102</f>
        <v>14280.314285714285</v>
      </c>
      <c r="AD102" s="214">
        <f ca="1">V102-(("june 30, 2018"-TODAY())*AC102)</f>
        <v>4384094.2857142854</v>
      </c>
      <c r="AE102" s="211" t="str">
        <f ca="1">IF(W102&gt;36,"1","")</f>
        <v/>
      </c>
      <c r="AF102" s="211" t="str">
        <f ca="1">IF(Y102&lt;1,"1","")</f>
        <v>1</v>
      </c>
      <c r="AG102" s="211" t="str">
        <f ca="1">IF(AB102&lt;-15%,"1","")</f>
        <v>1</v>
      </c>
      <c r="AH102" s="211" t="str">
        <f>IF(AA102&lt;40%,"1","")</f>
        <v/>
      </c>
      <c r="AI102" s="211" t="str">
        <f ca="1">IF(W102&gt;23,IF(AA102&lt;60%,"1",""),"")</f>
        <v/>
      </c>
      <c r="AJ102" s="211" t="str">
        <f ca="1">IF(Y102&lt;7,IF(AA102&lt;40%,"1",""),"")</f>
        <v/>
      </c>
      <c r="AK102" s="211" t="str">
        <f ca="1">IF(AD102&lt;0,"1","")</f>
        <v/>
      </c>
      <c r="AL102" s="218"/>
      <c r="AM102" s="218"/>
      <c r="AN102" s="211" t="e">
        <f>VLOOKUP(J102,'[2]Region code'!$A$3:$B$9,2,FALSE)</f>
        <v>#N/A</v>
      </c>
    </row>
    <row r="103" spans="1:40" ht="17.25">
      <c r="A103" s="99" t="s">
        <v>113</v>
      </c>
      <c r="B103" s="99" t="s">
        <v>79</v>
      </c>
      <c r="C103" s="99" t="s">
        <v>70</v>
      </c>
      <c r="D103" s="99" t="s">
        <v>434</v>
      </c>
      <c r="E103" s="99" t="s">
        <v>435</v>
      </c>
      <c r="F103" s="99" t="s">
        <v>436</v>
      </c>
      <c r="G103" s="99" t="s">
        <v>74</v>
      </c>
      <c r="H103" s="99" t="s">
        <v>75</v>
      </c>
      <c r="I103" s="99" t="s">
        <v>328</v>
      </c>
      <c r="J103" s="99" t="s">
        <v>6</v>
      </c>
      <c r="K103" s="99" t="s">
        <v>285</v>
      </c>
      <c r="L103" s="103">
        <v>43374</v>
      </c>
      <c r="M103" s="103">
        <v>43631</v>
      </c>
      <c r="N103" s="104">
        <v>100000</v>
      </c>
      <c r="O103" s="104">
        <v>34129.910000000003</v>
      </c>
      <c r="P103" s="104">
        <v>34129.910000000003</v>
      </c>
      <c r="Q103" s="104">
        <v>6220</v>
      </c>
      <c r="R103" s="167">
        <f>IF(MONTH(M103)&gt;6,YEAR(M103)+1,YEAR(M103))</f>
        <v>2019</v>
      </c>
      <c r="S103" s="215">
        <f>YEAR(L103)</f>
        <v>2018</v>
      </c>
      <c r="T103" s="214">
        <f>MONTH(L103)</f>
        <v>10</v>
      </c>
      <c r="U103" s="211" t="str">
        <f>IF(T103&gt;9,CONCATENATE(S103,T103),CONCATENATE(S103,"0",T103))</f>
        <v>201810</v>
      </c>
      <c r="V103" s="214">
        <f>N103-O103</f>
        <v>65870.09</v>
      </c>
      <c r="W103" s="214">
        <f ca="1">ROUNDUP((TODAY()-L103)/(365.25/12),0)</f>
        <v>8</v>
      </c>
      <c r="X103" s="214">
        <f>ROUNDDOWN((M103-L103)/(365.25/12),0)</f>
        <v>8</v>
      </c>
      <c r="Y103" s="214">
        <f ca="1">ROUNDDOWN((M103-TODAY())/(365.25/12),0)</f>
        <v>1</v>
      </c>
      <c r="Z103" s="216">
        <f ca="1">W103/X103</f>
        <v>1</v>
      </c>
      <c r="AA103" s="216">
        <f>O103/N103</f>
        <v>0.34129910000000002</v>
      </c>
      <c r="AB103" s="216">
        <f ca="1">AA103-Z103</f>
        <v>-0.65870089999999992</v>
      </c>
      <c r="AC103" s="217">
        <f ca="1">O103/W103</f>
        <v>4266.2387500000004</v>
      </c>
      <c r="AD103" s="214">
        <f ca="1">V103-(("june 30, 2018"-TODAY())*AC103)</f>
        <v>1375605.3862500002</v>
      </c>
      <c r="AE103" s="211" t="str">
        <f ca="1">IF(W103&gt;36,"1","")</f>
        <v/>
      </c>
      <c r="AF103" s="211" t="str">
        <f ca="1">IF(Y103&lt;1,"1","")</f>
        <v/>
      </c>
      <c r="AG103" s="211" t="str">
        <f ca="1">IF(AB103&lt;-15%,"1","")</f>
        <v>1</v>
      </c>
      <c r="AH103" s="211" t="str">
        <f>IF(AA103&lt;40%,"1","")</f>
        <v>1</v>
      </c>
      <c r="AI103" s="211" t="str">
        <f ca="1">IF(W103&gt;23,IF(AA103&lt;60%,"1",""),"")</f>
        <v/>
      </c>
      <c r="AJ103" s="211" t="str">
        <f ca="1">IF(Y103&lt;7,IF(AA103&lt;40%,"1",""),"")</f>
        <v>1</v>
      </c>
      <c r="AK103" s="211" t="str">
        <f ca="1">IF(AD103&lt;0,"1","")</f>
        <v/>
      </c>
      <c r="AL103" s="218"/>
      <c r="AM103" s="218"/>
      <c r="AN103" s="211" t="e">
        <f>VLOOKUP(J103,'[2]Region code'!$A$3:$B$9,2,FALSE)</f>
        <v>#N/A</v>
      </c>
    </row>
    <row r="104" spans="1:40" ht="17.25">
      <c r="A104" s="99" t="s">
        <v>395</v>
      </c>
      <c r="B104" s="99" t="s">
        <v>396</v>
      </c>
      <c r="C104" s="99" t="s">
        <v>70</v>
      </c>
      <c r="D104" s="99" t="s">
        <v>437</v>
      </c>
      <c r="E104" s="99" t="s">
        <v>438</v>
      </c>
      <c r="F104" s="99" t="s">
        <v>439</v>
      </c>
      <c r="G104" s="99" t="s">
        <v>74</v>
      </c>
      <c r="H104" s="99" t="s">
        <v>75</v>
      </c>
      <c r="I104" s="99" t="s">
        <v>440</v>
      </c>
      <c r="J104" s="99" t="s">
        <v>3</v>
      </c>
      <c r="K104" s="99" t="s">
        <v>441</v>
      </c>
      <c r="L104" s="103">
        <v>43371</v>
      </c>
      <c r="M104" s="103">
        <v>44012</v>
      </c>
      <c r="N104" s="104">
        <v>1000000</v>
      </c>
      <c r="O104" s="104">
        <v>407490.04</v>
      </c>
      <c r="P104" s="104">
        <v>407490.04</v>
      </c>
      <c r="Q104" s="104">
        <v>248323.88</v>
      </c>
      <c r="R104" s="167">
        <f>IF(MONTH(M104)&gt;6,YEAR(M104)+1,YEAR(M104))</f>
        <v>2020</v>
      </c>
      <c r="S104" s="215">
        <f>YEAR(L104)</f>
        <v>2018</v>
      </c>
      <c r="T104" s="214">
        <f>MONTH(L104)</f>
        <v>9</v>
      </c>
      <c r="U104" s="211" t="str">
        <f>IF(T104&gt;9,CONCATENATE(S104,T104),CONCATENATE(S104,"0",T104))</f>
        <v>201809</v>
      </c>
      <c r="V104" s="214">
        <f>N104-O104</f>
        <v>592509.96</v>
      </c>
      <c r="W104" s="214">
        <f ca="1">ROUNDUP((TODAY()-L104)/(365.25/12),0)</f>
        <v>8</v>
      </c>
      <c r="X104" s="214">
        <f>ROUNDDOWN((M104-L104)/(365.25/12),0)</f>
        <v>21</v>
      </c>
      <c r="Y104" s="214">
        <f ca="1">ROUNDDOWN((M104-TODAY())/(365.25/12),0)</f>
        <v>13</v>
      </c>
      <c r="Z104" s="216">
        <f ca="1">W104/X104</f>
        <v>0.38095238095238093</v>
      </c>
      <c r="AA104" s="216">
        <f>O104/N104</f>
        <v>0.40749004</v>
      </c>
      <c r="AB104" s="216">
        <f ca="1">AA104-Z104</f>
        <v>2.6537659047619067E-2</v>
      </c>
      <c r="AC104" s="217">
        <f ca="1">O104/W104</f>
        <v>50936.254999999997</v>
      </c>
      <c r="AD104" s="214">
        <f ca="1">V104-(("june 30, 2018"-TODAY())*AC104)</f>
        <v>16229940.244999997</v>
      </c>
      <c r="AE104" s="211" t="str">
        <f ca="1">IF(W104&gt;36,"1","")</f>
        <v/>
      </c>
      <c r="AF104" s="211" t="str">
        <f ca="1">IF(Y104&lt;1,"1","")</f>
        <v/>
      </c>
      <c r="AG104" s="211" t="str">
        <f ca="1">IF(AB104&lt;-15%,"1","")</f>
        <v/>
      </c>
      <c r="AH104" s="211" t="str">
        <f>IF(AA104&lt;40%,"1","")</f>
        <v/>
      </c>
      <c r="AI104" s="211" t="str">
        <f ca="1">IF(W104&gt;23,IF(AA104&lt;60%,"1",""),"")</f>
        <v/>
      </c>
      <c r="AJ104" s="211" t="str">
        <f ca="1">IF(Y104&lt;7,IF(AA104&lt;40%,"1",""),"")</f>
        <v/>
      </c>
      <c r="AK104" s="211" t="str">
        <f ca="1">IF(AD104&lt;0,"1","")</f>
        <v/>
      </c>
      <c r="AL104" s="218"/>
      <c r="AM104" s="218"/>
      <c r="AN104" s="211" t="e">
        <f>VLOOKUP(J104,'[2]Region code'!$A$3:$B$9,2,FALSE)</f>
        <v>#N/A</v>
      </c>
    </row>
    <row r="105" spans="1:40" ht="17.25">
      <c r="A105" s="99" t="s">
        <v>200</v>
      </c>
      <c r="B105" s="99" t="s">
        <v>201</v>
      </c>
      <c r="C105" s="99" t="s">
        <v>202</v>
      </c>
      <c r="D105" s="99" t="s">
        <v>442</v>
      </c>
      <c r="E105" s="99" t="s">
        <v>443</v>
      </c>
      <c r="F105" s="99" t="s">
        <v>444</v>
      </c>
      <c r="G105" s="99" t="s">
        <v>74</v>
      </c>
      <c r="H105" s="99" t="s">
        <v>75</v>
      </c>
      <c r="I105" s="99" t="s">
        <v>206</v>
      </c>
      <c r="J105" s="99" t="s">
        <v>3</v>
      </c>
      <c r="K105" s="99" t="s">
        <v>445</v>
      </c>
      <c r="L105" s="103">
        <v>43371</v>
      </c>
      <c r="M105" s="103">
        <v>43951</v>
      </c>
      <c r="N105" s="104">
        <v>300000</v>
      </c>
      <c r="O105" s="104">
        <v>39554.199999999997</v>
      </c>
      <c r="P105" s="104">
        <v>39554.199999999997</v>
      </c>
      <c r="Q105" s="104">
        <v>30690</v>
      </c>
      <c r="R105" s="167">
        <f>IF(MONTH(M105)&gt;6,YEAR(M105)+1,YEAR(M105))</f>
        <v>2020</v>
      </c>
      <c r="S105" s="215">
        <f>YEAR(L105)</f>
        <v>2018</v>
      </c>
      <c r="T105" s="214">
        <f>MONTH(L105)</f>
        <v>9</v>
      </c>
      <c r="U105" s="211" t="str">
        <f>IF(T105&gt;9,CONCATENATE(S105,T105),CONCATENATE(S105,"0",T105))</f>
        <v>201809</v>
      </c>
      <c r="V105" s="214">
        <f>N105-O105</f>
        <v>260445.8</v>
      </c>
      <c r="W105" s="214">
        <f ca="1">ROUNDUP((TODAY()-L105)/(365.25/12),0)</f>
        <v>8</v>
      </c>
      <c r="X105" s="214">
        <f>ROUNDDOWN((M105-L105)/(365.25/12),0)</f>
        <v>19</v>
      </c>
      <c r="Y105" s="214">
        <f ca="1">ROUNDDOWN((M105-TODAY())/(365.25/12),0)</f>
        <v>11</v>
      </c>
      <c r="Z105" s="216">
        <f ca="1">W105/X105</f>
        <v>0.42105263157894735</v>
      </c>
      <c r="AA105" s="216">
        <f>O105/N105</f>
        <v>0.13184733333333332</v>
      </c>
      <c r="AB105" s="216">
        <f ca="1">AA105-Z105</f>
        <v>-0.28920529824561403</v>
      </c>
      <c r="AC105" s="217">
        <f ca="1">O105/W105</f>
        <v>4944.2749999999996</v>
      </c>
      <c r="AD105" s="214">
        <f ca="1">V105-(("june 30, 2018"-TODAY())*AC105)</f>
        <v>1778338.2249999999</v>
      </c>
      <c r="AE105" s="211" t="str">
        <f ca="1">IF(W105&gt;36,"1","")</f>
        <v/>
      </c>
      <c r="AF105" s="211" t="str">
        <f ca="1">IF(Y105&lt;1,"1","")</f>
        <v/>
      </c>
      <c r="AG105" s="211" t="str">
        <f ca="1">IF(AB105&lt;-15%,"1","")</f>
        <v>1</v>
      </c>
      <c r="AH105" s="211" t="str">
        <f>IF(AA105&lt;40%,"1","")</f>
        <v>1</v>
      </c>
      <c r="AI105" s="211" t="str">
        <f ca="1">IF(W105&gt;23,IF(AA105&lt;60%,"1",""),"")</f>
        <v/>
      </c>
      <c r="AJ105" s="211" t="str">
        <f ca="1">IF(Y105&lt;7,IF(AA105&lt;40%,"1",""),"")</f>
        <v/>
      </c>
      <c r="AK105" s="211" t="str">
        <f ca="1">IF(AD105&lt;0,"1","")</f>
        <v/>
      </c>
      <c r="AL105" s="218"/>
      <c r="AM105" s="218"/>
      <c r="AN105" s="211" t="e">
        <f>VLOOKUP(J105,'[2]Region code'!$A$3:$B$9,2,FALSE)</f>
        <v>#N/A</v>
      </c>
    </row>
    <row r="106" spans="1:40" ht="17.25">
      <c r="A106" s="99" t="s">
        <v>446</v>
      </c>
      <c r="B106" s="99" t="s">
        <v>447</v>
      </c>
      <c r="C106" s="99" t="s">
        <v>80</v>
      </c>
      <c r="D106" s="99" t="s">
        <v>448</v>
      </c>
      <c r="E106" s="99" t="s">
        <v>449</v>
      </c>
      <c r="F106" s="99" t="s">
        <v>450</v>
      </c>
      <c r="G106" s="99" t="s">
        <v>74</v>
      </c>
      <c r="H106" s="99" t="s">
        <v>75</v>
      </c>
      <c r="I106" s="99" t="s">
        <v>451</v>
      </c>
      <c r="J106" s="99" t="s">
        <v>84</v>
      </c>
      <c r="K106" s="99" t="s">
        <v>85</v>
      </c>
      <c r="L106" s="103">
        <v>43371</v>
      </c>
      <c r="M106" s="103">
        <v>43646</v>
      </c>
      <c r="N106" s="104">
        <v>25000</v>
      </c>
      <c r="O106" s="104">
        <v>18499.34</v>
      </c>
      <c r="P106" s="104">
        <v>18499.34</v>
      </c>
      <c r="Q106" s="104">
        <v>0</v>
      </c>
      <c r="R106" s="167">
        <f>IF(MONTH(M106)&gt;6,YEAR(M106)+1,YEAR(M106))</f>
        <v>2019</v>
      </c>
      <c r="S106" s="215">
        <f>YEAR(L106)</f>
        <v>2018</v>
      </c>
      <c r="T106" s="214">
        <f>MONTH(L106)</f>
        <v>9</v>
      </c>
      <c r="U106" s="211" t="str">
        <f>IF(T106&gt;9,CONCATENATE(S106,T106),CONCATENATE(S106,"0",T106))</f>
        <v>201809</v>
      </c>
      <c r="V106" s="214">
        <f>N106-O106</f>
        <v>6500.66</v>
      </c>
      <c r="W106" s="214">
        <f ca="1">ROUNDUP((TODAY()-L106)/(365.25/12),0)</f>
        <v>8</v>
      </c>
      <c r="X106" s="214">
        <f>ROUNDDOWN((M106-L106)/(365.25/12),0)</f>
        <v>9</v>
      </c>
      <c r="Y106" s="214">
        <f ca="1">ROUNDDOWN((M106-TODAY())/(365.25/12),0)</f>
        <v>1</v>
      </c>
      <c r="Z106" s="216">
        <f ca="1">W106/X106</f>
        <v>0.88888888888888884</v>
      </c>
      <c r="AA106" s="216">
        <f>O106/N106</f>
        <v>0.73997360000000001</v>
      </c>
      <c r="AB106" s="216">
        <f ca="1">AA106-Z106</f>
        <v>-0.14891528888888883</v>
      </c>
      <c r="AC106" s="217">
        <f ca="1">O106/W106</f>
        <v>2312.4175</v>
      </c>
      <c r="AD106" s="214">
        <f ca="1">V106-(("june 30, 2018"-TODAY())*AC106)</f>
        <v>716412.83250000002</v>
      </c>
      <c r="AE106" s="211" t="str">
        <f ca="1">IF(W106&gt;36,"1","")</f>
        <v/>
      </c>
      <c r="AF106" s="211" t="str">
        <f ca="1">IF(Y106&lt;1,"1","")</f>
        <v/>
      </c>
      <c r="AG106" s="211" t="str">
        <f ca="1">IF(AB106&lt;-15%,"1","")</f>
        <v/>
      </c>
      <c r="AH106" s="211" t="str">
        <f>IF(AA106&lt;40%,"1","")</f>
        <v/>
      </c>
      <c r="AI106" s="211" t="str">
        <f ca="1">IF(W106&gt;23,IF(AA106&lt;60%,"1",""),"")</f>
        <v/>
      </c>
      <c r="AJ106" s="211" t="str">
        <f ca="1">IF(Y106&lt;7,IF(AA106&lt;40%,"1",""),"")</f>
        <v/>
      </c>
      <c r="AK106" s="211" t="str">
        <f ca="1">IF(AD106&lt;0,"1","")</f>
        <v/>
      </c>
      <c r="AL106" s="218"/>
      <c r="AM106" s="218"/>
      <c r="AN106" s="211" t="e">
        <f>VLOOKUP(J106,'[2]Region code'!$A$3:$B$9,2,FALSE)</f>
        <v>#N/A</v>
      </c>
    </row>
    <row r="107" spans="1:40" ht="17.25">
      <c r="A107" s="99" t="s">
        <v>452</v>
      </c>
      <c r="B107" s="99" t="s">
        <v>453</v>
      </c>
      <c r="C107" s="99" t="s">
        <v>70</v>
      </c>
      <c r="D107" s="99" t="s">
        <v>454</v>
      </c>
      <c r="E107" s="99" t="s">
        <v>455</v>
      </c>
      <c r="F107" s="99" t="s">
        <v>456</v>
      </c>
      <c r="G107" s="99" t="s">
        <v>74</v>
      </c>
      <c r="H107" s="99" t="s">
        <v>75</v>
      </c>
      <c r="I107" s="99" t="s">
        <v>457</v>
      </c>
      <c r="J107" s="99" t="s">
        <v>84</v>
      </c>
      <c r="K107" s="99" t="s">
        <v>85</v>
      </c>
      <c r="L107" s="103">
        <v>43367</v>
      </c>
      <c r="M107" s="103">
        <v>44074</v>
      </c>
      <c r="N107" s="104">
        <v>4488500</v>
      </c>
      <c r="O107" s="104">
        <v>2166860.85</v>
      </c>
      <c r="P107" s="104">
        <v>2166860.85</v>
      </c>
      <c r="Q107" s="104">
        <v>88185.34</v>
      </c>
      <c r="R107" s="167">
        <f>IF(MONTH(M107)&gt;6,YEAR(M107)+1,YEAR(M107))</f>
        <v>2021</v>
      </c>
      <c r="S107" s="215">
        <f>YEAR(L107)</f>
        <v>2018</v>
      </c>
      <c r="T107" s="214">
        <f>MONTH(L107)</f>
        <v>9</v>
      </c>
      <c r="U107" s="211" t="str">
        <f>IF(T107&gt;9,CONCATENATE(S107,T107),CONCATENATE(S107,"0",T107))</f>
        <v>201809</v>
      </c>
      <c r="V107" s="214">
        <f>N107-O107</f>
        <v>2321639.15</v>
      </c>
      <c r="W107" s="214">
        <f ca="1">ROUNDUP((TODAY()-L107)/(365.25/12),0)</f>
        <v>8</v>
      </c>
      <c r="X107" s="214">
        <f>ROUNDDOWN((M107-L107)/(365.25/12),0)</f>
        <v>23</v>
      </c>
      <c r="Y107" s="214">
        <f ca="1">ROUNDDOWN((M107-TODAY())/(365.25/12),0)</f>
        <v>15</v>
      </c>
      <c r="Z107" s="216">
        <f ca="1">W107/X107</f>
        <v>0.34782608695652173</v>
      </c>
      <c r="AA107" s="216">
        <f>O107/N107</f>
        <v>0.48275834911440352</v>
      </c>
      <c r="AB107" s="216">
        <f ca="1">AA107-Z107</f>
        <v>0.13493226215788179</v>
      </c>
      <c r="AC107" s="217">
        <f ca="1">O107/W107</f>
        <v>270857.60625000001</v>
      </c>
      <c r="AD107" s="214">
        <f ca="1">V107-(("june 30, 2018"-TODAY())*AC107)</f>
        <v>85474924.268750012</v>
      </c>
      <c r="AE107" s="211" t="str">
        <f ca="1">IF(W107&gt;36,"1","")</f>
        <v/>
      </c>
      <c r="AF107" s="211" t="str">
        <f ca="1">IF(Y107&lt;1,"1","")</f>
        <v/>
      </c>
      <c r="AG107" s="211" t="str">
        <f ca="1">IF(AB107&lt;-15%,"1","")</f>
        <v/>
      </c>
      <c r="AH107" s="211" t="str">
        <f>IF(AA107&lt;40%,"1","")</f>
        <v/>
      </c>
      <c r="AI107" s="211" t="str">
        <f ca="1">IF(W107&gt;23,IF(AA107&lt;60%,"1",""),"")</f>
        <v/>
      </c>
      <c r="AJ107" s="211" t="str">
        <f ca="1">IF(Y107&lt;7,IF(AA107&lt;40%,"1",""),"")</f>
        <v/>
      </c>
      <c r="AK107" s="211" t="str">
        <f ca="1">IF(AD107&lt;0,"1","")</f>
        <v/>
      </c>
      <c r="AL107" s="218"/>
      <c r="AM107" s="218"/>
      <c r="AN107" s="211" t="e">
        <f>VLOOKUP(J107,'[2]Region code'!$A$3:$B$9,2,FALSE)</f>
        <v>#N/A</v>
      </c>
    </row>
    <row r="108" spans="1:40" ht="17.25">
      <c r="A108" s="99" t="s">
        <v>243</v>
      </c>
      <c r="B108" s="99" t="s">
        <v>244</v>
      </c>
      <c r="C108" s="99" t="s">
        <v>70</v>
      </c>
      <c r="D108" s="99" t="s">
        <v>458</v>
      </c>
      <c r="E108" s="99" t="s">
        <v>459</v>
      </c>
      <c r="F108" s="99" t="s">
        <v>460</v>
      </c>
      <c r="G108" s="99" t="s">
        <v>74</v>
      </c>
      <c r="H108" s="99" t="s">
        <v>75</v>
      </c>
      <c r="I108" s="99" t="s">
        <v>461</v>
      </c>
      <c r="J108" s="99" t="s">
        <v>2</v>
      </c>
      <c r="K108" s="99" t="s">
        <v>249</v>
      </c>
      <c r="L108" s="103">
        <v>43363</v>
      </c>
      <c r="M108" s="103">
        <v>43738</v>
      </c>
      <c r="N108" s="104">
        <v>1000000</v>
      </c>
      <c r="O108" s="104">
        <v>739011.69</v>
      </c>
      <c r="P108" s="104">
        <v>739011.69</v>
      </c>
      <c r="Q108" s="104">
        <v>107027.22</v>
      </c>
      <c r="R108" s="167">
        <f>IF(MONTH(M108)&gt;6,YEAR(M108)+1,YEAR(M108))</f>
        <v>2020</v>
      </c>
      <c r="S108" s="215">
        <f>YEAR(L108)</f>
        <v>2018</v>
      </c>
      <c r="T108" s="214">
        <f>MONTH(L108)</f>
        <v>9</v>
      </c>
      <c r="U108" s="211" t="str">
        <f>IF(T108&gt;9,CONCATENATE(S108,T108),CONCATENATE(S108,"0",T108))</f>
        <v>201809</v>
      </c>
      <c r="V108" s="214">
        <f>N108-O108</f>
        <v>260988.31000000006</v>
      </c>
      <c r="W108" s="214">
        <f ca="1">ROUNDUP((TODAY()-L108)/(365.25/12),0)</f>
        <v>8</v>
      </c>
      <c r="X108" s="214">
        <f>ROUNDDOWN((M108-L108)/(365.25/12),0)</f>
        <v>12</v>
      </c>
      <c r="Y108" s="214">
        <f ca="1">ROUNDDOWN((M108-TODAY())/(365.25/12),0)</f>
        <v>4</v>
      </c>
      <c r="Z108" s="216">
        <f ca="1">W108/X108</f>
        <v>0.66666666666666663</v>
      </c>
      <c r="AA108" s="216">
        <f>O108/N108</f>
        <v>0.73901169</v>
      </c>
      <c r="AB108" s="216">
        <f ca="1">AA108-Z108</f>
        <v>7.2345023333333369E-2</v>
      </c>
      <c r="AC108" s="217">
        <f ca="1">O108/W108</f>
        <v>92376.461249999993</v>
      </c>
      <c r="AD108" s="214">
        <f ca="1">V108-(("june 30, 2018"-TODAY())*AC108)</f>
        <v>28620561.913749997</v>
      </c>
      <c r="AE108" s="211" t="str">
        <f ca="1">IF(W108&gt;36,"1","")</f>
        <v/>
      </c>
      <c r="AF108" s="211" t="str">
        <f ca="1">IF(Y108&lt;1,"1","")</f>
        <v/>
      </c>
      <c r="AG108" s="211" t="str">
        <f ca="1">IF(AB108&lt;-15%,"1","")</f>
        <v/>
      </c>
      <c r="AH108" s="211" t="str">
        <f>IF(AA108&lt;40%,"1","")</f>
        <v/>
      </c>
      <c r="AI108" s="211" t="str">
        <f ca="1">IF(W108&gt;23,IF(AA108&lt;60%,"1",""),"")</f>
        <v/>
      </c>
      <c r="AJ108" s="211" t="str">
        <f ca="1">IF(Y108&lt;7,IF(AA108&lt;40%,"1",""),"")</f>
        <v/>
      </c>
      <c r="AK108" s="211" t="str">
        <f ca="1">IF(AD108&lt;0,"1","")</f>
        <v/>
      </c>
      <c r="AL108" s="218"/>
      <c r="AM108" s="218"/>
      <c r="AN108" s="211" t="e">
        <f>VLOOKUP(J108,'[2]Region code'!$A$3:$B$9,2,FALSE)</f>
        <v>#N/A</v>
      </c>
    </row>
    <row r="109" spans="1:40" ht="17.25">
      <c r="A109" s="99" t="s">
        <v>101</v>
      </c>
      <c r="B109" s="99" t="s">
        <v>102</v>
      </c>
      <c r="C109" s="99" t="s">
        <v>95</v>
      </c>
      <c r="D109" s="99" t="s">
        <v>462</v>
      </c>
      <c r="E109" s="99" t="s">
        <v>463</v>
      </c>
      <c r="F109" s="99" t="s">
        <v>464</v>
      </c>
      <c r="G109" s="99" t="s">
        <v>74</v>
      </c>
      <c r="H109" s="99" t="s">
        <v>75</v>
      </c>
      <c r="I109" s="99" t="s">
        <v>465</v>
      </c>
      <c r="J109" s="99" t="s">
        <v>2</v>
      </c>
      <c r="K109" s="99" t="s">
        <v>466</v>
      </c>
      <c r="L109" s="103">
        <v>43362</v>
      </c>
      <c r="M109" s="103">
        <v>43889</v>
      </c>
      <c r="N109" s="104">
        <v>400000</v>
      </c>
      <c r="O109" s="104">
        <v>24736.3</v>
      </c>
      <c r="P109" s="104">
        <v>24736.3</v>
      </c>
      <c r="Q109" s="104">
        <v>6613.47</v>
      </c>
      <c r="R109" s="167">
        <f>IF(MONTH(M109)&gt;6,YEAR(M109)+1,YEAR(M109))</f>
        <v>2020</v>
      </c>
      <c r="S109" s="215">
        <f>YEAR(L109)</f>
        <v>2018</v>
      </c>
      <c r="T109" s="214">
        <f>MONTH(L109)</f>
        <v>9</v>
      </c>
      <c r="U109" s="211" t="str">
        <f>IF(T109&gt;9,CONCATENATE(S109,T109),CONCATENATE(S109,"0",T109))</f>
        <v>201809</v>
      </c>
      <c r="V109" s="214">
        <f>N109-O109</f>
        <v>375263.7</v>
      </c>
      <c r="W109" s="214">
        <f ca="1">ROUNDUP((TODAY()-L109)/(365.25/12),0)</f>
        <v>8</v>
      </c>
      <c r="X109" s="214">
        <f>ROUNDDOWN((M109-L109)/(365.25/12),0)</f>
        <v>17</v>
      </c>
      <c r="Y109" s="214">
        <f ca="1">ROUNDDOWN((M109-TODAY())/(365.25/12),0)</f>
        <v>9</v>
      </c>
      <c r="Z109" s="216">
        <f ca="1">W109/X109</f>
        <v>0.47058823529411764</v>
      </c>
      <c r="AA109" s="216">
        <f>O109/N109</f>
        <v>6.184075E-2</v>
      </c>
      <c r="AB109" s="216">
        <f ca="1">AA109-Z109</f>
        <v>-0.40874748529411764</v>
      </c>
      <c r="AC109" s="217">
        <f ca="1">O109/W109</f>
        <v>3092.0374999999999</v>
      </c>
      <c r="AD109" s="214">
        <f ca="1">V109-(("june 30, 2018"-TODAY())*AC109)</f>
        <v>1324519.2124999999</v>
      </c>
      <c r="AE109" s="211" t="str">
        <f ca="1">IF(W109&gt;36,"1","")</f>
        <v/>
      </c>
      <c r="AF109" s="211" t="str">
        <f ca="1">IF(Y109&lt;1,"1","")</f>
        <v/>
      </c>
      <c r="AG109" s="211" t="str">
        <f ca="1">IF(AB109&lt;-15%,"1","")</f>
        <v>1</v>
      </c>
      <c r="AH109" s="211" t="str">
        <f>IF(AA109&lt;40%,"1","")</f>
        <v>1</v>
      </c>
      <c r="AI109" s="211" t="str">
        <f ca="1">IF(W109&gt;23,IF(AA109&lt;60%,"1",""),"")</f>
        <v/>
      </c>
      <c r="AJ109" s="211" t="str">
        <f ca="1">IF(Y109&lt;7,IF(AA109&lt;40%,"1",""),"")</f>
        <v/>
      </c>
      <c r="AK109" s="211" t="str">
        <f ca="1">IF(AD109&lt;0,"1","")</f>
        <v/>
      </c>
      <c r="AL109" s="218"/>
      <c r="AM109" s="218"/>
      <c r="AN109" s="211" t="e">
        <f>VLOOKUP(J109,'[2]Region code'!$A$3:$B$9,2,FALSE)</f>
        <v>#N/A</v>
      </c>
    </row>
    <row r="110" spans="1:40" ht="17.25">
      <c r="A110" s="99" t="s">
        <v>86</v>
      </c>
      <c r="B110" s="99" t="s">
        <v>87</v>
      </c>
      <c r="C110" s="99" t="s">
        <v>70</v>
      </c>
      <c r="D110" s="99" t="s">
        <v>467</v>
      </c>
      <c r="E110" s="99" t="s">
        <v>468</v>
      </c>
      <c r="F110" s="99" t="s">
        <v>469</v>
      </c>
      <c r="G110" s="99" t="s">
        <v>74</v>
      </c>
      <c r="H110" s="99" t="s">
        <v>75</v>
      </c>
      <c r="I110" s="99" t="s">
        <v>470</v>
      </c>
      <c r="J110" s="99" t="s">
        <v>4</v>
      </c>
      <c r="K110" s="99" t="s">
        <v>471</v>
      </c>
      <c r="L110" s="103">
        <v>43361</v>
      </c>
      <c r="M110" s="103">
        <v>44074</v>
      </c>
      <c r="N110" s="104">
        <v>500000</v>
      </c>
      <c r="O110" s="104">
        <v>101304.69</v>
      </c>
      <c r="P110" s="104">
        <v>101304.69</v>
      </c>
      <c r="Q110" s="104">
        <v>70476.19</v>
      </c>
      <c r="R110" s="167">
        <f>IF(MONTH(M110)&gt;6,YEAR(M110)+1,YEAR(M110))</f>
        <v>2021</v>
      </c>
      <c r="S110" s="215">
        <f>YEAR(L110)</f>
        <v>2018</v>
      </c>
      <c r="T110" s="214">
        <f>MONTH(L110)</f>
        <v>9</v>
      </c>
      <c r="U110" s="211" t="str">
        <f>IF(T110&gt;9,CONCATENATE(S110,T110),CONCATENATE(S110,"0",T110))</f>
        <v>201809</v>
      </c>
      <c r="V110" s="214">
        <f>N110-O110</f>
        <v>398695.31</v>
      </c>
      <c r="W110" s="214">
        <f ca="1">ROUNDUP((TODAY()-L110)/(365.25/12),0)</f>
        <v>8</v>
      </c>
      <c r="X110" s="214">
        <f>ROUNDDOWN((M110-L110)/(365.25/12),0)</f>
        <v>23</v>
      </c>
      <c r="Y110" s="214">
        <f ca="1">ROUNDDOWN((M110-TODAY())/(365.25/12),0)</f>
        <v>15</v>
      </c>
      <c r="Z110" s="216">
        <f ca="1">W110/X110</f>
        <v>0.34782608695652173</v>
      </c>
      <c r="AA110" s="216">
        <f>O110/N110</f>
        <v>0.20260938000000001</v>
      </c>
      <c r="AB110" s="216">
        <f ca="1">AA110-Z110</f>
        <v>-0.14521670695652172</v>
      </c>
      <c r="AC110" s="217">
        <f ca="1">O110/W110</f>
        <v>12663.08625</v>
      </c>
      <c r="AD110" s="214">
        <f ca="1">V110-(("june 30, 2018"-TODAY())*AC110)</f>
        <v>4286262.7887500003</v>
      </c>
      <c r="AE110" s="211" t="str">
        <f ca="1">IF(W110&gt;36,"1","")</f>
        <v/>
      </c>
      <c r="AF110" s="211" t="str">
        <f ca="1">IF(Y110&lt;1,"1","")</f>
        <v/>
      </c>
      <c r="AG110" s="211" t="str">
        <f ca="1">IF(AB110&lt;-15%,"1","")</f>
        <v/>
      </c>
      <c r="AH110" s="211" t="str">
        <f>IF(AA110&lt;40%,"1","")</f>
        <v>1</v>
      </c>
      <c r="AI110" s="211" t="str">
        <f ca="1">IF(W110&gt;23,IF(AA110&lt;60%,"1",""),"")</f>
        <v/>
      </c>
      <c r="AJ110" s="211" t="str">
        <f ca="1">IF(Y110&lt;7,IF(AA110&lt;40%,"1",""),"")</f>
        <v/>
      </c>
      <c r="AK110" s="211" t="str">
        <f ca="1">IF(AD110&lt;0,"1","")</f>
        <v/>
      </c>
      <c r="AL110" s="218"/>
      <c r="AM110" s="218"/>
      <c r="AN110" s="211" t="e">
        <f>VLOOKUP(J110,'[2]Region code'!$A$3:$B$9,2,FALSE)</f>
        <v>#N/A</v>
      </c>
    </row>
    <row r="111" spans="1:40" ht="17.25">
      <c r="A111" s="99" t="s">
        <v>86</v>
      </c>
      <c r="B111" s="99" t="s">
        <v>87</v>
      </c>
      <c r="C111" s="99" t="s">
        <v>70</v>
      </c>
      <c r="D111" s="99" t="s">
        <v>472</v>
      </c>
      <c r="E111" s="99" t="s">
        <v>473</v>
      </c>
      <c r="F111" s="99" t="s">
        <v>474</v>
      </c>
      <c r="G111" s="99" t="s">
        <v>74</v>
      </c>
      <c r="H111" s="99" t="s">
        <v>75</v>
      </c>
      <c r="I111" s="99" t="s">
        <v>470</v>
      </c>
      <c r="J111" s="99" t="s">
        <v>4</v>
      </c>
      <c r="K111" s="99" t="s">
        <v>412</v>
      </c>
      <c r="L111" s="103">
        <v>43361</v>
      </c>
      <c r="M111" s="103">
        <v>44012</v>
      </c>
      <c r="N111" s="104">
        <v>400000</v>
      </c>
      <c r="O111" s="104">
        <v>182953</v>
      </c>
      <c r="P111" s="104">
        <v>182953</v>
      </c>
      <c r="Q111" s="104">
        <v>182953</v>
      </c>
      <c r="R111" s="167">
        <f>IF(MONTH(M111)&gt;6,YEAR(M111)+1,YEAR(M111))</f>
        <v>2020</v>
      </c>
      <c r="S111" s="215">
        <f>YEAR(L111)</f>
        <v>2018</v>
      </c>
      <c r="T111" s="214">
        <f>MONTH(L111)</f>
        <v>9</v>
      </c>
      <c r="U111" s="211" t="str">
        <f>IF(T111&gt;9,CONCATENATE(S111,T111),CONCATENATE(S111,"0",T111))</f>
        <v>201809</v>
      </c>
      <c r="V111" s="214">
        <f>N111-O111</f>
        <v>217047</v>
      </c>
      <c r="W111" s="214">
        <f ca="1">ROUNDUP((TODAY()-L111)/(365.25/12),0)</f>
        <v>8</v>
      </c>
      <c r="X111" s="214">
        <f>ROUNDDOWN((M111-L111)/(365.25/12),0)</f>
        <v>21</v>
      </c>
      <c r="Y111" s="214">
        <f ca="1">ROUNDDOWN((M111-TODAY())/(365.25/12),0)</f>
        <v>13</v>
      </c>
      <c r="Z111" s="216">
        <f ca="1">W111/X111</f>
        <v>0.38095238095238093</v>
      </c>
      <c r="AA111" s="216">
        <f>O111/N111</f>
        <v>0.45738250000000003</v>
      </c>
      <c r="AB111" s="216">
        <f ca="1">AA111-Z111</f>
        <v>7.6430119047619094E-2</v>
      </c>
      <c r="AC111" s="217">
        <f ca="1">O111/W111</f>
        <v>22869.125</v>
      </c>
      <c r="AD111" s="214">
        <f ca="1">V111-(("june 30, 2018"-TODAY())*AC111)</f>
        <v>7237868.375</v>
      </c>
      <c r="AE111" s="211" t="str">
        <f ca="1">IF(W111&gt;36,"1","")</f>
        <v/>
      </c>
      <c r="AF111" s="211" t="str">
        <f ca="1">IF(Y111&lt;1,"1","")</f>
        <v/>
      </c>
      <c r="AG111" s="211" t="str">
        <f ca="1">IF(AB111&lt;-15%,"1","")</f>
        <v/>
      </c>
      <c r="AH111" s="211" t="str">
        <f>IF(AA111&lt;40%,"1","")</f>
        <v/>
      </c>
      <c r="AI111" s="211" t="str">
        <f ca="1">IF(W111&gt;23,IF(AA111&lt;60%,"1",""),"")</f>
        <v/>
      </c>
      <c r="AJ111" s="211" t="str">
        <f ca="1">IF(Y111&lt;7,IF(AA111&lt;40%,"1",""),"")</f>
        <v/>
      </c>
      <c r="AK111" s="211" t="str">
        <f ca="1">IF(AD111&lt;0,"1","")</f>
        <v/>
      </c>
      <c r="AL111" s="218"/>
      <c r="AM111" s="218"/>
      <c r="AN111" s="211" t="e">
        <f>VLOOKUP(J111,'[2]Region code'!$A$3:$B$9,2,FALSE)</f>
        <v>#N/A</v>
      </c>
    </row>
    <row r="112" spans="1:40" ht="17.25">
      <c r="A112" s="99" t="s">
        <v>310</v>
      </c>
      <c r="B112" s="99" t="s">
        <v>311</v>
      </c>
      <c r="C112" s="99" t="s">
        <v>70</v>
      </c>
      <c r="D112" s="99" t="s">
        <v>475</v>
      </c>
      <c r="E112" s="99" t="s">
        <v>269</v>
      </c>
      <c r="F112" s="99" t="s">
        <v>476</v>
      </c>
      <c r="G112" s="99" t="s">
        <v>74</v>
      </c>
      <c r="H112" s="99" t="s">
        <v>75</v>
      </c>
      <c r="I112" s="99" t="s">
        <v>271</v>
      </c>
      <c r="J112" s="99" t="s">
        <v>2</v>
      </c>
      <c r="K112" s="99" t="s">
        <v>272</v>
      </c>
      <c r="L112" s="103">
        <v>43357</v>
      </c>
      <c r="M112" s="103">
        <v>43496</v>
      </c>
      <c r="N112" s="104">
        <v>99170</v>
      </c>
      <c r="O112" s="104">
        <v>98920.43</v>
      </c>
      <c r="P112" s="104">
        <v>98920.43</v>
      </c>
      <c r="Q112" s="104">
        <v>0</v>
      </c>
      <c r="R112" s="167">
        <f>IF(MONTH(M112)&gt;6,YEAR(M112)+1,YEAR(M112))</f>
        <v>2019</v>
      </c>
      <c r="S112" s="215">
        <f>YEAR(L112)</f>
        <v>2018</v>
      </c>
      <c r="T112" s="214">
        <f>MONTH(L112)</f>
        <v>9</v>
      </c>
      <c r="U112" s="211" t="str">
        <f>IF(T112&gt;9,CONCATENATE(S112,T112),CONCATENATE(S112,"0",T112))</f>
        <v>201809</v>
      </c>
      <c r="V112" s="214">
        <f>N112-O112</f>
        <v>249.57000000000698</v>
      </c>
      <c r="W112" s="214">
        <f ca="1">ROUNDUP((TODAY()-L112)/(365.25/12),0)</f>
        <v>8</v>
      </c>
      <c r="X112" s="214">
        <f>ROUNDDOWN((M112-L112)/(365.25/12),0)</f>
        <v>4</v>
      </c>
      <c r="Y112" s="214">
        <f ca="1">ROUNDDOWN((M112-TODAY())/(365.25/12),0)</f>
        <v>-3</v>
      </c>
      <c r="Z112" s="216">
        <f ca="1">W112/X112</f>
        <v>2</v>
      </c>
      <c r="AA112" s="216">
        <f>O112/N112</f>
        <v>0.99748341232227478</v>
      </c>
      <c r="AB112" s="216">
        <f ca="1">AA112-Z112</f>
        <v>-1.0025165876777251</v>
      </c>
      <c r="AC112" s="217">
        <f ca="1">O112/W112</f>
        <v>12365.053749999999</v>
      </c>
      <c r="AD112" s="214">
        <f ca="1">V112-(("june 30, 2018"-TODAY())*AC112)</f>
        <v>3796321.0712499996</v>
      </c>
      <c r="AE112" s="211" t="str">
        <f ca="1">IF(W112&gt;36,"1","")</f>
        <v/>
      </c>
      <c r="AF112" s="211" t="str">
        <f ca="1">IF(Y112&lt;1,"1","")</f>
        <v>1</v>
      </c>
      <c r="AG112" s="211" t="str">
        <f ca="1">IF(AB112&lt;-15%,"1","")</f>
        <v>1</v>
      </c>
      <c r="AH112" s="211" t="str">
        <f>IF(AA112&lt;40%,"1","")</f>
        <v/>
      </c>
      <c r="AI112" s="211" t="str">
        <f ca="1">IF(W112&gt;23,IF(AA112&lt;60%,"1",""),"")</f>
        <v/>
      </c>
      <c r="AJ112" s="211" t="str">
        <f ca="1">IF(Y112&lt;7,IF(AA112&lt;40%,"1",""),"")</f>
        <v/>
      </c>
      <c r="AK112" s="211" t="str">
        <f ca="1">IF(AD112&lt;0,"1","")</f>
        <v/>
      </c>
      <c r="AL112" s="218"/>
      <c r="AM112" s="218"/>
      <c r="AN112" s="211" t="e">
        <f>VLOOKUP(J112,'[2]Region code'!$A$3:$B$9,2,FALSE)</f>
        <v>#N/A</v>
      </c>
    </row>
    <row r="113" spans="1:40" ht="17.25">
      <c r="A113" s="99" t="s">
        <v>86</v>
      </c>
      <c r="B113" s="99" t="s">
        <v>87</v>
      </c>
      <c r="C113" s="99" t="s">
        <v>70</v>
      </c>
      <c r="D113" s="99" t="s">
        <v>477</v>
      </c>
      <c r="E113" s="99" t="s">
        <v>478</v>
      </c>
      <c r="F113" s="99" t="s">
        <v>479</v>
      </c>
      <c r="G113" s="99" t="s">
        <v>74</v>
      </c>
      <c r="H113" s="99" t="s">
        <v>75</v>
      </c>
      <c r="I113" s="99" t="s">
        <v>480</v>
      </c>
      <c r="J113" s="99" t="s">
        <v>4</v>
      </c>
      <c r="K113" s="99" t="s">
        <v>481</v>
      </c>
      <c r="L113" s="103">
        <v>43357</v>
      </c>
      <c r="M113" s="103">
        <v>44012</v>
      </c>
      <c r="N113" s="104">
        <v>400000</v>
      </c>
      <c r="O113" s="104">
        <v>82739.240000000005</v>
      </c>
      <c r="P113" s="104">
        <v>82739.240000000005</v>
      </c>
      <c r="Q113" s="104">
        <v>25318</v>
      </c>
      <c r="R113" s="167">
        <f>IF(MONTH(M113)&gt;6,YEAR(M113)+1,YEAR(M113))</f>
        <v>2020</v>
      </c>
      <c r="S113" s="215">
        <f>YEAR(L113)</f>
        <v>2018</v>
      </c>
      <c r="T113" s="214">
        <f>MONTH(L113)</f>
        <v>9</v>
      </c>
      <c r="U113" s="211" t="str">
        <f>IF(T113&gt;9,CONCATENATE(S113,T113),CONCATENATE(S113,"0",T113))</f>
        <v>201809</v>
      </c>
      <c r="V113" s="214">
        <f>N113-O113</f>
        <v>317260.76</v>
      </c>
      <c r="W113" s="214">
        <f ca="1">ROUNDUP((TODAY()-L113)/(365.25/12),0)</f>
        <v>8</v>
      </c>
      <c r="X113" s="214">
        <f>ROUNDDOWN((M113-L113)/(365.25/12),0)</f>
        <v>21</v>
      </c>
      <c r="Y113" s="214">
        <f ca="1">ROUNDDOWN((M113-TODAY())/(365.25/12),0)</f>
        <v>13</v>
      </c>
      <c r="Z113" s="216">
        <f ca="1">W113/X113</f>
        <v>0.38095238095238093</v>
      </c>
      <c r="AA113" s="216">
        <f>O113/N113</f>
        <v>0.20684810000000001</v>
      </c>
      <c r="AB113" s="216">
        <f ca="1">AA113-Z113</f>
        <v>-0.17410428095238092</v>
      </c>
      <c r="AC113" s="217">
        <f ca="1">O113/W113</f>
        <v>10342.405000000001</v>
      </c>
      <c r="AD113" s="214">
        <f ca="1">V113-(("june 30, 2018"-TODAY())*AC113)</f>
        <v>3492379.0950000007</v>
      </c>
      <c r="AE113" s="211" t="str">
        <f ca="1">IF(W113&gt;36,"1","")</f>
        <v/>
      </c>
      <c r="AF113" s="211" t="str">
        <f ca="1">IF(Y113&lt;1,"1","")</f>
        <v/>
      </c>
      <c r="AG113" s="211" t="str">
        <f ca="1">IF(AB113&lt;-15%,"1","")</f>
        <v>1</v>
      </c>
      <c r="AH113" s="211" t="str">
        <f>IF(AA113&lt;40%,"1","")</f>
        <v>1</v>
      </c>
      <c r="AI113" s="211" t="str">
        <f ca="1">IF(W113&gt;23,IF(AA113&lt;60%,"1",""),"")</f>
        <v/>
      </c>
      <c r="AJ113" s="211" t="str">
        <f ca="1">IF(Y113&lt;7,IF(AA113&lt;40%,"1",""),"")</f>
        <v/>
      </c>
      <c r="AK113" s="211" t="str">
        <f ca="1">IF(AD113&lt;0,"1","")</f>
        <v/>
      </c>
      <c r="AL113" s="218"/>
      <c r="AM113" s="218"/>
      <c r="AN113" s="211" t="e">
        <f>VLOOKUP(J113,'[2]Region code'!$A$3:$B$9,2,FALSE)</f>
        <v>#N/A</v>
      </c>
    </row>
    <row r="114" spans="1:40" ht="17.25">
      <c r="A114" s="99" t="s">
        <v>193</v>
      </c>
      <c r="B114" s="99" t="s">
        <v>194</v>
      </c>
      <c r="C114" s="99" t="s">
        <v>70</v>
      </c>
      <c r="D114" s="99" t="s">
        <v>482</v>
      </c>
      <c r="E114" s="99" t="s">
        <v>483</v>
      </c>
      <c r="F114" s="99" t="s">
        <v>484</v>
      </c>
      <c r="G114" s="99" t="s">
        <v>74</v>
      </c>
      <c r="H114" s="99" t="s">
        <v>75</v>
      </c>
      <c r="I114" s="99" t="s">
        <v>242</v>
      </c>
      <c r="J114" s="99" t="s">
        <v>7</v>
      </c>
      <c r="K114" s="99" t="s">
        <v>485</v>
      </c>
      <c r="L114" s="103">
        <v>43355</v>
      </c>
      <c r="M114" s="103">
        <v>43646</v>
      </c>
      <c r="N114" s="104">
        <v>25000</v>
      </c>
      <c r="O114" s="104">
        <v>6232.19</v>
      </c>
      <c r="P114" s="104">
        <v>6232.19</v>
      </c>
      <c r="Q114" s="104">
        <v>10724.36</v>
      </c>
      <c r="R114" s="167">
        <f>IF(MONTH(M114)&gt;6,YEAR(M114)+1,YEAR(M114))</f>
        <v>2019</v>
      </c>
      <c r="S114" s="215">
        <f>YEAR(L114)</f>
        <v>2018</v>
      </c>
      <c r="T114" s="214">
        <f>MONTH(L114)</f>
        <v>9</v>
      </c>
      <c r="U114" s="211" t="str">
        <f>IF(T114&gt;9,CONCATENATE(S114,T114),CONCATENATE(S114,"0",T114))</f>
        <v>201809</v>
      </c>
      <c r="V114" s="214">
        <f>N114-O114</f>
        <v>18767.810000000001</v>
      </c>
      <c r="W114" s="214">
        <f ca="1">ROUNDUP((TODAY()-L114)/(365.25/12),0)</f>
        <v>8</v>
      </c>
      <c r="X114" s="214">
        <f>ROUNDDOWN((M114-L114)/(365.25/12),0)</f>
        <v>9</v>
      </c>
      <c r="Y114" s="214">
        <f ca="1">ROUNDDOWN((M114-TODAY())/(365.25/12),0)</f>
        <v>1</v>
      </c>
      <c r="Z114" s="216">
        <f ca="1">W114/X114</f>
        <v>0.88888888888888884</v>
      </c>
      <c r="AA114" s="216">
        <f>O114/N114</f>
        <v>0.24928759999999997</v>
      </c>
      <c r="AB114" s="216">
        <f ca="1">AA114-Z114</f>
        <v>-0.6396012888888889</v>
      </c>
      <c r="AC114" s="217">
        <f ca="1">O114/W114</f>
        <v>779.02374999999995</v>
      </c>
      <c r="AD114" s="214">
        <f ca="1">V114-(("june 30, 2018"-TODAY())*AC114)</f>
        <v>257928.10124999998</v>
      </c>
      <c r="AE114" s="211" t="str">
        <f ca="1">IF(W114&gt;36,"1","")</f>
        <v/>
      </c>
      <c r="AF114" s="211" t="str">
        <f ca="1">IF(Y114&lt;1,"1","")</f>
        <v/>
      </c>
      <c r="AG114" s="211" t="str">
        <f ca="1">IF(AB114&lt;-15%,"1","")</f>
        <v>1</v>
      </c>
      <c r="AH114" s="211" t="str">
        <f>IF(AA114&lt;40%,"1","")</f>
        <v>1</v>
      </c>
      <c r="AI114" s="211" t="str">
        <f ca="1">IF(W114&gt;23,IF(AA114&lt;60%,"1",""),"")</f>
        <v/>
      </c>
      <c r="AJ114" s="211" t="str">
        <f ca="1">IF(Y114&lt;7,IF(AA114&lt;40%,"1",""),"")</f>
        <v>1</v>
      </c>
      <c r="AK114" s="211" t="str">
        <f ca="1">IF(AD114&lt;0,"1","")</f>
        <v/>
      </c>
      <c r="AL114" s="218"/>
      <c r="AM114" s="218"/>
      <c r="AN114" s="211" t="e">
        <f>VLOOKUP(J114,'[2]Region code'!$A$3:$B$9,2,FALSE)</f>
        <v>#N/A</v>
      </c>
    </row>
    <row r="115" spans="1:40" ht="17.25">
      <c r="A115" s="99" t="s">
        <v>193</v>
      </c>
      <c r="B115" s="99" t="s">
        <v>194</v>
      </c>
      <c r="C115" s="99" t="s">
        <v>70</v>
      </c>
      <c r="D115" s="99" t="s">
        <v>486</v>
      </c>
      <c r="E115" s="99" t="s">
        <v>487</v>
      </c>
      <c r="F115" s="99" t="s">
        <v>488</v>
      </c>
      <c r="G115" s="99" t="s">
        <v>74</v>
      </c>
      <c r="H115" s="99" t="s">
        <v>75</v>
      </c>
      <c r="I115" s="99" t="s">
        <v>271</v>
      </c>
      <c r="J115" s="99" t="s">
        <v>2</v>
      </c>
      <c r="K115" s="99" t="s">
        <v>489</v>
      </c>
      <c r="L115" s="103">
        <v>43354</v>
      </c>
      <c r="M115" s="103">
        <v>43646</v>
      </c>
      <c r="N115" s="104">
        <v>25000</v>
      </c>
      <c r="O115" s="104">
        <v>11959.08</v>
      </c>
      <c r="P115" s="104">
        <v>11959.08</v>
      </c>
      <c r="Q115" s="104">
        <v>8600</v>
      </c>
      <c r="R115" s="167">
        <f>IF(MONTH(M115)&gt;6,YEAR(M115)+1,YEAR(M115))</f>
        <v>2019</v>
      </c>
      <c r="S115" s="215">
        <f>YEAR(L115)</f>
        <v>2018</v>
      </c>
      <c r="T115" s="214">
        <f>MONTH(L115)</f>
        <v>9</v>
      </c>
      <c r="U115" s="211" t="str">
        <f>IF(T115&gt;9,CONCATENATE(S115,T115),CONCATENATE(S115,"0",T115))</f>
        <v>201809</v>
      </c>
      <c r="V115" s="214">
        <f>N115-O115</f>
        <v>13040.92</v>
      </c>
      <c r="W115" s="214">
        <f ca="1">ROUNDUP((TODAY()-L115)/(365.25/12),0)</f>
        <v>8</v>
      </c>
      <c r="X115" s="214">
        <f>ROUNDDOWN((M115-L115)/(365.25/12),0)</f>
        <v>9</v>
      </c>
      <c r="Y115" s="214">
        <f ca="1">ROUNDDOWN((M115-TODAY())/(365.25/12),0)</f>
        <v>1</v>
      </c>
      <c r="Z115" s="216">
        <f ca="1">W115/X115</f>
        <v>0.88888888888888884</v>
      </c>
      <c r="AA115" s="216">
        <f>O115/N115</f>
        <v>0.47836319999999999</v>
      </c>
      <c r="AB115" s="216">
        <f ca="1">AA115-Z115</f>
        <v>-0.41052568888888885</v>
      </c>
      <c r="AC115" s="217">
        <f ca="1">O115/W115</f>
        <v>1494.885</v>
      </c>
      <c r="AD115" s="214">
        <f ca="1">V115-(("june 30, 2018"-TODAY())*AC115)</f>
        <v>471970.61499999999</v>
      </c>
      <c r="AE115" s="211" t="str">
        <f ca="1">IF(W115&gt;36,"1","")</f>
        <v/>
      </c>
      <c r="AF115" s="211" t="str">
        <f ca="1">IF(Y115&lt;1,"1","")</f>
        <v/>
      </c>
      <c r="AG115" s="211" t="str">
        <f ca="1">IF(AB115&lt;-15%,"1","")</f>
        <v>1</v>
      </c>
      <c r="AH115" s="211" t="str">
        <f>IF(AA115&lt;40%,"1","")</f>
        <v/>
      </c>
      <c r="AI115" s="211" t="str">
        <f ca="1">IF(W115&gt;23,IF(AA115&lt;60%,"1",""),"")</f>
        <v/>
      </c>
      <c r="AJ115" s="211" t="str">
        <f ca="1">IF(Y115&lt;7,IF(AA115&lt;40%,"1",""),"")</f>
        <v/>
      </c>
      <c r="AK115" s="211" t="str">
        <f ca="1">IF(AD115&lt;0,"1","")</f>
        <v/>
      </c>
      <c r="AL115" s="218"/>
      <c r="AM115" s="218"/>
      <c r="AN115" s="211" t="e">
        <f>VLOOKUP(J115,'[2]Region code'!$A$3:$B$9,2,FALSE)</f>
        <v>#N/A</v>
      </c>
    </row>
    <row r="116" spans="1:40" ht="17.25">
      <c r="A116" s="99" t="s">
        <v>310</v>
      </c>
      <c r="B116" s="99" t="s">
        <v>311</v>
      </c>
      <c r="C116" s="99" t="s">
        <v>70</v>
      </c>
      <c r="D116" s="99" t="s">
        <v>490</v>
      </c>
      <c r="E116" s="99" t="s">
        <v>491</v>
      </c>
      <c r="F116" s="99" t="s">
        <v>492</v>
      </c>
      <c r="G116" s="99" t="s">
        <v>74</v>
      </c>
      <c r="H116" s="99" t="s">
        <v>75</v>
      </c>
      <c r="I116" s="99" t="s">
        <v>493</v>
      </c>
      <c r="J116" s="99" t="s">
        <v>7</v>
      </c>
      <c r="K116" s="99" t="s">
        <v>494</v>
      </c>
      <c r="L116" s="103">
        <v>43350</v>
      </c>
      <c r="M116" s="103">
        <v>43496</v>
      </c>
      <c r="N116" s="104">
        <v>100000</v>
      </c>
      <c r="O116" s="104">
        <v>43481.65</v>
      </c>
      <c r="P116" s="104">
        <v>43481.65</v>
      </c>
      <c r="Q116" s="104">
        <v>38434.949999999997</v>
      </c>
      <c r="R116" s="167">
        <f>IF(MONTH(M116)&gt;6,YEAR(M116)+1,YEAR(M116))</f>
        <v>2019</v>
      </c>
      <c r="S116" s="215">
        <f>YEAR(L116)</f>
        <v>2018</v>
      </c>
      <c r="T116" s="214">
        <f>MONTH(L116)</f>
        <v>9</v>
      </c>
      <c r="U116" s="211" t="str">
        <f>IF(T116&gt;9,CONCATENATE(S116,T116),CONCATENATE(S116,"0",T116))</f>
        <v>201809</v>
      </c>
      <c r="V116" s="214">
        <f>N116-O116</f>
        <v>56518.35</v>
      </c>
      <c r="W116" s="214">
        <f ca="1">ROUNDUP((TODAY()-L116)/(365.25/12),0)</f>
        <v>8</v>
      </c>
      <c r="X116" s="214">
        <f>ROUNDDOWN((M116-L116)/(365.25/12),0)</f>
        <v>4</v>
      </c>
      <c r="Y116" s="214">
        <f ca="1">ROUNDDOWN((M116-TODAY())/(365.25/12),0)</f>
        <v>-3</v>
      </c>
      <c r="Z116" s="216">
        <f ca="1">W116/X116</f>
        <v>2</v>
      </c>
      <c r="AA116" s="216">
        <f>O116/N116</f>
        <v>0.43481649999999999</v>
      </c>
      <c r="AB116" s="216">
        <f ca="1">AA116-Z116</f>
        <v>-1.5651835000000001</v>
      </c>
      <c r="AC116" s="217">
        <f ca="1">O116/W116</f>
        <v>5435.2062500000002</v>
      </c>
      <c r="AD116" s="214">
        <f ca="1">V116-(("june 30, 2018"-TODAY())*AC116)</f>
        <v>1725126.6687500002</v>
      </c>
      <c r="AE116" s="211" t="str">
        <f ca="1">IF(W116&gt;36,"1","")</f>
        <v/>
      </c>
      <c r="AF116" s="211" t="str">
        <f ca="1">IF(Y116&lt;1,"1","")</f>
        <v>1</v>
      </c>
      <c r="AG116" s="211" t="str">
        <f ca="1">IF(AB116&lt;-15%,"1","")</f>
        <v>1</v>
      </c>
      <c r="AH116" s="211" t="str">
        <f>IF(AA116&lt;40%,"1","")</f>
        <v/>
      </c>
      <c r="AI116" s="211" t="str">
        <f ca="1">IF(W116&gt;23,IF(AA116&lt;60%,"1",""),"")</f>
        <v/>
      </c>
      <c r="AJ116" s="211" t="str">
        <f ca="1">IF(Y116&lt;7,IF(AA116&lt;40%,"1",""),"")</f>
        <v/>
      </c>
      <c r="AK116" s="211" t="str">
        <f ca="1">IF(AD116&lt;0,"1","")</f>
        <v/>
      </c>
      <c r="AL116" s="218"/>
      <c r="AM116" s="218"/>
      <c r="AN116" s="211" t="e">
        <f>VLOOKUP(J116,'[2]Region code'!$A$3:$B$9,2,FALSE)</f>
        <v>#N/A</v>
      </c>
    </row>
    <row r="117" spans="1:40" ht="17.25">
      <c r="A117" s="99" t="s">
        <v>148</v>
      </c>
      <c r="B117" s="99" t="s">
        <v>149</v>
      </c>
      <c r="C117" s="99" t="s">
        <v>70</v>
      </c>
      <c r="D117" s="99" t="s">
        <v>495</v>
      </c>
      <c r="E117" s="99" t="s">
        <v>496</v>
      </c>
      <c r="F117" s="99" t="s">
        <v>497</v>
      </c>
      <c r="G117" s="99" t="s">
        <v>74</v>
      </c>
      <c r="H117" s="99" t="s">
        <v>75</v>
      </c>
      <c r="I117" s="99" t="s">
        <v>498</v>
      </c>
      <c r="J117" s="99" t="s">
        <v>84</v>
      </c>
      <c r="K117" s="99" t="s">
        <v>85</v>
      </c>
      <c r="L117" s="103">
        <v>43350</v>
      </c>
      <c r="M117" s="103">
        <v>43738</v>
      </c>
      <c r="N117" s="104">
        <v>200000</v>
      </c>
      <c r="O117" s="104">
        <v>54.41</v>
      </c>
      <c r="P117" s="104">
        <v>54.41</v>
      </c>
      <c r="Q117" s="104">
        <v>129995</v>
      </c>
      <c r="R117" s="167">
        <f>IF(MONTH(M117)&gt;6,YEAR(M117)+1,YEAR(M117))</f>
        <v>2020</v>
      </c>
      <c r="S117" s="215">
        <f>YEAR(L117)</f>
        <v>2018</v>
      </c>
      <c r="T117" s="214">
        <f>MONTH(L117)</f>
        <v>9</v>
      </c>
      <c r="U117" s="211" t="str">
        <f>IF(T117&gt;9,CONCATENATE(S117,T117),CONCATENATE(S117,"0",T117))</f>
        <v>201809</v>
      </c>
      <c r="V117" s="214">
        <f>N117-O117</f>
        <v>199945.59</v>
      </c>
      <c r="W117" s="214">
        <f ca="1">ROUNDUP((TODAY()-L117)/(365.25/12),0)</f>
        <v>8</v>
      </c>
      <c r="X117" s="214">
        <f>ROUNDDOWN((M117-L117)/(365.25/12),0)</f>
        <v>12</v>
      </c>
      <c r="Y117" s="214">
        <f ca="1">ROUNDDOWN((M117-TODAY())/(365.25/12),0)</f>
        <v>4</v>
      </c>
      <c r="Z117" s="216">
        <f ca="1">W117/X117</f>
        <v>0.66666666666666663</v>
      </c>
      <c r="AA117" s="216">
        <f>O117/N117</f>
        <v>2.7204999999999997E-4</v>
      </c>
      <c r="AB117" s="216">
        <f ca="1">AA117-Z117</f>
        <v>-0.66639461666666666</v>
      </c>
      <c r="AC117" s="217">
        <f ca="1">O117/W117</f>
        <v>6.8012499999999996</v>
      </c>
      <c r="AD117" s="214">
        <f ca="1">V117-(("june 30, 2018"-TODAY())*AC117)</f>
        <v>202033.57375000001</v>
      </c>
      <c r="AE117" s="211" t="str">
        <f ca="1">IF(W117&gt;36,"1","")</f>
        <v/>
      </c>
      <c r="AF117" s="211" t="str">
        <f ca="1">IF(Y117&lt;1,"1","")</f>
        <v/>
      </c>
      <c r="AG117" s="211" t="str">
        <f ca="1">IF(AB117&lt;-15%,"1","")</f>
        <v>1</v>
      </c>
      <c r="AH117" s="211" t="str">
        <f>IF(AA117&lt;40%,"1","")</f>
        <v>1</v>
      </c>
      <c r="AI117" s="211" t="str">
        <f ca="1">IF(W117&gt;23,IF(AA117&lt;60%,"1",""),"")</f>
        <v/>
      </c>
      <c r="AJ117" s="211" t="str">
        <f ca="1">IF(Y117&lt;7,IF(AA117&lt;40%,"1",""),"")</f>
        <v>1</v>
      </c>
      <c r="AK117" s="211" t="str">
        <f ca="1">IF(AD117&lt;0,"1","")</f>
        <v/>
      </c>
      <c r="AL117" s="218"/>
      <c r="AM117" s="218"/>
      <c r="AN117" s="211" t="e">
        <f>VLOOKUP(J117,'[2]Region code'!$A$3:$B$9,2,FALSE)</f>
        <v>#N/A</v>
      </c>
    </row>
    <row r="118" spans="1:40" ht="17.25">
      <c r="A118" s="99" t="s">
        <v>499</v>
      </c>
      <c r="B118" s="99" t="s">
        <v>500</v>
      </c>
      <c r="C118" s="99" t="s">
        <v>164</v>
      </c>
      <c r="D118" s="99" t="s">
        <v>501</v>
      </c>
      <c r="E118" s="99" t="s">
        <v>502</v>
      </c>
      <c r="F118" s="99" t="s">
        <v>503</v>
      </c>
      <c r="G118" s="99" t="s">
        <v>74</v>
      </c>
      <c r="H118" s="99" t="s">
        <v>75</v>
      </c>
      <c r="I118" s="99" t="s">
        <v>504</v>
      </c>
      <c r="J118" s="99" t="s">
        <v>3</v>
      </c>
      <c r="K118" s="99" t="s">
        <v>505</v>
      </c>
      <c r="L118" s="103">
        <v>43349</v>
      </c>
      <c r="M118" s="103">
        <v>43524</v>
      </c>
      <c r="N118" s="104">
        <v>50000</v>
      </c>
      <c r="O118" s="104">
        <v>45134.35</v>
      </c>
      <c r="P118" s="104">
        <v>45134.35</v>
      </c>
      <c r="Q118" s="104">
        <v>3841</v>
      </c>
      <c r="R118" s="167">
        <f>IF(MONTH(M118)&gt;6,YEAR(M118)+1,YEAR(M118))</f>
        <v>2019</v>
      </c>
      <c r="S118" s="215">
        <f>YEAR(L118)</f>
        <v>2018</v>
      </c>
      <c r="T118" s="214">
        <f>MONTH(L118)</f>
        <v>9</v>
      </c>
      <c r="U118" s="211" t="str">
        <f>IF(T118&gt;9,CONCATENATE(S118,T118),CONCATENATE(S118,"0",T118))</f>
        <v>201809</v>
      </c>
      <c r="V118" s="214">
        <f>N118-O118</f>
        <v>4865.6500000000015</v>
      </c>
      <c r="W118" s="214">
        <f ca="1">ROUNDUP((TODAY()-L118)/(365.25/12),0)</f>
        <v>8</v>
      </c>
      <c r="X118" s="214">
        <f>ROUNDDOWN((M118-L118)/(365.25/12),0)</f>
        <v>5</v>
      </c>
      <c r="Y118" s="214">
        <f ca="1">ROUNDDOWN((M118-TODAY())/(365.25/12),0)</f>
        <v>-2</v>
      </c>
      <c r="Z118" s="216">
        <f ca="1">W118/X118</f>
        <v>1.6</v>
      </c>
      <c r="AA118" s="216">
        <f>O118/N118</f>
        <v>0.90268700000000002</v>
      </c>
      <c r="AB118" s="216">
        <f ca="1">AA118-Z118</f>
        <v>-0.69731300000000007</v>
      </c>
      <c r="AC118" s="217">
        <f ca="1">O118/W118</f>
        <v>5641.7937499999998</v>
      </c>
      <c r="AD118" s="214">
        <f ca="1">V118-(("june 30, 2018"-TODAY())*AC118)</f>
        <v>1736896.3312499998</v>
      </c>
      <c r="AE118" s="211" t="str">
        <f ca="1">IF(W118&gt;36,"1","")</f>
        <v/>
      </c>
      <c r="AF118" s="211" t="str">
        <f ca="1">IF(Y118&lt;1,"1","")</f>
        <v>1</v>
      </c>
      <c r="AG118" s="211" t="str">
        <f ca="1">IF(AB118&lt;-15%,"1","")</f>
        <v>1</v>
      </c>
      <c r="AH118" s="211" t="str">
        <f>IF(AA118&lt;40%,"1","")</f>
        <v/>
      </c>
      <c r="AI118" s="211" t="str">
        <f ca="1">IF(W118&gt;23,IF(AA118&lt;60%,"1",""),"")</f>
        <v/>
      </c>
      <c r="AJ118" s="211" t="str">
        <f ca="1">IF(Y118&lt;7,IF(AA118&lt;40%,"1",""),"")</f>
        <v/>
      </c>
      <c r="AK118" s="211" t="str">
        <f ca="1">IF(AD118&lt;0,"1","")</f>
        <v/>
      </c>
      <c r="AL118" s="218"/>
      <c r="AM118" s="218"/>
      <c r="AN118" s="211" t="e">
        <f>VLOOKUP(J118,'[2]Region code'!$A$3:$B$9,2,FALSE)</f>
        <v>#N/A</v>
      </c>
    </row>
    <row r="119" spans="1:40" ht="17.25">
      <c r="A119" s="99" t="s">
        <v>118</v>
      </c>
      <c r="B119" s="99" t="s">
        <v>119</v>
      </c>
      <c r="C119" s="99" t="s">
        <v>120</v>
      </c>
      <c r="D119" s="99" t="s">
        <v>506</v>
      </c>
      <c r="E119" s="99" t="s">
        <v>507</v>
      </c>
      <c r="F119" s="99" t="s">
        <v>508</v>
      </c>
      <c r="G119" s="99" t="s">
        <v>74</v>
      </c>
      <c r="H119" s="99" t="s">
        <v>75</v>
      </c>
      <c r="I119" s="99" t="s">
        <v>493</v>
      </c>
      <c r="J119" s="99" t="s">
        <v>7</v>
      </c>
      <c r="K119" s="99" t="s">
        <v>494</v>
      </c>
      <c r="L119" s="103">
        <v>43343</v>
      </c>
      <c r="M119" s="103">
        <v>43921</v>
      </c>
      <c r="N119" s="104">
        <v>1000000</v>
      </c>
      <c r="O119" s="104">
        <v>17323.61</v>
      </c>
      <c r="P119" s="104">
        <v>17323.61</v>
      </c>
      <c r="Q119" s="104">
        <v>3218.98</v>
      </c>
      <c r="R119" s="167">
        <f>IF(MONTH(M119)&gt;6,YEAR(M119)+1,YEAR(M119))</f>
        <v>2020</v>
      </c>
      <c r="S119" s="215">
        <f>YEAR(L119)</f>
        <v>2018</v>
      </c>
      <c r="T119" s="214">
        <f>MONTH(L119)</f>
        <v>8</v>
      </c>
      <c r="U119" s="211" t="str">
        <f>IF(T119&gt;9,CONCATENATE(S119,T119),CONCATENATE(S119,"0",T119))</f>
        <v>201808</v>
      </c>
      <c r="V119" s="214">
        <f>N119-O119</f>
        <v>982676.39</v>
      </c>
      <c r="W119" s="214">
        <f ca="1">ROUNDUP((TODAY()-L119)/(365.25/12),0)</f>
        <v>9</v>
      </c>
      <c r="X119" s="214">
        <f>ROUNDDOWN((M119-L119)/(365.25/12),0)</f>
        <v>18</v>
      </c>
      <c r="Y119" s="214">
        <f ca="1">ROUNDDOWN((M119-TODAY())/(365.25/12),0)</f>
        <v>10</v>
      </c>
      <c r="Z119" s="216">
        <f ca="1">W119/X119</f>
        <v>0.5</v>
      </c>
      <c r="AA119" s="216">
        <f>O119/N119</f>
        <v>1.732361E-2</v>
      </c>
      <c r="AB119" s="216">
        <f ca="1">AA119-Z119</f>
        <v>-0.48267639000000001</v>
      </c>
      <c r="AC119" s="217">
        <f ca="1">O119/W119</f>
        <v>1924.8455555555556</v>
      </c>
      <c r="AD119" s="214">
        <f ca="1">V119-(("june 30, 2018"-TODAY())*AC119)</f>
        <v>1573603.9755555554</v>
      </c>
      <c r="AE119" s="211" t="str">
        <f ca="1">IF(W119&gt;36,"1","")</f>
        <v/>
      </c>
      <c r="AF119" s="211" t="str">
        <f ca="1">IF(Y119&lt;1,"1","")</f>
        <v/>
      </c>
      <c r="AG119" s="211" t="str">
        <f ca="1">IF(AB119&lt;-15%,"1","")</f>
        <v>1</v>
      </c>
      <c r="AH119" s="211" t="str">
        <f>IF(AA119&lt;40%,"1","")</f>
        <v>1</v>
      </c>
      <c r="AI119" s="211" t="str">
        <f ca="1">IF(W119&gt;23,IF(AA119&lt;60%,"1",""),"")</f>
        <v/>
      </c>
      <c r="AJ119" s="211" t="str">
        <f ca="1">IF(Y119&lt;7,IF(AA119&lt;40%,"1",""),"")</f>
        <v/>
      </c>
      <c r="AK119" s="211" t="str">
        <f ca="1">IF(AD119&lt;0,"1","")</f>
        <v/>
      </c>
      <c r="AL119" s="218"/>
      <c r="AM119" s="218"/>
      <c r="AN119" s="211" t="e">
        <f>VLOOKUP(J119,'[2]Region code'!$A$3:$B$9,2,FALSE)</f>
        <v>#N/A</v>
      </c>
    </row>
    <row r="120" spans="1:40" ht="17.25">
      <c r="A120" s="99" t="s">
        <v>250</v>
      </c>
      <c r="B120" s="99" t="s">
        <v>251</v>
      </c>
      <c r="C120" s="99" t="s">
        <v>164</v>
      </c>
      <c r="D120" s="99" t="s">
        <v>509</v>
      </c>
      <c r="E120" s="99" t="s">
        <v>510</v>
      </c>
      <c r="F120" s="99" t="s">
        <v>511</v>
      </c>
      <c r="G120" s="99" t="s">
        <v>74</v>
      </c>
      <c r="H120" s="99" t="s">
        <v>75</v>
      </c>
      <c r="I120" s="99" t="s">
        <v>512</v>
      </c>
      <c r="J120" s="99" t="s">
        <v>84</v>
      </c>
      <c r="K120" s="99" t="s">
        <v>85</v>
      </c>
      <c r="L120" s="103">
        <v>43339</v>
      </c>
      <c r="M120" s="103">
        <v>43830</v>
      </c>
      <c r="N120" s="104">
        <v>875000</v>
      </c>
      <c r="O120" s="104">
        <v>0</v>
      </c>
      <c r="P120" s="104">
        <v>0</v>
      </c>
      <c r="Q120" s="104">
        <v>0</v>
      </c>
      <c r="R120" s="167">
        <f>IF(MONTH(M120)&gt;6,YEAR(M120)+1,YEAR(M120))</f>
        <v>2020</v>
      </c>
      <c r="S120" s="215">
        <f>YEAR(L120)</f>
        <v>2018</v>
      </c>
      <c r="T120" s="214">
        <f>MONTH(L120)</f>
        <v>8</v>
      </c>
      <c r="U120" s="211" t="str">
        <f>IF(T120&gt;9,CONCATENATE(S120,T120),CONCATENATE(S120,"0",T120))</f>
        <v>201808</v>
      </c>
      <c r="V120" s="214">
        <f>N120-O120</f>
        <v>875000</v>
      </c>
      <c r="W120" s="214">
        <f ca="1">ROUNDUP((TODAY()-L120)/(365.25/12),0)</f>
        <v>9</v>
      </c>
      <c r="X120" s="214">
        <f>ROUNDDOWN((M120-L120)/(365.25/12),0)</f>
        <v>16</v>
      </c>
      <c r="Y120" s="214">
        <f ca="1">ROUNDDOWN((M120-TODAY())/(365.25/12),0)</f>
        <v>7</v>
      </c>
      <c r="Z120" s="216">
        <f ca="1">W120/X120</f>
        <v>0.5625</v>
      </c>
      <c r="AA120" s="216">
        <f>O120/N120</f>
        <v>0</v>
      </c>
      <c r="AB120" s="216">
        <f ca="1">AA120-Z120</f>
        <v>-0.5625</v>
      </c>
      <c r="AC120" s="217">
        <f ca="1">O120/W120</f>
        <v>0</v>
      </c>
      <c r="AD120" s="214">
        <f ca="1">V120-(("june 30, 2018"-TODAY())*AC120)</f>
        <v>875000</v>
      </c>
      <c r="AE120" s="211" t="str">
        <f ca="1">IF(W120&gt;36,"1","")</f>
        <v/>
      </c>
      <c r="AF120" s="211" t="str">
        <f ca="1">IF(Y120&lt;1,"1","")</f>
        <v/>
      </c>
      <c r="AG120" s="211" t="str">
        <f ca="1">IF(AB120&lt;-15%,"1","")</f>
        <v>1</v>
      </c>
      <c r="AH120" s="211" t="str">
        <f>IF(AA120&lt;40%,"1","")</f>
        <v>1</v>
      </c>
      <c r="AI120" s="211" t="str">
        <f ca="1">IF(W120&gt;23,IF(AA120&lt;60%,"1",""),"")</f>
        <v/>
      </c>
      <c r="AJ120" s="211" t="str">
        <f ca="1">IF(Y120&lt;7,IF(AA120&lt;40%,"1",""),"")</f>
        <v/>
      </c>
      <c r="AK120" s="211" t="str">
        <f ca="1">IF(AD120&lt;0,"1","")</f>
        <v/>
      </c>
      <c r="AL120" s="218"/>
      <c r="AM120" s="218"/>
      <c r="AN120" s="211" t="e">
        <f>VLOOKUP(J120,'[2]Region code'!$A$3:$B$9,2,FALSE)</f>
        <v>#N/A</v>
      </c>
    </row>
    <row r="121" spans="1:40" ht="17.25">
      <c r="A121" s="99" t="s">
        <v>148</v>
      </c>
      <c r="B121" s="99" t="s">
        <v>149</v>
      </c>
      <c r="C121" s="99" t="s">
        <v>70</v>
      </c>
      <c r="D121" s="99" t="s">
        <v>513</v>
      </c>
      <c r="E121" s="99" t="s">
        <v>514</v>
      </c>
      <c r="F121" s="99" t="s">
        <v>515</v>
      </c>
      <c r="G121" s="99" t="s">
        <v>74</v>
      </c>
      <c r="H121" s="99" t="s">
        <v>75</v>
      </c>
      <c r="I121" s="99" t="s">
        <v>516</v>
      </c>
      <c r="J121" s="99" t="s">
        <v>2</v>
      </c>
      <c r="K121" s="99" t="s">
        <v>517</v>
      </c>
      <c r="L121" s="103">
        <v>43333</v>
      </c>
      <c r="M121" s="103">
        <v>43799</v>
      </c>
      <c r="N121" s="104">
        <v>200000</v>
      </c>
      <c r="O121" s="104">
        <v>2882.05</v>
      </c>
      <c r="P121" s="104">
        <v>2882.05</v>
      </c>
      <c r="Q121" s="104">
        <v>837.9</v>
      </c>
      <c r="R121" s="167">
        <f>IF(MONTH(M121)&gt;6,YEAR(M121)+1,YEAR(M121))</f>
        <v>2020</v>
      </c>
      <c r="S121" s="215">
        <f>YEAR(L121)</f>
        <v>2018</v>
      </c>
      <c r="T121" s="214">
        <f>MONTH(L121)</f>
        <v>8</v>
      </c>
      <c r="U121" s="211" t="str">
        <f>IF(T121&gt;9,CONCATENATE(S121,T121),CONCATENATE(S121,"0",T121))</f>
        <v>201808</v>
      </c>
      <c r="V121" s="214">
        <f>N121-O121</f>
        <v>197117.95</v>
      </c>
      <c r="W121" s="214">
        <f ca="1">ROUNDUP((TODAY()-L121)/(365.25/12),0)</f>
        <v>9</v>
      </c>
      <c r="X121" s="214">
        <f>ROUNDDOWN((M121-L121)/(365.25/12),0)</f>
        <v>15</v>
      </c>
      <c r="Y121" s="214">
        <f ca="1">ROUNDDOWN((M121-TODAY())/(365.25/12),0)</f>
        <v>6</v>
      </c>
      <c r="Z121" s="216">
        <f ca="1">W121/X121</f>
        <v>0.6</v>
      </c>
      <c r="AA121" s="216">
        <f>O121/N121</f>
        <v>1.4410250000000001E-2</v>
      </c>
      <c r="AB121" s="216">
        <f ca="1">AA121-Z121</f>
        <v>-0.58558975000000002</v>
      </c>
      <c r="AC121" s="217">
        <f ca="1">O121/W121</f>
        <v>320.22777777777782</v>
      </c>
      <c r="AD121" s="214">
        <f ca="1">V121-(("june 30, 2018"-TODAY())*AC121)</f>
        <v>295427.87777777779</v>
      </c>
      <c r="AE121" s="211" t="str">
        <f ca="1">IF(W121&gt;36,"1","")</f>
        <v/>
      </c>
      <c r="AF121" s="211" t="str">
        <f ca="1">IF(Y121&lt;1,"1","")</f>
        <v/>
      </c>
      <c r="AG121" s="211" t="str">
        <f ca="1">IF(AB121&lt;-15%,"1","")</f>
        <v>1</v>
      </c>
      <c r="AH121" s="211" t="str">
        <f>IF(AA121&lt;40%,"1","")</f>
        <v>1</v>
      </c>
      <c r="AI121" s="211" t="str">
        <f ca="1">IF(W121&gt;23,IF(AA121&lt;60%,"1",""),"")</f>
        <v/>
      </c>
      <c r="AJ121" s="211" t="str">
        <f ca="1">IF(Y121&lt;7,IF(AA121&lt;40%,"1",""),"")</f>
        <v>1</v>
      </c>
      <c r="AK121" s="211" t="str">
        <f ca="1">IF(AD121&lt;0,"1","")</f>
        <v/>
      </c>
      <c r="AL121" s="218"/>
      <c r="AM121" s="218"/>
      <c r="AN121" s="211" t="e">
        <f>VLOOKUP(J121,'[2]Region code'!$A$3:$B$9,2,FALSE)</f>
        <v>#N/A</v>
      </c>
    </row>
    <row r="122" spans="1:40" ht="17.25">
      <c r="A122" s="99" t="s">
        <v>148</v>
      </c>
      <c r="B122" s="99" t="s">
        <v>149</v>
      </c>
      <c r="C122" s="99" t="s">
        <v>70</v>
      </c>
      <c r="D122" s="99" t="s">
        <v>518</v>
      </c>
      <c r="E122" s="99" t="s">
        <v>519</v>
      </c>
      <c r="F122" s="99" t="s">
        <v>520</v>
      </c>
      <c r="G122" s="99" t="s">
        <v>74</v>
      </c>
      <c r="H122" s="99" t="s">
        <v>75</v>
      </c>
      <c r="I122" s="99" t="s">
        <v>465</v>
      </c>
      <c r="J122" s="99" t="s">
        <v>2</v>
      </c>
      <c r="K122" s="99" t="s">
        <v>107</v>
      </c>
      <c r="L122" s="103">
        <v>43332</v>
      </c>
      <c r="M122" s="103">
        <v>43798</v>
      </c>
      <c r="N122" s="104">
        <v>200000</v>
      </c>
      <c r="O122" s="104">
        <v>7530.14</v>
      </c>
      <c r="P122" s="104">
        <v>7530.14</v>
      </c>
      <c r="Q122" s="104">
        <v>12750</v>
      </c>
      <c r="R122" s="167">
        <f>IF(MONTH(M122)&gt;6,YEAR(M122)+1,YEAR(M122))</f>
        <v>2020</v>
      </c>
      <c r="S122" s="215">
        <f>YEAR(L122)</f>
        <v>2018</v>
      </c>
      <c r="T122" s="214">
        <f>MONTH(L122)</f>
        <v>8</v>
      </c>
      <c r="U122" s="211" t="str">
        <f>IF(T122&gt;9,CONCATENATE(S122,T122),CONCATENATE(S122,"0",T122))</f>
        <v>201808</v>
      </c>
      <c r="V122" s="214">
        <f>N122-O122</f>
        <v>192469.86</v>
      </c>
      <c r="W122" s="214">
        <f ca="1">ROUNDUP((TODAY()-L122)/(365.25/12),0)</f>
        <v>9</v>
      </c>
      <c r="X122" s="214">
        <f>ROUNDDOWN((M122-L122)/(365.25/12),0)</f>
        <v>15</v>
      </c>
      <c r="Y122" s="214">
        <f ca="1">ROUNDDOWN((M122-TODAY())/(365.25/12),0)</f>
        <v>6</v>
      </c>
      <c r="Z122" s="216">
        <f ca="1">W122/X122</f>
        <v>0.6</v>
      </c>
      <c r="AA122" s="216">
        <f>O122/N122</f>
        <v>3.7650700000000002E-2</v>
      </c>
      <c r="AB122" s="216">
        <f ca="1">AA122-Z122</f>
        <v>-0.56234929999999994</v>
      </c>
      <c r="AC122" s="217">
        <f ca="1">O122/W122</f>
        <v>836.68222222222221</v>
      </c>
      <c r="AD122" s="214">
        <f ca="1">V122-(("june 30, 2018"-TODAY())*AC122)</f>
        <v>449331.30222222221</v>
      </c>
      <c r="AE122" s="211" t="str">
        <f ca="1">IF(W122&gt;36,"1","")</f>
        <v/>
      </c>
      <c r="AF122" s="211" t="str">
        <f ca="1">IF(Y122&lt;1,"1","")</f>
        <v/>
      </c>
      <c r="AG122" s="211" t="str">
        <f ca="1">IF(AB122&lt;-15%,"1","")</f>
        <v>1</v>
      </c>
      <c r="AH122" s="211" t="str">
        <f>IF(AA122&lt;40%,"1","")</f>
        <v>1</v>
      </c>
      <c r="AI122" s="211" t="str">
        <f ca="1">IF(W122&gt;23,IF(AA122&lt;60%,"1",""),"")</f>
        <v/>
      </c>
      <c r="AJ122" s="211" t="str">
        <f ca="1">IF(Y122&lt;7,IF(AA122&lt;40%,"1",""),"")</f>
        <v>1</v>
      </c>
      <c r="AK122" s="211" t="str">
        <f ca="1">IF(AD122&lt;0,"1","")</f>
        <v/>
      </c>
      <c r="AL122" s="218"/>
      <c r="AM122" s="218"/>
      <c r="AN122" s="211" t="e">
        <f>VLOOKUP(J122,'[2]Region code'!$A$3:$B$9,2,FALSE)</f>
        <v>#N/A</v>
      </c>
    </row>
    <row r="123" spans="1:40" ht="17.25">
      <c r="A123" s="99" t="s">
        <v>118</v>
      </c>
      <c r="B123" s="99" t="s">
        <v>119</v>
      </c>
      <c r="C123" s="99" t="s">
        <v>120</v>
      </c>
      <c r="D123" s="99" t="s">
        <v>521</v>
      </c>
      <c r="E123" s="99" t="s">
        <v>522</v>
      </c>
      <c r="F123" s="99" t="s">
        <v>523</v>
      </c>
      <c r="G123" s="99" t="s">
        <v>74</v>
      </c>
      <c r="H123" s="99" t="s">
        <v>75</v>
      </c>
      <c r="I123" s="99" t="s">
        <v>125</v>
      </c>
      <c r="J123" s="99" t="s">
        <v>4</v>
      </c>
      <c r="K123" s="99" t="s">
        <v>126</v>
      </c>
      <c r="L123" s="103">
        <v>43329</v>
      </c>
      <c r="M123" s="103">
        <v>44074</v>
      </c>
      <c r="N123" s="104">
        <v>500000</v>
      </c>
      <c r="O123" s="104">
        <v>42240.53</v>
      </c>
      <c r="P123" s="104">
        <v>42240.53</v>
      </c>
      <c r="Q123" s="104">
        <v>0</v>
      </c>
      <c r="R123" s="167">
        <f>IF(MONTH(M123)&gt;6,YEAR(M123)+1,YEAR(M123))</f>
        <v>2021</v>
      </c>
      <c r="S123" s="215">
        <f>YEAR(L123)</f>
        <v>2018</v>
      </c>
      <c r="T123" s="214">
        <f>MONTH(L123)</f>
        <v>8</v>
      </c>
      <c r="U123" s="211" t="str">
        <f>IF(T123&gt;9,CONCATENATE(S123,T123),CONCATENATE(S123,"0",T123))</f>
        <v>201808</v>
      </c>
      <c r="V123" s="214">
        <f>N123-O123</f>
        <v>457759.47</v>
      </c>
      <c r="W123" s="214">
        <f ca="1">ROUNDUP((TODAY()-L123)/(365.25/12),0)</f>
        <v>9</v>
      </c>
      <c r="X123" s="214">
        <f>ROUNDDOWN((M123-L123)/(365.25/12),0)</f>
        <v>24</v>
      </c>
      <c r="Y123" s="214">
        <f ca="1">ROUNDDOWN((M123-TODAY())/(365.25/12),0)</f>
        <v>15</v>
      </c>
      <c r="Z123" s="216">
        <f ca="1">W123/X123</f>
        <v>0.375</v>
      </c>
      <c r="AA123" s="216">
        <f>O123/N123</f>
        <v>8.4481059999999997E-2</v>
      </c>
      <c r="AB123" s="216">
        <f ca="1">AA123-Z123</f>
        <v>-0.29051894</v>
      </c>
      <c r="AC123" s="217">
        <f ca="1">O123/W123</f>
        <v>4693.3922222222218</v>
      </c>
      <c r="AD123" s="214">
        <f ca="1">V123-(("june 30, 2018"-TODAY())*AC123)</f>
        <v>1898630.8822222222</v>
      </c>
      <c r="AE123" s="211" t="str">
        <f ca="1">IF(W123&gt;36,"1","")</f>
        <v/>
      </c>
      <c r="AF123" s="211" t="str">
        <f ca="1">IF(Y123&lt;1,"1","")</f>
        <v/>
      </c>
      <c r="AG123" s="211" t="str">
        <f ca="1">IF(AB123&lt;-15%,"1","")</f>
        <v>1</v>
      </c>
      <c r="AH123" s="211" t="str">
        <f>IF(AA123&lt;40%,"1","")</f>
        <v>1</v>
      </c>
      <c r="AI123" s="211" t="str">
        <f ca="1">IF(W123&gt;23,IF(AA123&lt;60%,"1",""),"")</f>
        <v/>
      </c>
      <c r="AJ123" s="211" t="str">
        <f ca="1">IF(Y123&lt;7,IF(AA123&lt;40%,"1",""),"")</f>
        <v/>
      </c>
      <c r="AK123" s="211" t="str">
        <f ca="1">IF(AD123&lt;0,"1","")</f>
        <v/>
      </c>
      <c r="AL123" s="218"/>
      <c r="AM123" s="218"/>
      <c r="AN123" s="211" t="e">
        <f>VLOOKUP(J123,'[2]Region code'!$A$3:$B$9,2,FALSE)</f>
        <v>#N/A</v>
      </c>
    </row>
    <row r="124" spans="1:40" ht="17.25">
      <c r="A124" s="99" t="s">
        <v>101</v>
      </c>
      <c r="B124" s="99" t="s">
        <v>102</v>
      </c>
      <c r="C124" s="99" t="s">
        <v>95</v>
      </c>
      <c r="D124" s="99" t="s">
        <v>524</v>
      </c>
      <c r="E124" s="99" t="s">
        <v>525</v>
      </c>
      <c r="F124" s="99" t="s">
        <v>526</v>
      </c>
      <c r="G124" s="99" t="s">
        <v>74</v>
      </c>
      <c r="H124" s="99" t="s">
        <v>75</v>
      </c>
      <c r="I124" s="99" t="s">
        <v>3272</v>
      </c>
      <c r="J124" s="99" t="s">
        <v>5</v>
      </c>
      <c r="K124" s="99" t="s">
        <v>528</v>
      </c>
      <c r="L124" s="103">
        <v>43327</v>
      </c>
      <c r="M124" s="103">
        <v>43861</v>
      </c>
      <c r="N124" s="104">
        <v>500000</v>
      </c>
      <c r="O124" s="104">
        <v>329471.34000000003</v>
      </c>
      <c r="P124" s="104">
        <v>329471.34000000003</v>
      </c>
      <c r="Q124" s="104">
        <v>44784.14</v>
      </c>
      <c r="R124" s="167">
        <f>IF(MONTH(M124)&gt;6,YEAR(M124)+1,YEAR(M124))</f>
        <v>2020</v>
      </c>
      <c r="S124" s="215">
        <f>YEAR(L124)</f>
        <v>2018</v>
      </c>
      <c r="T124" s="214">
        <f>MONTH(L124)</f>
        <v>8</v>
      </c>
      <c r="U124" s="211" t="str">
        <f>IF(T124&gt;9,CONCATENATE(S124,T124),CONCATENATE(S124,"0",T124))</f>
        <v>201808</v>
      </c>
      <c r="V124" s="214">
        <f>N124-O124</f>
        <v>170528.65999999997</v>
      </c>
      <c r="W124" s="214">
        <f ca="1">ROUNDUP((TODAY()-L124)/(365.25/12),0)</f>
        <v>9</v>
      </c>
      <c r="X124" s="214">
        <f>ROUNDDOWN((M124-L124)/(365.25/12),0)</f>
        <v>17</v>
      </c>
      <c r="Y124" s="214">
        <f ca="1">ROUNDDOWN((M124-TODAY())/(365.25/12),0)</f>
        <v>8</v>
      </c>
      <c r="Z124" s="216">
        <f ca="1">W124/X124</f>
        <v>0.52941176470588236</v>
      </c>
      <c r="AA124" s="216">
        <f>O124/N124</f>
        <v>0.65894268</v>
      </c>
      <c r="AB124" s="216">
        <f ca="1">AA124-Z124</f>
        <v>0.12953091529411764</v>
      </c>
      <c r="AC124" s="217">
        <f ca="1">O124/W124</f>
        <v>36607.926666666666</v>
      </c>
      <c r="AD124" s="214">
        <f ca="1">V124-(("june 30, 2018"-TODAY())*AC124)</f>
        <v>11409162.146666666</v>
      </c>
      <c r="AE124" s="211" t="str">
        <f ca="1">IF(W124&gt;36,"1","")</f>
        <v/>
      </c>
      <c r="AF124" s="211" t="str">
        <f ca="1">IF(Y124&lt;1,"1","")</f>
        <v/>
      </c>
      <c r="AG124" s="211" t="str">
        <f ca="1">IF(AB124&lt;-15%,"1","")</f>
        <v/>
      </c>
      <c r="AH124" s="211" t="str">
        <f>IF(AA124&lt;40%,"1","")</f>
        <v/>
      </c>
      <c r="AI124" s="211" t="str">
        <f ca="1">IF(W124&gt;23,IF(AA124&lt;60%,"1",""),"")</f>
        <v/>
      </c>
      <c r="AJ124" s="211" t="str">
        <f ca="1">IF(Y124&lt;7,IF(AA124&lt;40%,"1",""),"")</f>
        <v/>
      </c>
      <c r="AK124" s="211" t="str">
        <f ca="1">IF(AD124&lt;0,"1","")</f>
        <v/>
      </c>
      <c r="AL124" s="218"/>
      <c r="AM124" s="218"/>
      <c r="AN124" s="211" t="e">
        <f>VLOOKUP(J124,'[2]Region code'!$A$3:$B$9,2,FALSE)</f>
        <v>#N/A</v>
      </c>
    </row>
    <row r="125" spans="1:40" ht="17.25">
      <c r="A125" s="99" t="s">
        <v>529</v>
      </c>
      <c r="B125" s="99" t="s">
        <v>530</v>
      </c>
      <c r="C125" s="99" t="s">
        <v>169</v>
      </c>
      <c r="D125" s="99" t="s">
        <v>531</v>
      </c>
      <c r="E125" s="99" t="s">
        <v>532</v>
      </c>
      <c r="F125" s="99" t="s">
        <v>533</v>
      </c>
      <c r="G125" s="99" t="s">
        <v>74</v>
      </c>
      <c r="H125" s="99" t="s">
        <v>75</v>
      </c>
      <c r="I125" s="99" t="s">
        <v>534</v>
      </c>
      <c r="J125" s="99" t="s">
        <v>84</v>
      </c>
      <c r="K125" s="99" t="s">
        <v>535</v>
      </c>
      <c r="L125" s="103">
        <v>43326</v>
      </c>
      <c r="M125" s="103">
        <v>43646</v>
      </c>
      <c r="N125" s="104">
        <v>450000</v>
      </c>
      <c r="O125" s="104">
        <v>312401.84999999998</v>
      </c>
      <c r="P125" s="104">
        <v>312401.84999999998</v>
      </c>
      <c r="Q125" s="104">
        <v>90368.58</v>
      </c>
      <c r="R125" s="167">
        <f>IF(MONTH(M125)&gt;6,YEAR(M125)+1,YEAR(M125))</f>
        <v>2019</v>
      </c>
      <c r="S125" s="215">
        <f>YEAR(L125)</f>
        <v>2018</v>
      </c>
      <c r="T125" s="214">
        <f>MONTH(L125)</f>
        <v>8</v>
      </c>
      <c r="U125" s="211" t="str">
        <f>IF(T125&gt;9,CONCATENATE(S125,T125),CONCATENATE(S125,"0",T125))</f>
        <v>201808</v>
      </c>
      <c r="V125" s="214">
        <f>N125-O125</f>
        <v>137598.15000000002</v>
      </c>
      <c r="W125" s="214">
        <f ca="1">ROUNDUP((TODAY()-L125)/(365.25/12),0)</f>
        <v>9</v>
      </c>
      <c r="X125" s="214">
        <f>ROUNDDOWN((M125-L125)/(365.25/12),0)</f>
        <v>10</v>
      </c>
      <c r="Y125" s="214">
        <f ca="1">ROUNDDOWN((M125-TODAY())/(365.25/12),0)</f>
        <v>1</v>
      </c>
      <c r="Z125" s="216">
        <f ca="1">W125/X125</f>
        <v>0.9</v>
      </c>
      <c r="AA125" s="216">
        <f>O125/N125</f>
        <v>0.69422633333333328</v>
      </c>
      <c r="AB125" s="216">
        <f ca="1">AA125-Z125</f>
        <v>-0.20577366666666674</v>
      </c>
      <c r="AC125" s="217">
        <f ca="1">O125/W125</f>
        <v>34711.316666666666</v>
      </c>
      <c r="AD125" s="214">
        <f ca="1">V125-(("june 30, 2018"-TODAY())*AC125)</f>
        <v>10793972.366666667</v>
      </c>
      <c r="AE125" s="211" t="str">
        <f ca="1">IF(W125&gt;36,"1","")</f>
        <v/>
      </c>
      <c r="AF125" s="211" t="str">
        <f ca="1">IF(Y125&lt;1,"1","")</f>
        <v/>
      </c>
      <c r="AG125" s="211" t="str">
        <f ca="1">IF(AB125&lt;-15%,"1","")</f>
        <v>1</v>
      </c>
      <c r="AH125" s="211" t="str">
        <f>IF(AA125&lt;40%,"1","")</f>
        <v/>
      </c>
      <c r="AI125" s="211" t="str">
        <f ca="1">IF(W125&gt;23,IF(AA125&lt;60%,"1",""),"")</f>
        <v/>
      </c>
      <c r="AJ125" s="211" t="str">
        <f ca="1">IF(Y125&lt;7,IF(AA125&lt;40%,"1",""),"")</f>
        <v/>
      </c>
      <c r="AK125" s="211" t="str">
        <f ca="1">IF(AD125&lt;0,"1","")</f>
        <v/>
      </c>
      <c r="AL125" s="218"/>
      <c r="AM125" s="218"/>
      <c r="AN125" s="211" t="e">
        <f>VLOOKUP(J125,'[2]Region code'!$A$3:$B$9,2,FALSE)</f>
        <v>#N/A</v>
      </c>
    </row>
    <row r="126" spans="1:40" ht="17.25">
      <c r="A126" s="99" t="s">
        <v>395</v>
      </c>
      <c r="B126" s="99" t="s">
        <v>396</v>
      </c>
      <c r="C126" s="99" t="s">
        <v>70</v>
      </c>
      <c r="D126" s="99" t="s">
        <v>536</v>
      </c>
      <c r="E126" s="99" t="s">
        <v>537</v>
      </c>
      <c r="F126" s="99" t="s">
        <v>538</v>
      </c>
      <c r="G126" s="99" t="s">
        <v>74</v>
      </c>
      <c r="H126" s="99" t="s">
        <v>75</v>
      </c>
      <c r="I126" s="99" t="s">
        <v>539</v>
      </c>
      <c r="J126" s="99" t="s">
        <v>84</v>
      </c>
      <c r="K126" s="99" t="s">
        <v>85</v>
      </c>
      <c r="L126" s="103">
        <v>43321</v>
      </c>
      <c r="M126" s="103">
        <v>44012</v>
      </c>
      <c r="N126" s="104">
        <v>500000</v>
      </c>
      <c r="O126" s="104">
        <v>255966.33</v>
      </c>
      <c r="P126" s="104">
        <v>255966.33</v>
      </c>
      <c r="Q126" s="104">
        <v>152998</v>
      </c>
      <c r="R126" s="167">
        <f>IF(MONTH(M126)&gt;6,YEAR(M126)+1,YEAR(M126))</f>
        <v>2020</v>
      </c>
      <c r="S126" s="215">
        <f>YEAR(L126)</f>
        <v>2018</v>
      </c>
      <c r="T126" s="214">
        <f>MONTH(L126)</f>
        <v>8</v>
      </c>
      <c r="U126" s="211" t="str">
        <f>IF(T126&gt;9,CONCATENATE(S126,T126),CONCATENATE(S126,"0",T126))</f>
        <v>201808</v>
      </c>
      <c r="V126" s="214">
        <f>N126-O126</f>
        <v>244033.67</v>
      </c>
      <c r="W126" s="214">
        <f ca="1">ROUNDUP((TODAY()-L126)/(365.25/12),0)</f>
        <v>9</v>
      </c>
      <c r="X126" s="214">
        <f>ROUNDDOWN((M126-L126)/(365.25/12),0)</f>
        <v>22</v>
      </c>
      <c r="Y126" s="214">
        <f ca="1">ROUNDDOWN((M126-TODAY())/(365.25/12),0)</f>
        <v>13</v>
      </c>
      <c r="Z126" s="216">
        <f ca="1">W126/X126</f>
        <v>0.40909090909090912</v>
      </c>
      <c r="AA126" s="216">
        <f>O126/N126</f>
        <v>0.51193265999999993</v>
      </c>
      <c r="AB126" s="216">
        <f ca="1">AA126-Z126</f>
        <v>0.10284175090909081</v>
      </c>
      <c r="AC126" s="217">
        <f ca="1">O126/W126</f>
        <v>28440.703333333331</v>
      </c>
      <c r="AD126" s="214">
        <f ca="1">V126-(("june 30, 2018"-TODAY())*AC126)</f>
        <v>8975329.5933333319</v>
      </c>
      <c r="AE126" s="211" t="str">
        <f ca="1">IF(W126&gt;36,"1","")</f>
        <v/>
      </c>
      <c r="AF126" s="211" t="str">
        <f ca="1">IF(Y126&lt;1,"1","")</f>
        <v/>
      </c>
      <c r="AG126" s="211" t="str">
        <f ca="1">IF(AB126&lt;-15%,"1","")</f>
        <v/>
      </c>
      <c r="AH126" s="211" t="str">
        <f>IF(AA126&lt;40%,"1","")</f>
        <v/>
      </c>
      <c r="AI126" s="211" t="str">
        <f ca="1">IF(W126&gt;23,IF(AA126&lt;60%,"1",""),"")</f>
        <v/>
      </c>
      <c r="AJ126" s="211" t="str">
        <f ca="1">IF(Y126&lt;7,IF(AA126&lt;40%,"1",""),"")</f>
        <v/>
      </c>
      <c r="AK126" s="211" t="str">
        <f ca="1">IF(AD126&lt;0,"1","")</f>
        <v/>
      </c>
      <c r="AL126" s="218"/>
      <c r="AM126" s="218"/>
      <c r="AN126" s="211" t="e">
        <f>VLOOKUP(J126,'[2]Region code'!$A$3:$B$9,2,FALSE)</f>
        <v>#N/A</v>
      </c>
    </row>
    <row r="127" spans="1:40" ht="17.25">
      <c r="A127" s="99" t="s">
        <v>118</v>
      </c>
      <c r="B127" s="99" t="s">
        <v>119</v>
      </c>
      <c r="C127" s="99" t="s">
        <v>120</v>
      </c>
      <c r="D127" s="99" t="s">
        <v>540</v>
      </c>
      <c r="E127" s="99" t="s">
        <v>122</v>
      </c>
      <c r="F127" s="99" t="s">
        <v>123</v>
      </c>
      <c r="G127" s="99" t="s">
        <v>74</v>
      </c>
      <c r="H127" s="99" t="s">
        <v>75</v>
      </c>
      <c r="I127" s="99" t="s">
        <v>125</v>
      </c>
      <c r="J127" s="99" t="s">
        <v>4</v>
      </c>
      <c r="K127" s="99" t="s">
        <v>126</v>
      </c>
      <c r="L127" s="103">
        <v>43319</v>
      </c>
      <c r="M127" s="103">
        <v>44012</v>
      </c>
      <c r="N127" s="104">
        <v>100000</v>
      </c>
      <c r="O127" s="104">
        <v>17115.810000000001</v>
      </c>
      <c r="P127" s="104">
        <v>17115.810000000001</v>
      </c>
      <c r="Q127" s="104">
        <v>2204.27</v>
      </c>
      <c r="R127" s="167">
        <f>IF(MONTH(M127)&gt;6,YEAR(M127)+1,YEAR(M127))</f>
        <v>2020</v>
      </c>
      <c r="S127" s="215">
        <f>YEAR(L127)</f>
        <v>2018</v>
      </c>
      <c r="T127" s="214">
        <f>MONTH(L127)</f>
        <v>8</v>
      </c>
      <c r="U127" s="211" t="str">
        <f>IF(T127&gt;9,CONCATENATE(S127,T127),CONCATENATE(S127,"0",T127))</f>
        <v>201808</v>
      </c>
      <c r="V127" s="214">
        <f>N127-O127</f>
        <v>82884.19</v>
      </c>
      <c r="W127" s="214">
        <f ca="1">ROUNDUP((TODAY()-L127)/(365.25/12),0)</f>
        <v>9</v>
      </c>
      <c r="X127" s="214">
        <f>ROUNDDOWN((M127-L127)/(365.25/12),0)</f>
        <v>22</v>
      </c>
      <c r="Y127" s="214">
        <f ca="1">ROUNDDOWN((M127-TODAY())/(365.25/12),0)</f>
        <v>13</v>
      </c>
      <c r="Z127" s="216">
        <f ca="1">W127/X127</f>
        <v>0.40909090909090912</v>
      </c>
      <c r="AA127" s="216">
        <f>O127/N127</f>
        <v>0.17115810000000001</v>
      </c>
      <c r="AB127" s="216">
        <f ca="1">AA127-Z127</f>
        <v>-0.23793280909090911</v>
      </c>
      <c r="AC127" s="217">
        <f ca="1">O127/W127</f>
        <v>1901.7566666666669</v>
      </c>
      <c r="AD127" s="214">
        <f ca="1">V127-(("june 30, 2018"-TODAY())*AC127)</f>
        <v>666723.48666666681</v>
      </c>
      <c r="AE127" s="211" t="str">
        <f ca="1">IF(W127&gt;36,"1","")</f>
        <v/>
      </c>
      <c r="AF127" s="211" t="str">
        <f ca="1">IF(Y127&lt;1,"1","")</f>
        <v/>
      </c>
      <c r="AG127" s="211" t="str">
        <f ca="1">IF(AB127&lt;-15%,"1","")</f>
        <v>1</v>
      </c>
      <c r="AH127" s="211" t="str">
        <f>IF(AA127&lt;40%,"1","")</f>
        <v>1</v>
      </c>
      <c r="AI127" s="211" t="str">
        <f ca="1">IF(W127&gt;23,IF(AA127&lt;60%,"1",""),"")</f>
        <v/>
      </c>
      <c r="AJ127" s="211" t="str">
        <f ca="1">IF(Y127&lt;7,IF(AA127&lt;40%,"1",""),"")</f>
        <v/>
      </c>
      <c r="AK127" s="211" t="str">
        <f ca="1">IF(AD127&lt;0,"1","")</f>
        <v/>
      </c>
      <c r="AL127" s="218"/>
      <c r="AM127" s="218"/>
      <c r="AN127" s="211" t="e">
        <f>VLOOKUP(J127,'[2]Region code'!$A$3:$B$9,2,FALSE)</f>
        <v>#N/A</v>
      </c>
    </row>
    <row r="128" spans="1:40" ht="17.25">
      <c r="A128" s="99" t="s">
        <v>541</v>
      </c>
      <c r="B128" s="99" t="s">
        <v>542</v>
      </c>
      <c r="C128" s="99" t="s">
        <v>164</v>
      </c>
      <c r="D128" s="99" t="s">
        <v>543</v>
      </c>
      <c r="E128" s="99" t="s">
        <v>544</v>
      </c>
      <c r="F128" s="99" t="s">
        <v>545</v>
      </c>
      <c r="G128" s="99" t="s">
        <v>74</v>
      </c>
      <c r="H128" s="99" t="s">
        <v>75</v>
      </c>
      <c r="I128" s="99" t="s">
        <v>3230</v>
      </c>
      <c r="J128" s="99" t="s">
        <v>84</v>
      </c>
      <c r="K128" s="99" t="s">
        <v>85</v>
      </c>
      <c r="L128" s="103">
        <v>43319</v>
      </c>
      <c r="M128" s="103">
        <v>44196</v>
      </c>
      <c r="N128" s="104">
        <v>650000</v>
      </c>
      <c r="O128" s="104">
        <v>64227.88</v>
      </c>
      <c r="P128" s="104">
        <v>64227.88</v>
      </c>
      <c r="Q128" s="104">
        <v>181182</v>
      </c>
      <c r="R128" s="167">
        <f>IF(MONTH(M128)&gt;6,YEAR(M128)+1,YEAR(M128))</f>
        <v>2021</v>
      </c>
      <c r="S128" s="215">
        <f>YEAR(L128)</f>
        <v>2018</v>
      </c>
      <c r="T128" s="214">
        <f>MONTH(L128)</f>
        <v>8</v>
      </c>
      <c r="U128" s="211" t="str">
        <f>IF(T128&gt;9,CONCATENATE(S128,T128),CONCATENATE(S128,"0",T128))</f>
        <v>201808</v>
      </c>
      <c r="V128" s="214">
        <f>N128-O128</f>
        <v>585772.12</v>
      </c>
      <c r="W128" s="214">
        <f ca="1">ROUNDUP((TODAY()-L128)/(365.25/12),0)</f>
        <v>9</v>
      </c>
      <c r="X128" s="214">
        <f>ROUNDDOWN((M128-L128)/(365.25/12),0)</f>
        <v>28</v>
      </c>
      <c r="Y128" s="214">
        <f ca="1">ROUNDDOWN((M128-TODAY())/(365.25/12),0)</f>
        <v>19</v>
      </c>
      <c r="Z128" s="216">
        <f ca="1">W128/X128</f>
        <v>0.32142857142857145</v>
      </c>
      <c r="AA128" s="216">
        <f>O128/N128</f>
        <v>9.8812123076923067E-2</v>
      </c>
      <c r="AB128" s="216">
        <f ca="1">AA128-Z128</f>
        <v>-0.2226164483516484</v>
      </c>
      <c r="AC128" s="217">
        <f ca="1">O128/W128</f>
        <v>7136.431111111111</v>
      </c>
      <c r="AD128" s="214">
        <f ca="1">V128-(("june 30, 2018"-TODAY())*AC128)</f>
        <v>2776656.4711111113</v>
      </c>
      <c r="AE128" s="211" t="str">
        <f ca="1">IF(W128&gt;36,"1","")</f>
        <v/>
      </c>
      <c r="AF128" s="211" t="str">
        <f ca="1">IF(Y128&lt;1,"1","")</f>
        <v/>
      </c>
      <c r="AG128" s="211" t="str">
        <f ca="1">IF(AB128&lt;-15%,"1","")</f>
        <v>1</v>
      </c>
      <c r="AH128" s="211" t="str">
        <f>IF(AA128&lt;40%,"1","")</f>
        <v>1</v>
      </c>
      <c r="AI128" s="211" t="str">
        <f ca="1">IF(W128&gt;23,IF(AA128&lt;60%,"1",""),"")</f>
        <v/>
      </c>
      <c r="AJ128" s="211" t="str">
        <f ca="1">IF(Y128&lt;7,IF(AA128&lt;40%,"1",""),"")</f>
        <v/>
      </c>
      <c r="AK128" s="211" t="str">
        <f ca="1">IF(AD128&lt;0,"1","")</f>
        <v/>
      </c>
      <c r="AL128" s="218"/>
      <c r="AM128" s="218"/>
      <c r="AN128" s="211" t="e">
        <f>VLOOKUP(J128,'[2]Region code'!$A$3:$B$9,2,FALSE)</f>
        <v>#N/A</v>
      </c>
    </row>
    <row r="129" spans="1:40" ht="17.25">
      <c r="A129" s="99" t="s">
        <v>546</v>
      </c>
      <c r="B129" s="99" t="s">
        <v>547</v>
      </c>
      <c r="C129" s="99" t="s">
        <v>70</v>
      </c>
      <c r="D129" s="99" t="s">
        <v>548</v>
      </c>
      <c r="E129" s="99" t="s">
        <v>549</v>
      </c>
      <c r="F129" s="99" t="s">
        <v>550</v>
      </c>
      <c r="G129" s="99" t="s">
        <v>74</v>
      </c>
      <c r="H129" s="99" t="s">
        <v>75</v>
      </c>
      <c r="I129" s="99" t="s">
        <v>551</v>
      </c>
      <c r="J129" s="99" t="s">
        <v>84</v>
      </c>
      <c r="K129" s="99" t="s">
        <v>85</v>
      </c>
      <c r="L129" s="103">
        <v>43318</v>
      </c>
      <c r="M129" s="103">
        <v>43830</v>
      </c>
      <c r="N129" s="104">
        <v>250000</v>
      </c>
      <c r="O129" s="104">
        <v>119185.7</v>
      </c>
      <c r="P129" s="104">
        <v>119185.7</v>
      </c>
      <c r="Q129" s="104">
        <v>14302.86</v>
      </c>
      <c r="R129" s="167">
        <f>IF(MONTH(M129)&gt;6,YEAR(M129)+1,YEAR(M129))</f>
        <v>2020</v>
      </c>
      <c r="S129" s="215">
        <f>YEAR(L129)</f>
        <v>2018</v>
      </c>
      <c r="T129" s="214">
        <f>MONTH(L129)</f>
        <v>8</v>
      </c>
      <c r="U129" s="211" t="str">
        <f>IF(T129&gt;9,CONCATENATE(S129,T129),CONCATENATE(S129,"0",T129))</f>
        <v>201808</v>
      </c>
      <c r="V129" s="214">
        <f>N129-O129</f>
        <v>130814.3</v>
      </c>
      <c r="W129" s="214">
        <f ca="1">ROUNDUP((TODAY()-L129)/(365.25/12),0)</f>
        <v>9</v>
      </c>
      <c r="X129" s="214">
        <f>ROUNDDOWN((M129-L129)/(365.25/12),0)</f>
        <v>16</v>
      </c>
      <c r="Y129" s="214">
        <f ca="1">ROUNDDOWN((M129-TODAY())/(365.25/12),0)</f>
        <v>7</v>
      </c>
      <c r="Z129" s="216">
        <f ca="1">W129/X129</f>
        <v>0.5625</v>
      </c>
      <c r="AA129" s="216">
        <f>O129/N129</f>
        <v>0.47674279999999997</v>
      </c>
      <c r="AB129" s="216">
        <f ca="1">AA129-Z129</f>
        <v>-8.5757200000000033E-2</v>
      </c>
      <c r="AC129" s="217">
        <f ca="1">O129/W129</f>
        <v>13242.855555555556</v>
      </c>
      <c r="AD129" s="214">
        <f ca="1">V129-(("june 30, 2018"-TODAY())*AC129)</f>
        <v>4196370.9555555554</v>
      </c>
      <c r="AE129" s="211" t="str">
        <f ca="1">IF(W129&gt;36,"1","")</f>
        <v/>
      </c>
      <c r="AF129" s="211" t="str">
        <f ca="1">IF(Y129&lt;1,"1","")</f>
        <v/>
      </c>
      <c r="AG129" s="211" t="str">
        <f ca="1">IF(AB129&lt;-15%,"1","")</f>
        <v/>
      </c>
      <c r="AH129" s="211" t="str">
        <f>IF(AA129&lt;40%,"1","")</f>
        <v/>
      </c>
      <c r="AI129" s="211" t="str">
        <f ca="1">IF(W129&gt;23,IF(AA129&lt;60%,"1",""),"")</f>
        <v/>
      </c>
      <c r="AJ129" s="211" t="str">
        <f ca="1">IF(Y129&lt;7,IF(AA129&lt;40%,"1",""),"")</f>
        <v/>
      </c>
      <c r="AK129" s="211" t="str">
        <f ca="1">IF(AD129&lt;0,"1","")</f>
        <v/>
      </c>
      <c r="AL129" s="218"/>
      <c r="AM129" s="218"/>
      <c r="AN129" s="211" t="e">
        <f>VLOOKUP(J129,'[2]Region code'!$A$3:$B$9,2,FALSE)</f>
        <v>#N/A</v>
      </c>
    </row>
    <row r="130" spans="1:40" ht="17.25">
      <c r="A130" s="99" t="s">
        <v>546</v>
      </c>
      <c r="B130" s="99" t="s">
        <v>547</v>
      </c>
      <c r="C130" s="99" t="s">
        <v>70</v>
      </c>
      <c r="D130" s="99" t="s">
        <v>552</v>
      </c>
      <c r="E130" s="99" t="s">
        <v>553</v>
      </c>
      <c r="F130" s="99" t="s">
        <v>554</v>
      </c>
      <c r="G130" s="99" t="s">
        <v>74</v>
      </c>
      <c r="H130" s="99" t="s">
        <v>75</v>
      </c>
      <c r="I130" s="99" t="s">
        <v>551</v>
      </c>
      <c r="J130" s="99" t="s">
        <v>84</v>
      </c>
      <c r="K130" s="99" t="s">
        <v>85</v>
      </c>
      <c r="L130" s="103">
        <v>43318</v>
      </c>
      <c r="M130" s="103">
        <v>43830</v>
      </c>
      <c r="N130" s="104">
        <v>400000</v>
      </c>
      <c r="O130" s="104">
        <v>118447.29</v>
      </c>
      <c r="P130" s="104">
        <v>118447.29</v>
      </c>
      <c r="Q130" s="104">
        <v>130497</v>
      </c>
      <c r="R130" s="167">
        <f>IF(MONTH(M130)&gt;6,YEAR(M130)+1,YEAR(M130))</f>
        <v>2020</v>
      </c>
      <c r="S130" s="215">
        <f>YEAR(L130)</f>
        <v>2018</v>
      </c>
      <c r="T130" s="214">
        <f>MONTH(L130)</f>
        <v>8</v>
      </c>
      <c r="U130" s="211" t="str">
        <f>IF(T130&gt;9,CONCATENATE(S130,T130),CONCATENATE(S130,"0",T130))</f>
        <v>201808</v>
      </c>
      <c r="V130" s="214">
        <f>N130-O130</f>
        <v>281552.71000000002</v>
      </c>
      <c r="W130" s="214">
        <f ca="1">ROUNDUP((TODAY()-L130)/(365.25/12),0)</f>
        <v>9</v>
      </c>
      <c r="X130" s="214">
        <f>ROUNDDOWN((M130-L130)/(365.25/12),0)</f>
        <v>16</v>
      </c>
      <c r="Y130" s="214">
        <f ca="1">ROUNDDOWN((M130-TODAY())/(365.25/12),0)</f>
        <v>7</v>
      </c>
      <c r="Z130" s="216">
        <f ca="1">W130/X130</f>
        <v>0.5625</v>
      </c>
      <c r="AA130" s="216">
        <f>O130/N130</f>
        <v>0.29611822499999996</v>
      </c>
      <c r="AB130" s="216">
        <f ca="1">AA130-Z130</f>
        <v>-0.26638177500000004</v>
      </c>
      <c r="AC130" s="217">
        <f ca="1">O130/W130</f>
        <v>13160.81</v>
      </c>
      <c r="AD130" s="214">
        <f ca="1">V130-(("june 30, 2018"-TODAY())*AC130)</f>
        <v>4321921.38</v>
      </c>
      <c r="AE130" s="211" t="str">
        <f ca="1">IF(W130&gt;36,"1","")</f>
        <v/>
      </c>
      <c r="AF130" s="211" t="str">
        <f ca="1">IF(Y130&lt;1,"1","")</f>
        <v/>
      </c>
      <c r="AG130" s="211" t="str">
        <f ca="1">IF(AB130&lt;-15%,"1","")</f>
        <v>1</v>
      </c>
      <c r="AH130" s="211" t="str">
        <f>IF(AA130&lt;40%,"1","")</f>
        <v>1</v>
      </c>
      <c r="AI130" s="211" t="str">
        <f ca="1">IF(W130&gt;23,IF(AA130&lt;60%,"1",""),"")</f>
        <v/>
      </c>
      <c r="AJ130" s="211" t="str">
        <f ca="1">IF(Y130&lt;7,IF(AA130&lt;40%,"1",""),"")</f>
        <v/>
      </c>
      <c r="AK130" s="211" t="str">
        <f ca="1">IF(AD130&lt;0,"1","")</f>
        <v/>
      </c>
      <c r="AL130" s="218"/>
      <c r="AM130" s="218"/>
      <c r="AN130" s="211" t="e">
        <f>VLOOKUP(J130,'[2]Region code'!$A$3:$B$9,2,FALSE)</f>
        <v>#N/A</v>
      </c>
    </row>
    <row r="131" spans="1:40" ht="17.25">
      <c r="A131" s="99" t="s">
        <v>546</v>
      </c>
      <c r="B131" s="99" t="s">
        <v>547</v>
      </c>
      <c r="C131" s="99" t="s">
        <v>70</v>
      </c>
      <c r="D131" s="99" t="s">
        <v>555</v>
      </c>
      <c r="E131" s="99" t="s">
        <v>556</v>
      </c>
      <c r="F131" s="99" t="s">
        <v>557</v>
      </c>
      <c r="G131" s="99" t="s">
        <v>74</v>
      </c>
      <c r="H131" s="99" t="s">
        <v>75</v>
      </c>
      <c r="I131" s="99" t="s">
        <v>3230</v>
      </c>
      <c r="J131" s="99" t="s">
        <v>84</v>
      </c>
      <c r="K131" s="99" t="s">
        <v>85</v>
      </c>
      <c r="L131" s="103">
        <v>43318</v>
      </c>
      <c r="M131" s="103">
        <v>43830</v>
      </c>
      <c r="N131" s="104">
        <v>290000</v>
      </c>
      <c r="O131" s="104">
        <v>207788.55</v>
      </c>
      <c r="P131" s="104">
        <v>207788.55</v>
      </c>
      <c r="Q131" s="104">
        <v>30252.16</v>
      </c>
      <c r="R131" s="167">
        <f>IF(MONTH(M131)&gt;6,YEAR(M131)+1,YEAR(M131))</f>
        <v>2020</v>
      </c>
      <c r="S131" s="215">
        <f>YEAR(L131)</f>
        <v>2018</v>
      </c>
      <c r="T131" s="214">
        <f>MONTH(L131)</f>
        <v>8</v>
      </c>
      <c r="U131" s="211" t="str">
        <f>IF(T131&gt;9,CONCATENATE(S131,T131),CONCATENATE(S131,"0",T131))</f>
        <v>201808</v>
      </c>
      <c r="V131" s="214">
        <f>N131-O131</f>
        <v>82211.450000000012</v>
      </c>
      <c r="W131" s="214">
        <f ca="1">ROUNDUP((TODAY()-L131)/(365.25/12),0)</f>
        <v>9</v>
      </c>
      <c r="X131" s="214">
        <f>ROUNDDOWN((M131-L131)/(365.25/12),0)</f>
        <v>16</v>
      </c>
      <c r="Y131" s="214">
        <f ca="1">ROUNDDOWN((M131-TODAY())/(365.25/12),0)</f>
        <v>7</v>
      </c>
      <c r="Z131" s="216">
        <f ca="1">W131/X131</f>
        <v>0.5625</v>
      </c>
      <c r="AA131" s="216">
        <f>O131/N131</f>
        <v>0.71651224137931036</v>
      </c>
      <c r="AB131" s="216">
        <f ca="1">AA131-Z131</f>
        <v>0.15401224137931036</v>
      </c>
      <c r="AC131" s="217">
        <f ca="1">O131/W131</f>
        <v>23087.616666666665</v>
      </c>
      <c r="AD131" s="214">
        <f ca="1">V131-(("june 30, 2018"-TODAY())*AC131)</f>
        <v>7170109.7666666666</v>
      </c>
      <c r="AE131" s="211" t="str">
        <f ca="1">IF(W131&gt;36,"1","")</f>
        <v/>
      </c>
      <c r="AF131" s="211" t="str">
        <f ca="1">IF(Y131&lt;1,"1","")</f>
        <v/>
      </c>
      <c r="AG131" s="211" t="str">
        <f ca="1">IF(AB131&lt;-15%,"1","")</f>
        <v/>
      </c>
      <c r="AH131" s="211" t="str">
        <f>IF(AA131&lt;40%,"1","")</f>
        <v/>
      </c>
      <c r="AI131" s="211" t="str">
        <f ca="1">IF(W131&gt;23,IF(AA131&lt;60%,"1",""),"")</f>
        <v/>
      </c>
      <c r="AJ131" s="211" t="str">
        <f ca="1">IF(Y131&lt;7,IF(AA131&lt;40%,"1",""),"")</f>
        <v/>
      </c>
      <c r="AK131" s="211" t="str">
        <f ca="1">IF(AD131&lt;0,"1","")</f>
        <v/>
      </c>
      <c r="AL131" s="218"/>
      <c r="AM131" s="218"/>
      <c r="AN131" s="211" t="e">
        <f>VLOOKUP(J131,'[2]Region code'!$A$3:$B$9,2,FALSE)</f>
        <v>#N/A</v>
      </c>
    </row>
    <row r="132" spans="1:40" ht="17.25">
      <c r="A132" s="99" t="s">
        <v>546</v>
      </c>
      <c r="B132" s="99" t="s">
        <v>547</v>
      </c>
      <c r="C132" s="99" t="s">
        <v>70</v>
      </c>
      <c r="D132" s="99" t="s">
        <v>558</v>
      </c>
      <c r="E132" s="99" t="s">
        <v>559</v>
      </c>
      <c r="F132" s="99" t="s">
        <v>560</v>
      </c>
      <c r="G132" s="99" t="s">
        <v>74</v>
      </c>
      <c r="H132" s="99" t="s">
        <v>75</v>
      </c>
      <c r="I132" s="99" t="s">
        <v>3230</v>
      </c>
      <c r="J132" s="99" t="s">
        <v>84</v>
      </c>
      <c r="K132" s="99" t="s">
        <v>85</v>
      </c>
      <c r="L132" s="103">
        <v>43318</v>
      </c>
      <c r="M132" s="103">
        <v>43830</v>
      </c>
      <c r="N132" s="104">
        <v>250000</v>
      </c>
      <c r="O132" s="104">
        <v>179389.06</v>
      </c>
      <c r="P132" s="104">
        <v>179389.06</v>
      </c>
      <c r="Q132" s="104">
        <v>58847</v>
      </c>
      <c r="R132" s="167">
        <f>IF(MONTH(M132)&gt;6,YEAR(M132)+1,YEAR(M132))</f>
        <v>2020</v>
      </c>
      <c r="S132" s="215">
        <f>YEAR(L132)</f>
        <v>2018</v>
      </c>
      <c r="T132" s="214">
        <f>MONTH(L132)</f>
        <v>8</v>
      </c>
      <c r="U132" s="211" t="str">
        <f>IF(T132&gt;9,CONCATENATE(S132,T132),CONCATENATE(S132,"0",T132))</f>
        <v>201808</v>
      </c>
      <c r="V132" s="214">
        <f>N132-O132</f>
        <v>70610.94</v>
      </c>
      <c r="W132" s="214">
        <f ca="1">ROUNDUP((TODAY()-L132)/(365.25/12),0)</f>
        <v>9</v>
      </c>
      <c r="X132" s="214">
        <f>ROUNDDOWN((M132-L132)/(365.25/12),0)</f>
        <v>16</v>
      </c>
      <c r="Y132" s="214">
        <f ca="1">ROUNDDOWN((M132-TODAY())/(365.25/12),0)</f>
        <v>7</v>
      </c>
      <c r="Z132" s="216">
        <f ca="1">W132/X132</f>
        <v>0.5625</v>
      </c>
      <c r="AA132" s="216">
        <f>O132/N132</f>
        <v>0.71755623999999996</v>
      </c>
      <c r="AB132" s="216">
        <f ca="1">AA132-Z132</f>
        <v>0.15505623999999996</v>
      </c>
      <c r="AC132" s="217">
        <f ca="1">O132/W132</f>
        <v>19932.117777777778</v>
      </c>
      <c r="AD132" s="214">
        <f ca="1">V132-(("june 30, 2018"-TODAY())*AC132)</f>
        <v>6189771.0977777783</v>
      </c>
      <c r="AE132" s="211" t="str">
        <f ca="1">IF(W132&gt;36,"1","")</f>
        <v/>
      </c>
      <c r="AF132" s="211" t="str">
        <f ca="1">IF(Y132&lt;1,"1","")</f>
        <v/>
      </c>
      <c r="AG132" s="211" t="str">
        <f ca="1">IF(AB132&lt;-15%,"1","")</f>
        <v/>
      </c>
      <c r="AH132" s="211" t="str">
        <f>IF(AA132&lt;40%,"1","")</f>
        <v/>
      </c>
      <c r="AI132" s="211" t="str">
        <f ca="1">IF(W132&gt;23,IF(AA132&lt;60%,"1",""),"")</f>
        <v/>
      </c>
      <c r="AJ132" s="211" t="str">
        <f ca="1">IF(Y132&lt;7,IF(AA132&lt;40%,"1",""),"")</f>
        <v/>
      </c>
      <c r="AK132" s="211" t="str">
        <f ca="1">IF(AD132&lt;0,"1","")</f>
        <v/>
      </c>
      <c r="AL132" s="218"/>
      <c r="AM132" s="218"/>
      <c r="AN132" s="211" t="e">
        <f>VLOOKUP(J132,'[2]Region code'!$A$3:$B$9,2,FALSE)</f>
        <v>#N/A</v>
      </c>
    </row>
    <row r="133" spans="1:40" ht="17.25">
      <c r="A133" s="99" t="s">
        <v>561</v>
      </c>
      <c r="B133" s="99" t="s">
        <v>562</v>
      </c>
      <c r="C133" s="99" t="s">
        <v>164</v>
      </c>
      <c r="D133" s="99" t="s">
        <v>563</v>
      </c>
      <c r="E133" s="99" t="s">
        <v>564</v>
      </c>
      <c r="F133" s="99" t="s">
        <v>565</v>
      </c>
      <c r="G133" s="99" t="s">
        <v>74</v>
      </c>
      <c r="H133" s="99" t="s">
        <v>75</v>
      </c>
      <c r="I133" s="99" t="s">
        <v>3230</v>
      </c>
      <c r="J133" s="99" t="s">
        <v>84</v>
      </c>
      <c r="K133" s="99" t="s">
        <v>85</v>
      </c>
      <c r="L133" s="103">
        <v>43314</v>
      </c>
      <c r="M133" s="103">
        <v>43830</v>
      </c>
      <c r="N133" s="104">
        <v>650000</v>
      </c>
      <c r="O133" s="104">
        <v>135824.37</v>
      </c>
      <c r="P133" s="104">
        <v>135824.37</v>
      </c>
      <c r="Q133" s="104">
        <v>85656.46</v>
      </c>
      <c r="R133" s="167">
        <f>IF(MONTH(M133)&gt;6,YEAR(M133)+1,YEAR(M133))</f>
        <v>2020</v>
      </c>
      <c r="S133" s="215">
        <f>YEAR(L133)</f>
        <v>2018</v>
      </c>
      <c r="T133" s="214">
        <f>MONTH(L133)</f>
        <v>8</v>
      </c>
      <c r="U133" s="211" t="str">
        <f>IF(T133&gt;9,CONCATENATE(S133,T133),CONCATENATE(S133,"0",T133))</f>
        <v>201808</v>
      </c>
      <c r="V133" s="214">
        <f>N133-O133</f>
        <v>514175.63</v>
      </c>
      <c r="W133" s="214">
        <f ca="1">ROUNDUP((TODAY()-L133)/(365.25/12),0)</f>
        <v>10</v>
      </c>
      <c r="X133" s="214">
        <f>ROUNDDOWN((M133-L133)/(365.25/12),0)</f>
        <v>16</v>
      </c>
      <c r="Y133" s="214">
        <f ca="1">ROUNDDOWN((M133-TODAY())/(365.25/12),0)</f>
        <v>7</v>
      </c>
      <c r="Z133" s="216">
        <f ca="1">W133/X133</f>
        <v>0.625</v>
      </c>
      <c r="AA133" s="216">
        <f>O133/N133</f>
        <v>0.20896056923076922</v>
      </c>
      <c r="AB133" s="216">
        <f ca="1">AA133-Z133</f>
        <v>-0.41603943076923078</v>
      </c>
      <c r="AC133" s="217">
        <f ca="1">O133/W133</f>
        <v>13582.437</v>
      </c>
      <c r="AD133" s="214">
        <f ca="1">V133-(("june 30, 2018"-TODAY())*AC133)</f>
        <v>4683983.7889999999</v>
      </c>
      <c r="AE133" s="211" t="str">
        <f ca="1">IF(W133&gt;36,"1","")</f>
        <v/>
      </c>
      <c r="AF133" s="211" t="str">
        <f ca="1">IF(Y133&lt;1,"1","")</f>
        <v/>
      </c>
      <c r="AG133" s="211" t="str">
        <f ca="1">IF(AB133&lt;-15%,"1","")</f>
        <v>1</v>
      </c>
      <c r="AH133" s="211" t="str">
        <f>IF(AA133&lt;40%,"1","")</f>
        <v>1</v>
      </c>
      <c r="AI133" s="211" t="str">
        <f ca="1">IF(W133&gt;23,IF(AA133&lt;60%,"1",""),"")</f>
        <v/>
      </c>
      <c r="AJ133" s="211" t="str">
        <f ca="1">IF(Y133&lt;7,IF(AA133&lt;40%,"1",""),"")</f>
        <v/>
      </c>
      <c r="AK133" s="211" t="str">
        <f ca="1">IF(AD133&lt;0,"1","")</f>
        <v/>
      </c>
      <c r="AL133" s="218"/>
      <c r="AM133" s="218"/>
      <c r="AN133" s="211" t="e">
        <f>VLOOKUP(J133,'[2]Region code'!$A$3:$B$9,2,FALSE)</f>
        <v>#N/A</v>
      </c>
    </row>
    <row r="134" spans="1:40" ht="17.25">
      <c r="A134" s="99" t="s">
        <v>250</v>
      </c>
      <c r="B134" s="99" t="s">
        <v>251</v>
      </c>
      <c r="C134" s="99" t="s">
        <v>164</v>
      </c>
      <c r="D134" s="99" t="s">
        <v>566</v>
      </c>
      <c r="E134" s="99" t="s">
        <v>253</v>
      </c>
      <c r="F134" s="99" t="s">
        <v>567</v>
      </c>
      <c r="G134" s="99" t="s">
        <v>74</v>
      </c>
      <c r="H134" s="99" t="s">
        <v>75</v>
      </c>
      <c r="I134" s="99" t="s">
        <v>255</v>
      </c>
      <c r="J134" s="99" t="s">
        <v>84</v>
      </c>
      <c r="K134" s="99" t="s">
        <v>85</v>
      </c>
      <c r="L134" s="103">
        <v>43310</v>
      </c>
      <c r="M134" s="103">
        <v>43465</v>
      </c>
      <c r="N134" s="104">
        <v>82115</v>
      </c>
      <c r="O134" s="104">
        <v>81979.41</v>
      </c>
      <c r="P134" s="104">
        <v>81979.41</v>
      </c>
      <c r="Q134" s="104">
        <v>0</v>
      </c>
      <c r="R134" s="167">
        <f>IF(MONTH(M134)&gt;6,YEAR(M134)+1,YEAR(M134))</f>
        <v>2019</v>
      </c>
      <c r="S134" s="215">
        <f>YEAR(L134)</f>
        <v>2018</v>
      </c>
      <c r="T134" s="214">
        <f>MONTH(L134)</f>
        <v>7</v>
      </c>
      <c r="U134" s="211" t="str">
        <f>IF(T134&gt;9,CONCATENATE(S134,T134),CONCATENATE(S134,"0",T134))</f>
        <v>201807</v>
      </c>
      <c r="V134" s="214">
        <f>N134-O134</f>
        <v>135.58999999999651</v>
      </c>
      <c r="W134" s="214">
        <f ca="1">ROUNDUP((TODAY()-L134)/(365.25/12),0)</f>
        <v>10</v>
      </c>
      <c r="X134" s="214">
        <f>ROUNDDOWN((M134-L134)/(365.25/12),0)</f>
        <v>5</v>
      </c>
      <c r="Y134" s="214">
        <f ca="1">ROUNDDOWN((M134-TODAY())/(365.25/12),0)</f>
        <v>-4</v>
      </c>
      <c r="Z134" s="216">
        <f ca="1">W134/X134</f>
        <v>2</v>
      </c>
      <c r="AA134" s="216">
        <f>O134/N134</f>
        <v>0.99834877915119047</v>
      </c>
      <c r="AB134" s="216">
        <f ca="1">AA134-Z134</f>
        <v>-1.0016512208488095</v>
      </c>
      <c r="AC134" s="217">
        <f ca="1">O134/W134</f>
        <v>8197.9410000000007</v>
      </c>
      <c r="AD134" s="214">
        <f ca="1">V134-(("june 30, 2018"-TODAY())*AC134)</f>
        <v>2516903.477</v>
      </c>
      <c r="AE134" s="211" t="str">
        <f ca="1">IF(W134&gt;36,"1","")</f>
        <v/>
      </c>
      <c r="AF134" s="211" t="str">
        <f ca="1">IF(Y134&lt;1,"1","")</f>
        <v>1</v>
      </c>
      <c r="AG134" s="211" t="str">
        <f ca="1">IF(AB134&lt;-15%,"1","")</f>
        <v>1</v>
      </c>
      <c r="AH134" s="211" t="str">
        <f>IF(AA134&lt;40%,"1","")</f>
        <v/>
      </c>
      <c r="AI134" s="211" t="str">
        <f ca="1">IF(W134&gt;23,IF(AA134&lt;60%,"1",""),"")</f>
        <v/>
      </c>
      <c r="AJ134" s="211" t="str">
        <f ca="1">IF(Y134&lt;7,IF(AA134&lt;40%,"1",""),"")</f>
        <v/>
      </c>
      <c r="AK134" s="211" t="str">
        <f ca="1">IF(AD134&lt;0,"1","")</f>
        <v/>
      </c>
      <c r="AL134" s="218"/>
      <c r="AM134" s="218"/>
      <c r="AN134" s="211" t="e">
        <f>VLOOKUP(J134,'[2]Region code'!$A$3:$B$9,2,FALSE)</f>
        <v>#N/A</v>
      </c>
    </row>
    <row r="135" spans="1:40" ht="17.25">
      <c r="A135" s="99" t="s">
        <v>118</v>
      </c>
      <c r="B135" s="99" t="s">
        <v>119</v>
      </c>
      <c r="C135" s="99" t="s">
        <v>120</v>
      </c>
      <c r="D135" s="99" t="s">
        <v>568</v>
      </c>
      <c r="E135" s="99" t="s">
        <v>569</v>
      </c>
      <c r="F135" s="99" t="s">
        <v>570</v>
      </c>
      <c r="G135" s="99" t="s">
        <v>74</v>
      </c>
      <c r="H135" s="99" t="s">
        <v>75</v>
      </c>
      <c r="I135" s="99" t="s">
        <v>571</v>
      </c>
      <c r="J135" s="99" t="s">
        <v>6</v>
      </c>
      <c r="K135" s="99" t="s">
        <v>572</v>
      </c>
      <c r="L135" s="103">
        <v>43301</v>
      </c>
      <c r="M135" s="103">
        <v>43830</v>
      </c>
      <c r="N135" s="104">
        <v>400000</v>
      </c>
      <c r="O135" s="104">
        <v>38336.720000000001</v>
      </c>
      <c r="P135" s="104">
        <v>38336.720000000001</v>
      </c>
      <c r="Q135" s="104">
        <v>233621.73</v>
      </c>
      <c r="R135" s="167">
        <f>IF(MONTH(M135)&gt;6,YEAR(M135)+1,YEAR(M135))</f>
        <v>2020</v>
      </c>
      <c r="S135" s="215">
        <f>YEAR(L135)</f>
        <v>2018</v>
      </c>
      <c r="T135" s="214">
        <f>MONTH(L135)</f>
        <v>7</v>
      </c>
      <c r="U135" s="211" t="str">
        <f>IF(T135&gt;9,CONCATENATE(S135,T135),CONCATENATE(S135,"0",T135))</f>
        <v>201807</v>
      </c>
      <c r="V135" s="214">
        <f>N135-O135</f>
        <v>361663.28</v>
      </c>
      <c r="W135" s="214">
        <f ca="1">ROUNDUP((TODAY()-L135)/(365.25/12),0)</f>
        <v>10</v>
      </c>
      <c r="X135" s="214">
        <f>ROUNDDOWN((M135-L135)/(365.25/12),0)</f>
        <v>17</v>
      </c>
      <c r="Y135" s="214">
        <f ca="1">ROUNDDOWN((M135-TODAY())/(365.25/12),0)</f>
        <v>7</v>
      </c>
      <c r="Z135" s="216">
        <f ca="1">W135/X135</f>
        <v>0.58823529411764708</v>
      </c>
      <c r="AA135" s="216">
        <f>O135/N135</f>
        <v>9.5841800000000005E-2</v>
      </c>
      <c r="AB135" s="216">
        <f ca="1">AA135-Z135</f>
        <v>-0.4923934941176471</v>
      </c>
      <c r="AC135" s="217">
        <f ca="1">O135/W135</f>
        <v>3833.672</v>
      </c>
      <c r="AD135" s="214">
        <f ca="1">V135-(("june 30, 2018"-TODAY())*AC135)</f>
        <v>1538600.584</v>
      </c>
      <c r="AE135" s="211" t="str">
        <f ca="1">IF(W135&gt;36,"1","")</f>
        <v/>
      </c>
      <c r="AF135" s="211" t="str">
        <f ca="1">IF(Y135&lt;1,"1","")</f>
        <v/>
      </c>
      <c r="AG135" s="211" t="str">
        <f ca="1">IF(AB135&lt;-15%,"1","")</f>
        <v>1</v>
      </c>
      <c r="AH135" s="211" t="str">
        <f>IF(AA135&lt;40%,"1","")</f>
        <v>1</v>
      </c>
      <c r="AI135" s="211" t="str">
        <f ca="1">IF(W135&gt;23,IF(AA135&lt;60%,"1",""),"")</f>
        <v/>
      </c>
      <c r="AJ135" s="211" t="str">
        <f ca="1">IF(Y135&lt;7,IF(AA135&lt;40%,"1",""),"")</f>
        <v/>
      </c>
      <c r="AK135" s="211" t="str">
        <f ca="1">IF(AD135&lt;0,"1","")</f>
        <v/>
      </c>
      <c r="AL135" s="218"/>
      <c r="AM135" s="218"/>
      <c r="AN135" s="211" t="e">
        <f>VLOOKUP(J135,'[2]Region code'!$A$3:$B$9,2,FALSE)</f>
        <v>#N/A</v>
      </c>
    </row>
    <row r="136" spans="1:40" ht="17.25">
      <c r="A136" s="99" t="s">
        <v>101</v>
      </c>
      <c r="B136" s="99" t="s">
        <v>102</v>
      </c>
      <c r="C136" s="99" t="s">
        <v>95</v>
      </c>
      <c r="D136" s="99" t="s">
        <v>573</v>
      </c>
      <c r="E136" s="99" t="s">
        <v>574</v>
      </c>
      <c r="F136" s="99" t="s">
        <v>575</v>
      </c>
      <c r="G136" s="99" t="s">
        <v>74</v>
      </c>
      <c r="H136" s="99" t="s">
        <v>75</v>
      </c>
      <c r="I136" s="99" t="s">
        <v>576</v>
      </c>
      <c r="J136" s="99" t="s">
        <v>3</v>
      </c>
      <c r="K136" s="99" t="s">
        <v>445</v>
      </c>
      <c r="L136" s="103">
        <v>43301</v>
      </c>
      <c r="M136" s="103">
        <v>43830</v>
      </c>
      <c r="N136" s="104">
        <v>200000</v>
      </c>
      <c r="O136" s="104">
        <v>23000</v>
      </c>
      <c r="P136" s="104">
        <v>23000</v>
      </c>
      <c r="Q136" s="104">
        <v>12450.22</v>
      </c>
      <c r="R136" s="167">
        <f>IF(MONTH(M136)&gt;6,YEAR(M136)+1,YEAR(M136))</f>
        <v>2020</v>
      </c>
      <c r="S136" s="215">
        <f>YEAR(L136)</f>
        <v>2018</v>
      </c>
      <c r="T136" s="214">
        <f>MONTH(L136)</f>
        <v>7</v>
      </c>
      <c r="U136" s="211" t="str">
        <f>IF(T136&gt;9,CONCATENATE(S136,T136),CONCATENATE(S136,"0",T136))</f>
        <v>201807</v>
      </c>
      <c r="V136" s="214">
        <f>N136-O136</f>
        <v>177000</v>
      </c>
      <c r="W136" s="214">
        <f ca="1">ROUNDUP((TODAY()-L136)/(365.25/12),0)</f>
        <v>10</v>
      </c>
      <c r="X136" s="214">
        <f>ROUNDDOWN((M136-L136)/(365.25/12),0)</f>
        <v>17</v>
      </c>
      <c r="Y136" s="214">
        <f ca="1">ROUNDDOWN((M136-TODAY())/(365.25/12),0)</f>
        <v>7</v>
      </c>
      <c r="Z136" s="216">
        <f ca="1">W136/X136</f>
        <v>0.58823529411764708</v>
      </c>
      <c r="AA136" s="216">
        <f>O136/N136</f>
        <v>0.115</v>
      </c>
      <c r="AB136" s="216">
        <f ca="1">AA136-Z136</f>
        <v>-0.47323529411764709</v>
      </c>
      <c r="AC136" s="217">
        <f ca="1">O136/W136</f>
        <v>2300</v>
      </c>
      <c r="AD136" s="214">
        <f ca="1">V136-(("june 30, 2018"-TODAY())*AC136)</f>
        <v>883100</v>
      </c>
      <c r="AE136" s="211" t="str">
        <f ca="1">IF(W136&gt;36,"1","")</f>
        <v/>
      </c>
      <c r="AF136" s="211" t="str">
        <f ca="1">IF(Y136&lt;1,"1","")</f>
        <v/>
      </c>
      <c r="AG136" s="211" t="str">
        <f ca="1">IF(AB136&lt;-15%,"1","")</f>
        <v>1</v>
      </c>
      <c r="AH136" s="211" t="str">
        <f>IF(AA136&lt;40%,"1","")</f>
        <v>1</v>
      </c>
      <c r="AI136" s="211" t="str">
        <f ca="1">IF(W136&gt;23,IF(AA136&lt;60%,"1",""),"")</f>
        <v/>
      </c>
      <c r="AJ136" s="211" t="str">
        <f ca="1">IF(Y136&lt;7,IF(AA136&lt;40%,"1",""),"")</f>
        <v/>
      </c>
      <c r="AK136" s="211" t="str">
        <f ca="1">IF(AD136&lt;0,"1","")</f>
        <v/>
      </c>
      <c r="AL136" s="218"/>
      <c r="AM136" s="218"/>
      <c r="AN136" s="211" t="e">
        <f>VLOOKUP(J136,'[2]Region code'!$A$3:$B$9,2,FALSE)</f>
        <v>#N/A</v>
      </c>
    </row>
    <row r="137" spans="1:40" ht="17.25">
      <c r="A137" s="99" t="s">
        <v>310</v>
      </c>
      <c r="B137" s="99" t="s">
        <v>311</v>
      </c>
      <c r="C137" s="99" t="s">
        <v>70</v>
      </c>
      <c r="D137" s="99" t="s">
        <v>577</v>
      </c>
      <c r="E137" s="99" t="s">
        <v>578</v>
      </c>
      <c r="F137" s="99" t="s">
        <v>579</v>
      </c>
      <c r="G137" s="99" t="s">
        <v>74</v>
      </c>
      <c r="H137" s="99" t="s">
        <v>75</v>
      </c>
      <c r="I137" s="99" t="s">
        <v>580</v>
      </c>
      <c r="J137" s="99" t="s">
        <v>2</v>
      </c>
      <c r="K137" s="99" t="s">
        <v>581</v>
      </c>
      <c r="L137" s="103">
        <v>43299</v>
      </c>
      <c r="M137" s="103">
        <v>43465</v>
      </c>
      <c r="N137" s="104">
        <v>150000</v>
      </c>
      <c r="O137" s="104">
        <v>149654.17000000001</v>
      </c>
      <c r="P137" s="104">
        <v>149654.17000000001</v>
      </c>
      <c r="Q137" s="104">
        <v>0</v>
      </c>
      <c r="R137" s="167">
        <f>IF(MONTH(M137)&gt;6,YEAR(M137)+1,YEAR(M137))</f>
        <v>2019</v>
      </c>
      <c r="S137" s="215">
        <f>YEAR(L137)</f>
        <v>2018</v>
      </c>
      <c r="T137" s="214">
        <f>MONTH(L137)</f>
        <v>7</v>
      </c>
      <c r="U137" s="211" t="str">
        <f>IF(T137&gt;9,CONCATENATE(S137,T137),CONCATENATE(S137,"0",T137))</f>
        <v>201807</v>
      </c>
      <c r="V137" s="214">
        <f>N137-O137</f>
        <v>345.82999999998719</v>
      </c>
      <c r="W137" s="214">
        <f ca="1">ROUNDUP((TODAY()-L137)/(365.25/12),0)</f>
        <v>10</v>
      </c>
      <c r="X137" s="214">
        <f>ROUNDDOWN((M137-L137)/(365.25/12),0)</f>
        <v>5</v>
      </c>
      <c r="Y137" s="214">
        <f ca="1">ROUNDDOWN((M137-TODAY())/(365.25/12),0)</f>
        <v>-4</v>
      </c>
      <c r="Z137" s="216">
        <f ca="1">W137/X137</f>
        <v>2</v>
      </c>
      <c r="AA137" s="216">
        <f>O137/N137</f>
        <v>0.99769446666666672</v>
      </c>
      <c r="AB137" s="216">
        <f ca="1">AA137-Z137</f>
        <v>-1.0023055333333333</v>
      </c>
      <c r="AC137" s="217">
        <f ca="1">O137/W137</f>
        <v>14965.417000000001</v>
      </c>
      <c r="AD137" s="214">
        <f ca="1">V137-(("june 30, 2018"-TODAY())*AC137)</f>
        <v>4594728.8490000004</v>
      </c>
      <c r="AE137" s="211" t="str">
        <f ca="1">IF(W137&gt;36,"1","")</f>
        <v/>
      </c>
      <c r="AF137" s="211" t="str">
        <f ca="1">IF(Y137&lt;1,"1","")</f>
        <v>1</v>
      </c>
      <c r="AG137" s="211" t="str">
        <f ca="1">IF(AB137&lt;-15%,"1","")</f>
        <v>1</v>
      </c>
      <c r="AH137" s="211" t="str">
        <f>IF(AA137&lt;40%,"1","")</f>
        <v/>
      </c>
      <c r="AI137" s="211" t="str">
        <f ca="1">IF(W137&gt;23,IF(AA137&lt;60%,"1",""),"")</f>
        <v/>
      </c>
      <c r="AJ137" s="211" t="str">
        <f ca="1">IF(Y137&lt;7,IF(AA137&lt;40%,"1",""),"")</f>
        <v/>
      </c>
      <c r="AK137" s="211" t="str">
        <f ca="1">IF(AD137&lt;0,"1","")</f>
        <v/>
      </c>
      <c r="AL137" s="218"/>
      <c r="AM137" s="218"/>
      <c r="AN137" s="211" t="e">
        <f>VLOOKUP(J137,'[2]Region code'!$A$3:$B$9,2,FALSE)</f>
        <v>#N/A</v>
      </c>
    </row>
    <row r="138" spans="1:40" ht="17.25">
      <c r="A138" s="99" t="s">
        <v>193</v>
      </c>
      <c r="B138" s="99" t="s">
        <v>194</v>
      </c>
      <c r="C138" s="99" t="s">
        <v>70</v>
      </c>
      <c r="D138" s="99" t="s">
        <v>582</v>
      </c>
      <c r="E138" s="99" t="s">
        <v>583</v>
      </c>
      <c r="F138" s="99" t="s">
        <v>584</v>
      </c>
      <c r="G138" s="99" t="s">
        <v>74</v>
      </c>
      <c r="H138" s="99" t="s">
        <v>75</v>
      </c>
      <c r="I138" s="99" t="s">
        <v>585</v>
      </c>
      <c r="J138" s="99" t="s">
        <v>7</v>
      </c>
      <c r="K138" s="99" t="s">
        <v>586</v>
      </c>
      <c r="L138" s="103">
        <v>43298</v>
      </c>
      <c r="M138" s="103">
        <v>43646</v>
      </c>
      <c r="N138" s="104">
        <v>25000</v>
      </c>
      <c r="O138" s="104">
        <v>7789.71</v>
      </c>
      <c r="P138" s="104">
        <v>7789.71</v>
      </c>
      <c r="Q138" s="104">
        <v>4606</v>
      </c>
      <c r="R138" s="167">
        <f>IF(MONTH(M138)&gt;6,YEAR(M138)+1,YEAR(M138))</f>
        <v>2019</v>
      </c>
      <c r="S138" s="215">
        <f>YEAR(L138)</f>
        <v>2018</v>
      </c>
      <c r="T138" s="214">
        <f>MONTH(L138)</f>
        <v>7</v>
      </c>
      <c r="U138" s="211" t="str">
        <f>IF(T138&gt;9,CONCATENATE(S138,T138),CONCATENATE(S138,"0",T138))</f>
        <v>201807</v>
      </c>
      <c r="V138" s="214">
        <f>N138-O138</f>
        <v>17210.29</v>
      </c>
      <c r="W138" s="214">
        <f ca="1">ROUNDUP((TODAY()-L138)/(365.25/12),0)</f>
        <v>10</v>
      </c>
      <c r="X138" s="214">
        <f>ROUNDDOWN((M138-L138)/(365.25/12),0)</f>
        <v>11</v>
      </c>
      <c r="Y138" s="214">
        <f ca="1">ROUNDDOWN((M138-TODAY())/(365.25/12),0)</f>
        <v>1</v>
      </c>
      <c r="Z138" s="216">
        <f ca="1">W138/X138</f>
        <v>0.90909090909090906</v>
      </c>
      <c r="AA138" s="216">
        <f>O138/N138</f>
        <v>0.31158839999999999</v>
      </c>
      <c r="AB138" s="216">
        <f ca="1">AA138-Z138</f>
        <v>-0.59750250909090907</v>
      </c>
      <c r="AC138" s="217">
        <f ca="1">O138/W138</f>
        <v>778.971</v>
      </c>
      <c r="AD138" s="214">
        <f ca="1">V138-(("june 30, 2018"-TODAY())*AC138)</f>
        <v>256354.38700000002</v>
      </c>
      <c r="AE138" s="211" t="str">
        <f ca="1">IF(W138&gt;36,"1","")</f>
        <v/>
      </c>
      <c r="AF138" s="211" t="str">
        <f ca="1">IF(Y138&lt;1,"1","")</f>
        <v/>
      </c>
      <c r="AG138" s="211" t="str">
        <f ca="1">IF(AB138&lt;-15%,"1","")</f>
        <v>1</v>
      </c>
      <c r="AH138" s="211" t="str">
        <f>IF(AA138&lt;40%,"1","")</f>
        <v>1</v>
      </c>
      <c r="AI138" s="211" t="str">
        <f ca="1">IF(W138&gt;23,IF(AA138&lt;60%,"1",""),"")</f>
        <v/>
      </c>
      <c r="AJ138" s="211" t="str">
        <f ca="1">IF(Y138&lt;7,IF(AA138&lt;40%,"1",""),"")</f>
        <v>1</v>
      </c>
      <c r="AK138" s="211" t="str">
        <f ca="1">IF(AD138&lt;0,"1","")</f>
        <v/>
      </c>
      <c r="AL138" s="218"/>
      <c r="AM138" s="218"/>
      <c r="AN138" s="211" t="e">
        <f>VLOOKUP(J138,'[2]Region code'!$A$3:$B$9,2,FALSE)</f>
        <v>#N/A</v>
      </c>
    </row>
    <row r="139" spans="1:40" ht="17.25">
      <c r="A139" s="99" t="s">
        <v>395</v>
      </c>
      <c r="B139" s="99" t="s">
        <v>396</v>
      </c>
      <c r="C139" s="99" t="s">
        <v>70</v>
      </c>
      <c r="D139" s="99" t="s">
        <v>587</v>
      </c>
      <c r="E139" s="99" t="s">
        <v>449</v>
      </c>
      <c r="F139" s="99" t="s">
        <v>588</v>
      </c>
      <c r="G139" s="99" t="s">
        <v>74</v>
      </c>
      <c r="H139" s="99" t="s">
        <v>75</v>
      </c>
      <c r="I139" s="99" t="s">
        <v>451</v>
      </c>
      <c r="J139" s="99" t="s">
        <v>84</v>
      </c>
      <c r="K139" s="99" t="s">
        <v>85</v>
      </c>
      <c r="L139" s="103">
        <v>43298</v>
      </c>
      <c r="M139" s="103">
        <v>44012</v>
      </c>
      <c r="N139" s="104">
        <v>2104475</v>
      </c>
      <c r="O139" s="104">
        <v>651164.68000000005</v>
      </c>
      <c r="P139" s="104">
        <v>651164.68000000005</v>
      </c>
      <c r="Q139" s="104">
        <v>947243.25</v>
      </c>
      <c r="R139" s="167">
        <f>IF(MONTH(M139)&gt;6,YEAR(M139)+1,YEAR(M139))</f>
        <v>2020</v>
      </c>
      <c r="S139" s="215">
        <f>YEAR(L139)</f>
        <v>2018</v>
      </c>
      <c r="T139" s="214">
        <f>MONTH(L139)</f>
        <v>7</v>
      </c>
      <c r="U139" s="211" t="str">
        <f>IF(T139&gt;9,CONCATENATE(S139,T139),CONCATENATE(S139,"0",T139))</f>
        <v>201807</v>
      </c>
      <c r="V139" s="214">
        <f>N139-O139</f>
        <v>1453310.3199999998</v>
      </c>
      <c r="W139" s="214">
        <f ca="1">ROUNDUP((TODAY()-L139)/(365.25/12),0)</f>
        <v>10</v>
      </c>
      <c r="X139" s="214">
        <f>ROUNDDOWN((M139-L139)/(365.25/12),0)</f>
        <v>23</v>
      </c>
      <c r="Y139" s="214">
        <f ca="1">ROUNDDOWN((M139-TODAY())/(365.25/12),0)</f>
        <v>13</v>
      </c>
      <c r="Z139" s="216">
        <f ca="1">W139/X139</f>
        <v>0.43478260869565216</v>
      </c>
      <c r="AA139" s="216">
        <f>O139/N139</f>
        <v>0.30941906176124689</v>
      </c>
      <c r="AB139" s="216">
        <f ca="1">AA139-Z139</f>
        <v>-0.12536354693440527</v>
      </c>
      <c r="AC139" s="217">
        <f ca="1">O139/W139</f>
        <v>65116.468000000008</v>
      </c>
      <c r="AD139" s="214">
        <f ca="1">V139-(("june 30, 2018"-TODAY())*AC139)</f>
        <v>21444065.996000003</v>
      </c>
      <c r="AE139" s="211" t="str">
        <f ca="1">IF(W139&gt;36,"1","")</f>
        <v/>
      </c>
      <c r="AF139" s="211" t="str">
        <f ca="1">IF(Y139&lt;1,"1","")</f>
        <v/>
      </c>
      <c r="AG139" s="211" t="str">
        <f ca="1">IF(AB139&lt;-15%,"1","")</f>
        <v/>
      </c>
      <c r="AH139" s="211" t="str">
        <f>IF(AA139&lt;40%,"1","")</f>
        <v>1</v>
      </c>
      <c r="AI139" s="211" t="str">
        <f ca="1">IF(W139&gt;23,IF(AA139&lt;60%,"1",""),"")</f>
        <v/>
      </c>
      <c r="AJ139" s="211" t="str">
        <f ca="1">IF(Y139&lt;7,IF(AA139&lt;40%,"1",""),"")</f>
        <v/>
      </c>
      <c r="AK139" s="211" t="str">
        <f ca="1">IF(AD139&lt;0,"1","")</f>
        <v/>
      </c>
      <c r="AL139" s="218"/>
      <c r="AM139" s="218"/>
      <c r="AN139" s="211" t="e">
        <f>VLOOKUP(J139,'[2]Region code'!$A$3:$B$9,2,FALSE)</f>
        <v>#N/A</v>
      </c>
    </row>
    <row r="140" spans="1:40" ht="17.25">
      <c r="A140" s="99" t="s">
        <v>589</v>
      </c>
      <c r="B140" s="99" t="s">
        <v>590</v>
      </c>
      <c r="C140" s="99" t="s">
        <v>591</v>
      </c>
      <c r="D140" s="99" t="s">
        <v>592</v>
      </c>
      <c r="E140" s="99" t="s">
        <v>593</v>
      </c>
      <c r="F140" s="99" t="s">
        <v>594</v>
      </c>
      <c r="G140" s="99" t="s">
        <v>74</v>
      </c>
      <c r="H140" s="99" t="s">
        <v>75</v>
      </c>
      <c r="I140" s="99" t="s">
        <v>595</v>
      </c>
      <c r="J140" s="99" t="s">
        <v>5</v>
      </c>
      <c r="K140" s="99" t="s">
        <v>596</v>
      </c>
      <c r="L140" s="103">
        <v>43291</v>
      </c>
      <c r="M140" s="103">
        <v>43708</v>
      </c>
      <c r="N140" s="104">
        <v>300000</v>
      </c>
      <c r="O140" s="104">
        <v>254192.52</v>
      </c>
      <c r="P140" s="104">
        <v>254192.52</v>
      </c>
      <c r="Q140" s="104">
        <v>43020.52</v>
      </c>
      <c r="R140" s="167">
        <f>IF(MONTH(M140)&gt;6,YEAR(M140)+1,YEAR(M140))</f>
        <v>2020</v>
      </c>
      <c r="S140" s="215">
        <f>YEAR(L140)</f>
        <v>2018</v>
      </c>
      <c r="T140" s="214">
        <f>MONTH(L140)</f>
        <v>7</v>
      </c>
      <c r="U140" s="211" t="str">
        <f>IF(T140&gt;9,CONCATENATE(S140,T140),CONCATENATE(S140,"0",T140))</f>
        <v>201807</v>
      </c>
      <c r="V140" s="214">
        <f>N140-O140</f>
        <v>45807.48000000001</v>
      </c>
      <c r="W140" s="214">
        <f ca="1">ROUNDUP((TODAY()-L140)/(365.25/12),0)</f>
        <v>10</v>
      </c>
      <c r="X140" s="214">
        <f>ROUNDDOWN((M140-L140)/(365.25/12),0)</f>
        <v>13</v>
      </c>
      <c r="Y140" s="214">
        <f ca="1">ROUNDDOWN((M140-TODAY())/(365.25/12),0)</f>
        <v>3</v>
      </c>
      <c r="Z140" s="216">
        <f ca="1">W140/X140</f>
        <v>0.76923076923076927</v>
      </c>
      <c r="AA140" s="216">
        <f>O140/N140</f>
        <v>0.84730839999999996</v>
      </c>
      <c r="AB140" s="216">
        <f ca="1">AA140-Z140</f>
        <v>7.8077630769230688E-2</v>
      </c>
      <c r="AC140" s="217">
        <f ca="1">O140/W140</f>
        <v>25419.252</v>
      </c>
      <c r="AD140" s="214">
        <f ca="1">V140-(("june 30, 2018"-TODAY())*AC140)</f>
        <v>7849517.8440000005</v>
      </c>
      <c r="AE140" s="211" t="str">
        <f ca="1">IF(W140&gt;36,"1","")</f>
        <v/>
      </c>
      <c r="AF140" s="211" t="str">
        <f ca="1">IF(Y140&lt;1,"1","")</f>
        <v/>
      </c>
      <c r="AG140" s="211" t="str">
        <f ca="1">IF(AB140&lt;-15%,"1","")</f>
        <v/>
      </c>
      <c r="AH140" s="211" t="str">
        <f>IF(AA140&lt;40%,"1","")</f>
        <v/>
      </c>
      <c r="AI140" s="211" t="str">
        <f ca="1">IF(W140&gt;23,IF(AA140&lt;60%,"1",""),"")</f>
        <v/>
      </c>
      <c r="AJ140" s="211" t="str">
        <f ca="1">IF(Y140&lt;7,IF(AA140&lt;40%,"1",""),"")</f>
        <v/>
      </c>
      <c r="AK140" s="211" t="str">
        <f ca="1">IF(AD140&lt;0,"1","")</f>
        <v/>
      </c>
      <c r="AL140" s="218"/>
      <c r="AM140" s="218"/>
      <c r="AN140" s="211" t="e">
        <f>VLOOKUP(J140,'[2]Region code'!$A$3:$B$9,2,FALSE)</f>
        <v>#N/A</v>
      </c>
    </row>
    <row r="141" spans="1:40" ht="17.25">
      <c r="A141" s="99" t="s">
        <v>266</v>
      </c>
      <c r="B141" s="99" t="s">
        <v>267</v>
      </c>
      <c r="C141" s="99" t="s">
        <v>95</v>
      </c>
      <c r="D141" s="99" t="s">
        <v>597</v>
      </c>
      <c r="E141" s="99" t="s">
        <v>598</v>
      </c>
      <c r="F141" s="99" t="s">
        <v>599</v>
      </c>
      <c r="G141" s="99" t="s">
        <v>74</v>
      </c>
      <c r="H141" s="99" t="s">
        <v>75</v>
      </c>
      <c r="I141" s="99" t="s">
        <v>600</v>
      </c>
      <c r="J141" s="99" t="s">
        <v>5</v>
      </c>
      <c r="K141" s="99" t="s">
        <v>601</v>
      </c>
      <c r="L141" s="103">
        <v>43278</v>
      </c>
      <c r="M141" s="103">
        <v>43861</v>
      </c>
      <c r="N141" s="104">
        <v>700000</v>
      </c>
      <c r="O141" s="104">
        <v>129964.56</v>
      </c>
      <c r="P141" s="104">
        <v>129964.56</v>
      </c>
      <c r="Q141" s="104">
        <v>31500</v>
      </c>
      <c r="R141" s="167">
        <f>IF(MONTH(M141)&gt;6,YEAR(M141)+1,YEAR(M141))</f>
        <v>2020</v>
      </c>
      <c r="S141" s="215">
        <f>YEAR(L141)</f>
        <v>2018</v>
      </c>
      <c r="T141" s="214">
        <f>MONTH(L141)</f>
        <v>6</v>
      </c>
      <c r="U141" s="211" t="str">
        <f>IF(T141&gt;9,CONCATENATE(S141,T141),CONCATENATE(S141,"0",T141))</f>
        <v>201806</v>
      </c>
      <c r="V141" s="214">
        <f>N141-O141</f>
        <v>570035.43999999994</v>
      </c>
      <c r="W141" s="214">
        <f ca="1">ROUNDUP((TODAY()-L141)/(365.25/12),0)</f>
        <v>11</v>
      </c>
      <c r="X141" s="214">
        <f>ROUNDDOWN((M141-L141)/(365.25/12),0)</f>
        <v>19</v>
      </c>
      <c r="Y141" s="214">
        <f ca="1">ROUNDDOWN((M141-TODAY())/(365.25/12),0)</f>
        <v>8</v>
      </c>
      <c r="Z141" s="216">
        <f ca="1">W141/X141</f>
        <v>0.57894736842105265</v>
      </c>
      <c r="AA141" s="216">
        <f>O141/N141</f>
        <v>0.18566365714285715</v>
      </c>
      <c r="AB141" s="216">
        <f ca="1">AA141-Z141</f>
        <v>-0.3932837112781955</v>
      </c>
      <c r="AC141" s="217">
        <f ca="1">O141/W141</f>
        <v>11814.96</v>
      </c>
      <c r="AD141" s="214">
        <f ca="1">V141-(("june 30, 2018"-TODAY())*AC141)</f>
        <v>4197228.16</v>
      </c>
      <c r="AE141" s="211" t="str">
        <f ca="1">IF(W141&gt;36,"1","")</f>
        <v/>
      </c>
      <c r="AF141" s="211" t="str">
        <f ca="1">IF(Y141&lt;1,"1","")</f>
        <v/>
      </c>
      <c r="AG141" s="211" t="str">
        <f ca="1">IF(AB141&lt;-15%,"1","")</f>
        <v>1</v>
      </c>
      <c r="AH141" s="211" t="str">
        <f>IF(AA141&lt;40%,"1","")</f>
        <v>1</v>
      </c>
      <c r="AI141" s="211" t="str">
        <f ca="1">IF(W141&gt;23,IF(AA141&lt;60%,"1",""),"")</f>
        <v/>
      </c>
      <c r="AJ141" s="211" t="str">
        <f ca="1">IF(Y141&lt;7,IF(AA141&lt;40%,"1",""),"")</f>
        <v/>
      </c>
      <c r="AK141" s="211" t="str">
        <f ca="1">IF(AD141&lt;0,"1","")</f>
        <v/>
      </c>
      <c r="AL141" s="218"/>
      <c r="AM141" s="218"/>
      <c r="AN141" s="211" t="e">
        <f>VLOOKUP(J141,'[2]Region code'!$A$3:$B$9,2,FALSE)</f>
        <v>#N/A</v>
      </c>
    </row>
    <row r="142" spans="1:40" ht="17.25">
      <c r="A142" s="99" t="s">
        <v>118</v>
      </c>
      <c r="B142" s="99" t="s">
        <v>119</v>
      </c>
      <c r="C142" s="99" t="s">
        <v>120</v>
      </c>
      <c r="D142" s="99" t="s">
        <v>602</v>
      </c>
      <c r="E142" s="99" t="s">
        <v>603</v>
      </c>
      <c r="F142" s="99" t="s">
        <v>604</v>
      </c>
      <c r="G142" s="99" t="s">
        <v>74</v>
      </c>
      <c r="H142" s="99" t="s">
        <v>75</v>
      </c>
      <c r="I142" s="99" t="s">
        <v>605</v>
      </c>
      <c r="J142" s="99" t="s">
        <v>84</v>
      </c>
      <c r="K142" s="99" t="s">
        <v>85</v>
      </c>
      <c r="L142" s="103">
        <v>43276</v>
      </c>
      <c r="M142" s="103">
        <v>43769</v>
      </c>
      <c r="N142" s="104">
        <v>1000000</v>
      </c>
      <c r="O142" s="104">
        <v>262312.84000000003</v>
      </c>
      <c r="P142" s="104">
        <v>262312.84000000003</v>
      </c>
      <c r="Q142" s="104">
        <v>326794.02</v>
      </c>
      <c r="R142" s="167">
        <f>IF(MONTH(M142)&gt;6,YEAR(M142)+1,YEAR(M142))</f>
        <v>2020</v>
      </c>
      <c r="S142" s="215">
        <f>YEAR(L142)</f>
        <v>2018</v>
      </c>
      <c r="T142" s="214">
        <f>MONTH(L142)</f>
        <v>6</v>
      </c>
      <c r="U142" s="211" t="str">
        <f>IF(T142&gt;9,CONCATENATE(S142,T142),CONCATENATE(S142,"0",T142))</f>
        <v>201806</v>
      </c>
      <c r="V142" s="214">
        <f>N142-O142</f>
        <v>737687.15999999992</v>
      </c>
      <c r="W142" s="214">
        <f ca="1">ROUNDUP((TODAY()-L142)/(365.25/12),0)</f>
        <v>11</v>
      </c>
      <c r="X142" s="214">
        <f>ROUNDDOWN((M142-L142)/(365.25/12),0)</f>
        <v>16</v>
      </c>
      <c r="Y142" s="214">
        <f ca="1">ROUNDDOWN((M142-TODAY())/(365.25/12),0)</f>
        <v>5</v>
      </c>
      <c r="Z142" s="216">
        <f ca="1">W142/X142</f>
        <v>0.6875</v>
      </c>
      <c r="AA142" s="216">
        <f>O142/N142</f>
        <v>0.26231284000000005</v>
      </c>
      <c r="AB142" s="216">
        <f ca="1">AA142-Z142</f>
        <v>-0.42518715999999995</v>
      </c>
      <c r="AC142" s="217">
        <f ca="1">O142/W142</f>
        <v>23846.621818181822</v>
      </c>
      <c r="AD142" s="214">
        <f ca="1">V142-(("june 30, 2018"-TODAY())*AC142)</f>
        <v>8058600.0581818195</v>
      </c>
      <c r="AE142" s="211" t="str">
        <f ca="1">IF(W142&gt;36,"1","")</f>
        <v/>
      </c>
      <c r="AF142" s="211" t="str">
        <f ca="1">IF(Y142&lt;1,"1","")</f>
        <v/>
      </c>
      <c r="AG142" s="211" t="str">
        <f ca="1">IF(AB142&lt;-15%,"1","")</f>
        <v>1</v>
      </c>
      <c r="AH142" s="211" t="str">
        <f>IF(AA142&lt;40%,"1","")</f>
        <v>1</v>
      </c>
      <c r="AI142" s="211" t="str">
        <f ca="1">IF(W142&gt;23,IF(AA142&lt;60%,"1",""),"")</f>
        <v/>
      </c>
      <c r="AJ142" s="211" t="str">
        <f ca="1">IF(Y142&lt;7,IF(AA142&lt;40%,"1",""),"")</f>
        <v>1</v>
      </c>
      <c r="AK142" s="211" t="str">
        <f ca="1">IF(AD142&lt;0,"1","")</f>
        <v/>
      </c>
      <c r="AL142" s="218"/>
      <c r="AM142" s="218"/>
      <c r="AN142" s="211" t="e">
        <f>VLOOKUP(J142,'[2]Region code'!$A$3:$B$9,2,FALSE)</f>
        <v>#N/A</v>
      </c>
    </row>
    <row r="143" spans="1:40" ht="17.25">
      <c r="A143" s="99" t="s">
        <v>68</v>
      </c>
      <c r="B143" s="99" t="s">
        <v>69</v>
      </c>
      <c r="C143" s="99" t="s">
        <v>70</v>
      </c>
      <c r="D143" s="99" t="s">
        <v>606</v>
      </c>
      <c r="E143" s="99" t="s">
        <v>607</v>
      </c>
      <c r="F143" s="99" t="s">
        <v>608</v>
      </c>
      <c r="G143" s="99" t="s">
        <v>74</v>
      </c>
      <c r="H143" s="99" t="s">
        <v>75</v>
      </c>
      <c r="I143" s="99" t="s">
        <v>609</v>
      </c>
      <c r="J143" s="99" t="s">
        <v>5</v>
      </c>
      <c r="K143" s="99" t="s">
        <v>610</v>
      </c>
      <c r="L143" s="103">
        <v>43270</v>
      </c>
      <c r="M143" s="103">
        <v>44012</v>
      </c>
      <c r="N143" s="104">
        <v>500000</v>
      </c>
      <c r="O143" s="104">
        <v>173668.93</v>
      </c>
      <c r="P143" s="104">
        <v>173668.93</v>
      </c>
      <c r="Q143" s="104">
        <v>119705</v>
      </c>
      <c r="R143" s="167">
        <f>IF(MONTH(M143)&gt;6,YEAR(M143)+1,YEAR(M143))</f>
        <v>2020</v>
      </c>
      <c r="S143" s="215">
        <f>YEAR(L143)</f>
        <v>2018</v>
      </c>
      <c r="T143" s="214">
        <f>MONTH(L143)</f>
        <v>6</v>
      </c>
      <c r="U143" s="211" t="str">
        <f>IF(T143&gt;9,CONCATENATE(S143,T143),CONCATENATE(S143,"0",T143))</f>
        <v>201806</v>
      </c>
      <c r="V143" s="214">
        <f>N143-O143</f>
        <v>326331.07</v>
      </c>
      <c r="W143" s="214">
        <f ca="1">ROUNDUP((TODAY()-L143)/(365.25/12),0)</f>
        <v>11</v>
      </c>
      <c r="X143" s="214">
        <f>ROUNDDOWN((M143-L143)/(365.25/12),0)</f>
        <v>24</v>
      </c>
      <c r="Y143" s="214">
        <f ca="1">ROUNDDOWN((M143-TODAY())/(365.25/12),0)</f>
        <v>13</v>
      </c>
      <c r="Z143" s="216">
        <f ca="1">W143/X143</f>
        <v>0.45833333333333331</v>
      </c>
      <c r="AA143" s="216">
        <f>O143/N143</f>
        <v>0.34733786</v>
      </c>
      <c r="AB143" s="216">
        <f ca="1">AA143-Z143</f>
        <v>-0.11099547333333332</v>
      </c>
      <c r="AC143" s="217">
        <f ca="1">O143/W143</f>
        <v>15788.084545454545</v>
      </c>
      <c r="AD143" s="214">
        <f ca="1">V143-(("june 30, 2018"-TODAY())*AC143)</f>
        <v>5173273.0254545454</v>
      </c>
      <c r="AE143" s="211" t="str">
        <f ca="1">IF(W143&gt;36,"1","")</f>
        <v/>
      </c>
      <c r="AF143" s="211" t="str">
        <f ca="1">IF(Y143&lt;1,"1","")</f>
        <v/>
      </c>
      <c r="AG143" s="211" t="str">
        <f ca="1">IF(AB143&lt;-15%,"1","")</f>
        <v/>
      </c>
      <c r="AH143" s="211" t="str">
        <f>IF(AA143&lt;40%,"1","")</f>
        <v>1</v>
      </c>
      <c r="AI143" s="211" t="str">
        <f ca="1">IF(W143&gt;23,IF(AA143&lt;60%,"1",""),"")</f>
        <v/>
      </c>
      <c r="AJ143" s="211" t="str">
        <f ca="1">IF(Y143&lt;7,IF(AA143&lt;40%,"1",""),"")</f>
        <v/>
      </c>
      <c r="AK143" s="211" t="str">
        <f ca="1">IF(AD143&lt;0,"1","")</f>
        <v/>
      </c>
      <c r="AL143" s="218"/>
      <c r="AM143" s="218"/>
      <c r="AN143" s="211" t="e">
        <f>VLOOKUP(J143,'[2]Region code'!$A$3:$B$9,2,FALSE)</f>
        <v>#N/A</v>
      </c>
    </row>
    <row r="144" spans="1:40" ht="17.25">
      <c r="A144" s="99" t="s">
        <v>611</v>
      </c>
      <c r="B144" s="99" t="s">
        <v>612</v>
      </c>
      <c r="C144" s="99" t="s">
        <v>120</v>
      </c>
      <c r="D144" s="99" t="s">
        <v>613</v>
      </c>
      <c r="E144" s="99" t="s">
        <v>614</v>
      </c>
      <c r="F144" s="99" t="s">
        <v>615</v>
      </c>
      <c r="G144" s="99" t="s">
        <v>74</v>
      </c>
      <c r="H144" s="99" t="s">
        <v>75</v>
      </c>
      <c r="I144" s="99" t="s">
        <v>616</v>
      </c>
      <c r="J144" s="99" t="s">
        <v>84</v>
      </c>
      <c r="K144" s="99" t="s">
        <v>85</v>
      </c>
      <c r="L144" s="103">
        <v>43265</v>
      </c>
      <c r="M144" s="103">
        <v>43784</v>
      </c>
      <c r="N144" s="104">
        <v>800000</v>
      </c>
      <c r="O144" s="104">
        <v>564700.87</v>
      </c>
      <c r="P144" s="104">
        <v>564700.87</v>
      </c>
      <c r="Q144" s="104">
        <v>62223</v>
      </c>
      <c r="R144" s="167">
        <f>IF(MONTH(M144)&gt;6,YEAR(M144)+1,YEAR(M144))</f>
        <v>2020</v>
      </c>
      <c r="S144" s="215">
        <f>YEAR(L144)</f>
        <v>2018</v>
      </c>
      <c r="T144" s="214">
        <f>MONTH(L144)</f>
        <v>6</v>
      </c>
      <c r="U144" s="211" t="str">
        <f>IF(T144&gt;9,CONCATENATE(S144,T144),CONCATENATE(S144,"0",T144))</f>
        <v>201806</v>
      </c>
      <c r="V144" s="214">
        <f>N144-O144</f>
        <v>235299.13</v>
      </c>
      <c r="W144" s="214">
        <f ca="1">ROUNDUP((TODAY()-L144)/(365.25/12),0)</f>
        <v>11</v>
      </c>
      <c r="X144" s="214">
        <f>ROUNDDOWN((M144-L144)/(365.25/12),0)</f>
        <v>17</v>
      </c>
      <c r="Y144" s="214">
        <f ca="1">ROUNDDOWN((M144-TODAY())/(365.25/12),0)</f>
        <v>6</v>
      </c>
      <c r="Z144" s="216">
        <f ca="1">W144/X144</f>
        <v>0.6470588235294118</v>
      </c>
      <c r="AA144" s="216">
        <f>O144/N144</f>
        <v>0.70587608749999997</v>
      </c>
      <c r="AB144" s="216">
        <f ca="1">AA144-Z144</f>
        <v>5.8817263970588174E-2</v>
      </c>
      <c r="AC144" s="217">
        <f ca="1">O144/W144</f>
        <v>51336.442727272726</v>
      </c>
      <c r="AD144" s="214">
        <f ca="1">V144-(("june 30, 2018"-TODAY())*AC144)</f>
        <v>15995587.047272727</v>
      </c>
      <c r="AE144" s="211" t="str">
        <f ca="1">IF(W144&gt;36,"1","")</f>
        <v/>
      </c>
      <c r="AF144" s="211" t="str">
        <f ca="1">IF(Y144&lt;1,"1","")</f>
        <v/>
      </c>
      <c r="AG144" s="211" t="str">
        <f ca="1">IF(AB144&lt;-15%,"1","")</f>
        <v/>
      </c>
      <c r="AH144" s="211" t="str">
        <f>IF(AA144&lt;40%,"1","")</f>
        <v/>
      </c>
      <c r="AI144" s="211" t="str">
        <f ca="1">IF(W144&gt;23,IF(AA144&lt;60%,"1",""),"")</f>
        <v/>
      </c>
      <c r="AJ144" s="211" t="str">
        <f ca="1">IF(Y144&lt;7,IF(AA144&lt;40%,"1",""),"")</f>
        <v/>
      </c>
      <c r="AK144" s="211" t="str">
        <f ca="1">IF(AD144&lt;0,"1","")</f>
        <v/>
      </c>
      <c r="AL144" s="218"/>
      <c r="AM144" s="218"/>
      <c r="AN144" s="211" t="e">
        <f>VLOOKUP(J144,'[2]Region code'!$A$3:$B$9,2,FALSE)</f>
        <v>#N/A</v>
      </c>
    </row>
    <row r="145" spans="1:40" ht="17.25">
      <c r="A145" s="99" t="s">
        <v>68</v>
      </c>
      <c r="B145" s="99" t="s">
        <v>69</v>
      </c>
      <c r="C145" s="99" t="s">
        <v>70</v>
      </c>
      <c r="D145" s="99" t="s">
        <v>617</v>
      </c>
      <c r="E145" s="99" t="s">
        <v>618</v>
      </c>
      <c r="F145" s="99" t="s">
        <v>619</v>
      </c>
      <c r="G145" s="99" t="s">
        <v>74</v>
      </c>
      <c r="H145" s="99" t="s">
        <v>75</v>
      </c>
      <c r="I145" s="99" t="s">
        <v>620</v>
      </c>
      <c r="J145" s="99" t="s">
        <v>5</v>
      </c>
      <c r="K145" s="99" t="s">
        <v>621</v>
      </c>
      <c r="L145" s="103">
        <v>43265</v>
      </c>
      <c r="M145" s="103">
        <v>43646</v>
      </c>
      <c r="N145" s="104">
        <v>275000</v>
      </c>
      <c r="O145" s="104">
        <v>209682.38</v>
      </c>
      <c r="P145" s="104">
        <v>189007.33</v>
      </c>
      <c r="Q145" s="104">
        <v>24091.03</v>
      </c>
      <c r="R145" s="167">
        <f>IF(MONTH(M145)&gt;6,YEAR(M145)+1,YEAR(M145))</f>
        <v>2019</v>
      </c>
      <c r="S145" s="215">
        <f>YEAR(L145)</f>
        <v>2018</v>
      </c>
      <c r="T145" s="214">
        <f>MONTH(L145)</f>
        <v>6</v>
      </c>
      <c r="U145" s="211" t="str">
        <f>IF(T145&gt;9,CONCATENATE(S145,T145),CONCATENATE(S145,"0",T145))</f>
        <v>201806</v>
      </c>
      <c r="V145" s="214">
        <f>N145-O145</f>
        <v>65317.619999999995</v>
      </c>
      <c r="W145" s="214">
        <f ca="1">ROUNDUP((TODAY()-L145)/(365.25/12),0)</f>
        <v>11</v>
      </c>
      <c r="X145" s="214">
        <f>ROUNDDOWN((M145-L145)/(365.25/12),0)</f>
        <v>12</v>
      </c>
      <c r="Y145" s="214">
        <f ca="1">ROUNDDOWN((M145-TODAY())/(365.25/12),0)</f>
        <v>1</v>
      </c>
      <c r="Z145" s="216">
        <f ca="1">W145/X145</f>
        <v>0.91666666666666663</v>
      </c>
      <c r="AA145" s="216">
        <f>O145/N145</f>
        <v>0.76248138181818181</v>
      </c>
      <c r="AB145" s="216">
        <f ca="1">AA145-Z145</f>
        <v>-0.15418528484848482</v>
      </c>
      <c r="AC145" s="217">
        <f ca="1">O145/W145</f>
        <v>19062.034545454546</v>
      </c>
      <c r="AD145" s="214">
        <f ca="1">V145-(("june 30, 2018"-TODAY())*AC145)</f>
        <v>5917362.2254545456</v>
      </c>
      <c r="AE145" s="211" t="str">
        <f ca="1">IF(W145&gt;36,"1","")</f>
        <v/>
      </c>
      <c r="AF145" s="211" t="str">
        <f ca="1">IF(Y145&lt;1,"1","")</f>
        <v/>
      </c>
      <c r="AG145" s="211" t="str">
        <f ca="1">IF(AB145&lt;-15%,"1","")</f>
        <v>1</v>
      </c>
      <c r="AH145" s="211" t="str">
        <f>IF(AA145&lt;40%,"1","")</f>
        <v/>
      </c>
      <c r="AI145" s="211" t="str">
        <f ca="1">IF(W145&gt;23,IF(AA145&lt;60%,"1",""),"")</f>
        <v/>
      </c>
      <c r="AJ145" s="211" t="str">
        <f ca="1">IF(Y145&lt;7,IF(AA145&lt;40%,"1",""),"")</f>
        <v/>
      </c>
      <c r="AK145" s="211" t="str">
        <f ca="1">IF(AD145&lt;0,"1","")</f>
        <v/>
      </c>
      <c r="AL145" s="218"/>
      <c r="AM145" s="218"/>
      <c r="AN145" s="211" t="e">
        <f>VLOOKUP(J145,'[2]Region code'!$A$3:$B$9,2,FALSE)</f>
        <v>#N/A</v>
      </c>
    </row>
    <row r="146" spans="1:40" ht="17.25">
      <c r="A146" s="99" t="s">
        <v>68</v>
      </c>
      <c r="B146" s="99" t="s">
        <v>69</v>
      </c>
      <c r="C146" s="99" t="s">
        <v>70</v>
      </c>
      <c r="D146" s="99" t="s">
        <v>622</v>
      </c>
      <c r="E146" s="99" t="s">
        <v>623</v>
      </c>
      <c r="F146" s="99" t="s">
        <v>624</v>
      </c>
      <c r="G146" s="99" t="s">
        <v>74</v>
      </c>
      <c r="H146" s="99" t="s">
        <v>75</v>
      </c>
      <c r="I146" s="99" t="s">
        <v>625</v>
      </c>
      <c r="J146" s="99" t="s">
        <v>5</v>
      </c>
      <c r="K146" s="99" t="s">
        <v>626</v>
      </c>
      <c r="L146" s="103">
        <v>43264</v>
      </c>
      <c r="M146" s="103">
        <v>44074</v>
      </c>
      <c r="N146" s="104">
        <v>100000</v>
      </c>
      <c r="O146" s="104">
        <v>99994.25</v>
      </c>
      <c r="P146" s="104">
        <v>55178.96</v>
      </c>
      <c r="Q146" s="104">
        <v>0</v>
      </c>
      <c r="R146" s="167">
        <f>IF(MONTH(M146)&gt;6,YEAR(M146)+1,YEAR(M146))</f>
        <v>2021</v>
      </c>
      <c r="S146" s="215">
        <f>YEAR(L146)</f>
        <v>2018</v>
      </c>
      <c r="T146" s="214">
        <f>MONTH(L146)</f>
        <v>6</v>
      </c>
      <c r="U146" s="211" t="str">
        <f>IF(T146&gt;9,CONCATENATE(S146,T146),CONCATENATE(S146,"0",T146))</f>
        <v>201806</v>
      </c>
      <c r="V146" s="214">
        <f>N146-O146</f>
        <v>5.75</v>
      </c>
      <c r="W146" s="214">
        <f ca="1">ROUNDUP((TODAY()-L146)/(365.25/12),0)</f>
        <v>11</v>
      </c>
      <c r="X146" s="214">
        <f>ROUNDDOWN((M146-L146)/(365.25/12),0)</f>
        <v>26</v>
      </c>
      <c r="Y146" s="214">
        <f ca="1">ROUNDDOWN((M146-TODAY())/(365.25/12),0)</f>
        <v>15</v>
      </c>
      <c r="Z146" s="216">
        <f ca="1">W146/X146</f>
        <v>0.42307692307692307</v>
      </c>
      <c r="AA146" s="216">
        <f>O146/N146</f>
        <v>0.99994249999999996</v>
      </c>
      <c r="AB146" s="216">
        <f ca="1">AA146-Z146</f>
        <v>0.57686557692307683</v>
      </c>
      <c r="AC146" s="217">
        <f ca="1">O146/W146</f>
        <v>9090.386363636364</v>
      </c>
      <c r="AD146" s="214">
        <f ca="1">V146-(("june 30, 2018"-TODAY())*AC146)</f>
        <v>2790754.3636363638</v>
      </c>
      <c r="AE146" s="211" t="str">
        <f ca="1">IF(W146&gt;36,"1","")</f>
        <v/>
      </c>
      <c r="AF146" s="211" t="str">
        <f ca="1">IF(Y146&lt;1,"1","")</f>
        <v/>
      </c>
      <c r="AG146" s="211" t="str">
        <f ca="1">IF(AB146&lt;-15%,"1","")</f>
        <v/>
      </c>
      <c r="AH146" s="211" t="str">
        <f>IF(AA146&lt;40%,"1","")</f>
        <v/>
      </c>
      <c r="AI146" s="211" t="str">
        <f ca="1">IF(W146&gt;23,IF(AA146&lt;60%,"1",""),"")</f>
        <v/>
      </c>
      <c r="AJ146" s="211" t="str">
        <f ca="1">IF(Y146&lt;7,IF(AA146&lt;40%,"1",""),"")</f>
        <v/>
      </c>
      <c r="AK146" s="211" t="str">
        <f ca="1">IF(AD146&lt;0,"1","")</f>
        <v/>
      </c>
      <c r="AL146" s="218"/>
      <c r="AM146" s="218"/>
      <c r="AN146" s="211" t="e">
        <f>VLOOKUP(J146,'[2]Region code'!$A$3:$B$9,2,FALSE)</f>
        <v>#N/A</v>
      </c>
    </row>
    <row r="147" spans="1:40" ht="17.25">
      <c r="A147" s="99" t="s">
        <v>118</v>
      </c>
      <c r="B147" s="99" t="s">
        <v>119</v>
      </c>
      <c r="C147" s="99" t="s">
        <v>120</v>
      </c>
      <c r="D147" s="99" t="s">
        <v>630</v>
      </c>
      <c r="E147" s="99" t="s">
        <v>631</v>
      </c>
      <c r="F147" s="99" t="s">
        <v>632</v>
      </c>
      <c r="G147" s="99" t="s">
        <v>124</v>
      </c>
      <c r="H147" s="99" t="s">
        <v>75</v>
      </c>
      <c r="I147" s="99" t="s">
        <v>633</v>
      </c>
      <c r="J147" s="99" t="s">
        <v>3</v>
      </c>
      <c r="K147" s="99" t="s">
        <v>154</v>
      </c>
      <c r="L147" s="103">
        <v>43251</v>
      </c>
      <c r="M147" s="103">
        <v>44043</v>
      </c>
      <c r="N147" s="104">
        <v>1995000</v>
      </c>
      <c r="O147" s="104">
        <v>190000</v>
      </c>
      <c r="P147" s="104">
        <v>190000</v>
      </c>
      <c r="Q147" s="104">
        <v>1805000</v>
      </c>
      <c r="R147" s="167">
        <f>IF(MONTH(M147)&gt;6,YEAR(M147)+1,YEAR(M147))</f>
        <v>2021</v>
      </c>
      <c r="S147" s="215">
        <f>YEAR(L147)</f>
        <v>2018</v>
      </c>
      <c r="T147" s="214">
        <f>MONTH(L147)</f>
        <v>5</v>
      </c>
      <c r="U147" s="211" t="str">
        <f>IF(T147&gt;9,CONCATENATE(S147,T147),CONCATENATE(S147,"0",T147))</f>
        <v>201805</v>
      </c>
      <c r="V147" s="214">
        <f>N147-O147</f>
        <v>1805000</v>
      </c>
      <c r="W147" s="214">
        <f ca="1">ROUNDUP((TODAY()-L147)/(365.25/12),0)</f>
        <v>12</v>
      </c>
      <c r="X147" s="214">
        <f>ROUNDDOWN((M147-L147)/(365.25/12),0)</f>
        <v>26</v>
      </c>
      <c r="Y147" s="214">
        <f ca="1">ROUNDDOWN((M147-TODAY())/(365.25/12),0)</f>
        <v>14</v>
      </c>
      <c r="Z147" s="216">
        <f ca="1">W147/X147</f>
        <v>0.46153846153846156</v>
      </c>
      <c r="AA147" s="216">
        <f>O147/N147</f>
        <v>9.5238095238095233E-2</v>
      </c>
      <c r="AB147" s="216">
        <f ca="1">AA147-Z147</f>
        <v>-0.36630036630036633</v>
      </c>
      <c r="AC147" s="217">
        <f ca="1">O147/W147</f>
        <v>15833.333333333334</v>
      </c>
      <c r="AD147" s="214">
        <f ca="1">V147-(("june 30, 2018"-TODAY())*AC147)</f>
        <v>6665833.333333334</v>
      </c>
      <c r="AE147" s="211" t="str">
        <f ca="1">IF(W147&gt;36,"1","")</f>
        <v/>
      </c>
      <c r="AF147" s="211" t="str">
        <f ca="1">IF(Y147&lt;1,"1","")</f>
        <v/>
      </c>
      <c r="AG147" s="211" t="str">
        <f ca="1">IF(AB147&lt;-15%,"1","")</f>
        <v>1</v>
      </c>
      <c r="AH147" s="211" t="str">
        <f>IF(AA147&lt;40%,"1","")</f>
        <v>1</v>
      </c>
      <c r="AI147" s="211" t="str">
        <f ca="1">IF(W147&gt;23,IF(AA147&lt;60%,"1",""),"")</f>
        <v/>
      </c>
      <c r="AJ147" s="211" t="str">
        <f ca="1">IF(Y147&lt;7,IF(AA147&lt;40%,"1",""),"")</f>
        <v/>
      </c>
      <c r="AK147" s="211" t="str">
        <f ca="1">IF(AD147&lt;0,"1","")</f>
        <v/>
      </c>
      <c r="AL147" s="218"/>
      <c r="AM147" s="218"/>
      <c r="AN147" s="211" t="e">
        <f>VLOOKUP(J147,'[2]Region code'!$A$3:$B$9,2,FALSE)</f>
        <v>#N/A</v>
      </c>
    </row>
    <row r="148" spans="1:40" ht="17.25">
      <c r="A148" s="99" t="s">
        <v>243</v>
      </c>
      <c r="B148" s="99" t="s">
        <v>244</v>
      </c>
      <c r="C148" s="99" t="s">
        <v>70</v>
      </c>
      <c r="D148" s="99" t="s">
        <v>634</v>
      </c>
      <c r="E148" s="99" t="s">
        <v>635</v>
      </c>
      <c r="F148" s="99" t="s">
        <v>636</v>
      </c>
      <c r="G148" s="99" t="s">
        <v>74</v>
      </c>
      <c r="H148" s="99" t="s">
        <v>75</v>
      </c>
      <c r="I148" s="99" t="s">
        <v>248</v>
      </c>
      <c r="J148" s="99" t="s">
        <v>2</v>
      </c>
      <c r="K148" s="99" t="s">
        <v>637</v>
      </c>
      <c r="L148" s="103">
        <v>43242</v>
      </c>
      <c r="M148" s="103">
        <v>43798</v>
      </c>
      <c r="N148" s="104">
        <v>368000</v>
      </c>
      <c r="O148" s="104">
        <v>106832.58</v>
      </c>
      <c r="P148" s="104">
        <v>91697.08</v>
      </c>
      <c r="Q148" s="104">
        <v>139337</v>
      </c>
      <c r="R148" s="167">
        <f>IF(MONTH(M148)&gt;6,YEAR(M148)+1,YEAR(M148))</f>
        <v>2020</v>
      </c>
      <c r="S148" s="215">
        <f>YEAR(L148)</f>
        <v>2018</v>
      </c>
      <c r="T148" s="214">
        <f>MONTH(L148)</f>
        <v>5</v>
      </c>
      <c r="U148" s="211" t="str">
        <f>IF(T148&gt;9,CONCATENATE(S148,T148),CONCATENATE(S148,"0",T148))</f>
        <v>201805</v>
      </c>
      <c r="V148" s="214">
        <f>N148-O148</f>
        <v>261167.41999999998</v>
      </c>
      <c r="W148" s="214">
        <f ca="1">ROUNDUP((TODAY()-L148)/(365.25/12),0)</f>
        <v>12</v>
      </c>
      <c r="X148" s="214">
        <f>ROUNDDOWN((M148-L148)/(365.25/12),0)</f>
        <v>18</v>
      </c>
      <c r="Y148" s="214">
        <f ca="1">ROUNDDOWN((M148-TODAY())/(365.25/12),0)</f>
        <v>6</v>
      </c>
      <c r="Z148" s="216">
        <f ca="1">W148/X148</f>
        <v>0.66666666666666663</v>
      </c>
      <c r="AA148" s="216">
        <f>O148/N148</f>
        <v>0.2903059239130435</v>
      </c>
      <c r="AB148" s="216">
        <f ca="1">AA148-Z148</f>
        <v>-0.37636074275362313</v>
      </c>
      <c r="AC148" s="217">
        <f ca="1">O148/W148</f>
        <v>8902.7150000000001</v>
      </c>
      <c r="AD148" s="214">
        <f ca="1">V148-(("june 30, 2018"-TODAY())*AC148)</f>
        <v>2994300.9249999998</v>
      </c>
      <c r="AE148" s="211" t="str">
        <f ca="1">IF(W148&gt;36,"1","")</f>
        <v/>
      </c>
      <c r="AF148" s="211" t="str">
        <f ca="1">IF(Y148&lt;1,"1","")</f>
        <v/>
      </c>
      <c r="AG148" s="211" t="str">
        <f ca="1">IF(AB148&lt;-15%,"1","")</f>
        <v>1</v>
      </c>
      <c r="AH148" s="211" t="str">
        <f>IF(AA148&lt;40%,"1","")</f>
        <v>1</v>
      </c>
      <c r="AI148" s="211" t="str">
        <f ca="1">IF(W148&gt;23,IF(AA148&lt;60%,"1",""),"")</f>
        <v/>
      </c>
      <c r="AJ148" s="211" t="str">
        <f ca="1">IF(Y148&lt;7,IF(AA148&lt;40%,"1",""),"")</f>
        <v>1</v>
      </c>
      <c r="AK148" s="211" t="str">
        <f ca="1">IF(AD148&lt;0,"1","")</f>
        <v/>
      </c>
      <c r="AL148" s="218"/>
      <c r="AM148" s="218"/>
      <c r="AN148" s="211" t="e">
        <f>VLOOKUP(J148,'[2]Region code'!$A$3:$B$9,2,FALSE)</f>
        <v>#N/A</v>
      </c>
    </row>
    <row r="149" spans="1:40" ht="17.25">
      <c r="A149" s="99" t="s">
        <v>310</v>
      </c>
      <c r="B149" s="99" t="s">
        <v>311</v>
      </c>
      <c r="C149" s="99" t="s">
        <v>70</v>
      </c>
      <c r="D149" s="99" t="s">
        <v>638</v>
      </c>
      <c r="E149" s="99" t="s">
        <v>639</v>
      </c>
      <c r="F149" s="99" t="s">
        <v>640</v>
      </c>
      <c r="G149" s="99" t="s">
        <v>74</v>
      </c>
      <c r="H149" s="99" t="s">
        <v>75</v>
      </c>
      <c r="I149" s="99" t="s">
        <v>641</v>
      </c>
      <c r="J149" s="99" t="s">
        <v>2</v>
      </c>
      <c r="K149" s="99" t="s">
        <v>642</v>
      </c>
      <c r="L149" s="103">
        <v>43237</v>
      </c>
      <c r="M149" s="103">
        <v>43465</v>
      </c>
      <c r="N149" s="104">
        <v>100000</v>
      </c>
      <c r="O149" s="104">
        <v>99661.08</v>
      </c>
      <c r="P149" s="104">
        <v>55694.85</v>
      </c>
      <c r="Q149" s="104">
        <v>0</v>
      </c>
      <c r="R149" s="167">
        <f>IF(MONTH(M149)&gt;6,YEAR(M149)+1,YEAR(M149))</f>
        <v>2019</v>
      </c>
      <c r="S149" s="215">
        <f>YEAR(L149)</f>
        <v>2018</v>
      </c>
      <c r="T149" s="214">
        <f>MONTH(L149)</f>
        <v>5</v>
      </c>
      <c r="U149" s="211" t="str">
        <f>IF(T149&gt;9,CONCATENATE(S149,T149),CONCATENATE(S149,"0",T149))</f>
        <v>201805</v>
      </c>
      <c r="V149" s="214">
        <f>N149-O149</f>
        <v>338.91999999999825</v>
      </c>
      <c r="W149" s="214">
        <f ca="1">ROUNDUP((TODAY()-L149)/(365.25/12),0)</f>
        <v>12</v>
      </c>
      <c r="X149" s="214">
        <f>ROUNDDOWN((M149-L149)/(365.25/12),0)</f>
        <v>7</v>
      </c>
      <c r="Y149" s="214">
        <f ca="1">ROUNDDOWN((M149-TODAY())/(365.25/12),0)</f>
        <v>-4</v>
      </c>
      <c r="Z149" s="216">
        <f ca="1">W149/X149</f>
        <v>1.7142857142857142</v>
      </c>
      <c r="AA149" s="216">
        <f>O149/N149</f>
        <v>0.99661080000000002</v>
      </c>
      <c r="AB149" s="216">
        <f ca="1">AA149-Z149</f>
        <v>-0.71767491428571417</v>
      </c>
      <c r="AC149" s="217">
        <f ca="1">O149/W149</f>
        <v>8305.09</v>
      </c>
      <c r="AD149" s="214">
        <f ca="1">V149-(("june 30, 2018"-TODAY())*AC149)</f>
        <v>2550001.5499999998</v>
      </c>
      <c r="AE149" s="211" t="str">
        <f ca="1">IF(W149&gt;36,"1","")</f>
        <v/>
      </c>
      <c r="AF149" s="211" t="str">
        <f ca="1">IF(Y149&lt;1,"1","")</f>
        <v>1</v>
      </c>
      <c r="AG149" s="211" t="str">
        <f ca="1">IF(AB149&lt;-15%,"1","")</f>
        <v>1</v>
      </c>
      <c r="AH149" s="211" t="str">
        <f>IF(AA149&lt;40%,"1","")</f>
        <v/>
      </c>
      <c r="AI149" s="211" t="str">
        <f ca="1">IF(W149&gt;23,IF(AA149&lt;60%,"1",""),"")</f>
        <v/>
      </c>
      <c r="AJ149" s="211" t="str">
        <f ca="1">IF(Y149&lt;7,IF(AA149&lt;40%,"1",""),"")</f>
        <v/>
      </c>
      <c r="AK149" s="211" t="str">
        <f ca="1">IF(AD149&lt;0,"1","")</f>
        <v/>
      </c>
      <c r="AL149" s="218"/>
      <c r="AM149" s="218"/>
      <c r="AN149" s="211" t="e">
        <f>VLOOKUP(J149,'[2]Region code'!$A$3:$B$9,2,FALSE)</f>
        <v>#N/A</v>
      </c>
    </row>
    <row r="150" spans="1:40" ht="17.25">
      <c r="A150" s="99" t="s">
        <v>118</v>
      </c>
      <c r="B150" s="99" t="s">
        <v>119</v>
      </c>
      <c r="C150" s="99" t="s">
        <v>120</v>
      </c>
      <c r="D150" s="99" t="s">
        <v>643</v>
      </c>
      <c r="E150" s="99" t="s">
        <v>644</v>
      </c>
      <c r="F150" s="99" t="s">
        <v>645</v>
      </c>
      <c r="G150" s="99" t="s">
        <v>74</v>
      </c>
      <c r="H150" s="99" t="s">
        <v>75</v>
      </c>
      <c r="I150" s="99" t="s">
        <v>493</v>
      </c>
      <c r="J150" s="99" t="s">
        <v>7</v>
      </c>
      <c r="K150" s="99" t="s">
        <v>494</v>
      </c>
      <c r="L150" s="103">
        <v>43237</v>
      </c>
      <c r="M150" s="103">
        <v>44012</v>
      </c>
      <c r="N150" s="104">
        <v>2000000</v>
      </c>
      <c r="O150" s="104">
        <v>103704.1</v>
      </c>
      <c r="P150" s="104">
        <v>103704.1</v>
      </c>
      <c r="Q150" s="104">
        <v>10786.96</v>
      </c>
      <c r="R150" s="167">
        <f>IF(MONTH(M150)&gt;6,YEAR(M150)+1,YEAR(M150))</f>
        <v>2020</v>
      </c>
      <c r="S150" s="215">
        <f>YEAR(L150)</f>
        <v>2018</v>
      </c>
      <c r="T150" s="214">
        <f>MONTH(L150)</f>
        <v>5</v>
      </c>
      <c r="U150" s="211" t="str">
        <f>IF(T150&gt;9,CONCATENATE(S150,T150),CONCATENATE(S150,"0",T150))</f>
        <v>201805</v>
      </c>
      <c r="V150" s="214">
        <f>N150-O150</f>
        <v>1896295.9</v>
      </c>
      <c r="W150" s="214">
        <f ca="1">ROUNDUP((TODAY()-L150)/(365.25/12),0)</f>
        <v>12</v>
      </c>
      <c r="X150" s="214">
        <f>ROUNDDOWN((M150-L150)/(365.25/12),0)</f>
        <v>25</v>
      </c>
      <c r="Y150" s="214">
        <f ca="1">ROUNDDOWN((M150-TODAY())/(365.25/12),0)</f>
        <v>13</v>
      </c>
      <c r="Z150" s="216">
        <f ca="1">W150/X150</f>
        <v>0.48</v>
      </c>
      <c r="AA150" s="216">
        <f>O150/N150</f>
        <v>5.1852050000000004E-2</v>
      </c>
      <c r="AB150" s="216">
        <f ca="1">AA150-Z150</f>
        <v>-0.42814795</v>
      </c>
      <c r="AC150" s="217">
        <f ca="1">O150/W150</f>
        <v>8642.0083333333332</v>
      </c>
      <c r="AD150" s="214">
        <f ca="1">V150-(("june 30, 2018"-TODAY())*AC150)</f>
        <v>4549392.458333333</v>
      </c>
      <c r="AE150" s="211" t="str">
        <f ca="1">IF(W150&gt;36,"1","")</f>
        <v/>
      </c>
      <c r="AF150" s="211" t="str">
        <f ca="1">IF(Y150&lt;1,"1","")</f>
        <v/>
      </c>
      <c r="AG150" s="211" t="str">
        <f ca="1">IF(AB150&lt;-15%,"1","")</f>
        <v>1</v>
      </c>
      <c r="AH150" s="211" t="str">
        <f>IF(AA150&lt;40%,"1","")</f>
        <v>1</v>
      </c>
      <c r="AI150" s="211" t="str">
        <f ca="1">IF(W150&gt;23,IF(AA150&lt;60%,"1",""),"")</f>
        <v/>
      </c>
      <c r="AJ150" s="211" t="str">
        <f ca="1">IF(Y150&lt;7,IF(AA150&lt;40%,"1",""),"")</f>
        <v/>
      </c>
      <c r="AK150" s="211" t="str">
        <f ca="1">IF(AD150&lt;0,"1","")</f>
        <v/>
      </c>
      <c r="AL150" s="218"/>
      <c r="AM150" s="218"/>
      <c r="AN150" s="211" t="e">
        <f>VLOOKUP(J150,'[2]Region code'!$A$3:$B$9,2,FALSE)</f>
        <v>#N/A</v>
      </c>
    </row>
    <row r="151" spans="1:40" ht="17.25">
      <c r="A151" s="99" t="s">
        <v>155</v>
      </c>
      <c r="B151" s="99" t="s">
        <v>156</v>
      </c>
      <c r="C151" s="99" t="s">
        <v>70</v>
      </c>
      <c r="D151" s="99" t="s">
        <v>646</v>
      </c>
      <c r="E151" s="99" t="s">
        <v>647</v>
      </c>
      <c r="F151" s="99" t="s">
        <v>648</v>
      </c>
      <c r="G151" s="99" t="s">
        <v>74</v>
      </c>
      <c r="H151" s="99" t="s">
        <v>75</v>
      </c>
      <c r="I151" s="99" t="s">
        <v>649</v>
      </c>
      <c r="J151" s="99" t="s">
        <v>7</v>
      </c>
      <c r="K151" s="99" t="s">
        <v>161</v>
      </c>
      <c r="L151" s="103">
        <v>43234</v>
      </c>
      <c r="M151" s="103">
        <v>43830</v>
      </c>
      <c r="N151" s="104">
        <v>500000</v>
      </c>
      <c r="O151" s="104">
        <v>46082.94</v>
      </c>
      <c r="P151" s="104">
        <v>46082.94</v>
      </c>
      <c r="Q151" s="104">
        <v>156510</v>
      </c>
      <c r="R151" s="167">
        <f>IF(MONTH(M151)&gt;6,YEAR(M151)+1,YEAR(M151))</f>
        <v>2020</v>
      </c>
      <c r="S151" s="215">
        <f>YEAR(L151)</f>
        <v>2018</v>
      </c>
      <c r="T151" s="214">
        <f>MONTH(L151)</f>
        <v>5</v>
      </c>
      <c r="U151" s="211" t="str">
        <f>IF(T151&gt;9,CONCATENATE(S151,T151),CONCATENATE(S151,"0",T151))</f>
        <v>201805</v>
      </c>
      <c r="V151" s="214">
        <f>N151-O151</f>
        <v>453917.06</v>
      </c>
      <c r="W151" s="214">
        <f ca="1">ROUNDUP((TODAY()-L151)/(365.25/12),0)</f>
        <v>12</v>
      </c>
      <c r="X151" s="214">
        <f>ROUNDDOWN((M151-L151)/(365.25/12),0)</f>
        <v>19</v>
      </c>
      <c r="Y151" s="214">
        <f ca="1">ROUNDDOWN((M151-TODAY())/(365.25/12),0)</f>
        <v>7</v>
      </c>
      <c r="Z151" s="216">
        <f ca="1">W151/X151</f>
        <v>0.63157894736842102</v>
      </c>
      <c r="AA151" s="216">
        <f>O151/N151</f>
        <v>9.2165880000000006E-2</v>
      </c>
      <c r="AB151" s="216">
        <f ca="1">AA151-Z151</f>
        <v>-0.53941306736842098</v>
      </c>
      <c r="AC151" s="217">
        <f ca="1">O151/W151</f>
        <v>3840.2450000000003</v>
      </c>
      <c r="AD151" s="214">
        <f ca="1">V151-(("june 30, 2018"-TODAY())*AC151)</f>
        <v>1632872.2750000001</v>
      </c>
      <c r="AE151" s="211" t="str">
        <f ca="1">IF(W151&gt;36,"1","")</f>
        <v/>
      </c>
      <c r="AF151" s="211" t="str">
        <f ca="1">IF(Y151&lt;1,"1","")</f>
        <v/>
      </c>
      <c r="AG151" s="211" t="str">
        <f ca="1">IF(AB151&lt;-15%,"1","")</f>
        <v>1</v>
      </c>
      <c r="AH151" s="211" t="str">
        <f>IF(AA151&lt;40%,"1","")</f>
        <v>1</v>
      </c>
      <c r="AI151" s="211" t="str">
        <f ca="1">IF(W151&gt;23,IF(AA151&lt;60%,"1",""),"")</f>
        <v/>
      </c>
      <c r="AJ151" s="211" t="str">
        <f ca="1">IF(Y151&lt;7,IF(AA151&lt;40%,"1",""),"")</f>
        <v/>
      </c>
      <c r="AK151" s="211" t="str">
        <f ca="1">IF(AD151&lt;0,"1","")</f>
        <v/>
      </c>
      <c r="AL151" s="218"/>
      <c r="AM151" s="218"/>
      <c r="AN151" s="211" t="e">
        <f>VLOOKUP(J151,'[2]Region code'!$A$3:$B$9,2,FALSE)</f>
        <v>#N/A</v>
      </c>
    </row>
    <row r="152" spans="1:40" ht="17.25">
      <c r="A152" s="99" t="s">
        <v>279</v>
      </c>
      <c r="B152" s="99" t="s">
        <v>280</v>
      </c>
      <c r="C152" s="99" t="s">
        <v>70</v>
      </c>
      <c r="D152" s="99" t="s">
        <v>650</v>
      </c>
      <c r="E152" s="99" t="s">
        <v>651</v>
      </c>
      <c r="F152" s="99" t="s">
        <v>652</v>
      </c>
      <c r="G152" s="99" t="s">
        <v>74</v>
      </c>
      <c r="H152" s="99" t="s">
        <v>75</v>
      </c>
      <c r="I152" s="99" t="s">
        <v>653</v>
      </c>
      <c r="J152" s="99" t="s">
        <v>6</v>
      </c>
      <c r="K152" s="99" t="s">
        <v>285</v>
      </c>
      <c r="L152" s="103">
        <v>43229</v>
      </c>
      <c r="M152" s="103">
        <v>44012</v>
      </c>
      <c r="N152" s="104">
        <v>500000</v>
      </c>
      <c r="O152" s="104">
        <v>181623.18</v>
      </c>
      <c r="P152" s="104">
        <v>131168.46</v>
      </c>
      <c r="Q152" s="104">
        <v>13173</v>
      </c>
      <c r="R152" s="167">
        <f>IF(MONTH(M152)&gt;6,YEAR(M152)+1,YEAR(M152))</f>
        <v>2020</v>
      </c>
      <c r="S152" s="215">
        <f>YEAR(L152)</f>
        <v>2018</v>
      </c>
      <c r="T152" s="214">
        <f>MONTH(L152)</f>
        <v>5</v>
      </c>
      <c r="U152" s="211" t="str">
        <f>IF(T152&gt;9,CONCATENATE(S152,T152),CONCATENATE(S152,"0",T152))</f>
        <v>201805</v>
      </c>
      <c r="V152" s="214">
        <f>N152-O152</f>
        <v>318376.82</v>
      </c>
      <c r="W152" s="214">
        <f ca="1">ROUNDUP((TODAY()-L152)/(365.25/12),0)</f>
        <v>12</v>
      </c>
      <c r="X152" s="214">
        <f>ROUNDDOWN((M152-L152)/(365.25/12),0)</f>
        <v>25</v>
      </c>
      <c r="Y152" s="214">
        <f ca="1">ROUNDDOWN((M152-TODAY())/(365.25/12),0)</f>
        <v>13</v>
      </c>
      <c r="Z152" s="216">
        <f ca="1">W152/X152</f>
        <v>0.48</v>
      </c>
      <c r="AA152" s="216">
        <f>O152/N152</f>
        <v>0.36324635999999999</v>
      </c>
      <c r="AB152" s="216">
        <f ca="1">AA152-Z152</f>
        <v>-0.11675363999999999</v>
      </c>
      <c r="AC152" s="217">
        <f ca="1">O152/W152</f>
        <v>15135.264999999999</v>
      </c>
      <c r="AD152" s="214">
        <f ca="1">V152-(("june 30, 2018"-TODAY())*AC152)</f>
        <v>4964903.1749999998</v>
      </c>
      <c r="AE152" s="211" t="str">
        <f ca="1">IF(W152&gt;36,"1","")</f>
        <v/>
      </c>
      <c r="AF152" s="211" t="str">
        <f ca="1">IF(Y152&lt;1,"1","")</f>
        <v/>
      </c>
      <c r="AG152" s="211" t="str">
        <f ca="1">IF(AB152&lt;-15%,"1","")</f>
        <v/>
      </c>
      <c r="AH152" s="211" t="str">
        <f>IF(AA152&lt;40%,"1","")</f>
        <v>1</v>
      </c>
      <c r="AI152" s="211" t="str">
        <f ca="1">IF(W152&gt;23,IF(AA152&lt;60%,"1",""),"")</f>
        <v/>
      </c>
      <c r="AJ152" s="211" t="str">
        <f ca="1">IF(Y152&lt;7,IF(AA152&lt;40%,"1",""),"")</f>
        <v/>
      </c>
      <c r="AK152" s="211" t="str">
        <f ca="1">IF(AD152&lt;0,"1","")</f>
        <v/>
      </c>
      <c r="AL152" s="218"/>
      <c r="AM152" s="218"/>
      <c r="AN152" s="211" t="e">
        <f>VLOOKUP(J152,'[2]Region code'!$A$3:$B$9,2,FALSE)</f>
        <v>#N/A</v>
      </c>
    </row>
    <row r="153" spans="1:40" ht="17.25">
      <c r="A153" s="99" t="s">
        <v>200</v>
      </c>
      <c r="B153" s="99" t="s">
        <v>201</v>
      </c>
      <c r="C153" s="99" t="s">
        <v>202</v>
      </c>
      <c r="D153" s="99" t="s">
        <v>654</v>
      </c>
      <c r="E153" s="99" t="s">
        <v>655</v>
      </c>
      <c r="F153" s="99" t="s">
        <v>656</v>
      </c>
      <c r="G153" s="99" t="s">
        <v>74</v>
      </c>
      <c r="H153" s="99" t="s">
        <v>75</v>
      </c>
      <c r="I153" s="99" t="s">
        <v>348</v>
      </c>
      <c r="J153" s="99" t="s">
        <v>3</v>
      </c>
      <c r="K153" s="99" t="s">
        <v>657</v>
      </c>
      <c r="L153" s="103">
        <v>43229</v>
      </c>
      <c r="M153" s="103">
        <v>44012</v>
      </c>
      <c r="N153" s="104">
        <v>300000</v>
      </c>
      <c r="O153" s="104">
        <v>65855.39</v>
      </c>
      <c r="P153" s="104">
        <v>61243.42</v>
      </c>
      <c r="Q153" s="104">
        <v>50317</v>
      </c>
      <c r="R153" s="167">
        <f>IF(MONTH(M153)&gt;6,YEAR(M153)+1,YEAR(M153))</f>
        <v>2020</v>
      </c>
      <c r="S153" s="215">
        <f>YEAR(L153)</f>
        <v>2018</v>
      </c>
      <c r="T153" s="214">
        <f>MONTH(L153)</f>
        <v>5</v>
      </c>
      <c r="U153" s="211" t="str">
        <f>IF(T153&gt;9,CONCATENATE(S153,T153),CONCATENATE(S153,"0",T153))</f>
        <v>201805</v>
      </c>
      <c r="V153" s="214">
        <f>N153-O153</f>
        <v>234144.61</v>
      </c>
      <c r="W153" s="214">
        <f ca="1">ROUNDUP((TODAY()-L153)/(365.25/12),0)</f>
        <v>12</v>
      </c>
      <c r="X153" s="214">
        <f>ROUNDDOWN((M153-L153)/(365.25/12),0)</f>
        <v>25</v>
      </c>
      <c r="Y153" s="214">
        <f ca="1">ROUNDDOWN((M153-TODAY())/(365.25/12),0)</f>
        <v>13</v>
      </c>
      <c r="Z153" s="216">
        <f ca="1">W153/X153</f>
        <v>0.48</v>
      </c>
      <c r="AA153" s="216">
        <f>O153/N153</f>
        <v>0.21951796666666668</v>
      </c>
      <c r="AB153" s="216">
        <f ca="1">AA153-Z153</f>
        <v>-0.26048203333333331</v>
      </c>
      <c r="AC153" s="217">
        <f ca="1">O153/W153</f>
        <v>5487.9491666666663</v>
      </c>
      <c r="AD153" s="214">
        <f ca="1">V153-(("june 30, 2018"-TODAY())*AC153)</f>
        <v>1918945.0041666664</v>
      </c>
      <c r="AE153" s="211" t="str">
        <f ca="1">IF(W153&gt;36,"1","")</f>
        <v/>
      </c>
      <c r="AF153" s="211" t="str">
        <f ca="1">IF(Y153&lt;1,"1","")</f>
        <v/>
      </c>
      <c r="AG153" s="211" t="str">
        <f ca="1">IF(AB153&lt;-15%,"1","")</f>
        <v>1</v>
      </c>
      <c r="AH153" s="211" t="str">
        <f>IF(AA153&lt;40%,"1","")</f>
        <v>1</v>
      </c>
      <c r="AI153" s="211" t="str">
        <f ca="1">IF(W153&gt;23,IF(AA153&lt;60%,"1",""),"")</f>
        <v/>
      </c>
      <c r="AJ153" s="211" t="str">
        <f ca="1">IF(Y153&lt;7,IF(AA153&lt;40%,"1",""),"")</f>
        <v/>
      </c>
      <c r="AK153" s="211" t="str">
        <f ca="1">IF(AD153&lt;0,"1","")</f>
        <v/>
      </c>
      <c r="AL153" s="218"/>
      <c r="AM153" s="218"/>
      <c r="AN153" s="211" t="e">
        <f>VLOOKUP(J153,'[2]Region code'!$A$3:$B$9,2,FALSE)</f>
        <v>#N/A</v>
      </c>
    </row>
    <row r="154" spans="1:40" ht="17.25">
      <c r="A154" s="99" t="s">
        <v>319</v>
      </c>
      <c r="B154" s="99" t="s">
        <v>320</v>
      </c>
      <c r="C154" s="99" t="s">
        <v>70</v>
      </c>
      <c r="D154" s="99" t="s">
        <v>658</v>
      </c>
      <c r="E154" s="99" t="s">
        <v>659</v>
      </c>
      <c r="F154" s="99" t="s">
        <v>660</v>
      </c>
      <c r="G154" s="99" t="s">
        <v>74</v>
      </c>
      <c r="H154" s="99" t="s">
        <v>75</v>
      </c>
      <c r="I154" s="99" t="s">
        <v>661</v>
      </c>
      <c r="J154" s="99" t="s">
        <v>5</v>
      </c>
      <c r="K154" s="99" t="s">
        <v>100</v>
      </c>
      <c r="L154" s="103">
        <v>43228</v>
      </c>
      <c r="M154" s="103">
        <v>43943</v>
      </c>
      <c r="N154" s="104">
        <v>250000</v>
      </c>
      <c r="O154" s="104">
        <v>58704.95</v>
      </c>
      <c r="P154" s="104">
        <v>58704.95</v>
      </c>
      <c r="Q154" s="104">
        <v>161946</v>
      </c>
      <c r="R154" s="167">
        <f>IF(MONTH(M154)&gt;6,YEAR(M154)+1,YEAR(M154))</f>
        <v>2020</v>
      </c>
      <c r="S154" s="215">
        <f>YEAR(L154)</f>
        <v>2018</v>
      </c>
      <c r="T154" s="214">
        <f>MONTH(L154)</f>
        <v>5</v>
      </c>
      <c r="U154" s="211" t="str">
        <f>IF(T154&gt;9,CONCATENATE(S154,T154),CONCATENATE(S154,"0",T154))</f>
        <v>201805</v>
      </c>
      <c r="V154" s="214">
        <f>N154-O154</f>
        <v>191295.05</v>
      </c>
      <c r="W154" s="214">
        <f ca="1">ROUNDUP((TODAY()-L154)/(365.25/12),0)</f>
        <v>12</v>
      </c>
      <c r="X154" s="214">
        <f>ROUNDDOWN((M154-L154)/(365.25/12),0)</f>
        <v>23</v>
      </c>
      <c r="Y154" s="214">
        <f ca="1">ROUNDDOWN((M154-TODAY())/(365.25/12),0)</f>
        <v>11</v>
      </c>
      <c r="Z154" s="216">
        <f ca="1">W154/X154</f>
        <v>0.52173913043478259</v>
      </c>
      <c r="AA154" s="216">
        <f>O154/N154</f>
        <v>0.2348198</v>
      </c>
      <c r="AB154" s="216">
        <f ca="1">AA154-Z154</f>
        <v>-0.28691933043478257</v>
      </c>
      <c r="AC154" s="217">
        <f ca="1">O154/W154</f>
        <v>4892.0791666666664</v>
      </c>
      <c r="AD154" s="214">
        <f ca="1">V154-(("june 30, 2018"-TODAY())*AC154)</f>
        <v>1693163.3541666667</v>
      </c>
      <c r="AE154" s="211" t="str">
        <f ca="1">IF(W154&gt;36,"1","")</f>
        <v/>
      </c>
      <c r="AF154" s="211" t="str">
        <f ca="1">IF(Y154&lt;1,"1","")</f>
        <v/>
      </c>
      <c r="AG154" s="211" t="str">
        <f ca="1">IF(AB154&lt;-15%,"1","")</f>
        <v>1</v>
      </c>
      <c r="AH154" s="211" t="str">
        <f>IF(AA154&lt;40%,"1","")</f>
        <v>1</v>
      </c>
      <c r="AI154" s="211" t="str">
        <f ca="1">IF(W154&gt;23,IF(AA154&lt;60%,"1",""),"")</f>
        <v/>
      </c>
      <c r="AJ154" s="211" t="str">
        <f ca="1">IF(Y154&lt;7,IF(AA154&lt;40%,"1",""),"")</f>
        <v/>
      </c>
      <c r="AK154" s="211" t="str">
        <f ca="1">IF(AD154&lt;0,"1","")</f>
        <v/>
      </c>
      <c r="AL154" s="218"/>
      <c r="AM154" s="218"/>
      <c r="AN154" s="211" t="e">
        <f>VLOOKUP(J154,'[2]Region code'!$A$3:$B$9,2,FALSE)</f>
        <v>#N/A</v>
      </c>
    </row>
    <row r="155" spans="1:40" ht="17.25">
      <c r="A155" s="99" t="s">
        <v>319</v>
      </c>
      <c r="B155" s="99" t="s">
        <v>320</v>
      </c>
      <c r="C155" s="99" t="s">
        <v>70</v>
      </c>
      <c r="D155" s="99" t="s">
        <v>662</v>
      </c>
      <c r="E155" s="99" t="s">
        <v>663</v>
      </c>
      <c r="F155" s="99" t="s">
        <v>664</v>
      </c>
      <c r="G155" s="99" t="s">
        <v>74</v>
      </c>
      <c r="H155" s="99" t="s">
        <v>75</v>
      </c>
      <c r="I155" s="99" t="s">
        <v>665</v>
      </c>
      <c r="J155" s="99" t="s">
        <v>3</v>
      </c>
      <c r="K155" s="99" t="s">
        <v>207</v>
      </c>
      <c r="L155" s="103">
        <v>43227</v>
      </c>
      <c r="M155" s="103">
        <v>43830</v>
      </c>
      <c r="N155" s="104">
        <v>200000</v>
      </c>
      <c r="O155" s="104">
        <v>43826.9</v>
      </c>
      <c r="P155" s="104">
        <v>39388.61</v>
      </c>
      <c r="Q155" s="104">
        <v>11819.2</v>
      </c>
      <c r="R155" s="167">
        <f>IF(MONTH(M155)&gt;6,YEAR(M155)+1,YEAR(M155))</f>
        <v>2020</v>
      </c>
      <c r="S155" s="215">
        <f>YEAR(L155)</f>
        <v>2018</v>
      </c>
      <c r="T155" s="214">
        <f>MONTH(L155)</f>
        <v>5</v>
      </c>
      <c r="U155" s="211" t="str">
        <f>IF(T155&gt;9,CONCATENATE(S155,T155),CONCATENATE(S155,"0",T155))</f>
        <v>201805</v>
      </c>
      <c r="V155" s="214">
        <f>N155-O155</f>
        <v>156173.1</v>
      </c>
      <c r="W155" s="214">
        <f ca="1">ROUNDUP((TODAY()-L155)/(365.25/12),0)</f>
        <v>12</v>
      </c>
      <c r="X155" s="214">
        <f>ROUNDDOWN((M155-L155)/(365.25/12),0)</f>
        <v>19</v>
      </c>
      <c r="Y155" s="214">
        <f ca="1">ROUNDDOWN((M155-TODAY())/(365.25/12),0)</f>
        <v>7</v>
      </c>
      <c r="Z155" s="216">
        <f ca="1">W155/X155</f>
        <v>0.63157894736842102</v>
      </c>
      <c r="AA155" s="216">
        <f>O155/N155</f>
        <v>0.21913450000000001</v>
      </c>
      <c r="AB155" s="216">
        <f ca="1">AA155-Z155</f>
        <v>-0.41244444736842101</v>
      </c>
      <c r="AC155" s="217">
        <f ca="1">O155/W155</f>
        <v>3652.2416666666668</v>
      </c>
      <c r="AD155" s="214">
        <f ca="1">V155-(("june 30, 2018"-TODAY())*AC155)</f>
        <v>1277411.2916666667</v>
      </c>
      <c r="AE155" s="211" t="str">
        <f ca="1">IF(W155&gt;36,"1","")</f>
        <v/>
      </c>
      <c r="AF155" s="211" t="str">
        <f ca="1">IF(Y155&lt;1,"1","")</f>
        <v/>
      </c>
      <c r="AG155" s="211" t="str">
        <f ca="1">IF(AB155&lt;-15%,"1","")</f>
        <v>1</v>
      </c>
      <c r="AH155" s="211" t="str">
        <f>IF(AA155&lt;40%,"1","")</f>
        <v>1</v>
      </c>
      <c r="AI155" s="211" t="str">
        <f ca="1">IF(W155&gt;23,IF(AA155&lt;60%,"1",""),"")</f>
        <v/>
      </c>
      <c r="AJ155" s="211" t="str">
        <f ca="1">IF(Y155&lt;7,IF(AA155&lt;40%,"1",""),"")</f>
        <v/>
      </c>
      <c r="AK155" s="211" t="str">
        <f ca="1">IF(AD155&lt;0,"1","")</f>
        <v/>
      </c>
      <c r="AL155" s="218"/>
      <c r="AM155" s="218"/>
      <c r="AN155" s="211" t="e">
        <f>VLOOKUP(J155,'[2]Region code'!$A$3:$B$9,2,FALSE)</f>
        <v>#N/A</v>
      </c>
    </row>
    <row r="156" spans="1:40" ht="17.25">
      <c r="A156" s="99" t="s">
        <v>243</v>
      </c>
      <c r="B156" s="99" t="s">
        <v>244</v>
      </c>
      <c r="C156" s="99" t="s">
        <v>70</v>
      </c>
      <c r="D156" s="99" t="s">
        <v>666</v>
      </c>
      <c r="E156" s="99" t="s">
        <v>667</v>
      </c>
      <c r="F156" s="99" t="s">
        <v>668</v>
      </c>
      <c r="G156" s="99" t="s">
        <v>74</v>
      </c>
      <c r="H156" s="99" t="s">
        <v>75</v>
      </c>
      <c r="I156" s="99" t="s">
        <v>669</v>
      </c>
      <c r="J156" s="99" t="s">
        <v>2</v>
      </c>
      <c r="K156" s="99" t="s">
        <v>249</v>
      </c>
      <c r="L156" s="103">
        <v>43223</v>
      </c>
      <c r="M156" s="103">
        <v>43769</v>
      </c>
      <c r="N156" s="104">
        <v>325000</v>
      </c>
      <c r="O156" s="104">
        <v>178942.24</v>
      </c>
      <c r="P156" s="104">
        <v>178502.24</v>
      </c>
      <c r="Q156" s="104">
        <v>46172</v>
      </c>
      <c r="R156" s="167">
        <f>IF(MONTH(M156)&gt;6,YEAR(M156)+1,YEAR(M156))</f>
        <v>2020</v>
      </c>
      <c r="S156" s="215">
        <f>YEAR(L156)</f>
        <v>2018</v>
      </c>
      <c r="T156" s="214">
        <f>MONTH(L156)</f>
        <v>5</v>
      </c>
      <c r="U156" s="211" t="str">
        <f>IF(T156&gt;9,CONCATENATE(S156,T156),CONCATENATE(S156,"0",T156))</f>
        <v>201805</v>
      </c>
      <c r="V156" s="214">
        <f>N156-O156</f>
        <v>146057.76</v>
      </c>
      <c r="W156" s="214">
        <f ca="1">ROUNDUP((TODAY()-L156)/(365.25/12),0)</f>
        <v>12</v>
      </c>
      <c r="X156" s="214">
        <f>ROUNDDOWN((M156-L156)/(365.25/12),0)</f>
        <v>17</v>
      </c>
      <c r="Y156" s="214">
        <f ca="1">ROUNDDOWN((M156-TODAY())/(365.25/12),0)</f>
        <v>5</v>
      </c>
      <c r="Z156" s="216">
        <f ca="1">W156/X156</f>
        <v>0.70588235294117652</v>
      </c>
      <c r="AA156" s="216">
        <f>O156/N156</f>
        <v>0.55059150769230769</v>
      </c>
      <c r="AB156" s="216">
        <f ca="1">AA156-Z156</f>
        <v>-0.15529084524886883</v>
      </c>
      <c r="AC156" s="217">
        <f ca="1">O156/W156</f>
        <v>14911.853333333333</v>
      </c>
      <c r="AD156" s="214">
        <f ca="1">V156-(("june 30, 2018"-TODAY())*AC156)</f>
        <v>4723996.7333333325</v>
      </c>
      <c r="AE156" s="211" t="str">
        <f ca="1">IF(W156&gt;36,"1","")</f>
        <v/>
      </c>
      <c r="AF156" s="211" t="str">
        <f ca="1">IF(Y156&lt;1,"1","")</f>
        <v/>
      </c>
      <c r="AG156" s="211" t="str">
        <f ca="1">IF(AB156&lt;-15%,"1","")</f>
        <v>1</v>
      </c>
      <c r="AH156" s="211" t="str">
        <f>IF(AA156&lt;40%,"1","")</f>
        <v/>
      </c>
      <c r="AI156" s="211" t="str">
        <f ca="1">IF(W156&gt;23,IF(AA156&lt;60%,"1",""),"")</f>
        <v/>
      </c>
      <c r="AJ156" s="211" t="str">
        <f ca="1">IF(Y156&lt;7,IF(AA156&lt;40%,"1",""),"")</f>
        <v/>
      </c>
      <c r="AK156" s="211" t="str">
        <f ca="1">IF(AD156&lt;0,"1","")</f>
        <v/>
      </c>
      <c r="AL156" s="218"/>
      <c r="AM156" s="218"/>
      <c r="AN156" s="211" t="e">
        <f>VLOOKUP(J156,'[2]Region code'!$A$3:$B$9,2,FALSE)</f>
        <v>#N/A</v>
      </c>
    </row>
    <row r="157" spans="1:40" ht="17.25">
      <c r="A157" s="99" t="s">
        <v>243</v>
      </c>
      <c r="B157" s="99" t="s">
        <v>244</v>
      </c>
      <c r="C157" s="99" t="s">
        <v>70</v>
      </c>
      <c r="D157" s="99" t="s">
        <v>670</v>
      </c>
      <c r="E157" s="99" t="s">
        <v>671</v>
      </c>
      <c r="F157" s="99" t="s">
        <v>672</v>
      </c>
      <c r="G157" s="99" t="s">
        <v>74</v>
      </c>
      <c r="H157" s="99" t="s">
        <v>75</v>
      </c>
      <c r="I157" s="99" t="s">
        <v>673</v>
      </c>
      <c r="J157" s="99" t="s">
        <v>2</v>
      </c>
      <c r="K157" s="99" t="s">
        <v>182</v>
      </c>
      <c r="L157" s="103">
        <v>43223</v>
      </c>
      <c r="M157" s="103">
        <v>43793</v>
      </c>
      <c r="N157" s="104">
        <v>165000</v>
      </c>
      <c r="O157" s="104">
        <v>152453.68</v>
      </c>
      <c r="P157" s="104">
        <v>134749.74</v>
      </c>
      <c r="Q157" s="104">
        <v>12527.45</v>
      </c>
      <c r="R157" s="167">
        <f>IF(MONTH(M157)&gt;6,YEAR(M157)+1,YEAR(M157))</f>
        <v>2020</v>
      </c>
      <c r="S157" s="215">
        <f>YEAR(L157)</f>
        <v>2018</v>
      </c>
      <c r="T157" s="214">
        <f>MONTH(L157)</f>
        <v>5</v>
      </c>
      <c r="U157" s="211" t="str">
        <f>IF(T157&gt;9,CONCATENATE(S157,T157),CONCATENATE(S157,"0",T157))</f>
        <v>201805</v>
      </c>
      <c r="V157" s="214">
        <f>N157-O157</f>
        <v>12546.320000000007</v>
      </c>
      <c r="W157" s="214">
        <f ca="1">ROUNDUP((TODAY()-L157)/(365.25/12),0)</f>
        <v>12</v>
      </c>
      <c r="X157" s="214">
        <f>ROUNDDOWN((M157-L157)/(365.25/12),0)</f>
        <v>18</v>
      </c>
      <c r="Y157" s="214">
        <f ca="1">ROUNDDOWN((M157-TODAY())/(365.25/12),0)</f>
        <v>6</v>
      </c>
      <c r="Z157" s="216">
        <f ca="1">W157/X157</f>
        <v>0.66666666666666663</v>
      </c>
      <c r="AA157" s="216">
        <f>O157/N157</f>
        <v>0.92396169696969688</v>
      </c>
      <c r="AB157" s="216">
        <f ca="1">AA157-Z157</f>
        <v>0.25729503030303025</v>
      </c>
      <c r="AC157" s="217">
        <f ca="1">O157/W157</f>
        <v>12704.473333333333</v>
      </c>
      <c r="AD157" s="214">
        <f ca="1">V157-(("june 30, 2018"-TODAY())*AC157)</f>
        <v>3912819.6333333333</v>
      </c>
      <c r="AE157" s="211" t="str">
        <f ca="1">IF(W157&gt;36,"1","")</f>
        <v/>
      </c>
      <c r="AF157" s="211" t="str">
        <f ca="1">IF(Y157&lt;1,"1","")</f>
        <v/>
      </c>
      <c r="AG157" s="211" t="str">
        <f ca="1">IF(AB157&lt;-15%,"1","")</f>
        <v/>
      </c>
      <c r="AH157" s="211" t="str">
        <f>IF(AA157&lt;40%,"1","")</f>
        <v/>
      </c>
      <c r="AI157" s="211" t="str">
        <f ca="1">IF(W157&gt;23,IF(AA157&lt;60%,"1",""),"")</f>
        <v/>
      </c>
      <c r="AJ157" s="211" t="str">
        <f ca="1">IF(Y157&lt;7,IF(AA157&lt;40%,"1",""),"")</f>
        <v/>
      </c>
      <c r="AK157" s="211" t="str">
        <f ca="1">IF(AD157&lt;0,"1","")</f>
        <v/>
      </c>
      <c r="AL157" s="218"/>
      <c r="AM157" s="218"/>
      <c r="AN157" s="211" t="e">
        <f>VLOOKUP(J157,'[2]Region code'!$A$3:$B$9,2,FALSE)</f>
        <v>#N/A</v>
      </c>
    </row>
    <row r="158" spans="1:40" ht="17.25">
      <c r="A158" s="99" t="s">
        <v>319</v>
      </c>
      <c r="B158" s="99" t="s">
        <v>320</v>
      </c>
      <c r="C158" s="99" t="s">
        <v>70</v>
      </c>
      <c r="D158" s="99" t="s">
        <v>674</v>
      </c>
      <c r="E158" s="99" t="s">
        <v>675</v>
      </c>
      <c r="F158" s="99" t="s">
        <v>676</v>
      </c>
      <c r="G158" s="99" t="s">
        <v>74</v>
      </c>
      <c r="H158" s="99" t="s">
        <v>75</v>
      </c>
      <c r="I158" s="99" t="s">
        <v>677</v>
      </c>
      <c r="J158" s="99" t="s">
        <v>3</v>
      </c>
      <c r="K158" s="99" t="s">
        <v>657</v>
      </c>
      <c r="L158" s="103">
        <v>43223</v>
      </c>
      <c r="M158" s="103">
        <v>43769</v>
      </c>
      <c r="N158" s="104">
        <v>100000</v>
      </c>
      <c r="O158" s="104">
        <v>36537.93</v>
      </c>
      <c r="P158" s="104">
        <v>36537.93</v>
      </c>
      <c r="Q158" s="104">
        <v>0</v>
      </c>
      <c r="R158" s="167">
        <f>IF(MONTH(M158)&gt;6,YEAR(M158)+1,YEAR(M158))</f>
        <v>2020</v>
      </c>
      <c r="S158" s="215">
        <f>YEAR(L158)</f>
        <v>2018</v>
      </c>
      <c r="T158" s="214">
        <f>MONTH(L158)</f>
        <v>5</v>
      </c>
      <c r="U158" s="211" t="str">
        <f>IF(T158&gt;9,CONCATENATE(S158,T158),CONCATENATE(S158,"0",T158))</f>
        <v>201805</v>
      </c>
      <c r="V158" s="214">
        <f>N158-O158</f>
        <v>63462.07</v>
      </c>
      <c r="W158" s="214">
        <f ca="1">ROUNDUP((TODAY()-L158)/(365.25/12),0)</f>
        <v>12</v>
      </c>
      <c r="X158" s="214">
        <f>ROUNDDOWN((M158-L158)/(365.25/12),0)</f>
        <v>17</v>
      </c>
      <c r="Y158" s="214">
        <f ca="1">ROUNDDOWN((M158-TODAY())/(365.25/12),0)</f>
        <v>5</v>
      </c>
      <c r="Z158" s="216">
        <f ca="1">W158/X158</f>
        <v>0.70588235294117652</v>
      </c>
      <c r="AA158" s="216">
        <f>O158/N158</f>
        <v>0.36537930000000002</v>
      </c>
      <c r="AB158" s="216">
        <f ca="1">AA158-Z158</f>
        <v>-0.3405030529411765</v>
      </c>
      <c r="AC158" s="217">
        <f ca="1">O158/W158</f>
        <v>3044.8274999999999</v>
      </c>
      <c r="AD158" s="214">
        <f ca="1">V158-(("june 30, 2018"-TODAY())*AC158)</f>
        <v>998224.11249999993</v>
      </c>
      <c r="AE158" s="211" t="str">
        <f ca="1">IF(W158&gt;36,"1","")</f>
        <v/>
      </c>
      <c r="AF158" s="211" t="str">
        <f ca="1">IF(Y158&lt;1,"1","")</f>
        <v/>
      </c>
      <c r="AG158" s="211" t="str">
        <f ca="1">IF(AB158&lt;-15%,"1","")</f>
        <v>1</v>
      </c>
      <c r="AH158" s="211" t="str">
        <f>IF(AA158&lt;40%,"1","")</f>
        <v>1</v>
      </c>
      <c r="AI158" s="211" t="str">
        <f ca="1">IF(W158&gt;23,IF(AA158&lt;60%,"1",""),"")</f>
        <v/>
      </c>
      <c r="AJ158" s="211" t="str">
        <f ca="1">IF(Y158&lt;7,IF(AA158&lt;40%,"1",""),"")</f>
        <v>1</v>
      </c>
      <c r="AK158" s="211" t="str">
        <f ca="1">IF(AD158&lt;0,"1","")</f>
        <v/>
      </c>
      <c r="AL158" s="218"/>
      <c r="AM158" s="218"/>
      <c r="AN158" s="211" t="e">
        <f>VLOOKUP(J158,'[2]Region code'!$A$3:$B$9,2,FALSE)</f>
        <v>#N/A</v>
      </c>
    </row>
    <row r="159" spans="1:40" ht="17.25">
      <c r="A159" s="99" t="s">
        <v>319</v>
      </c>
      <c r="B159" s="99" t="s">
        <v>320</v>
      </c>
      <c r="C159" s="99" t="s">
        <v>70</v>
      </c>
      <c r="D159" s="99" t="s">
        <v>678</v>
      </c>
      <c r="E159" s="99" t="s">
        <v>679</v>
      </c>
      <c r="F159" s="99" t="s">
        <v>680</v>
      </c>
      <c r="G159" s="99" t="s">
        <v>74</v>
      </c>
      <c r="H159" s="99" t="s">
        <v>75</v>
      </c>
      <c r="I159" s="99" t="s">
        <v>3271</v>
      </c>
      <c r="J159" s="99" t="s">
        <v>3</v>
      </c>
      <c r="K159" s="99" t="s">
        <v>682</v>
      </c>
      <c r="L159" s="103">
        <v>43222</v>
      </c>
      <c r="M159" s="103">
        <v>44012</v>
      </c>
      <c r="N159" s="104">
        <v>250000</v>
      </c>
      <c r="O159" s="104">
        <v>32861.4</v>
      </c>
      <c r="P159" s="104">
        <v>32861.4</v>
      </c>
      <c r="Q159" s="104">
        <v>0</v>
      </c>
      <c r="R159" s="167">
        <f>IF(MONTH(M159)&gt;6,YEAR(M159)+1,YEAR(M159))</f>
        <v>2020</v>
      </c>
      <c r="S159" s="215">
        <f>YEAR(L159)</f>
        <v>2018</v>
      </c>
      <c r="T159" s="214">
        <f>MONTH(L159)</f>
        <v>5</v>
      </c>
      <c r="U159" s="211" t="str">
        <f>IF(T159&gt;9,CONCATENATE(S159,T159),CONCATENATE(S159,"0",T159))</f>
        <v>201805</v>
      </c>
      <c r="V159" s="214">
        <f>N159-O159</f>
        <v>217138.6</v>
      </c>
      <c r="W159" s="214">
        <f ca="1">ROUNDUP((TODAY()-L159)/(365.25/12),0)</f>
        <v>13</v>
      </c>
      <c r="X159" s="214">
        <f>ROUNDDOWN((M159-L159)/(365.25/12),0)</f>
        <v>25</v>
      </c>
      <c r="Y159" s="214">
        <f ca="1">ROUNDDOWN((M159-TODAY())/(365.25/12),0)</f>
        <v>13</v>
      </c>
      <c r="Z159" s="216">
        <f ca="1">W159/X159</f>
        <v>0.52</v>
      </c>
      <c r="AA159" s="216">
        <f>O159/N159</f>
        <v>0.1314456</v>
      </c>
      <c r="AB159" s="216">
        <f ca="1">AA159-Z159</f>
        <v>-0.38855440000000002</v>
      </c>
      <c r="AC159" s="217">
        <f ca="1">O159/W159</f>
        <v>2527.8000000000002</v>
      </c>
      <c r="AD159" s="214">
        <f ca="1">V159-(("june 30, 2018"-TODAY())*AC159)</f>
        <v>993173.20000000007</v>
      </c>
      <c r="AE159" s="211" t="str">
        <f ca="1">IF(W159&gt;36,"1","")</f>
        <v/>
      </c>
      <c r="AF159" s="211" t="str">
        <f ca="1">IF(Y159&lt;1,"1","")</f>
        <v/>
      </c>
      <c r="AG159" s="211" t="str">
        <f ca="1">IF(AB159&lt;-15%,"1","")</f>
        <v>1</v>
      </c>
      <c r="AH159" s="211" t="str">
        <f>IF(AA159&lt;40%,"1","")</f>
        <v>1</v>
      </c>
      <c r="AI159" s="211" t="str">
        <f ca="1">IF(W159&gt;23,IF(AA159&lt;60%,"1",""),"")</f>
        <v/>
      </c>
      <c r="AJ159" s="211" t="str">
        <f ca="1">IF(Y159&lt;7,IF(AA159&lt;40%,"1",""),"")</f>
        <v/>
      </c>
      <c r="AK159" s="211" t="str">
        <f ca="1">IF(AD159&lt;0,"1","")</f>
        <v/>
      </c>
      <c r="AL159" s="218"/>
      <c r="AM159" s="218"/>
      <c r="AN159" s="211" t="e">
        <f>VLOOKUP(J159,'[2]Region code'!$A$3:$B$9,2,FALSE)</f>
        <v>#N/A</v>
      </c>
    </row>
    <row r="160" spans="1:40" ht="17.25">
      <c r="A160" s="99" t="s">
        <v>68</v>
      </c>
      <c r="B160" s="99" t="s">
        <v>69</v>
      </c>
      <c r="C160" s="99" t="s">
        <v>70</v>
      </c>
      <c r="D160" s="99" t="s">
        <v>683</v>
      </c>
      <c r="E160" s="99" t="s">
        <v>623</v>
      </c>
      <c r="F160" s="99" t="s">
        <v>684</v>
      </c>
      <c r="G160" s="99" t="s">
        <v>74</v>
      </c>
      <c r="H160" s="99" t="s">
        <v>75</v>
      </c>
      <c r="I160" s="99" t="s">
        <v>625</v>
      </c>
      <c r="J160" s="99" t="s">
        <v>5</v>
      </c>
      <c r="K160" s="99" t="s">
        <v>626</v>
      </c>
      <c r="L160" s="103">
        <v>43217</v>
      </c>
      <c r="M160" s="103">
        <v>44012</v>
      </c>
      <c r="N160" s="104">
        <v>160000</v>
      </c>
      <c r="O160" s="104">
        <v>105091.88</v>
      </c>
      <c r="P160" s="104">
        <v>105091.88</v>
      </c>
      <c r="Q160" s="104">
        <v>6200</v>
      </c>
      <c r="R160" s="167">
        <f>IF(MONTH(M160)&gt;6,YEAR(M160)+1,YEAR(M160))</f>
        <v>2020</v>
      </c>
      <c r="S160" s="215">
        <f>YEAR(L160)</f>
        <v>2018</v>
      </c>
      <c r="T160" s="214">
        <f>MONTH(L160)</f>
        <v>4</v>
      </c>
      <c r="U160" s="211" t="str">
        <f>IF(T160&gt;9,CONCATENATE(S160,T160),CONCATENATE(S160,"0",T160))</f>
        <v>201804</v>
      </c>
      <c r="V160" s="214">
        <f>N160-O160</f>
        <v>54908.119999999995</v>
      </c>
      <c r="W160" s="214">
        <f ca="1">ROUNDUP((TODAY()-L160)/(365.25/12),0)</f>
        <v>13</v>
      </c>
      <c r="X160" s="214">
        <f>ROUNDDOWN((M160-L160)/(365.25/12),0)</f>
        <v>26</v>
      </c>
      <c r="Y160" s="214">
        <f ca="1">ROUNDDOWN((M160-TODAY())/(365.25/12),0)</f>
        <v>13</v>
      </c>
      <c r="Z160" s="216">
        <f ca="1">W160/X160</f>
        <v>0.5</v>
      </c>
      <c r="AA160" s="216">
        <f>O160/N160</f>
        <v>0.65682425</v>
      </c>
      <c r="AB160" s="216">
        <f ca="1">AA160-Z160</f>
        <v>0.15682425</v>
      </c>
      <c r="AC160" s="217">
        <f ca="1">O160/W160</f>
        <v>8083.9907692307697</v>
      </c>
      <c r="AD160" s="214">
        <f ca="1">V160-(("june 30, 2018"-TODAY())*AC160)</f>
        <v>2536693.2861538464</v>
      </c>
      <c r="AE160" s="211" t="str">
        <f ca="1">IF(W160&gt;36,"1","")</f>
        <v/>
      </c>
      <c r="AF160" s="211" t="str">
        <f ca="1">IF(Y160&lt;1,"1","")</f>
        <v/>
      </c>
      <c r="AG160" s="211" t="str">
        <f ca="1">IF(AB160&lt;-15%,"1","")</f>
        <v/>
      </c>
      <c r="AH160" s="211" t="str">
        <f>IF(AA160&lt;40%,"1","")</f>
        <v/>
      </c>
      <c r="AI160" s="211" t="str">
        <f ca="1">IF(W160&gt;23,IF(AA160&lt;60%,"1",""),"")</f>
        <v/>
      </c>
      <c r="AJ160" s="211" t="str">
        <f ca="1">IF(Y160&lt;7,IF(AA160&lt;40%,"1",""),"")</f>
        <v/>
      </c>
      <c r="AK160" s="211" t="str">
        <f ca="1">IF(AD160&lt;0,"1","")</f>
        <v/>
      </c>
      <c r="AL160" s="218"/>
      <c r="AM160" s="218"/>
      <c r="AN160" s="211" t="e">
        <f>VLOOKUP(J160,'[2]Region code'!$A$3:$B$9,2,FALSE)</f>
        <v>#N/A</v>
      </c>
    </row>
    <row r="161" spans="1:40" ht="17.25">
      <c r="A161" s="99" t="s">
        <v>68</v>
      </c>
      <c r="B161" s="99" t="s">
        <v>69</v>
      </c>
      <c r="C161" s="99" t="s">
        <v>70</v>
      </c>
      <c r="D161" s="99" t="s">
        <v>685</v>
      </c>
      <c r="E161" s="99" t="s">
        <v>686</v>
      </c>
      <c r="F161" s="99" t="s">
        <v>687</v>
      </c>
      <c r="G161" s="99" t="s">
        <v>74</v>
      </c>
      <c r="H161" s="99" t="s">
        <v>75</v>
      </c>
      <c r="I161" s="99" t="s">
        <v>688</v>
      </c>
      <c r="J161" s="99" t="s">
        <v>5</v>
      </c>
      <c r="K161" s="99" t="s">
        <v>227</v>
      </c>
      <c r="L161" s="103">
        <v>43216</v>
      </c>
      <c r="M161" s="103">
        <v>43511</v>
      </c>
      <c r="N161" s="104">
        <v>100000</v>
      </c>
      <c r="O161" s="104">
        <v>99656.4</v>
      </c>
      <c r="P161" s="104">
        <v>57205.82</v>
      </c>
      <c r="Q161" s="104">
        <v>0</v>
      </c>
      <c r="R161" s="167">
        <f>IF(MONTH(M161)&gt;6,YEAR(M161)+1,YEAR(M161))</f>
        <v>2019</v>
      </c>
      <c r="S161" s="215">
        <f>YEAR(L161)</f>
        <v>2018</v>
      </c>
      <c r="T161" s="214">
        <f>MONTH(L161)</f>
        <v>4</v>
      </c>
      <c r="U161" s="211" t="str">
        <f>IF(T161&gt;9,CONCATENATE(S161,T161),CONCATENATE(S161,"0",T161))</f>
        <v>201804</v>
      </c>
      <c r="V161" s="214">
        <f>N161-O161</f>
        <v>343.60000000000582</v>
      </c>
      <c r="W161" s="214">
        <f ca="1">ROUNDUP((TODAY()-L161)/(365.25/12),0)</f>
        <v>13</v>
      </c>
      <c r="X161" s="214">
        <f>ROUNDDOWN((M161-L161)/(365.25/12),0)</f>
        <v>9</v>
      </c>
      <c r="Y161" s="214">
        <f ca="1">ROUNDDOWN((M161-TODAY())/(365.25/12),0)</f>
        <v>-2</v>
      </c>
      <c r="Z161" s="216">
        <f ca="1">W161/X161</f>
        <v>1.4444444444444444</v>
      </c>
      <c r="AA161" s="216">
        <f>O161/N161</f>
        <v>0.99656399999999989</v>
      </c>
      <c r="AB161" s="216">
        <f ca="1">AA161-Z161</f>
        <v>-0.44788044444444453</v>
      </c>
      <c r="AC161" s="217">
        <f ca="1">O161/W161</f>
        <v>7665.876923076923</v>
      </c>
      <c r="AD161" s="214">
        <f ca="1">V161-(("june 30, 2018"-TODAY())*AC161)</f>
        <v>2353767.8153846157</v>
      </c>
      <c r="AE161" s="211" t="str">
        <f ca="1">IF(W161&gt;36,"1","")</f>
        <v/>
      </c>
      <c r="AF161" s="211" t="str">
        <f ca="1">IF(Y161&lt;1,"1","")</f>
        <v>1</v>
      </c>
      <c r="AG161" s="211" t="str">
        <f ca="1">IF(AB161&lt;-15%,"1","")</f>
        <v>1</v>
      </c>
      <c r="AH161" s="211" t="str">
        <f>IF(AA161&lt;40%,"1","")</f>
        <v/>
      </c>
      <c r="AI161" s="211" t="str">
        <f ca="1">IF(W161&gt;23,IF(AA161&lt;60%,"1",""),"")</f>
        <v/>
      </c>
      <c r="AJ161" s="211" t="str">
        <f ca="1">IF(Y161&lt;7,IF(AA161&lt;40%,"1",""),"")</f>
        <v/>
      </c>
      <c r="AK161" s="211" t="str">
        <f ca="1">IF(AD161&lt;0,"1","")</f>
        <v/>
      </c>
      <c r="AL161" s="218"/>
      <c r="AM161" s="218"/>
      <c r="AN161" s="211" t="e">
        <f>VLOOKUP(J161,'[2]Region code'!$A$3:$B$9,2,FALSE)</f>
        <v>#N/A</v>
      </c>
    </row>
    <row r="162" spans="1:40" ht="17.25">
      <c r="A162" s="99" t="s">
        <v>118</v>
      </c>
      <c r="B162" s="99" t="s">
        <v>119</v>
      </c>
      <c r="C162" s="99" t="s">
        <v>120</v>
      </c>
      <c r="D162" s="99" t="s">
        <v>689</v>
      </c>
      <c r="E162" s="99" t="s">
        <v>690</v>
      </c>
      <c r="F162" s="99" t="s">
        <v>691</v>
      </c>
      <c r="G162" s="99" t="s">
        <v>74</v>
      </c>
      <c r="H162" s="99" t="s">
        <v>75</v>
      </c>
      <c r="I162" s="99" t="s">
        <v>629</v>
      </c>
      <c r="J162" s="99" t="s">
        <v>7</v>
      </c>
      <c r="K162" s="99" t="s">
        <v>161</v>
      </c>
      <c r="L162" s="103">
        <v>43216</v>
      </c>
      <c r="M162" s="103">
        <v>43799</v>
      </c>
      <c r="N162" s="104">
        <v>1000000</v>
      </c>
      <c r="O162" s="104">
        <v>315757.93</v>
      </c>
      <c r="P162" s="104">
        <v>307177.42</v>
      </c>
      <c r="Q162" s="104">
        <v>64815.87</v>
      </c>
      <c r="R162" s="167">
        <f>IF(MONTH(M162)&gt;6,YEAR(M162)+1,YEAR(M162))</f>
        <v>2020</v>
      </c>
      <c r="S162" s="215">
        <f>YEAR(L162)</f>
        <v>2018</v>
      </c>
      <c r="T162" s="214">
        <f>MONTH(L162)</f>
        <v>4</v>
      </c>
      <c r="U162" s="211" t="str">
        <f>IF(T162&gt;9,CONCATENATE(S162,T162),CONCATENATE(S162,"0",T162))</f>
        <v>201804</v>
      </c>
      <c r="V162" s="214">
        <f>N162-O162</f>
        <v>684242.07000000007</v>
      </c>
      <c r="W162" s="214">
        <f ca="1">ROUNDUP((TODAY()-L162)/(365.25/12),0)</f>
        <v>13</v>
      </c>
      <c r="X162" s="214">
        <f>ROUNDDOWN((M162-L162)/(365.25/12),0)</f>
        <v>19</v>
      </c>
      <c r="Y162" s="214">
        <f ca="1">ROUNDDOWN((M162-TODAY())/(365.25/12),0)</f>
        <v>6</v>
      </c>
      <c r="Z162" s="216">
        <f ca="1">W162/X162</f>
        <v>0.68421052631578949</v>
      </c>
      <c r="AA162" s="216">
        <f>O162/N162</f>
        <v>0.31575793000000002</v>
      </c>
      <c r="AB162" s="216">
        <f ca="1">AA162-Z162</f>
        <v>-0.36845259631578947</v>
      </c>
      <c r="AC162" s="217">
        <f ca="1">O162/W162</f>
        <v>24289.07153846154</v>
      </c>
      <c r="AD162" s="214">
        <f ca="1">V162-(("june 30, 2018"-TODAY())*AC162)</f>
        <v>8140987.0323076928</v>
      </c>
      <c r="AE162" s="211" t="str">
        <f ca="1">IF(W162&gt;36,"1","")</f>
        <v/>
      </c>
      <c r="AF162" s="211" t="str">
        <f ca="1">IF(Y162&lt;1,"1","")</f>
        <v/>
      </c>
      <c r="AG162" s="211" t="str">
        <f ca="1">IF(AB162&lt;-15%,"1","")</f>
        <v>1</v>
      </c>
      <c r="AH162" s="211" t="str">
        <f>IF(AA162&lt;40%,"1","")</f>
        <v>1</v>
      </c>
      <c r="AI162" s="211" t="str">
        <f ca="1">IF(W162&gt;23,IF(AA162&lt;60%,"1",""),"")</f>
        <v/>
      </c>
      <c r="AJ162" s="211" t="str">
        <f ca="1">IF(Y162&lt;7,IF(AA162&lt;40%,"1",""),"")</f>
        <v>1</v>
      </c>
      <c r="AK162" s="211" t="str">
        <f ca="1">IF(AD162&lt;0,"1","")</f>
        <v/>
      </c>
      <c r="AL162" s="218"/>
      <c r="AM162" s="218"/>
      <c r="AN162" s="211" t="e">
        <f>VLOOKUP(J162,'[2]Region code'!$A$3:$B$9,2,FALSE)</f>
        <v>#N/A</v>
      </c>
    </row>
    <row r="163" spans="1:40" ht="17.25">
      <c r="A163" s="99" t="s">
        <v>692</v>
      </c>
      <c r="B163" s="99" t="s">
        <v>156</v>
      </c>
      <c r="C163" s="99" t="s">
        <v>80</v>
      </c>
      <c r="D163" s="99" t="s">
        <v>693</v>
      </c>
      <c r="E163" s="99" t="s">
        <v>694</v>
      </c>
      <c r="F163" s="99" t="s">
        <v>695</v>
      </c>
      <c r="G163" s="99" t="s">
        <v>74</v>
      </c>
      <c r="H163" s="99" t="s">
        <v>75</v>
      </c>
      <c r="I163" s="99" t="s">
        <v>242</v>
      </c>
      <c r="J163" s="99" t="s">
        <v>7</v>
      </c>
      <c r="K163" s="99" t="s">
        <v>161</v>
      </c>
      <c r="L163" s="103">
        <v>43215</v>
      </c>
      <c r="M163" s="103">
        <v>43738</v>
      </c>
      <c r="N163" s="104">
        <v>300000</v>
      </c>
      <c r="O163" s="104">
        <v>142495.17000000001</v>
      </c>
      <c r="P163" s="104">
        <v>142495.17000000001</v>
      </c>
      <c r="Q163" s="104">
        <v>92919.56</v>
      </c>
      <c r="R163" s="167">
        <f>IF(MONTH(M163)&gt;6,YEAR(M163)+1,YEAR(M163))</f>
        <v>2020</v>
      </c>
      <c r="S163" s="215">
        <f>YEAR(L163)</f>
        <v>2018</v>
      </c>
      <c r="T163" s="214">
        <f>MONTH(L163)</f>
        <v>4</v>
      </c>
      <c r="U163" s="211" t="str">
        <f>IF(T163&gt;9,CONCATENATE(S163,T163),CONCATENATE(S163,"0",T163))</f>
        <v>201804</v>
      </c>
      <c r="V163" s="214">
        <f>N163-O163</f>
        <v>157504.82999999999</v>
      </c>
      <c r="W163" s="214">
        <f ca="1">ROUNDUP((TODAY()-L163)/(365.25/12),0)</f>
        <v>13</v>
      </c>
      <c r="X163" s="214">
        <f>ROUNDDOWN((M163-L163)/(365.25/12),0)</f>
        <v>17</v>
      </c>
      <c r="Y163" s="214">
        <f ca="1">ROUNDDOWN((M163-TODAY())/(365.25/12),0)</f>
        <v>4</v>
      </c>
      <c r="Z163" s="216">
        <f ca="1">W163/X163</f>
        <v>0.76470588235294112</v>
      </c>
      <c r="AA163" s="216">
        <f>O163/N163</f>
        <v>0.47498390000000007</v>
      </c>
      <c r="AB163" s="216">
        <f ca="1">AA163-Z163</f>
        <v>-0.28972198235294105</v>
      </c>
      <c r="AC163" s="217">
        <f ca="1">O163/W163</f>
        <v>10961.166923076924</v>
      </c>
      <c r="AD163" s="214">
        <f ca="1">V163-(("june 30, 2018"-TODAY())*AC163)</f>
        <v>3522583.0753846159</v>
      </c>
      <c r="AE163" s="211" t="str">
        <f ca="1">IF(W163&gt;36,"1","")</f>
        <v/>
      </c>
      <c r="AF163" s="211" t="str">
        <f ca="1">IF(Y163&lt;1,"1","")</f>
        <v/>
      </c>
      <c r="AG163" s="211" t="str">
        <f ca="1">IF(AB163&lt;-15%,"1","")</f>
        <v>1</v>
      </c>
      <c r="AH163" s="211" t="str">
        <f>IF(AA163&lt;40%,"1","")</f>
        <v/>
      </c>
      <c r="AI163" s="211" t="str">
        <f ca="1">IF(W163&gt;23,IF(AA163&lt;60%,"1",""),"")</f>
        <v/>
      </c>
      <c r="AJ163" s="211" t="str">
        <f ca="1">IF(Y163&lt;7,IF(AA163&lt;40%,"1",""),"")</f>
        <v/>
      </c>
      <c r="AK163" s="211" t="str">
        <f ca="1">IF(AD163&lt;0,"1","")</f>
        <v/>
      </c>
      <c r="AL163" s="218"/>
      <c r="AM163" s="218"/>
      <c r="AN163" s="211" t="e">
        <f>VLOOKUP(J163,'[2]Region code'!$A$3:$B$9,2,FALSE)</f>
        <v>#N/A</v>
      </c>
    </row>
    <row r="164" spans="1:40" ht="17.25">
      <c r="A164" s="99" t="s">
        <v>692</v>
      </c>
      <c r="B164" s="99" t="s">
        <v>156</v>
      </c>
      <c r="C164" s="99" t="s">
        <v>80</v>
      </c>
      <c r="D164" s="99" t="s">
        <v>696</v>
      </c>
      <c r="E164" s="99" t="s">
        <v>694</v>
      </c>
      <c r="F164" s="99" t="s">
        <v>697</v>
      </c>
      <c r="G164" s="99" t="s">
        <v>74</v>
      </c>
      <c r="H164" s="99" t="s">
        <v>75</v>
      </c>
      <c r="I164" s="99" t="s">
        <v>242</v>
      </c>
      <c r="J164" s="99" t="s">
        <v>7</v>
      </c>
      <c r="K164" s="99" t="s">
        <v>161</v>
      </c>
      <c r="L164" s="103">
        <v>43215</v>
      </c>
      <c r="M164" s="103">
        <v>43997</v>
      </c>
      <c r="N164" s="104">
        <v>500000</v>
      </c>
      <c r="O164" s="104">
        <v>92408.3</v>
      </c>
      <c r="P164" s="104">
        <v>69915.02</v>
      </c>
      <c r="Q164" s="104">
        <v>359109</v>
      </c>
      <c r="R164" s="167">
        <f>IF(MONTH(M164)&gt;6,YEAR(M164)+1,YEAR(M164))</f>
        <v>2020</v>
      </c>
      <c r="S164" s="215">
        <f>YEAR(L164)</f>
        <v>2018</v>
      </c>
      <c r="T164" s="214">
        <f>MONTH(L164)</f>
        <v>4</v>
      </c>
      <c r="U164" s="211" t="str">
        <f>IF(T164&gt;9,CONCATENATE(S164,T164),CONCATENATE(S164,"0",T164))</f>
        <v>201804</v>
      </c>
      <c r="V164" s="214">
        <f>N164-O164</f>
        <v>407591.7</v>
      </c>
      <c r="W164" s="214">
        <f ca="1">ROUNDUP((TODAY()-L164)/(365.25/12),0)</f>
        <v>13</v>
      </c>
      <c r="X164" s="214">
        <f>ROUNDDOWN((M164-L164)/(365.25/12),0)</f>
        <v>25</v>
      </c>
      <c r="Y164" s="214">
        <f ca="1">ROUNDDOWN((M164-TODAY())/(365.25/12),0)</f>
        <v>13</v>
      </c>
      <c r="Z164" s="216">
        <f ca="1">W164/X164</f>
        <v>0.52</v>
      </c>
      <c r="AA164" s="216">
        <f>O164/N164</f>
        <v>0.1848166</v>
      </c>
      <c r="AB164" s="216">
        <f ca="1">AA164-Z164</f>
        <v>-0.33518340000000002</v>
      </c>
      <c r="AC164" s="217">
        <f ca="1">O164/W164</f>
        <v>7108.3307692307699</v>
      </c>
      <c r="AD164" s="214">
        <f ca="1">V164-(("june 30, 2018"-TODAY())*AC164)</f>
        <v>2589849.2461538464</v>
      </c>
      <c r="AE164" s="211" t="str">
        <f ca="1">IF(W164&gt;36,"1","")</f>
        <v/>
      </c>
      <c r="AF164" s="211" t="str">
        <f ca="1">IF(Y164&lt;1,"1","")</f>
        <v/>
      </c>
      <c r="AG164" s="211" t="str">
        <f ca="1">IF(AB164&lt;-15%,"1","")</f>
        <v>1</v>
      </c>
      <c r="AH164" s="211" t="str">
        <f>IF(AA164&lt;40%,"1","")</f>
        <v>1</v>
      </c>
      <c r="AI164" s="211" t="str">
        <f ca="1">IF(W164&gt;23,IF(AA164&lt;60%,"1",""),"")</f>
        <v/>
      </c>
      <c r="AJ164" s="211" t="str">
        <f ca="1">IF(Y164&lt;7,IF(AA164&lt;40%,"1",""),"")</f>
        <v/>
      </c>
      <c r="AK164" s="211" t="str">
        <f ca="1">IF(AD164&lt;0,"1","")</f>
        <v/>
      </c>
      <c r="AL164" s="218"/>
      <c r="AM164" s="218"/>
      <c r="AN164" s="211" t="e">
        <f>VLOOKUP(J164,'[2]Region code'!$A$3:$B$9,2,FALSE)</f>
        <v>#N/A</v>
      </c>
    </row>
    <row r="165" spans="1:40" ht="17.25">
      <c r="A165" s="99" t="s">
        <v>118</v>
      </c>
      <c r="B165" s="99" t="s">
        <v>119</v>
      </c>
      <c r="C165" s="99" t="s">
        <v>120</v>
      </c>
      <c r="D165" s="99" t="s">
        <v>698</v>
      </c>
      <c r="E165" s="99" t="s">
        <v>483</v>
      </c>
      <c r="F165" s="99" t="s">
        <v>699</v>
      </c>
      <c r="G165" s="99" t="s">
        <v>74</v>
      </c>
      <c r="H165" s="99" t="s">
        <v>75</v>
      </c>
      <c r="I165" s="99" t="s">
        <v>242</v>
      </c>
      <c r="J165" s="99" t="s">
        <v>7</v>
      </c>
      <c r="K165" s="99" t="s">
        <v>485</v>
      </c>
      <c r="L165" s="103">
        <v>43213</v>
      </c>
      <c r="M165" s="103">
        <v>44012</v>
      </c>
      <c r="N165" s="104">
        <v>500000</v>
      </c>
      <c r="O165" s="104">
        <v>274242.51</v>
      </c>
      <c r="P165" s="104">
        <v>230731.96</v>
      </c>
      <c r="Q165" s="104">
        <v>65612</v>
      </c>
      <c r="R165" s="167">
        <f>IF(MONTH(M165)&gt;6,YEAR(M165)+1,YEAR(M165))</f>
        <v>2020</v>
      </c>
      <c r="S165" s="215">
        <f>YEAR(L165)</f>
        <v>2018</v>
      </c>
      <c r="T165" s="214">
        <f>MONTH(L165)</f>
        <v>4</v>
      </c>
      <c r="U165" s="211" t="str">
        <f>IF(T165&gt;9,CONCATENATE(S165,T165),CONCATENATE(S165,"0",T165))</f>
        <v>201804</v>
      </c>
      <c r="V165" s="214">
        <f>N165-O165</f>
        <v>225757.49</v>
      </c>
      <c r="W165" s="214">
        <f ca="1">ROUNDUP((TODAY()-L165)/(365.25/12),0)</f>
        <v>13</v>
      </c>
      <c r="X165" s="214">
        <f>ROUNDDOWN((M165-L165)/(365.25/12),0)</f>
        <v>26</v>
      </c>
      <c r="Y165" s="214">
        <f ca="1">ROUNDDOWN((M165-TODAY())/(365.25/12),0)</f>
        <v>13</v>
      </c>
      <c r="Z165" s="216">
        <f ca="1">W165/X165</f>
        <v>0.5</v>
      </c>
      <c r="AA165" s="216">
        <f>O165/N165</f>
        <v>0.54848501999999999</v>
      </c>
      <c r="AB165" s="216">
        <f ca="1">AA165-Z165</f>
        <v>4.848501999999999E-2</v>
      </c>
      <c r="AC165" s="217">
        <f ca="1">O165/W165</f>
        <v>21095.577692307692</v>
      </c>
      <c r="AD165" s="214">
        <f ca="1">V165-(("june 30, 2018"-TODAY())*AC165)</f>
        <v>6702099.8415384619</v>
      </c>
      <c r="AE165" s="211" t="str">
        <f ca="1">IF(W165&gt;36,"1","")</f>
        <v/>
      </c>
      <c r="AF165" s="211" t="str">
        <f ca="1">IF(Y165&lt;1,"1","")</f>
        <v/>
      </c>
      <c r="AG165" s="211" t="str">
        <f ca="1">IF(AB165&lt;-15%,"1","")</f>
        <v/>
      </c>
      <c r="AH165" s="211" t="str">
        <f>IF(AA165&lt;40%,"1","")</f>
        <v/>
      </c>
      <c r="AI165" s="211" t="str">
        <f ca="1">IF(W165&gt;23,IF(AA165&lt;60%,"1",""),"")</f>
        <v/>
      </c>
      <c r="AJ165" s="211" t="str">
        <f ca="1">IF(Y165&lt;7,IF(AA165&lt;40%,"1",""),"")</f>
        <v/>
      </c>
      <c r="AK165" s="211" t="str">
        <f ca="1">IF(AD165&lt;0,"1","")</f>
        <v/>
      </c>
      <c r="AL165" s="218"/>
      <c r="AM165" s="218"/>
      <c r="AN165" s="211" t="e">
        <f>VLOOKUP(J165,'[2]Region code'!$A$3:$B$9,2,FALSE)</f>
        <v>#N/A</v>
      </c>
    </row>
    <row r="166" spans="1:40" ht="17.25">
      <c r="A166" s="99" t="s">
        <v>310</v>
      </c>
      <c r="B166" s="99" t="s">
        <v>311</v>
      </c>
      <c r="C166" s="99" t="s">
        <v>70</v>
      </c>
      <c r="D166" s="99" t="s">
        <v>700</v>
      </c>
      <c r="E166" s="99" t="s">
        <v>639</v>
      </c>
      <c r="F166" s="99" t="s">
        <v>701</v>
      </c>
      <c r="G166" s="99" t="s">
        <v>74</v>
      </c>
      <c r="H166" s="99" t="s">
        <v>75</v>
      </c>
      <c r="I166" s="99" t="s">
        <v>641</v>
      </c>
      <c r="J166" s="99" t="s">
        <v>2</v>
      </c>
      <c r="K166" s="99" t="s">
        <v>642</v>
      </c>
      <c r="L166" s="103">
        <v>43213</v>
      </c>
      <c r="M166" s="103">
        <v>43465</v>
      </c>
      <c r="N166" s="104">
        <v>100000</v>
      </c>
      <c r="O166" s="104">
        <v>99865.51</v>
      </c>
      <c r="P166" s="104">
        <v>44586.37</v>
      </c>
      <c r="Q166" s="104">
        <v>0</v>
      </c>
      <c r="R166" s="167">
        <f>IF(MONTH(M166)&gt;6,YEAR(M166)+1,YEAR(M166))</f>
        <v>2019</v>
      </c>
      <c r="S166" s="215">
        <f>YEAR(L166)</f>
        <v>2018</v>
      </c>
      <c r="T166" s="214">
        <f>MONTH(L166)</f>
        <v>4</v>
      </c>
      <c r="U166" s="211" t="str">
        <f>IF(T166&gt;9,CONCATENATE(S166,T166),CONCATENATE(S166,"0",T166))</f>
        <v>201804</v>
      </c>
      <c r="V166" s="214">
        <f>N166-O166</f>
        <v>134.49000000000524</v>
      </c>
      <c r="W166" s="214">
        <f ca="1">ROUNDUP((TODAY()-L166)/(365.25/12),0)</f>
        <v>13</v>
      </c>
      <c r="X166" s="214">
        <f>ROUNDDOWN((M166-L166)/(365.25/12),0)</f>
        <v>8</v>
      </c>
      <c r="Y166" s="214">
        <f ca="1">ROUNDDOWN((M166-TODAY())/(365.25/12),0)</f>
        <v>-4</v>
      </c>
      <c r="Z166" s="216">
        <f ca="1">W166/X166</f>
        <v>1.625</v>
      </c>
      <c r="AA166" s="216">
        <f>O166/N166</f>
        <v>0.99865509999999991</v>
      </c>
      <c r="AB166" s="216">
        <f ca="1">AA166-Z166</f>
        <v>-0.62634490000000009</v>
      </c>
      <c r="AC166" s="217">
        <f ca="1">O166/W166</f>
        <v>7681.9623076923071</v>
      </c>
      <c r="AD166" s="214">
        <f ca="1">V166-(("june 30, 2018"-TODAY())*AC166)</f>
        <v>2358496.9184615384</v>
      </c>
      <c r="AE166" s="211" t="str">
        <f ca="1">IF(W166&gt;36,"1","")</f>
        <v/>
      </c>
      <c r="AF166" s="211" t="str">
        <f ca="1">IF(Y166&lt;1,"1","")</f>
        <v>1</v>
      </c>
      <c r="AG166" s="211" t="str">
        <f ca="1">IF(AB166&lt;-15%,"1","")</f>
        <v>1</v>
      </c>
      <c r="AH166" s="211" t="str">
        <f>IF(AA166&lt;40%,"1","")</f>
        <v/>
      </c>
      <c r="AI166" s="211" t="str">
        <f ca="1">IF(W166&gt;23,IF(AA166&lt;60%,"1",""),"")</f>
        <v/>
      </c>
      <c r="AJ166" s="211" t="str">
        <f ca="1">IF(Y166&lt;7,IF(AA166&lt;40%,"1",""),"")</f>
        <v/>
      </c>
      <c r="AK166" s="211" t="str">
        <f ca="1">IF(AD166&lt;0,"1","")</f>
        <v/>
      </c>
      <c r="AL166" s="218"/>
      <c r="AM166" s="218"/>
      <c r="AN166" s="211" t="e">
        <f>VLOOKUP(J166,'[2]Region code'!$A$3:$B$9,2,FALSE)</f>
        <v>#N/A</v>
      </c>
    </row>
    <row r="167" spans="1:40" ht="17.25">
      <c r="A167" s="99" t="s">
        <v>499</v>
      </c>
      <c r="B167" s="99" t="s">
        <v>500</v>
      </c>
      <c r="C167" s="99" t="s">
        <v>164</v>
      </c>
      <c r="D167" s="99" t="s">
        <v>702</v>
      </c>
      <c r="E167" s="99" t="s">
        <v>104</v>
      </c>
      <c r="F167" s="99" t="s">
        <v>703</v>
      </c>
      <c r="G167" s="99" t="s">
        <v>74</v>
      </c>
      <c r="H167" s="99" t="s">
        <v>75</v>
      </c>
      <c r="I167" s="99" t="s">
        <v>106</v>
      </c>
      <c r="J167" s="99" t="s">
        <v>2</v>
      </c>
      <c r="K167" s="99" t="s">
        <v>107</v>
      </c>
      <c r="L167" s="103">
        <v>43210</v>
      </c>
      <c r="M167" s="103">
        <v>43585</v>
      </c>
      <c r="N167" s="104">
        <v>50000</v>
      </c>
      <c r="O167" s="104">
        <v>45868.57</v>
      </c>
      <c r="P167" s="104">
        <v>43053.37</v>
      </c>
      <c r="Q167" s="104">
        <v>3433.76</v>
      </c>
      <c r="R167" s="167">
        <f>IF(MONTH(M167)&gt;6,YEAR(M167)+1,YEAR(M167))</f>
        <v>2019</v>
      </c>
      <c r="S167" s="215">
        <f>YEAR(L167)</f>
        <v>2018</v>
      </c>
      <c r="T167" s="214">
        <f>MONTH(L167)</f>
        <v>4</v>
      </c>
      <c r="U167" s="211" t="str">
        <f>IF(T167&gt;9,CONCATENATE(S167,T167),CONCATENATE(S167,"0",T167))</f>
        <v>201804</v>
      </c>
      <c r="V167" s="214">
        <f>N167-O167</f>
        <v>4131.43</v>
      </c>
      <c r="W167" s="214">
        <f ca="1">ROUNDUP((TODAY()-L167)/(365.25/12),0)</f>
        <v>13</v>
      </c>
      <c r="X167" s="214">
        <f>ROUNDDOWN((M167-L167)/(365.25/12),0)</f>
        <v>12</v>
      </c>
      <c r="Y167" s="214">
        <f ca="1">ROUNDDOWN((M167-TODAY())/(365.25/12),0)</f>
        <v>0</v>
      </c>
      <c r="Z167" s="216">
        <f ca="1">W167/X167</f>
        <v>1.0833333333333333</v>
      </c>
      <c r="AA167" s="216">
        <f>O167/N167</f>
        <v>0.91737139999999995</v>
      </c>
      <c r="AB167" s="216">
        <f ca="1">AA167-Z167</f>
        <v>-0.16596193333333331</v>
      </c>
      <c r="AC167" s="217">
        <f ca="1">O167/W167</f>
        <v>3528.3515384615384</v>
      </c>
      <c r="AD167" s="214">
        <f ca="1">V167-(("june 30, 2018"-TODAY())*AC167)</f>
        <v>1087335.3523076922</v>
      </c>
      <c r="AE167" s="211" t="str">
        <f ca="1">IF(W167&gt;36,"1","")</f>
        <v/>
      </c>
      <c r="AF167" s="211" t="str">
        <f ca="1">IF(Y167&lt;1,"1","")</f>
        <v>1</v>
      </c>
      <c r="AG167" s="211" t="str">
        <f ca="1">IF(AB167&lt;-15%,"1","")</f>
        <v>1</v>
      </c>
      <c r="AH167" s="211" t="str">
        <f>IF(AA167&lt;40%,"1","")</f>
        <v/>
      </c>
      <c r="AI167" s="211" t="str">
        <f ca="1">IF(W167&gt;23,IF(AA167&lt;60%,"1",""),"")</f>
        <v/>
      </c>
      <c r="AJ167" s="211" t="str">
        <f ca="1">IF(Y167&lt;7,IF(AA167&lt;40%,"1",""),"")</f>
        <v/>
      </c>
      <c r="AK167" s="211" t="str">
        <f ca="1">IF(AD167&lt;0,"1","")</f>
        <v/>
      </c>
      <c r="AL167" s="218"/>
      <c r="AM167" s="218"/>
      <c r="AN167" s="211" t="e">
        <f>VLOOKUP(J167,'[2]Region code'!$A$3:$B$9,2,FALSE)</f>
        <v>#N/A</v>
      </c>
    </row>
    <row r="168" spans="1:40" ht="17.25">
      <c r="A168" s="99" t="s">
        <v>395</v>
      </c>
      <c r="B168" s="99" t="s">
        <v>396</v>
      </c>
      <c r="C168" s="99" t="s">
        <v>70</v>
      </c>
      <c r="D168" s="99" t="s">
        <v>704</v>
      </c>
      <c r="E168" s="99" t="s">
        <v>705</v>
      </c>
      <c r="F168" s="99" t="s">
        <v>706</v>
      </c>
      <c r="G168" s="99" t="s">
        <v>74</v>
      </c>
      <c r="H168" s="99" t="s">
        <v>75</v>
      </c>
      <c r="I168" s="99" t="s">
        <v>707</v>
      </c>
      <c r="J168" s="99" t="s">
        <v>5</v>
      </c>
      <c r="K168" s="99" t="s">
        <v>708</v>
      </c>
      <c r="L168" s="103">
        <v>43208</v>
      </c>
      <c r="M168" s="103">
        <v>43496</v>
      </c>
      <c r="N168" s="104">
        <v>180000</v>
      </c>
      <c r="O168" s="104">
        <v>176262.85</v>
      </c>
      <c r="P168" s="104">
        <v>138774.54999999999</v>
      </c>
      <c r="Q168" s="104">
        <v>0</v>
      </c>
      <c r="R168" s="167">
        <f>IF(MONTH(M168)&gt;6,YEAR(M168)+1,YEAR(M168))</f>
        <v>2019</v>
      </c>
      <c r="S168" s="215">
        <f>YEAR(L168)</f>
        <v>2018</v>
      </c>
      <c r="T168" s="214">
        <f>MONTH(L168)</f>
        <v>4</v>
      </c>
      <c r="U168" s="211" t="str">
        <f>IF(T168&gt;9,CONCATENATE(S168,T168),CONCATENATE(S168,"0",T168))</f>
        <v>201804</v>
      </c>
      <c r="V168" s="214">
        <f>N168-O168</f>
        <v>3737.1499999999942</v>
      </c>
      <c r="W168" s="214">
        <f ca="1">ROUNDUP((TODAY()-L168)/(365.25/12),0)</f>
        <v>13</v>
      </c>
      <c r="X168" s="214">
        <f>ROUNDDOWN((M168-L168)/(365.25/12),0)</f>
        <v>9</v>
      </c>
      <c r="Y168" s="214">
        <f ca="1">ROUNDDOWN((M168-TODAY())/(365.25/12),0)</f>
        <v>-3</v>
      </c>
      <c r="Z168" s="216">
        <f ca="1">W168/X168</f>
        <v>1.4444444444444444</v>
      </c>
      <c r="AA168" s="216">
        <f>O168/N168</f>
        <v>0.97923805555555554</v>
      </c>
      <c r="AB168" s="216">
        <f ca="1">AA168-Z168</f>
        <v>-0.46520638888888888</v>
      </c>
      <c r="AC168" s="217">
        <f ca="1">O168/W168</f>
        <v>13558.68076923077</v>
      </c>
      <c r="AD168" s="214">
        <f ca="1">V168-(("june 30, 2018"-TODAY())*AC168)</f>
        <v>4166252.1461538463</v>
      </c>
      <c r="AE168" s="211" t="str">
        <f ca="1">IF(W168&gt;36,"1","")</f>
        <v/>
      </c>
      <c r="AF168" s="211" t="str">
        <f ca="1">IF(Y168&lt;1,"1","")</f>
        <v>1</v>
      </c>
      <c r="AG168" s="211" t="str">
        <f ca="1">IF(AB168&lt;-15%,"1","")</f>
        <v>1</v>
      </c>
      <c r="AH168" s="211" t="str">
        <f>IF(AA168&lt;40%,"1","")</f>
        <v/>
      </c>
      <c r="AI168" s="211" t="str">
        <f ca="1">IF(W168&gt;23,IF(AA168&lt;60%,"1",""),"")</f>
        <v/>
      </c>
      <c r="AJ168" s="211" t="str">
        <f ca="1">IF(Y168&lt;7,IF(AA168&lt;40%,"1",""),"")</f>
        <v/>
      </c>
      <c r="AK168" s="211" t="str">
        <f ca="1">IF(AD168&lt;0,"1","")</f>
        <v/>
      </c>
      <c r="AL168" s="218"/>
      <c r="AM168" s="218"/>
      <c r="AN168" s="211" t="e">
        <f>VLOOKUP(J168,'[2]Region code'!$A$3:$B$9,2,FALSE)</f>
        <v>#N/A</v>
      </c>
    </row>
    <row r="169" spans="1:40" ht="17.25">
      <c r="A169" s="99" t="s">
        <v>279</v>
      </c>
      <c r="B169" s="99" t="s">
        <v>280</v>
      </c>
      <c r="C169" s="99" t="s">
        <v>70</v>
      </c>
      <c r="D169" s="99" t="s">
        <v>709</v>
      </c>
      <c r="E169" s="99" t="s">
        <v>710</v>
      </c>
      <c r="F169" s="99" t="s">
        <v>711</v>
      </c>
      <c r="G169" s="99" t="s">
        <v>74</v>
      </c>
      <c r="H169" s="99" t="s">
        <v>75</v>
      </c>
      <c r="I169" s="99" t="s">
        <v>653</v>
      </c>
      <c r="J169" s="99" t="s">
        <v>6</v>
      </c>
      <c r="K169" s="99" t="s">
        <v>712</v>
      </c>
      <c r="L169" s="103">
        <v>43207</v>
      </c>
      <c r="M169" s="103">
        <v>43830</v>
      </c>
      <c r="N169" s="104">
        <v>850000</v>
      </c>
      <c r="O169" s="104">
        <v>360005.37</v>
      </c>
      <c r="P169" s="104">
        <v>287547.09999999998</v>
      </c>
      <c r="Q169" s="104">
        <v>53190.34</v>
      </c>
      <c r="R169" s="167">
        <f>IF(MONTH(M169)&gt;6,YEAR(M169)+1,YEAR(M169))</f>
        <v>2020</v>
      </c>
      <c r="S169" s="215">
        <f>YEAR(L169)</f>
        <v>2018</v>
      </c>
      <c r="T169" s="214">
        <f>MONTH(L169)</f>
        <v>4</v>
      </c>
      <c r="U169" s="211" t="str">
        <f>IF(T169&gt;9,CONCATENATE(S169,T169),CONCATENATE(S169,"0",T169))</f>
        <v>201804</v>
      </c>
      <c r="V169" s="214">
        <f>N169-O169</f>
        <v>489994.63</v>
      </c>
      <c r="W169" s="214">
        <f ca="1">ROUNDUP((TODAY()-L169)/(365.25/12),0)</f>
        <v>13</v>
      </c>
      <c r="X169" s="214">
        <f>ROUNDDOWN((M169-L169)/(365.25/12),0)</f>
        <v>20</v>
      </c>
      <c r="Y169" s="214">
        <f ca="1">ROUNDDOWN((M169-TODAY())/(365.25/12),0)</f>
        <v>7</v>
      </c>
      <c r="Z169" s="216">
        <f ca="1">W169/X169</f>
        <v>0.65</v>
      </c>
      <c r="AA169" s="216">
        <f>O169/N169</f>
        <v>0.42353572941176471</v>
      </c>
      <c r="AB169" s="216">
        <f ca="1">AA169-Z169</f>
        <v>-0.22646427058823532</v>
      </c>
      <c r="AC169" s="217">
        <f ca="1">O169/W169</f>
        <v>27692.720769230767</v>
      </c>
      <c r="AD169" s="214">
        <f ca="1">V169-(("june 30, 2018"-TODAY())*AC169)</f>
        <v>8991659.9061538465</v>
      </c>
      <c r="AE169" s="211" t="str">
        <f ca="1">IF(W169&gt;36,"1","")</f>
        <v/>
      </c>
      <c r="AF169" s="211" t="str">
        <f ca="1">IF(Y169&lt;1,"1","")</f>
        <v/>
      </c>
      <c r="AG169" s="211" t="str">
        <f ca="1">IF(AB169&lt;-15%,"1","")</f>
        <v>1</v>
      </c>
      <c r="AH169" s="211" t="str">
        <f>IF(AA169&lt;40%,"1","")</f>
        <v/>
      </c>
      <c r="AI169" s="211" t="str">
        <f ca="1">IF(W169&gt;23,IF(AA169&lt;60%,"1",""),"")</f>
        <v/>
      </c>
      <c r="AJ169" s="211" t="str">
        <f ca="1">IF(Y169&lt;7,IF(AA169&lt;40%,"1",""),"")</f>
        <v/>
      </c>
      <c r="AK169" s="211" t="str">
        <f ca="1">IF(AD169&lt;0,"1","")</f>
        <v/>
      </c>
      <c r="AL169" s="218"/>
      <c r="AM169" s="218"/>
      <c r="AN169" s="211" t="e">
        <f>VLOOKUP(J169,'[2]Region code'!$A$3:$B$9,2,FALSE)</f>
        <v>#N/A</v>
      </c>
    </row>
    <row r="170" spans="1:40" ht="17.25">
      <c r="A170" s="99" t="s">
        <v>118</v>
      </c>
      <c r="B170" s="99" t="s">
        <v>119</v>
      </c>
      <c r="C170" s="99" t="s">
        <v>120</v>
      </c>
      <c r="D170" s="99" t="s">
        <v>713</v>
      </c>
      <c r="E170" s="99" t="s">
        <v>402</v>
      </c>
      <c r="F170" s="99" t="s">
        <v>714</v>
      </c>
      <c r="G170" s="99" t="s">
        <v>74</v>
      </c>
      <c r="H170" s="99" t="s">
        <v>75</v>
      </c>
      <c r="I170" s="99" t="s">
        <v>132</v>
      </c>
      <c r="J170" s="99" t="s">
        <v>3</v>
      </c>
      <c r="K170" s="99" t="s">
        <v>133</v>
      </c>
      <c r="L170" s="103">
        <v>43207</v>
      </c>
      <c r="M170" s="103">
        <v>44074</v>
      </c>
      <c r="N170" s="104">
        <v>2500000</v>
      </c>
      <c r="O170" s="104">
        <v>262738.84999999998</v>
      </c>
      <c r="P170" s="104">
        <v>247585.45</v>
      </c>
      <c r="Q170" s="104">
        <v>140444.78</v>
      </c>
      <c r="R170" s="167">
        <f>IF(MONTH(M170)&gt;6,YEAR(M170)+1,YEAR(M170))</f>
        <v>2021</v>
      </c>
      <c r="S170" s="215">
        <f>YEAR(L170)</f>
        <v>2018</v>
      </c>
      <c r="T170" s="214">
        <f>MONTH(L170)</f>
        <v>4</v>
      </c>
      <c r="U170" s="211" t="str">
        <f>IF(T170&gt;9,CONCATENATE(S170,T170),CONCATENATE(S170,"0",T170))</f>
        <v>201804</v>
      </c>
      <c r="V170" s="214">
        <f>N170-O170</f>
        <v>2237261.15</v>
      </c>
      <c r="W170" s="214">
        <f ca="1">ROUNDUP((TODAY()-L170)/(365.25/12),0)</f>
        <v>13</v>
      </c>
      <c r="X170" s="214">
        <f>ROUNDDOWN((M170-L170)/(365.25/12),0)</f>
        <v>28</v>
      </c>
      <c r="Y170" s="214">
        <f ca="1">ROUNDDOWN((M170-TODAY())/(365.25/12),0)</f>
        <v>15</v>
      </c>
      <c r="Z170" s="216">
        <f ca="1">W170/X170</f>
        <v>0.4642857142857143</v>
      </c>
      <c r="AA170" s="216">
        <f>O170/N170</f>
        <v>0.10509553999999999</v>
      </c>
      <c r="AB170" s="216">
        <f ca="1">AA170-Z170</f>
        <v>-0.35919017428571431</v>
      </c>
      <c r="AC170" s="217">
        <f ca="1">O170/W170</f>
        <v>20210.680769230767</v>
      </c>
      <c r="AD170" s="214">
        <f ca="1">V170-(("june 30, 2018"-TODAY())*AC170)</f>
        <v>8441940.1461538449</v>
      </c>
      <c r="AE170" s="211" t="str">
        <f ca="1">IF(W170&gt;36,"1","")</f>
        <v/>
      </c>
      <c r="AF170" s="211" t="str">
        <f ca="1">IF(Y170&lt;1,"1","")</f>
        <v/>
      </c>
      <c r="AG170" s="211" t="str">
        <f ca="1">IF(AB170&lt;-15%,"1","")</f>
        <v>1</v>
      </c>
      <c r="AH170" s="211" t="str">
        <f>IF(AA170&lt;40%,"1","")</f>
        <v>1</v>
      </c>
      <c r="AI170" s="211" t="str">
        <f ca="1">IF(W170&gt;23,IF(AA170&lt;60%,"1",""),"")</f>
        <v/>
      </c>
      <c r="AJ170" s="211" t="str">
        <f ca="1">IF(Y170&lt;7,IF(AA170&lt;40%,"1",""),"")</f>
        <v/>
      </c>
      <c r="AK170" s="211" t="str">
        <f ca="1">IF(AD170&lt;0,"1","")</f>
        <v/>
      </c>
      <c r="AL170" s="218"/>
      <c r="AM170" s="218"/>
      <c r="AN170" s="211" t="e">
        <f>VLOOKUP(J170,'[2]Region code'!$A$3:$B$9,2,FALSE)</f>
        <v>#N/A</v>
      </c>
    </row>
    <row r="171" spans="1:40" ht="17.25">
      <c r="A171" s="99" t="s">
        <v>68</v>
      </c>
      <c r="B171" s="99" t="s">
        <v>69</v>
      </c>
      <c r="C171" s="99" t="s">
        <v>70</v>
      </c>
      <c r="D171" s="99" t="s">
        <v>715</v>
      </c>
      <c r="E171" s="99" t="s">
        <v>716</v>
      </c>
      <c r="F171" s="99" t="s">
        <v>717</v>
      </c>
      <c r="G171" s="99" t="s">
        <v>74</v>
      </c>
      <c r="H171" s="99" t="s">
        <v>75</v>
      </c>
      <c r="I171" s="99" t="s">
        <v>707</v>
      </c>
      <c r="J171" s="99" t="s">
        <v>5</v>
      </c>
      <c r="K171" s="99" t="s">
        <v>718</v>
      </c>
      <c r="L171" s="103">
        <v>43206</v>
      </c>
      <c r="M171" s="103">
        <v>43646</v>
      </c>
      <c r="N171" s="104">
        <v>300000</v>
      </c>
      <c r="O171" s="104">
        <v>77317.56</v>
      </c>
      <c r="P171" s="104">
        <v>74282.75</v>
      </c>
      <c r="Q171" s="104">
        <v>0</v>
      </c>
      <c r="R171" s="167">
        <f>IF(MONTH(M171)&gt;6,YEAR(M171)+1,YEAR(M171))</f>
        <v>2019</v>
      </c>
      <c r="S171" s="215">
        <f>YEAR(L171)</f>
        <v>2018</v>
      </c>
      <c r="T171" s="214">
        <f>MONTH(L171)</f>
        <v>4</v>
      </c>
      <c r="U171" s="211" t="str">
        <f>IF(T171&gt;9,CONCATENATE(S171,T171),CONCATENATE(S171,"0",T171))</f>
        <v>201804</v>
      </c>
      <c r="V171" s="214">
        <f>N171-O171</f>
        <v>222682.44</v>
      </c>
      <c r="W171" s="214">
        <f ca="1">ROUNDUP((TODAY()-L171)/(365.25/12),0)</f>
        <v>13</v>
      </c>
      <c r="X171" s="214">
        <f>ROUNDDOWN((M171-L171)/(365.25/12),0)</f>
        <v>14</v>
      </c>
      <c r="Y171" s="214">
        <f ca="1">ROUNDDOWN((M171-TODAY())/(365.25/12),0)</f>
        <v>1</v>
      </c>
      <c r="Z171" s="216">
        <f ca="1">W171/X171</f>
        <v>0.9285714285714286</v>
      </c>
      <c r="AA171" s="216">
        <f>O171/N171</f>
        <v>0.25772519999999999</v>
      </c>
      <c r="AB171" s="216">
        <f ca="1">AA171-Z171</f>
        <v>-0.67084622857142862</v>
      </c>
      <c r="AC171" s="217">
        <f ca="1">O171/W171</f>
        <v>5947.5046153846151</v>
      </c>
      <c r="AD171" s="214">
        <f ca="1">V171-(("june 30, 2018"-TODAY())*AC171)</f>
        <v>2048566.3569230768</v>
      </c>
      <c r="AE171" s="211" t="str">
        <f ca="1">IF(W171&gt;36,"1","")</f>
        <v/>
      </c>
      <c r="AF171" s="211" t="str">
        <f ca="1">IF(Y171&lt;1,"1","")</f>
        <v/>
      </c>
      <c r="AG171" s="211" t="str">
        <f ca="1">IF(AB171&lt;-15%,"1","")</f>
        <v>1</v>
      </c>
      <c r="AH171" s="211" t="str">
        <f>IF(AA171&lt;40%,"1","")</f>
        <v>1</v>
      </c>
      <c r="AI171" s="211" t="str">
        <f ca="1">IF(W171&gt;23,IF(AA171&lt;60%,"1",""),"")</f>
        <v/>
      </c>
      <c r="AJ171" s="211" t="str">
        <f ca="1">IF(Y171&lt;7,IF(AA171&lt;40%,"1",""),"")</f>
        <v>1</v>
      </c>
      <c r="AK171" s="211" t="str">
        <f ca="1">IF(AD171&lt;0,"1","")</f>
        <v/>
      </c>
      <c r="AL171" s="218"/>
      <c r="AM171" s="218"/>
      <c r="AN171" s="211" t="e">
        <f>VLOOKUP(J171,'[2]Region code'!$A$3:$B$9,2,FALSE)</f>
        <v>#N/A</v>
      </c>
    </row>
    <row r="172" spans="1:40" ht="17.25">
      <c r="A172" s="99" t="s">
        <v>319</v>
      </c>
      <c r="B172" s="99" t="s">
        <v>320</v>
      </c>
      <c r="C172" s="99" t="s">
        <v>70</v>
      </c>
      <c r="D172" s="99" t="s">
        <v>719</v>
      </c>
      <c r="E172" s="99" t="s">
        <v>720</v>
      </c>
      <c r="F172" s="99" t="s">
        <v>721</v>
      </c>
      <c r="G172" s="99" t="s">
        <v>74</v>
      </c>
      <c r="H172" s="99" t="s">
        <v>75</v>
      </c>
      <c r="I172" s="99" t="s">
        <v>722</v>
      </c>
      <c r="J172" s="99" t="s">
        <v>7</v>
      </c>
      <c r="K172" s="99" t="s">
        <v>723</v>
      </c>
      <c r="L172" s="103">
        <v>43203</v>
      </c>
      <c r="M172" s="103">
        <v>43646</v>
      </c>
      <c r="N172" s="104">
        <v>200000</v>
      </c>
      <c r="O172" s="104">
        <v>144161.79999999999</v>
      </c>
      <c r="P172" s="104">
        <v>124320.1</v>
      </c>
      <c r="Q172" s="104">
        <v>1728</v>
      </c>
      <c r="R172" s="167">
        <f>IF(MONTH(M172)&gt;6,YEAR(M172)+1,YEAR(M172))</f>
        <v>2019</v>
      </c>
      <c r="S172" s="215">
        <f>YEAR(L172)</f>
        <v>2018</v>
      </c>
      <c r="T172" s="214">
        <f>MONTH(L172)</f>
        <v>4</v>
      </c>
      <c r="U172" s="211" t="str">
        <f>IF(T172&gt;9,CONCATENATE(S172,T172),CONCATENATE(S172,"0",T172))</f>
        <v>201804</v>
      </c>
      <c r="V172" s="214">
        <f>N172-O172</f>
        <v>55838.200000000012</v>
      </c>
      <c r="W172" s="214">
        <f ca="1">ROUNDUP((TODAY()-L172)/(365.25/12),0)</f>
        <v>13</v>
      </c>
      <c r="X172" s="214">
        <f>ROUNDDOWN((M172-L172)/(365.25/12),0)</f>
        <v>14</v>
      </c>
      <c r="Y172" s="214">
        <f ca="1">ROUNDDOWN((M172-TODAY())/(365.25/12),0)</f>
        <v>1</v>
      </c>
      <c r="Z172" s="216">
        <f ca="1">W172/X172</f>
        <v>0.9285714285714286</v>
      </c>
      <c r="AA172" s="216">
        <f>O172/N172</f>
        <v>0.72080899999999992</v>
      </c>
      <c r="AB172" s="216">
        <f ca="1">AA172-Z172</f>
        <v>-0.20776242857142868</v>
      </c>
      <c r="AC172" s="217">
        <f ca="1">O172/W172</f>
        <v>11089.369230769229</v>
      </c>
      <c r="AD172" s="214">
        <f ca="1">V172-(("june 30, 2018"-TODAY())*AC172)</f>
        <v>3460274.5538461534</v>
      </c>
      <c r="AE172" s="211" t="str">
        <f ca="1">IF(W172&gt;36,"1","")</f>
        <v/>
      </c>
      <c r="AF172" s="211" t="str">
        <f ca="1">IF(Y172&lt;1,"1","")</f>
        <v/>
      </c>
      <c r="AG172" s="211" t="str">
        <f ca="1">IF(AB172&lt;-15%,"1","")</f>
        <v>1</v>
      </c>
      <c r="AH172" s="211" t="str">
        <f>IF(AA172&lt;40%,"1","")</f>
        <v/>
      </c>
      <c r="AI172" s="211" t="str">
        <f ca="1">IF(W172&gt;23,IF(AA172&lt;60%,"1",""),"")</f>
        <v/>
      </c>
      <c r="AJ172" s="211" t="str">
        <f ca="1">IF(Y172&lt;7,IF(AA172&lt;40%,"1",""),"")</f>
        <v/>
      </c>
      <c r="AK172" s="211" t="str">
        <f ca="1">IF(AD172&lt;0,"1","")</f>
        <v/>
      </c>
      <c r="AL172" s="218"/>
      <c r="AM172" s="218"/>
      <c r="AN172" s="211" t="e">
        <f>VLOOKUP(J172,'[2]Region code'!$A$3:$B$9,2,FALSE)</f>
        <v>#N/A</v>
      </c>
    </row>
    <row r="173" spans="1:40" ht="17.25">
      <c r="A173" s="99" t="s">
        <v>279</v>
      </c>
      <c r="B173" s="99" t="s">
        <v>280</v>
      </c>
      <c r="C173" s="99" t="s">
        <v>70</v>
      </c>
      <c r="D173" s="99" t="s">
        <v>724</v>
      </c>
      <c r="E173" s="99" t="s">
        <v>725</v>
      </c>
      <c r="F173" s="99" t="s">
        <v>726</v>
      </c>
      <c r="G173" s="99" t="s">
        <v>74</v>
      </c>
      <c r="H173" s="99" t="s">
        <v>75</v>
      </c>
      <c r="I173" s="99" t="s">
        <v>727</v>
      </c>
      <c r="J173" s="99" t="s">
        <v>6</v>
      </c>
      <c r="K173" s="99" t="s">
        <v>728</v>
      </c>
      <c r="L173" s="103">
        <v>43200</v>
      </c>
      <c r="M173" s="103">
        <v>43646</v>
      </c>
      <c r="N173" s="104">
        <v>100000</v>
      </c>
      <c r="O173" s="104">
        <v>0</v>
      </c>
      <c r="P173" s="104">
        <v>0</v>
      </c>
      <c r="Q173" s="104">
        <v>0</v>
      </c>
      <c r="R173" s="167">
        <f>IF(MONTH(M173)&gt;6,YEAR(M173)+1,YEAR(M173))</f>
        <v>2019</v>
      </c>
      <c r="S173" s="215">
        <f>YEAR(L173)</f>
        <v>2018</v>
      </c>
      <c r="T173" s="214">
        <f>MONTH(L173)</f>
        <v>4</v>
      </c>
      <c r="U173" s="211" t="str">
        <f>IF(T173&gt;9,CONCATENATE(S173,T173),CONCATENATE(S173,"0",T173))</f>
        <v>201804</v>
      </c>
      <c r="V173" s="214">
        <f>N173-O173</f>
        <v>100000</v>
      </c>
      <c r="W173" s="214">
        <f ca="1">ROUNDUP((TODAY()-L173)/(365.25/12),0)</f>
        <v>13</v>
      </c>
      <c r="X173" s="214">
        <f>ROUNDDOWN((M173-L173)/(365.25/12),0)</f>
        <v>14</v>
      </c>
      <c r="Y173" s="214">
        <f ca="1">ROUNDDOWN((M173-TODAY())/(365.25/12),0)</f>
        <v>1</v>
      </c>
      <c r="Z173" s="216">
        <f ca="1">W173/X173</f>
        <v>0.9285714285714286</v>
      </c>
      <c r="AA173" s="216">
        <f>O173/N173</f>
        <v>0</v>
      </c>
      <c r="AB173" s="216">
        <f ca="1">AA173-Z173</f>
        <v>-0.9285714285714286</v>
      </c>
      <c r="AC173" s="217">
        <f ca="1">O173/W173</f>
        <v>0</v>
      </c>
      <c r="AD173" s="214">
        <f ca="1">V173-(("june 30, 2018"-TODAY())*AC173)</f>
        <v>100000</v>
      </c>
      <c r="AE173" s="211" t="str">
        <f ca="1">IF(W173&gt;36,"1","")</f>
        <v/>
      </c>
      <c r="AF173" s="211" t="str">
        <f ca="1">IF(Y173&lt;1,"1","")</f>
        <v/>
      </c>
      <c r="AG173" s="211" t="str">
        <f ca="1">IF(AB173&lt;-15%,"1","")</f>
        <v>1</v>
      </c>
      <c r="AH173" s="211" t="str">
        <f>IF(AA173&lt;40%,"1","")</f>
        <v>1</v>
      </c>
      <c r="AI173" s="211" t="str">
        <f ca="1">IF(W173&gt;23,IF(AA173&lt;60%,"1",""),"")</f>
        <v/>
      </c>
      <c r="AJ173" s="211" t="str">
        <f ca="1">IF(Y173&lt;7,IF(AA173&lt;40%,"1",""),"")</f>
        <v>1</v>
      </c>
      <c r="AK173" s="211" t="str">
        <f ca="1">IF(AD173&lt;0,"1","")</f>
        <v/>
      </c>
      <c r="AL173" s="218"/>
      <c r="AM173" s="218"/>
      <c r="AN173" s="211" t="e">
        <f>VLOOKUP(J173,'[2]Region code'!$A$3:$B$9,2,FALSE)</f>
        <v>#N/A</v>
      </c>
    </row>
    <row r="174" spans="1:40" ht="17.25">
      <c r="A174" s="99" t="s">
        <v>266</v>
      </c>
      <c r="B174" s="99" t="s">
        <v>267</v>
      </c>
      <c r="C174" s="99" t="s">
        <v>95</v>
      </c>
      <c r="D174" s="99" t="s">
        <v>729</v>
      </c>
      <c r="E174" s="99" t="s">
        <v>730</v>
      </c>
      <c r="F174" s="99" t="s">
        <v>731</v>
      </c>
      <c r="G174" s="99" t="s">
        <v>74</v>
      </c>
      <c r="H174" s="99" t="s">
        <v>75</v>
      </c>
      <c r="I174" s="99" t="s">
        <v>732</v>
      </c>
      <c r="J174" s="99" t="s">
        <v>3</v>
      </c>
      <c r="K174" s="99" t="s">
        <v>207</v>
      </c>
      <c r="L174" s="103">
        <v>43196</v>
      </c>
      <c r="M174" s="103">
        <v>43462</v>
      </c>
      <c r="N174" s="104">
        <v>100000</v>
      </c>
      <c r="O174" s="104">
        <v>99753.45</v>
      </c>
      <c r="P174" s="104">
        <v>6898.2</v>
      </c>
      <c r="Q174" s="104">
        <v>0</v>
      </c>
      <c r="R174" s="167">
        <f>IF(MONTH(M174)&gt;6,YEAR(M174)+1,YEAR(M174))</f>
        <v>2019</v>
      </c>
      <c r="S174" s="215">
        <f>YEAR(L174)</f>
        <v>2018</v>
      </c>
      <c r="T174" s="214">
        <f>MONTH(L174)</f>
        <v>4</v>
      </c>
      <c r="U174" s="211" t="str">
        <f>IF(T174&gt;9,CONCATENATE(S174,T174),CONCATENATE(S174,"0",T174))</f>
        <v>201804</v>
      </c>
      <c r="V174" s="214">
        <f>N174-O174</f>
        <v>246.55000000000291</v>
      </c>
      <c r="W174" s="214">
        <f ca="1">ROUNDUP((TODAY()-L174)/(365.25/12),0)</f>
        <v>13</v>
      </c>
      <c r="X174" s="214">
        <f>ROUNDDOWN((M174-L174)/(365.25/12),0)</f>
        <v>8</v>
      </c>
      <c r="Y174" s="214">
        <f ca="1">ROUNDDOWN((M174-TODAY())/(365.25/12),0)</f>
        <v>-4</v>
      </c>
      <c r="Z174" s="216">
        <f ca="1">W174/X174</f>
        <v>1.625</v>
      </c>
      <c r="AA174" s="216">
        <f>O174/N174</f>
        <v>0.99753449999999999</v>
      </c>
      <c r="AB174" s="216">
        <f ca="1">AA174-Z174</f>
        <v>-0.62746550000000001</v>
      </c>
      <c r="AC174" s="217">
        <f ca="1">O174/W174</f>
        <v>7673.3423076923073</v>
      </c>
      <c r="AD174" s="214">
        <f ca="1">V174-(("june 30, 2018"-TODAY())*AC174)</f>
        <v>2355962.6384615381</v>
      </c>
      <c r="AE174" s="211" t="str">
        <f ca="1">IF(W174&gt;36,"1","")</f>
        <v/>
      </c>
      <c r="AF174" s="211" t="str">
        <f ca="1">IF(Y174&lt;1,"1","")</f>
        <v>1</v>
      </c>
      <c r="AG174" s="211" t="str">
        <f ca="1">IF(AB174&lt;-15%,"1","")</f>
        <v>1</v>
      </c>
      <c r="AH174" s="211" t="str">
        <f>IF(AA174&lt;40%,"1","")</f>
        <v/>
      </c>
      <c r="AI174" s="211" t="str">
        <f ca="1">IF(W174&gt;23,IF(AA174&lt;60%,"1",""),"")</f>
        <v/>
      </c>
      <c r="AJ174" s="211" t="str">
        <f ca="1">IF(Y174&lt;7,IF(AA174&lt;40%,"1",""),"")</f>
        <v/>
      </c>
      <c r="AK174" s="211" t="str">
        <f ca="1">IF(AD174&lt;0,"1","")</f>
        <v/>
      </c>
      <c r="AL174" s="218"/>
      <c r="AM174" s="218"/>
      <c r="AN174" s="211" t="e">
        <f>VLOOKUP(J174,'[2]Region code'!$A$3:$B$9,2,FALSE)</f>
        <v>#N/A</v>
      </c>
    </row>
    <row r="175" spans="1:40" ht="17.25">
      <c r="A175" s="99" t="s">
        <v>499</v>
      </c>
      <c r="B175" s="99" t="s">
        <v>500</v>
      </c>
      <c r="C175" s="99" t="s">
        <v>164</v>
      </c>
      <c r="D175" s="99" t="s">
        <v>733</v>
      </c>
      <c r="E175" s="99" t="s">
        <v>378</v>
      </c>
      <c r="F175" s="99" t="s">
        <v>379</v>
      </c>
      <c r="G175" s="99" t="s">
        <v>74</v>
      </c>
      <c r="H175" s="99" t="s">
        <v>75</v>
      </c>
      <c r="I175" s="99" t="s">
        <v>380</v>
      </c>
      <c r="J175" s="99" t="s">
        <v>7</v>
      </c>
      <c r="K175" s="99" t="s">
        <v>485</v>
      </c>
      <c r="L175" s="103">
        <v>43194</v>
      </c>
      <c r="M175" s="103">
        <v>44804</v>
      </c>
      <c r="N175" s="104">
        <v>90000</v>
      </c>
      <c r="O175" s="104">
        <v>83994.78</v>
      </c>
      <c r="P175" s="104">
        <v>42771.3</v>
      </c>
      <c r="Q175" s="104">
        <v>5820</v>
      </c>
      <c r="R175" s="167">
        <f>IF(MONTH(M175)&gt;6,YEAR(M175)+1,YEAR(M175))</f>
        <v>2023</v>
      </c>
      <c r="S175" s="215">
        <f>YEAR(L175)</f>
        <v>2018</v>
      </c>
      <c r="T175" s="214">
        <f>MONTH(L175)</f>
        <v>4</v>
      </c>
      <c r="U175" s="211" t="str">
        <f>IF(T175&gt;9,CONCATENATE(S175,T175),CONCATENATE(S175,"0",T175))</f>
        <v>201804</v>
      </c>
      <c r="V175" s="214">
        <f>N175-O175</f>
        <v>6005.2200000000012</v>
      </c>
      <c r="W175" s="214">
        <f ca="1">ROUNDUP((TODAY()-L175)/(365.25/12),0)</f>
        <v>13</v>
      </c>
      <c r="X175" s="214">
        <f>ROUNDDOWN((M175-L175)/(365.25/12),0)</f>
        <v>52</v>
      </c>
      <c r="Y175" s="214">
        <f ca="1">ROUNDDOWN((M175-TODAY())/(365.25/12),0)</f>
        <v>39</v>
      </c>
      <c r="Z175" s="216">
        <f ca="1">W175/X175</f>
        <v>0.25</v>
      </c>
      <c r="AA175" s="216">
        <f>O175/N175</f>
        <v>0.93327533333333335</v>
      </c>
      <c r="AB175" s="216">
        <f ca="1">AA175-Z175</f>
        <v>0.68327533333333335</v>
      </c>
      <c r="AC175" s="217">
        <f ca="1">O175/W175</f>
        <v>6461.1369230769233</v>
      </c>
      <c r="AD175" s="214">
        <f ca="1">V175-(("june 30, 2018"-TODAY())*AC175)</f>
        <v>1989574.2553846154</v>
      </c>
      <c r="AE175" s="211" t="str">
        <f ca="1">IF(W175&gt;36,"1","")</f>
        <v/>
      </c>
      <c r="AF175" s="211" t="str">
        <f ca="1">IF(Y175&lt;1,"1","")</f>
        <v/>
      </c>
      <c r="AG175" s="211" t="str">
        <f ca="1">IF(AB175&lt;-15%,"1","")</f>
        <v/>
      </c>
      <c r="AH175" s="211" t="str">
        <f>IF(AA175&lt;40%,"1","")</f>
        <v/>
      </c>
      <c r="AI175" s="211" t="str">
        <f ca="1">IF(W175&gt;23,IF(AA175&lt;60%,"1",""),"")</f>
        <v/>
      </c>
      <c r="AJ175" s="211" t="str">
        <f ca="1">IF(Y175&lt;7,IF(AA175&lt;40%,"1",""),"")</f>
        <v/>
      </c>
      <c r="AK175" s="211" t="str">
        <f ca="1">IF(AD175&lt;0,"1","")</f>
        <v/>
      </c>
      <c r="AL175" s="218"/>
      <c r="AM175" s="218"/>
      <c r="AN175" s="211" t="e">
        <f>VLOOKUP(J175,'[2]Region code'!$A$3:$B$9,2,FALSE)</f>
        <v>#N/A</v>
      </c>
    </row>
    <row r="176" spans="1:40" ht="17.25">
      <c r="A176" s="99" t="s">
        <v>734</v>
      </c>
      <c r="B176" s="99" t="s">
        <v>735</v>
      </c>
      <c r="C176" s="99" t="s">
        <v>164</v>
      </c>
      <c r="D176" s="99" t="s">
        <v>736</v>
      </c>
      <c r="E176" s="99" t="s">
        <v>737</v>
      </c>
      <c r="F176" s="99" t="s">
        <v>738</v>
      </c>
      <c r="G176" s="99" t="s">
        <v>74</v>
      </c>
      <c r="H176" s="99" t="s">
        <v>75</v>
      </c>
      <c r="I176" s="99" t="s">
        <v>380</v>
      </c>
      <c r="J176" s="99" t="s">
        <v>3</v>
      </c>
      <c r="K176" s="99" t="s">
        <v>739</v>
      </c>
      <c r="L176" s="103">
        <v>43194</v>
      </c>
      <c r="M176" s="103">
        <v>43616</v>
      </c>
      <c r="N176" s="104">
        <v>100000</v>
      </c>
      <c r="O176" s="104">
        <v>49326.67</v>
      </c>
      <c r="P176" s="104">
        <v>37000</v>
      </c>
      <c r="Q176" s="104">
        <v>50000</v>
      </c>
      <c r="R176" s="167">
        <f>IF(MONTH(M176)&gt;6,YEAR(M176)+1,YEAR(M176))</f>
        <v>2019</v>
      </c>
      <c r="S176" s="215">
        <f>YEAR(L176)</f>
        <v>2018</v>
      </c>
      <c r="T176" s="214">
        <f>MONTH(L176)</f>
        <v>4</v>
      </c>
      <c r="U176" s="211" t="str">
        <f>IF(T176&gt;9,CONCATENATE(S176,T176),CONCATENATE(S176,"0",T176))</f>
        <v>201804</v>
      </c>
      <c r="V176" s="214">
        <f>N176-O176</f>
        <v>50673.33</v>
      </c>
      <c r="W176" s="214">
        <f ca="1">ROUNDUP((TODAY()-L176)/(365.25/12),0)</f>
        <v>13</v>
      </c>
      <c r="X176" s="214">
        <f>ROUNDDOWN((M176-L176)/(365.25/12),0)</f>
        <v>13</v>
      </c>
      <c r="Y176" s="214">
        <f ca="1">ROUNDDOWN((M176-TODAY())/(365.25/12),0)</f>
        <v>0</v>
      </c>
      <c r="Z176" s="216">
        <f ca="1">W176/X176</f>
        <v>1</v>
      </c>
      <c r="AA176" s="216">
        <f>O176/N176</f>
        <v>0.4932667</v>
      </c>
      <c r="AB176" s="216">
        <f ca="1">AA176-Z176</f>
        <v>-0.50673330000000005</v>
      </c>
      <c r="AC176" s="217">
        <f ca="1">O176/W176</f>
        <v>3794.3592307692306</v>
      </c>
      <c r="AD176" s="214">
        <f ca="1">V176-(("june 30, 2018"-TODAY())*AC176)</f>
        <v>1215541.613846154</v>
      </c>
      <c r="AE176" s="211" t="str">
        <f ca="1">IF(W176&gt;36,"1","")</f>
        <v/>
      </c>
      <c r="AF176" s="211" t="str">
        <f ca="1">IF(Y176&lt;1,"1","")</f>
        <v>1</v>
      </c>
      <c r="AG176" s="211" t="str">
        <f ca="1">IF(AB176&lt;-15%,"1","")</f>
        <v>1</v>
      </c>
      <c r="AH176" s="211" t="str">
        <f>IF(AA176&lt;40%,"1","")</f>
        <v/>
      </c>
      <c r="AI176" s="211" t="str">
        <f ca="1">IF(W176&gt;23,IF(AA176&lt;60%,"1",""),"")</f>
        <v/>
      </c>
      <c r="AJ176" s="211" t="str">
        <f ca="1">IF(Y176&lt;7,IF(AA176&lt;40%,"1",""),"")</f>
        <v/>
      </c>
      <c r="AK176" s="211" t="str">
        <f ca="1">IF(AD176&lt;0,"1","")</f>
        <v/>
      </c>
      <c r="AL176" s="218"/>
      <c r="AM176" s="218"/>
      <c r="AN176" s="211" t="e">
        <f>VLOOKUP(J176,'[2]Region code'!$A$3:$B$9,2,FALSE)</f>
        <v>#N/A</v>
      </c>
    </row>
    <row r="177" spans="1:40" ht="17.25">
      <c r="A177" s="99" t="s">
        <v>319</v>
      </c>
      <c r="B177" s="99" t="s">
        <v>320</v>
      </c>
      <c r="C177" s="99" t="s">
        <v>70</v>
      </c>
      <c r="D177" s="99" t="s">
        <v>740</v>
      </c>
      <c r="E177" s="99" t="s">
        <v>741</v>
      </c>
      <c r="F177" s="99" t="s">
        <v>742</v>
      </c>
      <c r="G177" s="99" t="s">
        <v>74</v>
      </c>
      <c r="H177" s="99" t="s">
        <v>75</v>
      </c>
      <c r="I177" s="99" t="s">
        <v>743</v>
      </c>
      <c r="J177" s="99" t="s">
        <v>2</v>
      </c>
      <c r="K177" s="99" t="s">
        <v>249</v>
      </c>
      <c r="L177" s="103">
        <v>43194</v>
      </c>
      <c r="M177" s="103">
        <v>43770</v>
      </c>
      <c r="N177" s="104">
        <v>250000</v>
      </c>
      <c r="O177" s="104">
        <v>11301.48</v>
      </c>
      <c r="P177" s="104">
        <v>-2768.12</v>
      </c>
      <c r="Q177" s="104">
        <v>156925</v>
      </c>
      <c r="R177" s="167">
        <f>IF(MONTH(M177)&gt;6,YEAR(M177)+1,YEAR(M177))</f>
        <v>2020</v>
      </c>
      <c r="S177" s="215">
        <f>YEAR(L177)</f>
        <v>2018</v>
      </c>
      <c r="T177" s="214">
        <f>MONTH(L177)</f>
        <v>4</v>
      </c>
      <c r="U177" s="211" t="str">
        <f>IF(T177&gt;9,CONCATENATE(S177,T177),CONCATENATE(S177,"0",T177))</f>
        <v>201804</v>
      </c>
      <c r="V177" s="214">
        <f>N177-O177</f>
        <v>238698.52</v>
      </c>
      <c r="W177" s="214">
        <f ca="1">ROUNDUP((TODAY()-L177)/(365.25/12),0)</f>
        <v>13</v>
      </c>
      <c r="X177" s="214">
        <f>ROUNDDOWN((M177-L177)/(365.25/12),0)</f>
        <v>18</v>
      </c>
      <c r="Y177" s="214">
        <f ca="1">ROUNDDOWN((M177-TODAY())/(365.25/12),0)</f>
        <v>5</v>
      </c>
      <c r="Z177" s="216">
        <f ca="1">W177/X177</f>
        <v>0.72222222222222221</v>
      </c>
      <c r="AA177" s="216">
        <f>O177/N177</f>
        <v>4.5205919999999997E-2</v>
      </c>
      <c r="AB177" s="216">
        <f ca="1">AA177-Z177</f>
        <v>-0.6770163022222222</v>
      </c>
      <c r="AC177" s="217">
        <f ca="1">O177/W177</f>
        <v>869.34461538461539</v>
      </c>
      <c r="AD177" s="214">
        <f ca="1">V177-(("june 30, 2018"-TODAY())*AC177)</f>
        <v>505587.31692307687</v>
      </c>
      <c r="AE177" s="211" t="str">
        <f ca="1">IF(W177&gt;36,"1","")</f>
        <v/>
      </c>
      <c r="AF177" s="211" t="str">
        <f ca="1">IF(Y177&lt;1,"1","")</f>
        <v/>
      </c>
      <c r="AG177" s="211" t="str">
        <f ca="1">IF(AB177&lt;-15%,"1","")</f>
        <v>1</v>
      </c>
      <c r="AH177" s="211" t="str">
        <f>IF(AA177&lt;40%,"1","")</f>
        <v>1</v>
      </c>
      <c r="AI177" s="211" t="str">
        <f ca="1">IF(W177&gt;23,IF(AA177&lt;60%,"1",""),"")</f>
        <v/>
      </c>
      <c r="AJ177" s="211" t="str">
        <f ca="1">IF(Y177&lt;7,IF(AA177&lt;40%,"1",""),"")</f>
        <v>1</v>
      </c>
      <c r="AK177" s="211" t="str">
        <f ca="1">IF(AD177&lt;0,"1","")</f>
        <v/>
      </c>
      <c r="AL177" s="218"/>
      <c r="AM177" s="218"/>
      <c r="AN177" s="211" t="e">
        <f>VLOOKUP(J177,'[2]Region code'!$A$3:$B$9,2,FALSE)</f>
        <v>#N/A</v>
      </c>
    </row>
    <row r="178" spans="1:40" ht="17.25">
      <c r="A178" s="99" t="s">
        <v>118</v>
      </c>
      <c r="B178" s="99" t="s">
        <v>119</v>
      </c>
      <c r="C178" s="99" t="s">
        <v>120</v>
      </c>
      <c r="D178" s="99" t="s">
        <v>744</v>
      </c>
      <c r="E178" s="99" t="s">
        <v>745</v>
      </c>
      <c r="F178" s="99" t="s">
        <v>746</v>
      </c>
      <c r="G178" s="99" t="s">
        <v>74</v>
      </c>
      <c r="H178" s="99" t="s">
        <v>75</v>
      </c>
      <c r="I178" s="99" t="s">
        <v>747</v>
      </c>
      <c r="J178" s="99" t="s">
        <v>5</v>
      </c>
      <c r="K178" s="99" t="s">
        <v>718</v>
      </c>
      <c r="L178" s="103">
        <v>43193</v>
      </c>
      <c r="M178" s="103">
        <v>43830</v>
      </c>
      <c r="N178" s="104">
        <v>180000</v>
      </c>
      <c r="O178" s="104">
        <v>84972.74</v>
      </c>
      <c r="P178" s="104">
        <v>66715.289999999994</v>
      </c>
      <c r="Q178" s="104">
        <v>65660.31</v>
      </c>
      <c r="R178" s="167">
        <f>IF(MONTH(M178)&gt;6,YEAR(M178)+1,YEAR(M178))</f>
        <v>2020</v>
      </c>
      <c r="S178" s="215">
        <f>YEAR(L178)</f>
        <v>2018</v>
      </c>
      <c r="T178" s="214">
        <f>MONTH(L178)</f>
        <v>4</v>
      </c>
      <c r="U178" s="211" t="str">
        <f>IF(T178&gt;9,CONCATENATE(S178,T178),CONCATENATE(S178,"0",T178))</f>
        <v>201804</v>
      </c>
      <c r="V178" s="214">
        <f>N178-O178</f>
        <v>95027.26</v>
      </c>
      <c r="W178" s="214">
        <f ca="1">ROUNDUP((TODAY()-L178)/(365.25/12),0)</f>
        <v>13</v>
      </c>
      <c r="X178" s="214">
        <f>ROUNDDOWN((M178-L178)/(365.25/12),0)</f>
        <v>20</v>
      </c>
      <c r="Y178" s="214">
        <f ca="1">ROUNDDOWN((M178-TODAY())/(365.25/12),0)</f>
        <v>7</v>
      </c>
      <c r="Z178" s="216">
        <f ca="1">W178/X178</f>
        <v>0.65</v>
      </c>
      <c r="AA178" s="216">
        <f>O178/N178</f>
        <v>0.47207077777777778</v>
      </c>
      <c r="AB178" s="216">
        <f ca="1">AA178-Z178</f>
        <v>-0.17792922222222224</v>
      </c>
      <c r="AC178" s="217">
        <f ca="1">O178/W178</f>
        <v>6536.3646153846157</v>
      </c>
      <c r="AD178" s="214">
        <f ca="1">V178-(("june 30, 2018"-TODAY())*AC178)</f>
        <v>2101691.1969230771</v>
      </c>
      <c r="AE178" s="211" t="str">
        <f ca="1">IF(W178&gt;36,"1","")</f>
        <v/>
      </c>
      <c r="AF178" s="211" t="str">
        <f ca="1">IF(Y178&lt;1,"1","")</f>
        <v/>
      </c>
      <c r="AG178" s="211" t="str">
        <f ca="1">IF(AB178&lt;-15%,"1","")</f>
        <v>1</v>
      </c>
      <c r="AH178" s="211" t="str">
        <f>IF(AA178&lt;40%,"1","")</f>
        <v/>
      </c>
      <c r="AI178" s="211" t="str">
        <f ca="1">IF(W178&gt;23,IF(AA178&lt;60%,"1",""),"")</f>
        <v/>
      </c>
      <c r="AJ178" s="211" t="str">
        <f ca="1">IF(Y178&lt;7,IF(AA178&lt;40%,"1",""),"")</f>
        <v/>
      </c>
      <c r="AK178" s="211" t="str">
        <f ca="1">IF(AD178&lt;0,"1","")</f>
        <v/>
      </c>
      <c r="AL178" s="218"/>
      <c r="AM178" s="218"/>
      <c r="AN178" s="211" t="e">
        <f>VLOOKUP(J178,'[2]Region code'!$A$3:$B$9,2,FALSE)</f>
        <v>#N/A</v>
      </c>
    </row>
    <row r="179" spans="1:40" ht="17.25">
      <c r="A179" s="99" t="s">
        <v>118</v>
      </c>
      <c r="B179" s="99" t="s">
        <v>119</v>
      </c>
      <c r="C179" s="99" t="s">
        <v>120</v>
      </c>
      <c r="D179" s="99" t="s">
        <v>748</v>
      </c>
      <c r="E179" s="99" t="s">
        <v>745</v>
      </c>
      <c r="F179" s="99" t="s">
        <v>746</v>
      </c>
      <c r="G179" s="99" t="s">
        <v>74</v>
      </c>
      <c r="H179" s="99" t="s">
        <v>75</v>
      </c>
      <c r="I179" s="99" t="s">
        <v>747</v>
      </c>
      <c r="J179" s="99" t="s">
        <v>5</v>
      </c>
      <c r="K179" s="99" t="s">
        <v>718</v>
      </c>
      <c r="L179" s="103">
        <v>43193</v>
      </c>
      <c r="M179" s="103">
        <v>43830</v>
      </c>
      <c r="N179" s="104">
        <v>20000</v>
      </c>
      <c r="O179" s="104">
        <v>10537.1</v>
      </c>
      <c r="P179" s="104">
        <v>4168.34</v>
      </c>
      <c r="Q179" s="104">
        <v>0</v>
      </c>
      <c r="R179" s="167">
        <f>IF(MONTH(M179)&gt;6,YEAR(M179)+1,YEAR(M179))</f>
        <v>2020</v>
      </c>
      <c r="S179" s="215">
        <f>YEAR(L179)</f>
        <v>2018</v>
      </c>
      <c r="T179" s="214">
        <f>MONTH(L179)</f>
        <v>4</v>
      </c>
      <c r="U179" s="211" t="str">
        <f>IF(T179&gt;9,CONCATENATE(S179,T179),CONCATENATE(S179,"0",T179))</f>
        <v>201804</v>
      </c>
      <c r="V179" s="214">
        <f>N179-O179</f>
        <v>9462.9</v>
      </c>
      <c r="W179" s="214">
        <f ca="1">ROUNDUP((TODAY()-L179)/(365.25/12),0)</f>
        <v>13</v>
      </c>
      <c r="X179" s="214">
        <f>ROUNDDOWN((M179-L179)/(365.25/12),0)</f>
        <v>20</v>
      </c>
      <c r="Y179" s="214">
        <f ca="1">ROUNDDOWN((M179-TODAY())/(365.25/12),0)</f>
        <v>7</v>
      </c>
      <c r="Z179" s="216">
        <f ca="1">W179/X179</f>
        <v>0.65</v>
      </c>
      <c r="AA179" s="216">
        <f>O179/N179</f>
        <v>0.52685500000000007</v>
      </c>
      <c r="AB179" s="216">
        <f ca="1">AA179-Z179</f>
        <v>-0.12314499999999995</v>
      </c>
      <c r="AC179" s="217">
        <f ca="1">O179/W179</f>
        <v>810.54615384615386</v>
      </c>
      <c r="AD179" s="214">
        <f ca="1">V179-(("june 30, 2018"-TODAY())*AC179)</f>
        <v>258300.56923076924</v>
      </c>
      <c r="AE179" s="211" t="str">
        <f ca="1">IF(W179&gt;36,"1","")</f>
        <v/>
      </c>
      <c r="AF179" s="211" t="str">
        <f ca="1">IF(Y179&lt;1,"1","")</f>
        <v/>
      </c>
      <c r="AG179" s="211" t="str">
        <f ca="1">IF(AB179&lt;-15%,"1","")</f>
        <v/>
      </c>
      <c r="AH179" s="211" t="str">
        <f>IF(AA179&lt;40%,"1","")</f>
        <v/>
      </c>
      <c r="AI179" s="211" t="str">
        <f ca="1">IF(W179&gt;23,IF(AA179&lt;60%,"1",""),"")</f>
        <v/>
      </c>
      <c r="AJ179" s="211" t="str">
        <f ca="1">IF(Y179&lt;7,IF(AA179&lt;40%,"1",""),"")</f>
        <v/>
      </c>
      <c r="AK179" s="211" t="str">
        <f ca="1">IF(AD179&lt;0,"1","")</f>
        <v/>
      </c>
      <c r="AL179" s="218"/>
      <c r="AM179" s="218"/>
      <c r="AN179" s="211" t="e">
        <f>VLOOKUP(J179,'[2]Region code'!$A$3:$B$9,2,FALSE)</f>
        <v>#N/A</v>
      </c>
    </row>
    <row r="180" spans="1:40" ht="17.25">
      <c r="A180" s="99" t="s">
        <v>319</v>
      </c>
      <c r="B180" s="99" t="s">
        <v>320</v>
      </c>
      <c r="C180" s="99" t="s">
        <v>70</v>
      </c>
      <c r="D180" s="99" t="s">
        <v>749</v>
      </c>
      <c r="E180" s="99" t="s">
        <v>750</v>
      </c>
      <c r="F180" s="99" t="s">
        <v>751</v>
      </c>
      <c r="G180" s="99" t="s">
        <v>74</v>
      </c>
      <c r="H180" s="99" t="s">
        <v>75</v>
      </c>
      <c r="I180" s="99" t="s">
        <v>752</v>
      </c>
      <c r="J180" s="99" t="s">
        <v>5</v>
      </c>
      <c r="K180" s="99" t="s">
        <v>753</v>
      </c>
      <c r="L180" s="103">
        <v>43192</v>
      </c>
      <c r="M180" s="103">
        <v>43980</v>
      </c>
      <c r="N180" s="104">
        <v>250000</v>
      </c>
      <c r="O180" s="104">
        <v>19916.48</v>
      </c>
      <c r="P180" s="104">
        <v>15812.56</v>
      </c>
      <c r="Q180" s="104">
        <v>0</v>
      </c>
      <c r="R180" s="167">
        <f>IF(MONTH(M180)&gt;6,YEAR(M180)+1,YEAR(M180))</f>
        <v>2020</v>
      </c>
      <c r="S180" s="215">
        <f>YEAR(L180)</f>
        <v>2018</v>
      </c>
      <c r="T180" s="214">
        <f>MONTH(L180)</f>
        <v>4</v>
      </c>
      <c r="U180" s="211" t="str">
        <f>IF(T180&gt;9,CONCATENATE(S180,T180),CONCATENATE(S180,"0",T180))</f>
        <v>201804</v>
      </c>
      <c r="V180" s="214">
        <f>N180-O180</f>
        <v>230083.52</v>
      </c>
      <c r="W180" s="214">
        <f ca="1">ROUNDUP((TODAY()-L180)/(365.25/12),0)</f>
        <v>14</v>
      </c>
      <c r="X180" s="214">
        <f>ROUNDDOWN((M180-L180)/(365.25/12),0)</f>
        <v>25</v>
      </c>
      <c r="Y180" s="214">
        <f ca="1">ROUNDDOWN((M180-TODAY())/(365.25/12),0)</f>
        <v>12</v>
      </c>
      <c r="Z180" s="216">
        <f ca="1">W180/X180</f>
        <v>0.56000000000000005</v>
      </c>
      <c r="AA180" s="216">
        <f>O180/N180</f>
        <v>7.9665920000000001E-2</v>
      </c>
      <c r="AB180" s="216">
        <f ca="1">AA180-Z180</f>
        <v>-0.48033408000000005</v>
      </c>
      <c r="AC180" s="217">
        <f ca="1">O180/W180</f>
        <v>1422.6057142857142</v>
      </c>
      <c r="AD180" s="214">
        <f ca="1">V180-(("june 30, 2018"-TODAY())*AC180)</f>
        <v>666823.47428571421</v>
      </c>
      <c r="AE180" s="211" t="str">
        <f ca="1">IF(W180&gt;36,"1","")</f>
        <v/>
      </c>
      <c r="AF180" s="211" t="str">
        <f ca="1">IF(Y180&lt;1,"1","")</f>
        <v/>
      </c>
      <c r="AG180" s="211" t="str">
        <f ca="1">IF(AB180&lt;-15%,"1","")</f>
        <v>1</v>
      </c>
      <c r="AH180" s="211" t="str">
        <f>IF(AA180&lt;40%,"1","")</f>
        <v>1</v>
      </c>
      <c r="AI180" s="211" t="str">
        <f ca="1">IF(W180&gt;23,IF(AA180&lt;60%,"1",""),"")</f>
        <v/>
      </c>
      <c r="AJ180" s="211" t="str">
        <f ca="1">IF(Y180&lt;7,IF(AA180&lt;40%,"1",""),"")</f>
        <v/>
      </c>
      <c r="AK180" s="211" t="str">
        <f ca="1">IF(AD180&lt;0,"1","")</f>
        <v/>
      </c>
      <c r="AL180" s="218"/>
      <c r="AM180" s="218"/>
      <c r="AN180" s="211" t="e">
        <f>VLOOKUP(J180,'[2]Region code'!$A$3:$B$9,2,FALSE)</f>
        <v>#N/A</v>
      </c>
    </row>
    <row r="181" spans="1:40" ht="17.25">
      <c r="A181" s="99" t="s">
        <v>118</v>
      </c>
      <c r="B181" s="99" t="s">
        <v>119</v>
      </c>
      <c r="C181" s="99" t="s">
        <v>120</v>
      </c>
      <c r="D181" s="99" t="s">
        <v>754</v>
      </c>
      <c r="E181" s="99" t="s">
        <v>755</v>
      </c>
      <c r="F181" s="99" t="s">
        <v>756</v>
      </c>
      <c r="G181" s="99" t="s">
        <v>74</v>
      </c>
      <c r="H181" s="99" t="s">
        <v>75</v>
      </c>
      <c r="I181" s="99" t="s">
        <v>757</v>
      </c>
      <c r="J181" s="99" t="s">
        <v>3</v>
      </c>
      <c r="K181" s="99" t="s">
        <v>154</v>
      </c>
      <c r="L181" s="103">
        <v>43192</v>
      </c>
      <c r="M181" s="103">
        <v>43708</v>
      </c>
      <c r="N181" s="104">
        <v>300000</v>
      </c>
      <c r="O181" s="104">
        <v>56988.800000000003</v>
      </c>
      <c r="P181" s="104">
        <v>53052.800000000003</v>
      </c>
      <c r="Q181" s="104">
        <v>214130</v>
      </c>
      <c r="R181" s="167">
        <f>IF(MONTH(M181)&gt;6,YEAR(M181)+1,YEAR(M181))</f>
        <v>2020</v>
      </c>
      <c r="S181" s="215">
        <f>YEAR(L181)</f>
        <v>2018</v>
      </c>
      <c r="T181" s="214">
        <f>MONTH(L181)</f>
        <v>4</v>
      </c>
      <c r="U181" s="211" t="str">
        <f>IF(T181&gt;9,CONCATENATE(S181,T181),CONCATENATE(S181,"0",T181))</f>
        <v>201804</v>
      </c>
      <c r="V181" s="214">
        <f>N181-O181</f>
        <v>243011.20000000001</v>
      </c>
      <c r="W181" s="214">
        <f ca="1">ROUNDUP((TODAY()-L181)/(365.25/12),0)</f>
        <v>14</v>
      </c>
      <c r="X181" s="214">
        <f>ROUNDDOWN((M181-L181)/(365.25/12),0)</f>
        <v>16</v>
      </c>
      <c r="Y181" s="214">
        <f ca="1">ROUNDDOWN((M181-TODAY())/(365.25/12),0)</f>
        <v>3</v>
      </c>
      <c r="Z181" s="216">
        <f ca="1">W181/X181</f>
        <v>0.875</v>
      </c>
      <c r="AA181" s="216">
        <f>O181/N181</f>
        <v>0.18996266666666667</v>
      </c>
      <c r="AB181" s="216">
        <f ca="1">AA181-Z181</f>
        <v>-0.68503733333333328</v>
      </c>
      <c r="AC181" s="217">
        <f ca="1">O181/W181</f>
        <v>4070.6285714285718</v>
      </c>
      <c r="AD181" s="214">
        <f ca="1">V181-(("june 30, 2018"-TODAY())*AC181)</f>
        <v>1492694.1714285715</v>
      </c>
      <c r="AE181" s="211" t="str">
        <f ca="1">IF(W181&gt;36,"1","")</f>
        <v/>
      </c>
      <c r="AF181" s="211" t="str">
        <f ca="1">IF(Y181&lt;1,"1","")</f>
        <v/>
      </c>
      <c r="AG181" s="211" t="str">
        <f ca="1">IF(AB181&lt;-15%,"1","")</f>
        <v>1</v>
      </c>
      <c r="AH181" s="211" t="str">
        <f>IF(AA181&lt;40%,"1","")</f>
        <v>1</v>
      </c>
      <c r="AI181" s="211" t="str">
        <f ca="1">IF(W181&gt;23,IF(AA181&lt;60%,"1",""),"")</f>
        <v/>
      </c>
      <c r="AJ181" s="211" t="str">
        <f ca="1">IF(Y181&lt;7,IF(AA181&lt;40%,"1",""),"")</f>
        <v>1</v>
      </c>
      <c r="AK181" s="211" t="str">
        <f ca="1">IF(AD181&lt;0,"1","")</f>
        <v/>
      </c>
      <c r="AL181" s="218"/>
      <c r="AM181" s="218"/>
      <c r="AN181" s="211" t="e">
        <f>VLOOKUP(J181,'[2]Region code'!$A$3:$B$9,2,FALSE)</f>
        <v>#N/A</v>
      </c>
    </row>
    <row r="182" spans="1:40" ht="17.25">
      <c r="A182" s="99" t="s">
        <v>243</v>
      </c>
      <c r="B182" s="99" t="s">
        <v>455</v>
      </c>
      <c r="C182" s="99" t="s">
        <v>70</v>
      </c>
      <c r="D182" s="99" t="s">
        <v>758</v>
      </c>
      <c r="E182" s="99" t="s">
        <v>667</v>
      </c>
      <c r="F182" s="99" t="s">
        <v>759</v>
      </c>
      <c r="G182" s="99" t="s">
        <v>74</v>
      </c>
      <c r="H182" s="99" t="s">
        <v>75</v>
      </c>
      <c r="I182" s="99" t="s">
        <v>669</v>
      </c>
      <c r="J182" s="99" t="s">
        <v>2</v>
      </c>
      <c r="K182" s="99" t="s">
        <v>249</v>
      </c>
      <c r="L182" s="103">
        <v>43192</v>
      </c>
      <c r="M182" s="103">
        <v>43738</v>
      </c>
      <c r="N182" s="104">
        <v>250000</v>
      </c>
      <c r="O182" s="104">
        <v>150470.31</v>
      </c>
      <c r="P182" s="104">
        <v>122696.04</v>
      </c>
      <c r="Q182" s="104">
        <v>59316.639999999999</v>
      </c>
      <c r="R182" s="167">
        <f>IF(MONTH(M182)&gt;6,YEAR(M182)+1,YEAR(M182))</f>
        <v>2020</v>
      </c>
      <c r="S182" s="215">
        <f>YEAR(L182)</f>
        <v>2018</v>
      </c>
      <c r="T182" s="214">
        <f>MONTH(L182)</f>
        <v>4</v>
      </c>
      <c r="U182" s="211" t="str">
        <f>IF(T182&gt;9,CONCATENATE(S182,T182),CONCATENATE(S182,"0",T182))</f>
        <v>201804</v>
      </c>
      <c r="V182" s="214">
        <f>N182-O182</f>
        <v>99529.69</v>
      </c>
      <c r="W182" s="214">
        <f ca="1">ROUNDUP((TODAY()-L182)/(365.25/12),0)</f>
        <v>14</v>
      </c>
      <c r="X182" s="214">
        <f>ROUNDDOWN((M182-L182)/(365.25/12),0)</f>
        <v>17</v>
      </c>
      <c r="Y182" s="214">
        <f ca="1">ROUNDDOWN((M182-TODAY())/(365.25/12),0)</f>
        <v>4</v>
      </c>
      <c r="Z182" s="216">
        <f ca="1">W182/X182</f>
        <v>0.82352941176470584</v>
      </c>
      <c r="AA182" s="216">
        <f>O182/N182</f>
        <v>0.60188123999999998</v>
      </c>
      <c r="AB182" s="216">
        <f ca="1">AA182-Z182</f>
        <v>-0.22164817176470586</v>
      </c>
      <c r="AC182" s="217">
        <f ca="1">O182/W182</f>
        <v>10747.879285714285</v>
      </c>
      <c r="AD182" s="214">
        <f ca="1">V182-(("june 30, 2018"-TODAY())*AC182)</f>
        <v>3399128.6307142857</v>
      </c>
      <c r="AE182" s="211" t="str">
        <f ca="1">IF(W182&gt;36,"1","")</f>
        <v/>
      </c>
      <c r="AF182" s="211" t="str">
        <f ca="1">IF(Y182&lt;1,"1","")</f>
        <v/>
      </c>
      <c r="AG182" s="211" t="str">
        <f ca="1">IF(AB182&lt;-15%,"1","")</f>
        <v>1</v>
      </c>
      <c r="AH182" s="211" t="str">
        <f>IF(AA182&lt;40%,"1","")</f>
        <v/>
      </c>
      <c r="AI182" s="211" t="str">
        <f ca="1">IF(W182&gt;23,IF(AA182&lt;60%,"1",""),"")</f>
        <v/>
      </c>
      <c r="AJ182" s="211" t="str">
        <f ca="1">IF(Y182&lt;7,IF(AA182&lt;40%,"1",""),"")</f>
        <v/>
      </c>
      <c r="AK182" s="211" t="str">
        <f ca="1">IF(AD182&lt;0,"1","")</f>
        <v/>
      </c>
      <c r="AL182" s="218"/>
      <c r="AM182" s="218"/>
      <c r="AN182" s="211" t="e">
        <f>VLOOKUP(J182,'[2]Region code'!$A$3:$B$9,2,FALSE)</f>
        <v>#N/A</v>
      </c>
    </row>
    <row r="183" spans="1:40" ht="17.25">
      <c r="A183" s="99" t="s">
        <v>118</v>
      </c>
      <c r="B183" s="99" t="s">
        <v>119</v>
      </c>
      <c r="C183" s="99" t="s">
        <v>120</v>
      </c>
      <c r="D183" s="99" t="s">
        <v>760</v>
      </c>
      <c r="E183" s="99" t="s">
        <v>631</v>
      </c>
      <c r="F183" s="99" t="s">
        <v>761</v>
      </c>
      <c r="G183" s="99" t="s">
        <v>74</v>
      </c>
      <c r="H183" s="99" t="s">
        <v>75</v>
      </c>
      <c r="I183" s="99" t="s">
        <v>633</v>
      </c>
      <c r="J183" s="99" t="s">
        <v>3</v>
      </c>
      <c r="K183" s="99" t="s">
        <v>154</v>
      </c>
      <c r="L183" s="103">
        <v>43192</v>
      </c>
      <c r="M183" s="103">
        <v>44046</v>
      </c>
      <c r="N183" s="104">
        <v>500000</v>
      </c>
      <c r="O183" s="104">
        <v>0</v>
      </c>
      <c r="P183" s="104">
        <v>0</v>
      </c>
      <c r="Q183" s="104">
        <v>0</v>
      </c>
      <c r="R183" s="167">
        <f>IF(MONTH(M183)&gt;6,YEAR(M183)+1,YEAR(M183))</f>
        <v>2021</v>
      </c>
      <c r="S183" s="215">
        <f>YEAR(L183)</f>
        <v>2018</v>
      </c>
      <c r="T183" s="214">
        <f>MONTH(L183)</f>
        <v>4</v>
      </c>
      <c r="U183" s="211" t="str">
        <f>IF(T183&gt;9,CONCATENATE(S183,T183),CONCATENATE(S183,"0",T183))</f>
        <v>201804</v>
      </c>
      <c r="V183" s="214">
        <f>N183-O183</f>
        <v>500000</v>
      </c>
      <c r="W183" s="214">
        <f ca="1">ROUNDUP((TODAY()-L183)/(365.25/12),0)</f>
        <v>14</v>
      </c>
      <c r="X183" s="214">
        <f>ROUNDDOWN((M183-L183)/(365.25/12),0)</f>
        <v>28</v>
      </c>
      <c r="Y183" s="214">
        <f ca="1">ROUNDDOWN((M183-TODAY())/(365.25/12),0)</f>
        <v>15</v>
      </c>
      <c r="Z183" s="216">
        <f ca="1">W183/X183</f>
        <v>0.5</v>
      </c>
      <c r="AA183" s="216">
        <f>O183/N183</f>
        <v>0</v>
      </c>
      <c r="AB183" s="216">
        <f ca="1">AA183-Z183</f>
        <v>-0.5</v>
      </c>
      <c r="AC183" s="217">
        <f ca="1">O183/W183</f>
        <v>0</v>
      </c>
      <c r="AD183" s="214">
        <f ca="1">V183-(("june 30, 2018"-TODAY())*AC183)</f>
        <v>500000</v>
      </c>
      <c r="AE183" s="211" t="str">
        <f ca="1">IF(W183&gt;36,"1","")</f>
        <v/>
      </c>
      <c r="AF183" s="211" t="str">
        <f ca="1">IF(Y183&lt;1,"1","")</f>
        <v/>
      </c>
      <c r="AG183" s="211" t="str">
        <f ca="1">IF(AB183&lt;-15%,"1","")</f>
        <v>1</v>
      </c>
      <c r="AH183" s="211" t="str">
        <f>IF(AA183&lt;40%,"1","")</f>
        <v>1</v>
      </c>
      <c r="AI183" s="211" t="str">
        <f ca="1">IF(W183&gt;23,IF(AA183&lt;60%,"1",""),"")</f>
        <v/>
      </c>
      <c r="AJ183" s="211" t="str">
        <f ca="1">IF(Y183&lt;7,IF(AA183&lt;40%,"1",""),"")</f>
        <v/>
      </c>
      <c r="AK183" s="211" t="str">
        <f ca="1">IF(AD183&lt;0,"1","")</f>
        <v/>
      </c>
      <c r="AL183" s="218"/>
      <c r="AM183" s="218"/>
      <c r="AN183" s="211" t="e">
        <f>VLOOKUP(J183,'[2]Region code'!$A$3:$B$9,2,FALSE)</f>
        <v>#N/A</v>
      </c>
    </row>
    <row r="184" spans="1:40" ht="17.25">
      <c r="A184" s="99" t="s">
        <v>118</v>
      </c>
      <c r="B184" s="99" t="s">
        <v>119</v>
      </c>
      <c r="C184" s="99" t="s">
        <v>120</v>
      </c>
      <c r="D184" s="99" t="s">
        <v>762</v>
      </c>
      <c r="E184" s="99" t="s">
        <v>763</v>
      </c>
      <c r="F184" s="99" t="s">
        <v>764</v>
      </c>
      <c r="G184" s="99" t="s">
        <v>74</v>
      </c>
      <c r="H184" s="99" t="s">
        <v>75</v>
      </c>
      <c r="I184" s="99" t="s">
        <v>765</v>
      </c>
      <c r="J184" s="99" t="s">
        <v>7</v>
      </c>
      <c r="K184" s="99" t="s">
        <v>385</v>
      </c>
      <c r="L184" s="103">
        <v>43192</v>
      </c>
      <c r="M184" s="103">
        <v>43921</v>
      </c>
      <c r="N184" s="104">
        <v>1550000</v>
      </c>
      <c r="O184" s="104">
        <v>136866.09</v>
      </c>
      <c r="P184" s="104">
        <v>130035.98</v>
      </c>
      <c r="Q184" s="104">
        <v>748556.21</v>
      </c>
      <c r="R184" s="167">
        <f>IF(MONTH(M184)&gt;6,YEAR(M184)+1,YEAR(M184))</f>
        <v>2020</v>
      </c>
      <c r="S184" s="215">
        <f>YEAR(L184)</f>
        <v>2018</v>
      </c>
      <c r="T184" s="214">
        <f>MONTH(L184)</f>
        <v>4</v>
      </c>
      <c r="U184" s="211" t="str">
        <f>IF(T184&gt;9,CONCATENATE(S184,T184),CONCATENATE(S184,"0",T184))</f>
        <v>201804</v>
      </c>
      <c r="V184" s="214">
        <f>N184-O184</f>
        <v>1413133.91</v>
      </c>
      <c r="W184" s="214">
        <f ca="1">ROUNDUP((TODAY()-L184)/(365.25/12),0)</f>
        <v>14</v>
      </c>
      <c r="X184" s="214">
        <f>ROUNDDOWN((M184-L184)/(365.25/12),0)</f>
        <v>23</v>
      </c>
      <c r="Y184" s="214">
        <f ca="1">ROUNDDOWN((M184-TODAY())/(365.25/12),0)</f>
        <v>10</v>
      </c>
      <c r="Z184" s="216">
        <f ca="1">W184/X184</f>
        <v>0.60869565217391308</v>
      </c>
      <c r="AA184" s="216">
        <f>O184/N184</f>
        <v>8.8300703225806451E-2</v>
      </c>
      <c r="AB184" s="216">
        <f ca="1">AA184-Z184</f>
        <v>-0.52039494894810667</v>
      </c>
      <c r="AC184" s="217">
        <f ca="1">O184/W184</f>
        <v>9776.1492857142857</v>
      </c>
      <c r="AD184" s="214">
        <f ca="1">V184-(("june 30, 2018"-TODAY())*AC184)</f>
        <v>4414411.7407142855</v>
      </c>
      <c r="AE184" s="211" t="str">
        <f ca="1">IF(W184&gt;36,"1","")</f>
        <v/>
      </c>
      <c r="AF184" s="211" t="str">
        <f ca="1">IF(Y184&lt;1,"1","")</f>
        <v/>
      </c>
      <c r="AG184" s="211" t="str">
        <f ca="1">IF(AB184&lt;-15%,"1","")</f>
        <v>1</v>
      </c>
      <c r="AH184" s="211" t="str">
        <f>IF(AA184&lt;40%,"1","")</f>
        <v>1</v>
      </c>
      <c r="AI184" s="211" t="str">
        <f ca="1">IF(W184&gt;23,IF(AA184&lt;60%,"1",""),"")</f>
        <v/>
      </c>
      <c r="AJ184" s="211" t="str">
        <f ca="1">IF(Y184&lt;7,IF(AA184&lt;40%,"1",""),"")</f>
        <v/>
      </c>
      <c r="AK184" s="211" t="str">
        <f ca="1">IF(AD184&lt;0,"1","")</f>
        <v/>
      </c>
      <c r="AL184" s="218"/>
      <c r="AM184" s="218"/>
      <c r="AN184" s="211" t="e">
        <f>VLOOKUP(J184,'[2]Region code'!$A$3:$B$9,2,FALSE)</f>
        <v>#N/A</v>
      </c>
    </row>
    <row r="185" spans="1:40" ht="17.25">
      <c r="A185" s="99" t="s">
        <v>118</v>
      </c>
      <c r="B185" s="99" t="s">
        <v>119</v>
      </c>
      <c r="C185" s="99" t="s">
        <v>120</v>
      </c>
      <c r="D185" s="99" t="s">
        <v>766</v>
      </c>
      <c r="E185" s="99" t="s">
        <v>767</v>
      </c>
      <c r="F185" s="99" t="s">
        <v>768</v>
      </c>
      <c r="G185" s="99" t="s">
        <v>74</v>
      </c>
      <c r="H185" s="99" t="s">
        <v>75</v>
      </c>
      <c r="I185" s="99" t="s">
        <v>769</v>
      </c>
      <c r="J185" s="99" t="s">
        <v>4</v>
      </c>
      <c r="K185" s="99" t="s">
        <v>770</v>
      </c>
      <c r="L185" s="103">
        <v>43189</v>
      </c>
      <c r="M185" s="103">
        <v>43861</v>
      </c>
      <c r="N185" s="104">
        <v>750000</v>
      </c>
      <c r="O185" s="104">
        <v>167859.21</v>
      </c>
      <c r="P185" s="104">
        <v>135987.26999999999</v>
      </c>
      <c r="Q185" s="104">
        <v>18609.46</v>
      </c>
      <c r="R185" s="167">
        <f>IF(MONTH(M185)&gt;6,YEAR(M185)+1,YEAR(M185))</f>
        <v>2020</v>
      </c>
      <c r="S185" s="215">
        <f>YEAR(L185)</f>
        <v>2018</v>
      </c>
      <c r="T185" s="214">
        <f>MONTH(L185)</f>
        <v>3</v>
      </c>
      <c r="U185" s="211" t="str">
        <f>IF(T185&gt;9,CONCATENATE(S185,T185),CONCATENATE(S185,"0",T185))</f>
        <v>201803</v>
      </c>
      <c r="V185" s="214">
        <f>N185-O185</f>
        <v>582140.79</v>
      </c>
      <c r="W185" s="214">
        <f ca="1">ROUNDUP((TODAY()-L185)/(365.25/12),0)</f>
        <v>14</v>
      </c>
      <c r="X185" s="214">
        <f>ROUNDDOWN((M185-L185)/(365.25/12),0)</f>
        <v>22</v>
      </c>
      <c r="Y185" s="214">
        <f ca="1">ROUNDDOWN((M185-TODAY())/(365.25/12),0)</f>
        <v>8</v>
      </c>
      <c r="Z185" s="216">
        <f ca="1">W185/X185</f>
        <v>0.63636363636363635</v>
      </c>
      <c r="AA185" s="216">
        <f>O185/N185</f>
        <v>0.22381228</v>
      </c>
      <c r="AB185" s="216">
        <f ca="1">AA185-Z185</f>
        <v>-0.41255135636363638</v>
      </c>
      <c r="AC185" s="217">
        <f ca="1">O185/W185</f>
        <v>11989.94357142857</v>
      </c>
      <c r="AD185" s="214">
        <f ca="1">V185-(("june 30, 2018"-TODAY())*AC185)</f>
        <v>4263053.4664285704</v>
      </c>
      <c r="AE185" s="211" t="str">
        <f ca="1">IF(W185&gt;36,"1","")</f>
        <v/>
      </c>
      <c r="AF185" s="211" t="str">
        <f ca="1">IF(Y185&lt;1,"1","")</f>
        <v/>
      </c>
      <c r="AG185" s="211" t="str">
        <f ca="1">IF(AB185&lt;-15%,"1","")</f>
        <v>1</v>
      </c>
      <c r="AH185" s="211" t="str">
        <f>IF(AA185&lt;40%,"1","")</f>
        <v>1</v>
      </c>
      <c r="AI185" s="211" t="str">
        <f ca="1">IF(W185&gt;23,IF(AA185&lt;60%,"1",""),"")</f>
        <v/>
      </c>
      <c r="AJ185" s="211" t="str">
        <f ca="1">IF(Y185&lt;7,IF(AA185&lt;40%,"1",""),"")</f>
        <v/>
      </c>
      <c r="AK185" s="211" t="str">
        <f ca="1">IF(AD185&lt;0,"1","")</f>
        <v/>
      </c>
      <c r="AL185" s="218"/>
      <c r="AM185" s="218"/>
      <c r="AN185" s="211" t="e">
        <f>VLOOKUP(J185,'[2]Region code'!$A$3:$B$9,2,FALSE)</f>
        <v>#N/A</v>
      </c>
    </row>
    <row r="186" spans="1:40" ht="17.25">
      <c r="A186" s="99" t="s">
        <v>118</v>
      </c>
      <c r="B186" s="99" t="s">
        <v>119</v>
      </c>
      <c r="C186" s="99" t="s">
        <v>120</v>
      </c>
      <c r="D186" s="99" t="s">
        <v>771</v>
      </c>
      <c r="E186" s="99" t="s">
        <v>772</v>
      </c>
      <c r="F186" s="99" t="s">
        <v>773</v>
      </c>
      <c r="G186" s="99" t="s">
        <v>74</v>
      </c>
      <c r="H186" s="99" t="s">
        <v>75</v>
      </c>
      <c r="I186" s="99" t="s">
        <v>142</v>
      </c>
      <c r="J186" s="99" t="s">
        <v>4</v>
      </c>
      <c r="K186" s="99" t="s">
        <v>774</v>
      </c>
      <c r="L186" s="103">
        <v>43188</v>
      </c>
      <c r="M186" s="103">
        <v>43799</v>
      </c>
      <c r="N186" s="104">
        <v>500000</v>
      </c>
      <c r="O186" s="104">
        <v>368783.54</v>
      </c>
      <c r="P186" s="104">
        <v>238164.66</v>
      </c>
      <c r="Q186" s="104">
        <v>9004.09</v>
      </c>
      <c r="R186" s="167">
        <f>IF(MONTH(M186)&gt;6,YEAR(M186)+1,YEAR(M186))</f>
        <v>2020</v>
      </c>
      <c r="S186" s="215">
        <f>YEAR(L186)</f>
        <v>2018</v>
      </c>
      <c r="T186" s="214">
        <f>MONTH(L186)</f>
        <v>3</v>
      </c>
      <c r="U186" s="211" t="str">
        <f>IF(T186&gt;9,CONCATENATE(S186,T186),CONCATENATE(S186,"0",T186))</f>
        <v>201803</v>
      </c>
      <c r="V186" s="214">
        <f>N186-O186</f>
        <v>131216.46000000002</v>
      </c>
      <c r="W186" s="214">
        <f ca="1">ROUNDUP((TODAY()-L186)/(365.25/12),0)</f>
        <v>14</v>
      </c>
      <c r="X186" s="214">
        <f>ROUNDDOWN((M186-L186)/(365.25/12),0)</f>
        <v>20</v>
      </c>
      <c r="Y186" s="214">
        <f ca="1">ROUNDDOWN((M186-TODAY())/(365.25/12),0)</f>
        <v>6</v>
      </c>
      <c r="Z186" s="216">
        <f ca="1">W186/X186</f>
        <v>0.7</v>
      </c>
      <c r="AA186" s="216">
        <f>O186/N186</f>
        <v>0.73756707999999993</v>
      </c>
      <c r="AB186" s="216">
        <f ca="1">AA186-Z186</f>
        <v>3.7567079999999975E-2</v>
      </c>
      <c r="AC186" s="217">
        <f ca="1">O186/W186</f>
        <v>26341.681428571428</v>
      </c>
      <c r="AD186" s="214">
        <f ca="1">V186-(("june 30, 2018"-TODAY())*AC186)</f>
        <v>8218112.6585714286</v>
      </c>
      <c r="AE186" s="211" t="str">
        <f ca="1">IF(W186&gt;36,"1","")</f>
        <v/>
      </c>
      <c r="AF186" s="211" t="str">
        <f ca="1">IF(Y186&lt;1,"1","")</f>
        <v/>
      </c>
      <c r="AG186" s="211" t="str">
        <f ca="1">IF(AB186&lt;-15%,"1","")</f>
        <v/>
      </c>
      <c r="AH186" s="211" t="str">
        <f>IF(AA186&lt;40%,"1","")</f>
        <v/>
      </c>
      <c r="AI186" s="211" t="str">
        <f ca="1">IF(W186&gt;23,IF(AA186&lt;60%,"1",""),"")</f>
        <v/>
      </c>
      <c r="AJ186" s="211" t="str">
        <f ca="1">IF(Y186&lt;7,IF(AA186&lt;40%,"1",""),"")</f>
        <v/>
      </c>
      <c r="AK186" s="211" t="str">
        <f ca="1">IF(AD186&lt;0,"1","")</f>
        <v/>
      </c>
      <c r="AL186" s="218"/>
      <c r="AM186" s="218"/>
      <c r="AN186" s="211" t="e">
        <f>VLOOKUP(J186,'[2]Region code'!$A$3:$B$9,2,FALSE)</f>
        <v>#N/A</v>
      </c>
    </row>
    <row r="187" spans="1:40" ht="17.25">
      <c r="A187" s="99" t="s">
        <v>775</v>
      </c>
      <c r="B187" s="99" t="s">
        <v>776</v>
      </c>
      <c r="C187" s="99" t="s">
        <v>70</v>
      </c>
      <c r="D187" s="99" t="s">
        <v>777</v>
      </c>
      <c r="E187" s="99" t="s">
        <v>778</v>
      </c>
      <c r="F187" s="99" t="s">
        <v>779</v>
      </c>
      <c r="G187" s="99" t="s">
        <v>74</v>
      </c>
      <c r="H187" s="99" t="s">
        <v>75</v>
      </c>
      <c r="I187" s="99" t="s">
        <v>780</v>
      </c>
      <c r="J187" s="99" t="s">
        <v>2</v>
      </c>
      <c r="K187" s="99" t="s">
        <v>781</v>
      </c>
      <c r="L187" s="103">
        <v>43188</v>
      </c>
      <c r="M187" s="103">
        <v>43496</v>
      </c>
      <c r="N187" s="104">
        <v>40000</v>
      </c>
      <c r="O187" s="104">
        <v>39917.93</v>
      </c>
      <c r="P187" s="104">
        <v>9117.23</v>
      </c>
      <c r="Q187" s="104">
        <v>0</v>
      </c>
      <c r="R187" s="167">
        <f>IF(MONTH(M187)&gt;6,YEAR(M187)+1,YEAR(M187))</f>
        <v>2019</v>
      </c>
      <c r="S187" s="215">
        <f>YEAR(L187)</f>
        <v>2018</v>
      </c>
      <c r="T187" s="214">
        <f>MONTH(L187)</f>
        <v>3</v>
      </c>
      <c r="U187" s="211" t="str">
        <f>IF(T187&gt;9,CONCATENATE(S187,T187),CONCATENATE(S187,"0",T187))</f>
        <v>201803</v>
      </c>
      <c r="V187" s="214">
        <f>N187-O187</f>
        <v>82.069999999999709</v>
      </c>
      <c r="W187" s="214">
        <f ca="1">ROUNDUP((TODAY()-L187)/(365.25/12),0)</f>
        <v>14</v>
      </c>
      <c r="X187" s="214">
        <f>ROUNDDOWN((M187-L187)/(365.25/12),0)</f>
        <v>10</v>
      </c>
      <c r="Y187" s="214">
        <f ca="1">ROUNDDOWN((M187-TODAY())/(365.25/12),0)</f>
        <v>-3</v>
      </c>
      <c r="Z187" s="216">
        <f ca="1">W187/X187</f>
        <v>1.4</v>
      </c>
      <c r="AA187" s="216">
        <f>O187/N187</f>
        <v>0.99794824999999998</v>
      </c>
      <c r="AB187" s="216">
        <f ca="1">AA187-Z187</f>
        <v>-0.40205174999999993</v>
      </c>
      <c r="AC187" s="217">
        <f ca="1">O187/W187</f>
        <v>2851.2807142857141</v>
      </c>
      <c r="AD187" s="214">
        <f ca="1">V187-(("june 30, 2018"-TODAY())*AC187)</f>
        <v>875425.24928571424</v>
      </c>
      <c r="AE187" s="211" t="str">
        <f ca="1">IF(W187&gt;36,"1","")</f>
        <v/>
      </c>
      <c r="AF187" s="211" t="str">
        <f ca="1">IF(Y187&lt;1,"1","")</f>
        <v>1</v>
      </c>
      <c r="AG187" s="211" t="str">
        <f ca="1">IF(AB187&lt;-15%,"1","")</f>
        <v>1</v>
      </c>
      <c r="AH187" s="211" t="str">
        <f>IF(AA187&lt;40%,"1","")</f>
        <v/>
      </c>
      <c r="AI187" s="211" t="str">
        <f ca="1">IF(W187&gt;23,IF(AA187&lt;60%,"1",""),"")</f>
        <v/>
      </c>
      <c r="AJ187" s="211" t="str">
        <f ca="1">IF(Y187&lt;7,IF(AA187&lt;40%,"1",""),"")</f>
        <v/>
      </c>
      <c r="AK187" s="211" t="str">
        <f ca="1">IF(AD187&lt;0,"1","")</f>
        <v/>
      </c>
      <c r="AL187" s="218"/>
      <c r="AM187" s="218"/>
      <c r="AN187" s="211" t="e">
        <f>VLOOKUP(J187,'[2]Region code'!$A$3:$B$9,2,FALSE)</f>
        <v>#N/A</v>
      </c>
    </row>
    <row r="188" spans="1:40" ht="17.25">
      <c r="A188" s="99" t="s">
        <v>319</v>
      </c>
      <c r="B188" s="99" t="s">
        <v>320</v>
      </c>
      <c r="C188" s="99" t="s">
        <v>70</v>
      </c>
      <c r="D188" s="99" t="s">
        <v>782</v>
      </c>
      <c r="E188" s="99" t="s">
        <v>783</v>
      </c>
      <c r="F188" s="99" t="s">
        <v>784</v>
      </c>
      <c r="G188" s="99" t="s">
        <v>74</v>
      </c>
      <c r="H188" s="99" t="s">
        <v>75</v>
      </c>
      <c r="I188" s="99" t="s">
        <v>527</v>
      </c>
      <c r="J188" s="99" t="s">
        <v>5</v>
      </c>
      <c r="K188" s="99" t="s">
        <v>528</v>
      </c>
      <c r="L188" s="103">
        <v>43181</v>
      </c>
      <c r="M188" s="103">
        <v>43890</v>
      </c>
      <c r="N188" s="104">
        <v>250000</v>
      </c>
      <c r="O188" s="104">
        <v>21945.05</v>
      </c>
      <c r="P188" s="104">
        <v>11890.44</v>
      </c>
      <c r="Q188" s="104">
        <v>3900</v>
      </c>
      <c r="R188" s="167">
        <f>IF(MONTH(M188)&gt;6,YEAR(M188)+1,YEAR(M188))</f>
        <v>2020</v>
      </c>
      <c r="S188" s="215">
        <f>YEAR(L188)</f>
        <v>2018</v>
      </c>
      <c r="T188" s="214">
        <f>MONTH(L188)</f>
        <v>3</v>
      </c>
      <c r="U188" s="211" t="str">
        <f>IF(T188&gt;9,CONCATENATE(S188,T188),CONCATENATE(S188,"0",T188))</f>
        <v>201803</v>
      </c>
      <c r="V188" s="214">
        <f>N188-O188</f>
        <v>228054.95</v>
      </c>
      <c r="W188" s="214">
        <f ca="1">ROUNDUP((TODAY()-L188)/(365.25/12),0)</f>
        <v>14</v>
      </c>
      <c r="X188" s="214">
        <f>ROUNDDOWN((M188-L188)/(365.25/12),0)</f>
        <v>23</v>
      </c>
      <c r="Y188" s="214">
        <f ca="1">ROUNDDOWN((M188-TODAY())/(365.25/12),0)</f>
        <v>9</v>
      </c>
      <c r="Z188" s="216">
        <f ca="1">W188/X188</f>
        <v>0.60869565217391308</v>
      </c>
      <c r="AA188" s="216">
        <f>O188/N188</f>
        <v>8.7780200000000003E-2</v>
      </c>
      <c r="AB188" s="216">
        <f ca="1">AA188-Z188</f>
        <v>-0.52091545217391311</v>
      </c>
      <c r="AC188" s="217">
        <f ca="1">O188/W188</f>
        <v>1567.5035714285714</v>
      </c>
      <c r="AD188" s="214">
        <f ca="1">V188-(("june 30, 2018"-TODAY())*AC188)</f>
        <v>709278.54642857146</v>
      </c>
      <c r="AE188" s="211" t="str">
        <f ca="1">IF(W188&gt;36,"1","")</f>
        <v/>
      </c>
      <c r="AF188" s="211" t="str">
        <f ca="1">IF(Y188&lt;1,"1","")</f>
        <v/>
      </c>
      <c r="AG188" s="211" t="str">
        <f ca="1">IF(AB188&lt;-15%,"1","")</f>
        <v>1</v>
      </c>
      <c r="AH188" s="211" t="str">
        <f>IF(AA188&lt;40%,"1","")</f>
        <v>1</v>
      </c>
      <c r="AI188" s="211" t="str">
        <f ca="1">IF(W188&gt;23,IF(AA188&lt;60%,"1",""),"")</f>
        <v/>
      </c>
      <c r="AJ188" s="211" t="str">
        <f ca="1">IF(Y188&lt;7,IF(AA188&lt;40%,"1",""),"")</f>
        <v/>
      </c>
      <c r="AK188" s="211" t="str">
        <f ca="1">IF(AD188&lt;0,"1","")</f>
        <v/>
      </c>
      <c r="AL188" s="218"/>
      <c r="AM188" s="218"/>
      <c r="AN188" s="211" t="e">
        <f>VLOOKUP(J188,'[2]Region code'!$A$3:$B$9,2,FALSE)</f>
        <v>#N/A</v>
      </c>
    </row>
    <row r="189" spans="1:40" ht="17.25">
      <c r="A189" s="99" t="s">
        <v>200</v>
      </c>
      <c r="B189" s="99" t="s">
        <v>201</v>
      </c>
      <c r="C189" s="99" t="s">
        <v>202</v>
      </c>
      <c r="D189" s="99" t="s">
        <v>785</v>
      </c>
      <c r="E189" s="99" t="s">
        <v>786</v>
      </c>
      <c r="F189" s="99" t="s">
        <v>787</v>
      </c>
      <c r="G189" s="99" t="s">
        <v>74</v>
      </c>
      <c r="H189" s="99" t="s">
        <v>75</v>
      </c>
      <c r="I189" s="99" t="s">
        <v>348</v>
      </c>
      <c r="J189" s="99" t="s">
        <v>3</v>
      </c>
      <c r="K189" s="99" t="s">
        <v>788</v>
      </c>
      <c r="L189" s="103">
        <v>43178</v>
      </c>
      <c r="M189" s="103">
        <v>43826</v>
      </c>
      <c r="N189" s="104">
        <v>150000</v>
      </c>
      <c r="O189" s="104">
        <v>90303.85</v>
      </c>
      <c r="P189" s="104">
        <v>90092.93</v>
      </c>
      <c r="Q189" s="104">
        <v>1320</v>
      </c>
      <c r="R189" s="167">
        <f>IF(MONTH(M189)&gt;6,YEAR(M189)+1,YEAR(M189))</f>
        <v>2020</v>
      </c>
      <c r="S189" s="215">
        <f>YEAR(L189)</f>
        <v>2018</v>
      </c>
      <c r="T189" s="214">
        <f>MONTH(L189)</f>
        <v>3</v>
      </c>
      <c r="U189" s="211" t="str">
        <f>IF(T189&gt;9,CONCATENATE(S189,T189),CONCATENATE(S189,"0",T189))</f>
        <v>201803</v>
      </c>
      <c r="V189" s="214">
        <f>N189-O189</f>
        <v>59696.149999999994</v>
      </c>
      <c r="W189" s="214">
        <f ca="1">ROUNDUP((TODAY()-L189)/(365.25/12),0)</f>
        <v>14</v>
      </c>
      <c r="X189" s="214">
        <f>ROUNDDOWN((M189-L189)/(365.25/12),0)</f>
        <v>21</v>
      </c>
      <c r="Y189" s="214">
        <f ca="1">ROUNDDOWN((M189-TODAY())/(365.25/12),0)</f>
        <v>7</v>
      </c>
      <c r="Z189" s="216">
        <f ca="1">W189/X189</f>
        <v>0.66666666666666663</v>
      </c>
      <c r="AA189" s="216">
        <f>O189/N189</f>
        <v>0.60202566666666668</v>
      </c>
      <c r="AB189" s="216">
        <f ca="1">AA189-Z189</f>
        <v>-6.4640999999999948E-2</v>
      </c>
      <c r="AC189" s="217">
        <f ca="1">O189/W189</f>
        <v>6450.2750000000005</v>
      </c>
      <c r="AD189" s="214">
        <f ca="1">V189-(("june 30, 2018"-TODAY())*AC189)</f>
        <v>2039930.5750000002</v>
      </c>
      <c r="AE189" s="211" t="str">
        <f ca="1">IF(W189&gt;36,"1","")</f>
        <v/>
      </c>
      <c r="AF189" s="211" t="str">
        <f ca="1">IF(Y189&lt;1,"1","")</f>
        <v/>
      </c>
      <c r="AG189" s="211" t="str">
        <f ca="1">IF(AB189&lt;-15%,"1","")</f>
        <v/>
      </c>
      <c r="AH189" s="211" t="str">
        <f>IF(AA189&lt;40%,"1","")</f>
        <v/>
      </c>
      <c r="AI189" s="211" t="str">
        <f ca="1">IF(W189&gt;23,IF(AA189&lt;60%,"1",""),"")</f>
        <v/>
      </c>
      <c r="AJ189" s="211" t="str">
        <f ca="1">IF(Y189&lt;7,IF(AA189&lt;40%,"1",""),"")</f>
        <v/>
      </c>
      <c r="AK189" s="211" t="str">
        <f ca="1">IF(AD189&lt;0,"1","")</f>
        <v/>
      </c>
      <c r="AL189" s="218"/>
      <c r="AM189" s="218"/>
      <c r="AN189" s="211" t="e">
        <f>VLOOKUP(J189,'[2]Region code'!$A$3:$B$9,2,FALSE)</f>
        <v>#N/A</v>
      </c>
    </row>
    <row r="190" spans="1:40" ht="17.25">
      <c r="A190" s="99" t="s">
        <v>789</v>
      </c>
      <c r="B190" s="99" t="s">
        <v>790</v>
      </c>
      <c r="C190" s="99" t="s">
        <v>70</v>
      </c>
      <c r="D190" s="99" t="s">
        <v>791</v>
      </c>
      <c r="E190" s="99" t="s">
        <v>792</v>
      </c>
      <c r="F190" s="99" t="s">
        <v>793</v>
      </c>
      <c r="G190" s="99" t="s">
        <v>74</v>
      </c>
      <c r="H190" s="99" t="s">
        <v>75</v>
      </c>
      <c r="I190" s="99" t="s">
        <v>794</v>
      </c>
      <c r="J190" s="99" t="s">
        <v>2</v>
      </c>
      <c r="K190" s="99" t="s">
        <v>517</v>
      </c>
      <c r="L190" s="103">
        <v>43175</v>
      </c>
      <c r="M190" s="103">
        <v>44012</v>
      </c>
      <c r="N190" s="104">
        <v>265000</v>
      </c>
      <c r="O190" s="104">
        <v>30902.75</v>
      </c>
      <c r="P190" s="104">
        <v>30902.75</v>
      </c>
      <c r="Q190" s="104">
        <v>37215</v>
      </c>
      <c r="R190" s="167">
        <f>IF(MONTH(M190)&gt;6,YEAR(M190)+1,YEAR(M190))</f>
        <v>2020</v>
      </c>
      <c r="S190" s="215">
        <f>YEAR(L190)</f>
        <v>2018</v>
      </c>
      <c r="T190" s="214">
        <f>MONTH(L190)</f>
        <v>3</v>
      </c>
      <c r="U190" s="211" t="str">
        <f>IF(T190&gt;9,CONCATENATE(S190,T190),CONCATENATE(S190,"0",T190))</f>
        <v>201803</v>
      </c>
      <c r="V190" s="214">
        <f>N190-O190</f>
        <v>234097.25</v>
      </c>
      <c r="W190" s="214">
        <f ca="1">ROUNDUP((TODAY()-L190)/(365.25/12),0)</f>
        <v>14</v>
      </c>
      <c r="X190" s="214">
        <f>ROUNDDOWN((M190-L190)/(365.25/12),0)</f>
        <v>27</v>
      </c>
      <c r="Y190" s="214">
        <f ca="1">ROUNDDOWN((M190-TODAY())/(365.25/12),0)</f>
        <v>13</v>
      </c>
      <c r="Z190" s="216">
        <f ca="1">W190/X190</f>
        <v>0.51851851851851849</v>
      </c>
      <c r="AA190" s="216">
        <f>O190/N190</f>
        <v>0.11661415094339622</v>
      </c>
      <c r="AB190" s="216">
        <f ca="1">AA190-Z190</f>
        <v>-0.40190436757512227</v>
      </c>
      <c r="AC190" s="217">
        <f ca="1">O190/W190</f>
        <v>2207.3392857142858</v>
      </c>
      <c r="AD190" s="214">
        <f ca="1">V190-(("june 30, 2018"-TODAY())*AC190)</f>
        <v>911750.41071428568</v>
      </c>
      <c r="AE190" s="211" t="str">
        <f ca="1">IF(W190&gt;36,"1","")</f>
        <v/>
      </c>
      <c r="AF190" s="211" t="str">
        <f ca="1">IF(Y190&lt;1,"1","")</f>
        <v/>
      </c>
      <c r="AG190" s="211" t="str">
        <f ca="1">IF(AB190&lt;-15%,"1","")</f>
        <v>1</v>
      </c>
      <c r="AH190" s="211" t="str">
        <f>IF(AA190&lt;40%,"1","")</f>
        <v>1</v>
      </c>
      <c r="AI190" s="211" t="str">
        <f ca="1">IF(W190&gt;23,IF(AA190&lt;60%,"1",""),"")</f>
        <v/>
      </c>
      <c r="AJ190" s="211" t="str">
        <f ca="1">IF(Y190&lt;7,IF(AA190&lt;40%,"1",""),"")</f>
        <v/>
      </c>
      <c r="AK190" s="211" t="str">
        <f ca="1">IF(AD190&lt;0,"1","")</f>
        <v/>
      </c>
      <c r="AL190" s="218"/>
      <c r="AM190" s="218"/>
      <c r="AN190" s="211" t="e">
        <f>VLOOKUP(J190,'[2]Region code'!$A$3:$B$9,2,FALSE)</f>
        <v>#N/A</v>
      </c>
    </row>
    <row r="191" spans="1:40" ht="17.25">
      <c r="A191" s="99" t="s">
        <v>279</v>
      </c>
      <c r="B191" s="99" t="s">
        <v>280</v>
      </c>
      <c r="C191" s="99" t="s">
        <v>70</v>
      </c>
      <c r="D191" s="99" t="s">
        <v>795</v>
      </c>
      <c r="E191" s="99" t="s">
        <v>796</v>
      </c>
      <c r="F191" s="99" t="s">
        <v>797</v>
      </c>
      <c r="G191" s="99" t="s">
        <v>74</v>
      </c>
      <c r="H191" s="99" t="s">
        <v>75</v>
      </c>
      <c r="I191" s="99" t="s">
        <v>328</v>
      </c>
      <c r="J191" s="99" t="s">
        <v>6</v>
      </c>
      <c r="K191" s="99" t="s">
        <v>798</v>
      </c>
      <c r="L191" s="103">
        <v>43175</v>
      </c>
      <c r="M191" s="103">
        <v>43830</v>
      </c>
      <c r="N191" s="104">
        <v>350000</v>
      </c>
      <c r="O191" s="104">
        <v>63462.99</v>
      </c>
      <c r="P191" s="104">
        <v>55782.54</v>
      </c>
      <c r="Q191" s="104">
        <v>169628</v>
      </c>
      <c r="R191" s="167">
        <f>IF(MONTH(M191)&gt;6,YEAR(M191)+1,YEAR(M191))</f>
        <v>2020</v>
      </c>
      <c r="S191" s="215">
        <f>YEAR(L191)</f>
        <v>2018</v>
      </c>
      <c r="T191" s="214">
        <f>MONTH(L191)</f>
        <v>3</v>
      </c>
      <c r="U191" s="211" t="str">
        <f>IF(T191&gt;9,CONCATENATE(S191,T191),CONCATENATE(S191,"0",T191))</f>
        <v>201803</v>
      </c>
      <c r="V191" s="214">
        <f>N191-O191</f>
        <v>286537.01</v>
      </c>
      <c r="W191" s="214">
        <f ca="1">ROUNDUP((TODAY()-L191)/(365.25/12),0)</f>
        <v>14</v>
      </c>
      <c r="X191" s="214">
        <f>ROUNDDOWN((M191-L191)/(365.25/12),0)</f>
        <v>21</v>
      </c>
      <c r="Y191" s="214">
        <f ca="1">ROUNDDOWN((M191-TODAY())/(365.25/12),0)</f>
        <v>7</v>
      </c>
      <c r="Z191" s="216">
        <f ca="1">W191/X191</f>
        <v>0.66666666666666663</v>
      </c>
      <c r="AA191" s="216">
        <f>O191/N191</f>
        <v>0.18132282857142856</v>
      </c>
      <c r="AB191" s="216">
        <f ca="1">AA191-Z191</f>
        <v>-0.48534383809523807</v>
      </c>
      <c r="AC191" s="217">
        <f ca="1">O191/W191</f>
        <v>4533.0707142857145</v>
      </c>
      <c r="AD191" s="214">
        <f ca="1">V191-(("june 30, 2018"-TODAY())*AC191)</f>
        <v>1678189.7192857144</v>
      </c>
      <c r="AE191" s="211" t="str">
        <f ca="1">IF(W191&gt;36,"1","")</f>
        <v/>
      </c>
      <c r="AF191" s="211" t="str">
        <f ca="1">IF(Y191&lt;1,"1","")</f>
        <v/>
      </c>
      <c r="AG191" s="211" t="str">
        <f ca="1">IF(AB191&lt;-15%,"1","")</f>
        <v>1</v>
      </c>
      <c r="AH191" s="211" t="str">
        <f>IF(AA191&lt;40%,"1","")</f>
        <v>1</v>
      </c>
      <c r="AI191" s="211" t="str">
        <f ca="1">IF(W191&gt;23,IF(AA191&lt;60%,"1",""),"")</f>
        <v/>
      </c>
      <c r="AJ191" s="211" t="str">
        <f ca="1">IF(Y191&lt;7,IF(AA191&lt;40%,"1",""),"")</f>
        <v/>
      </c>
      <c r="AK191" s="211" t="str">
        <f ca="1">IF(AD191&lt;0,"1","")</f>
        <v/>
      </c>
      <c r="AL191" s="218"/>
      <c r="AM191" s="218"/>
      <c r="AN191" s="211" t="e">
        <f>VLOOKUP(J191,'[2]Region code'!$A$3:$B$9,2,FALSE)</f>
        <v>#N/A</v>
      </c>
    </row>
    <row r="192" spans="1:40" ht="17.25">
      <c r="A192" s="99" t="s">
        <v>266</v>
      </c>
      <c r="B192" s="99" t="s">
        <v>267</v>
      </c>
      <c r="C192" s="99" t="s">
        <v>95</v>
      </c>
      <c r="D192" s="99" t="s">
        <v>799</v>
      </c>
      <c r="E192" s="99" t="s">
        <v>322</v>
      </c>
      <c r="F192" s="99" t="s">
        <v>800</v>
      </c>
      <c r="G192" s="99" t="s">
        <v>74</v>
      </c>
      <c r="H192" s="99" t="s">
        <v>75</v>
      </c>
      <c r="I192" s="99" t="s">
        <v>324</v>
      </c>
      <c r="J192" s="99" t="s">
        <v>84</v>
      </c>
      <c r="K192" s="99" t="s">
        <v>85</v>
      </c>
      <c r="L192" s="103">
        <v>43175</v>
      </c>
      <c r="M192" s="103">
        <v>43738</v>
      </c>
      <c r="N192" s="104">
        <v>300000</v>
      </c>
      <c r="O192" s="104">
        <v>163482.93</v>
      </c>
      <c r="P192" s="104">
        <v>89744.12</v>
      </c>
      <c r="Q192" s="104">
        <v>0</v>
      </c>
      <c r="R192" s="167">
        <f>IF(MONTH(M192)&gt;6,YEAR(M192)+1,YEAR(M192))</f>
        <v>2020</v>
      </c>
      <c r="S192" s="215">
        <f>YEAR(L192)</f>
        <v>2018</v>
      </c>
      <c r="T192" s="214">
        <f>MONTH(L192)</f>
        <v>3</v>
      </c>
      <c r="U192" s="211" t="str">
        <f>IF(T192&gt;9,CONCATENATE(S192,T192),CONCATENATE(S192,"0",T192))</f>
        <v>201803</v>
      </c>
      <c r="V192" s="214">
        <f>N192-O192</f>
        <v>136517.07</v>
      </c>
      <c r="W192" s="214">
        <f ca="1">ROUNDUP((TODAY()-L192)/(365.25/12),0)</f>
        <v>14</v>
      </c>
      <c r="X192" s="214">
        <f>ROUNDDOWN((M192-L192)/(365.25/12),0)</f>
        <v>18</v>
      </c>
      <c r="Y192" s="214">
        <f ca="1">ROUNDDOWN((M192-TODAY())/(365.25/12),0)</f>
        <v>4</v>
      </c>
      <c r="Z192" s="216">
        <f ca="1">W192/X192</f>
        <v>0.77777777777777779</v>
      </c>
      <c r="AA192" s="216">
        <f>O192/N192</f>
        <v>0.54494310000000001</v>
      </c>
      <c r="AB192" s="216">
        <f ca="1">AA192-Z192</f>
        <v>-0.23283467777777778</v>
      </c>
      <c r="AC192" s="217">
        <f ca="1">O192/W192</f>
        <v>11677.352142857142</v>
      </c>
      <c r="AD192" s="214">
        <f ca="1">V192-(("june 30, 2018"-TODAY())*AC192)</f>
        <v>3721464.1778571424</v>
      </c>
      <c r="AE192" s="211" t="str">
        <f ca="1">IF(W192&gt;36,"1","")</f>
        <v/>
      </c>
      <c r="AF192" s="211" t="str">
        <f ca="1">IF(Y192&lt;1,"1","")</f>
        <v/>
      </c>
      <c r="AG192" s="211" t="str">
        <f ca="1">IF(AB192&lt;-15%,"1","")</f>
        <v>1</v>
      </c>
      <c r="AH192" s="211" t="str">
        <f>IF(AA192&lt;40%,"1","")</f>
        <v/>
      </c>
      <c r="AI192" s="211" t="str">
        <f ca="1">IF(W192&gt;23,IF(AA192&lt;60%,"1",""),"")</f>
        <v/>
      </c>
      <c r="AJ192" s="211" t="str">
        <f ca="1">IF(Y192&lt;7,IF(AA192&lt;40%,"1",""),"")</f>
        <v/>
      </c>
      <c r="AK192" s="211" t="str">
        <f ca="1">IF(AD192&lt;0,"1","")</f>
        <v/>
      </c>
      <c r="AL192" s="218"/>
      <c r="AM192" s="218"/>
      <c r="AN192" s="211" t="e">
        <f>VLOOKUP(J192,'[2]Region code'!$A$3:$B$9,2,FALSE)</f>
        <v>#N/A</v>
      </c>
    </row>
    <row r="193" spans="1:40" ht="17.25">
      <c r="A193" s="99" t="s">
        <v>68</v>
      </c>
      <c r="B193" s="99" t="s">
        <v>69</v>
      </c>
      <c r="C193" s="99" t="s">
        <v>70</v>
      </c>
      <c r="D193" s="99" t="s">
        <v>801</v>
      </c>
      <c r="E193" s="99" t="s">
        <v>802</v>
      </c>
      <c r="F193" s="99" t="s">
        <v>803</v>
      </c>
      <c r="G193" s="99" t="s">
        <v>74</v>
      </c>
      <c r="H193" s="99" t="s">
        <v>75</v>
      </c>
      <c r="I193" s="99" t="s">
        <v>804</v>
      </c>
      <c r="J193" s="99" t="s">
        <v>5</v>
      </c>
      <c r="K193" s="99" t="s">
        <v>805</v>
      </c>
      <c r="L193" s="103">
        <v>43168</v>
      </c>
      <c r="M193" s="103">
        <v>43616</v>
      </c>
      <c r="N193" s="104">
        <v>80000</v>
      </c>
      <c r="O193" s="104">
        <v>76471.41</v>
      </c>
      <c r="P193" s="104">
        <v>45729.34</v>
      </c>
      <c r="Q193" s="104">
        <v>2100</v>
      </c>
      <c r="R193" s="167">
        <f>IF(MONTH(M193)&gt;6,YEAR(M193)+1,YEAR(M193))</f>
        <v>2019</v>
      </c>
      <c r="S193" s="215">
        <f>YEAR(L193)</f>
        <v>2018</v>
      </c>
      <c r="T193" s="214">
        <f>MONTH(L193)</f>
        <v>3</v>
      </c>
      <c r="U193" s="211" t="str">
        <f>IF(T193&gt;9,CONCATENATE(S193,T193),CONCATENATE(S193,"0",T193))</f>
        <v>201803</v>
      </c>
      <c r="V193" s="214">
        <f>N193-O193</f>
        <v>3528.5899999999965</v>
      </c>
      <c r="W193" s="214">
        <f ca="1">ROUNDUP((TODAY()-L193)/(365.25/12),0)</f>
        <v>14</v>
      </c>
      <c r="X193" s="214">
        <f>ROUNDDOWN((M193-L193)/(365.25/12),0)</f>
        <v>14</v>
      </c>
      <c r="Y193" s="214">
        <f ca="1">ROUNDDOWN((M193-TODAY())/(365.25/12),0)</f>
        <v>0</v>
      </c>
      <c r="Z193" s="216">
        <f ca="1">W193/X193</f>
        <v>1</v>
      </c>
      <c r="AA193" s="216">
        <f>O193/N193</f>
        <v>0.95589262500000005</v>
      </c>
      <c r="AB193" s="216">
        <f ca="1">AA193-Z193</f>
        <v>-4.4107374999999949E-2</v>
      </c>
      <c r="AC193" s="217">
        <f ca="1">O193/W193</f>
        <v>5462.2435714285721</v>
      </c>
      <c r="AD193" s="214">
        <f ca="1">V193-(("june 30, 2018"-TODAY())*AC193)</f>
        <v>1680437.3664285718</v>
      </c>
      <c r="AE193" s="211" t="str">
        <f ca="1">IF(W193&gt;36,"1","")</f>
        <v/>
      </c>
      <c r="AF193" s="211" t="str">
        <f ca="1">IF(Y193&lt;1,"1","")</f>
        <v>1</v>
      </c>
      <c r="AG193" s="211" t="str">
        <f ca="1">IF(AB193&lt;-15%,"1","")</f>
        <v/>
      </c>
      <c r="AH193" s="211" t="str">
        <f>IF(AA193&lt;40%,"1","")</f>
        <v/>
      </c>
      <c r="AI193" s="211" t="str">
        <f ca="1">IF(W193&gt;23,IF(AA193&lt;60%,"1",""),"")</f>
        <v/>
      </c>
      <c r="AJ193" s="211" t="str">
        <f ca="1">IF(Y193&lt;7,IF(AA193&lt;40%,"1",""),"")</f>
        <v/>
      </c>
      <c r="AK193" s="211" t="str">
        <f ca="1">IF(AD193&lt;0,"1","")</f>
        <v/>
      </c>
      <c r="AL193" s="218"/>
      <c r="AM193" s="218"/>
      <c r="AN193" s="211" t="e">
        <f>VLOOKUP(J193,'[2]Region code'!$A$3:$B$9,2,FALSE)</f>
        <v>#N/A</v>
      </c>
    </row>
    <row r="194" spans="1:40" ht="17.25">
      <c r="A194" s="99" t="s">
        <v>806</v>
      </c>
      <c r="B194" s="99" t="s">
        <v>807</v>
      </c>
      <c r="C194" s="99" t="s">
        <v>80</v>
      </c>
      <c r="D194" s="99" t="s">
        <v>808</v>
      </c>
      <c r="E194" s="99" t="s">
        <v>809</v>
      </c>
      <c r="F194" s="99" t="s">
        <v>810</v>
      </c>
      <c r="G194" s="99" t="s">
        <v>74</v>
      </c>
      <c r="H194" s="99" t="s">
        <v>75</v>
      </c>
      <c r="I194" s="99" t="s">
        <v>811</v>
      </c>
      <c r="J194" s="99" t="s">
        <v>3</v>
      </c>
      <c r="K194" s="99" t="s">
        <v>812</v>
      </c>
      <c r="L194" s="103">
        <v>43167</v>
      </c>
      <c r="M194" s="103">
        <v>43799</v>
      </c>
      <c r="N194" s="104">
        <v>200000</v>
      </c>
      <c r="O194" s="104">
        <v>37258.04</v>
      </c>
      <c r="P194" s="104">
        <v>35197.24</v>
      </c>
      <c r="Q194" s="104">
        <v>160070</v>
      </c>
      <c r="R194" s="167">
        <f>IF(MONTH(M194)&gt;6,YEAR(M194)+1,YEAR(M194))</f>
        <v>2020</v>
      </c>
      <c r="S194" s="215">
        <f>YEAR(L194)</f>
        <v>2018</v>
      </c>
      <c r="T194" s="214">
        <f>MONTH(L194)</f>
        <v>3</v>
      </c>
      <c r="U194" s="211" t="str">
        <f>IF(T194&gt;9,CONCATENATE(S194,T194),CONCATENATE(S194,"0",T194))</f>
        <v>201803</v>
      </c>
      <c r="V194" s="214">
        <f>N194-O194</f>
        <v>162741.96</v>
      </c>
      <c r="W194" s="214">
        <f ca="1">ROUNDUP((TODAY()-L194)/(365.25/12),0)</f>
        <v>14</v>
      </c>
      <c r="X194" s="214">
        <f>ROUNDDOWN((M194-L194)/(365.25/12),0)</f>
        <v>20</v>
      </c>
      <c r="Y194" s="214">
        <f ca="1">ROUNDDOWN((M194-TODAY())/(365.25/12),0)</f>
        <v>6</v>
      </c>
      <c r="Z194" s="216">
        <f ca="1">W194/X194</f>
        <v>0.7</v>
      </c>
      <c r="AA194" s="216">
        <f>O194/N194</f>
        <v>0.18629020000000002</v>
      </c>
      <c r="AB194" s="216">
        <f ca="1">AA194-Z194</f>
        <v>-0.51370979999999999</v>
      </c>
      <c r="AC194" s="217">
        <f ca="1">O194/W194</f>
        <v>2661.2885714285717</v>
      </c>
      <c r="AD194" s="214">
        <f ca="1">V194-(("june 30, 2018"-TODAY())*AC194)</f>
        <v>979757.55142857146</v>
      </c>
      <c r="AE194" s="211" t="str">
        <f ca="1">IF(W194&gt;36,"1","")</f>
        <v/>
      </c>
      <c r="AF194" s="211" t="str">
        <f ca="1">IF(Y194&lt;1,"1","")</f>
        <v/>
      </c>
      <c r="AG194" s="211" t="str">
        <f ca="1">IF(AB194&lt;-15%,"1","")</f>
        <v>1</v>
      </c>
      <c r="AH194" s="211" t="str">
        <f>IF(AA194&lt;40%,"1","")</f>
        <v>1</v>
      </c>
      <c r="AI194" s="211" t="str">
        <f ca="1">IF(W194&gt;23,IF(AA194&lt;60%,"1",""),"")</f>
        <v/>
      </c>
      <c r="AJ194" s="211" t="str">
        <f ca="1">IF(Y194&lt;7,IF(AA194&lt;40%,"1",""),"")</f>
        <v>1</v>
      </c>
      <c r="AK194" s="211" t="str">
        <f ca="1">IF(AD194&lt;0,"1","")</f>
        <v/>
      </c>
      <c r="AL194" s="218"/>
      <c r="AM194" s="218"/>
      <c r="AN194" s="211" t="e">
        <f>VLOOKUP(J194,'[2]Region code'!$A$3:$B$9,2,FALSE)</f>
        <v>#N/A</v>
      </c>
    </row>
    <row r="195" spans="1:40" ht="17.25">
      <c r="A195" s="99" t="s">
        <v>319</v>
      </c>
      <c r="B195" s="99" t="s">
        <v>320</v>
      </c>
      <c r="C195" s="99" t="s">
        <v>70</v>
      </c>
      <c r="D195" s="99" t="s">
        <v>813</v>
      </c>
      <c r="E195" s="99" t="s">
        <v>814</v>
      </c>
      <c r="F195" s="99" t="s">
        <v>815</v>
      </c>
      <c r="G195" s="99" t="s">
        <v>74</v>
      </c>
      <c r="H195" s="99" t="s">
        <v>75</v>
      </c>
      <c r="I195" s="99" t="s">
        <v>816</v>
      </c>
      <c r="J195" s="99" t="s">
        <v>2</v>
      </c>
      <c r="K195" s="99" t="s">
        <v>355</v>
      </c>
      <c r="L195" s="103">
        <v>43167</v>
      </c>
      <c r="M195" s="103">
        <v>43738</v>
      </c>
      <c r="N195" s="104">
        <v>300000</v>
      </c>
      <c r="O195" s="104">
        <v>208667.34</v>
      </c>
      <c r="P195" s="104">
        <v>172788.59</v>
      </c>
      <c r="Q195" s="104">
        <v>47396.800000000003</v>
      </c>
      <c r="R195" s="167">
        <f>IF(MONTH(M195)&gt;6,YEAR(M195)+1,YEAR(M195))</f>
        <v>2020</v>
      </c>
      <c r="S195" s="215">
        <f>YEAR(L195)</f>
        <v>2018</v>
      </c>
      <c r="T195" s="214">
        <f>MONTH(L195)</f>
        <v>3</v>
      </c>
      <c r="U195" s="211" t="str">
        <f>IF(T195&gt;9,CONCATENATE(S195,T195),CONCATENATE(S195,"0",T195))</f>
        <v>201803</v>
      </c>
      <c r="V195" s="214">
        <f>N195-O195</f>
        <v>91332.66</v>
      </c>
      <c r="W195" s="214">
        <f ca="1">ROUNDUP((TODAY()-L195)/(365.25/12),0)</f>
        <v>14</v>
      </c>
      <c r="X195" s="214">
        <f>ROUNDDOWN((M195-L195)/(365.25/12),0)</f>
        <v>18</v>
      </c>
      <c r="Y195" s="214">
        <f ca="1">ROUNDDOWN((M195-TODAY())/(365.25/12),0)</f>
        <v>4</v>
      </c>
      <c r="Z195" s="216">
        <f ca="1">W195/X195</f>
        <v>0.77777777777777779</v>
      </c>
      <c r="AA195" s="216">
        <f>O195/N195</f>
        <v>0.6955578</v>
      </c>
      <c r="AB195" s="216">
        <f ca="1">AA195-Z195</f>
        <v>-8.2219977777777786E-2</v>
      </c>
      <c r="AC195" s="217">
        <f ca="1">O195/W195</f>
        <v>14904.81</v>
      </c>
      <c r="AD195" s="214">
        <f ca="1">V195-(("june 30, 2018"-TODAY())*AC195)</f>
        <v>4667109.33</v>
      </c>
      <c r="AE195" s="211" t="str">
        <f ca="1">IF(W195&gt;36,"1","")</f>
        <v/>
      </c>
      <c r="AF195" s="211" t="str">
        <f ca="1">IF(Y195&lt;1,"1","")</f>
        <v/>
      </c>
      <c r="AG195" s="211" t="str">
        <f ca="1">IF(AB195&lt;-15%,"1","")</f>
        <v/>
      </c>
      <c r="AH195" s="211" t="str">
        <f>IF(AA195&lt;40%,"1","")</f>
        <v/>
      </c>
      <c r="AI195" s="211" t="str">
        <f ca="1">IF(W195&gt;23,IF(AA195&lt;60%,"1",""),"")</f>
        <v/>
      </c>
      <c r="AJ195" s="211" t="str">
        <f ca="1">IF(Y195&lt;7,IF(AA195&lt;40%,"1",""),"")</f>
        <v/>
      </c>
      <c r="AK195" s="211" t="str">
        <f ca="1">IF(AD195&lt;0,"1","")</f>
        <v/>
      </c>
      <c r="AL195" s="218"/>
      <c r="AM195" s="218"/>
      <c r="AN195" s="211" t="e">
        <f>VLOOKUP(J195,'[2]Region code'!$A$3:$B$9,2,FALSE)</f>
        <v>#N/A</v>
      </c>
    </row>
    <row r="196" spans="1:40" ht="17.25">
      <c r="A196" s="99" t="s">
        <v>243</v>
      </c>
      <c r="B196" s="99" t="s">
        <v>244</v>
      </c>
      <c r="C196" s="99" t="s">
        <v>70</v>
      </c>
      <c r="D196" s="99" t="s">
        <v>817</v>
      </c>
      <c r="E196" s="99" t="s">
        <v>419</v>
      </c>
      <c r="F196" s="99" t="s">
        <v>818</v>
      </c>
      <c r="G196" s="99" t="s">
        <v>74</v>
      </c>
      <c r="H196" s="99" t="s">
        <v>75</v>
      </c>
      <c r="I196" s="99" t="s">
        <v>354</v>
      </c>
      <c r="J196" s="99" t="s">
        <v>2</v>
      </c>
      <c r="K196" s="99" t="s">
        <v>421</v>
      </c>
      <c r="L196" s="103">
        <v>43166</v>
      </c>
      <c r="M196" s="103">
        <v>43738</v>
      </c>
      <c r="N196" s="104">
        <v>200000</v>
      </c>
      <c r="O196" s="104">
        <v>135928.49</v>
      </c>
      <c r="P196" s="104">
        <v>19640.75</v>
      </c>
      <c r="Q196" s="104">
        <v>19794</v>
      </c>
      <c r="R196" s="167">
        <f>IF(MONTH(M196)&gt;6,YEAR(M196)+1,YEAR(M196))</f>
        <v>2020</v>
      </c>
      <c r="S196" s="215">
        <f>YEAR(L196)</f>
        <v>2018</v>
      </c>
      <c r="T196" s="214">
        <f>MONTH(L196)</f>
        <v>3</v>
      </c>
      <c r="U196" s="211" t="str">
        <f>IF(T196&gt;9,CONCATENATE(S196,T196),CONCATENATE(S196,"0",T196))</f>
        <v>201803</v>
      </c>
      <c r="V196" s="214">
        <f>N196-O196</f>
        <v>64071.510000000009</v>
      </c>
      <c r="W196" s="214">
        <f ca="1">ROUNDUP((TODAY()-L196)/(365.25/12),0)</f>
        <v>14</v>
      </c>
      <c r="X196" s="214">
        <f>ROUNDDOWN((M196-L196)/(365.25/12),0)</f>
        <v>18</v>
      </c>
      <c r="Y196" s="214">
        <f ca="1">ROUNDDOWN((M196-TODAY())/(365.25/12),0)</f>
        <v>4</v>
      </c>
      <c r="Z196" s="216">
        <f ca="1">W196/X196</f>
        <v>0.77777777777777779</v>
      </c>
      <c r="AA196" s="216">
        <f>O196/N196</f>
        <v>0.6796424499999999</v>
      </c>
      <c r="AB196" s="216">
        <f ca="1">AA196-Z196</f>
        <v>-9.8135327777777892E-2</v>
      </c>
      <c r="AC196" s="217">
        <f ca="1">O196/W196</f>
        <v>9709.1778571428567</v>
      </c>
      <c r="AD196" s="214">
        <f ca="1">V196-(("june 30, 2018"-TODAY())*AC196)</f>
        <v>3044789.1121428572</v>
      </c>
      <c r="AE196" s="211" t="str">
        <f ca="1">IF(W196&gt;36,"1","")</f>
        <v/>
      </c>
      <c r="AF196" s="211" t="str">
        <f ca="1">IF(Y196&lt;1,"1","")</f>
        <v/>
      </c>
      <c r="AG196" s="211" t="str">
        <f ca="1">IF(AB196&lt;-15%,"1","")</f>
        <v/>
      </c>
      <c r="AH196" s="211" t="str">
        <f>IF(AA196&lt;40%,"1","")</f>
        <v/>
      </c>
      <c r="AI196" s="211" t="str">
        <f ca="1">IF(W196&gt;23,IF(AA196&lt;60%,"1",""),"")</f>
        <v/>
      </c>
      <c r="AJ196" s="211" t="str">
        <f ca="1">IF(Y196&lt;7,IF(AA196&lt;40%,"1",""),"")</f>
        <v/>
      </c>
      <c r="AK196" s="211" t="str">
        <f ca="1">IF(AD196&lt;0,"1","")</f>
        <v/>
      </c>
      <c r="AL196" s="218"/>
      <c r="AM196" s="218"/>
      <c r="AN196" s="211" t="e">
        <f>VLOOKUP(J196,'[2]Region code'!$A$3:$B$9,2,FALSE)</f>
        <v>#N/A</v>
      </c>
    </row>
    <row r="197" spans="1:40" ht="17.25">
      <c r="A197" s="99" t="s">
        <v>775</v>
      </c>
      <c r="B197" s="99" t="s">
        <v>776</v>
      </c>
      <c r="C197" s="99" t="s">
        <v>70</v>
      </c>
      <c r="D197" s="99" t="s">
        <v>819</v>
      </c>
      <c r="E197" s="99" t="s">
        <v>820</v>
      </c>
      <c r="F197" s="99" t="s">
        <v>821</v>
      </c>
      <c r="G197" s="99" t="s">
        <v>74</v>
      </c>
      <c r="H197" s="99" t="s">
        <v>75</v>
      </c>
      <c r="I197" s="99" t="s">
        <v>822</v>
      </c>
      <c r="J197" s="99" t="s">
        <v>84</v>
      </c>
      <c r="K197" s="99" t="s">
        <v>85</v>
      </c>
      <c r="L197" s="103">
        <v>43164</v>
      </c>
      <c r="M197" s="103">
        <v>43921</v>
      </c>
      <c r="N197" s="104">
        <v>500000</v>
      </c>
      <c r="O197" s="104">
        <v>152133.81</v>
      </c>
      <c r="P197" s="104">
        <v>149267.31</v>
      </c>
      <c r="Q197" s="104">
        <v>11042.5</v>
      </c>
      <c r="R197" s="167">
        <f>IF(MONTH(M197)&gt;6,YEAR(M197)+1,YEAR(M197))</f>
        <v>2020</v>
      </c>
      <c r="S197" s="215">
        <f>YEAR(L197)</f>
        <v>2018</v>
      </c>
      <c r="T197" s="214">
        <f>MONTH(L197)</f>
        <v>3</v>
      </c>
      <c r="U197" s="211" t="str">
        <f>IF(T197&gt;9,CONCATENATE(S197,T197),CONCATENATE(S197,"0",T197))</f>
        <v>201803</v>
      </c>
      <c r="V197" s="214">
        <f>N197-O197</f>
        <v>347866.19</v>
      </c>
      <c r="W197" s="214">
        <f ca="1">ROUNDUP((TODAY()-L197)/(365.25/12),0)</f>
        <v>14</v>
      </c>
      <c r="X197" s="214">
        <f>ROUNDDOWN((M197-L197)/(365.25/12),0)</f>
        <v>24</v>
      </c>
      <c r="Y197" s="214">
        <f ca="1">ROUNDDOWN((M197-TODAY())/(365.25/12),0)</f>
        <v>10</v>
      </c>
      <c r="Z197" s="216">
        <f ca="1">W197/X197</f>
        <v>0.58333333333333337</v>
      </c>
      <c r="AA197" s="216">
        <f>O197/N197</f>
        <v>0.30426762000000002</v>
      </c>
      <c r="AB197" s="216">
        <f ca="1">AA197-Z197</f>
        <v>-0.27906571333333335</v>
      </c>
      <c r="AC197" s="217">
        <f ca="1">O197/W197</f>
        <v>10866.700714285715</v>
      </c>
      <c r="AD197" s="214">
        <f ca="1">V197-(("june 30, 2018"-TODAY())*AC197)</f>
        <v>3683943.3092857143</v>
      </c>
      <c r="AE197" s="211" t="str">
        <f ca="1">IF(W197&gt;36,"1","")</f>
        <v/>
      </c>
      <c r="AF197" s="211" t="str">
        <f ca="1">IF(Y197&lt;1,"1","")</f>
        <v/>
      </c>
      <c r="AG197" s="211" t="str">
        <f ca="1">IF(AB197&lt;-15%,"1","")</f>
        <v>1</v>
      </c>
      <c r="AH197" s="211" t="str">
        <f>IF(AA197&lt;40%,"1","")</f>
        <v>1</v>
      </c>
      <c r="AI197" s="211" t="str">
        <f ca="1">IF(W197&gt;23,IF(AA197&lt;60%,"1",""),"")</f>
        <v/>
      </c>
      <c r="AJ197" s="211" t="str">
        <f ca="1">IF(Y197&lt;7,IF(AA197&lt;40%,"1",""),"")</f>
        <v/>
      </c>
      <c r="AK197" s="211" t="str">
        <f ca="1">IF(AD197&lt;0,"1","")</f>
        <v/>
      </c>
      <c r="AL197" s="218"/>
      <c r="AM197" s="218"/>
      <c r="AN197" s="211" t="e">
        <f>VLOOKUP(J197,'[2]Region code'!$A$3:$B$9,2,FALSE)</f>
        <v>#N/A</v>
      </c>
    </row>
    <row r="198" spans="1:40" ht="17.25">
      <c r="A198" s="99" t="s">
        <v>319</v>
      </c>
      <c r="B198" s="99" t="s">
        <v>320</v>
      </c>
      <c r="C198" s="99" t="s">
        <v>70</v>
      </c>
      <c r="D198" s="99" t="s">
        <v>823</v>
      </c>
      <c r="E198" s="99" t="s">
        <v>824</v>
      </c>
      <c r="F198" s="99" t="s">
        <v>825</v>
      </c>
      <c r="G198" s="99" t="s">
        <v>74</v>
      </c>
      <c r="H198" s="99" t="s">
        <v>75</v>
      </c>
      <c r="I198" s="99" t="s">
        <v>826</v>
      </c>
      <c r="J198" s="99" t="s">
        <v>2</v>
      </c>
      <c r="K198" s="99" t="s">
        <v>289</v>
      </c>
      <c r="L198" s="103">
        <v>43164</v>
      </c>
      <c r="M198" s="103">
        <v>43692</v>
      </c>
      <c r="N198" s="104">
        <v>250000</v>
      </c>
      <c r="O198" s="104">
        <v>146511.31</v>
      </c>
      <c r="P198" s="104">
        <v>124232.66</v>
      </c>
      <c r="Q198" s="104">
        <v>21805.16</v>
      </c>
      <c r="R198" s="167">
        <f>IF(MONTH(M198)&gt;6,YEAR(M198)+1,YEAR(M198))</f>
        <v>2020</v>
      </c>
      <c r="S198" s="215">
        <f>YEAR(L198)</f>
        <v>2018</v>
      </c>
      <c r="T198" s="214">
        <f>MONTH(L198)</f>
        <v>3</v>
      </c>
      <c r="U198" s="211" t="str">
        <f>IF(T198&gt;9,CONCATENATE(S198,T198),CONCATENATE(S198,"0",T198))</f>
        <v>201803</v>
      </c>
      <c r="V198" s="214">
        <f>N198-O198</f>
        <v>103488.69</v>
      </c>
      <c r="W198" s="214">
        <f ca="1">ROUNDUP((TODAY()-L198)/(365.25/12),0)</f>
        <v>14</v>
      </c>
      <c r="X198" s="214">
        <f>ROUNDDOWN((M198-L198)/(365.25/12),0)</f>
        <v>17</v>
      </c>
      <c r="Y198" s="214">
        <f ca="1">ROUNDDOWN((M198-TODAY())/(365.25/12),0)</f>
        <v>3</v>
      </c>
      <c r="Z198" s="216">
        <f ca="1">W198/X198</f>
        <v>0.82352941176470584</v>
      </c>
      <c r="AA198" s="216">
        <f>O198/N198</f>
        <v>0.58604524000000002</v>
      </c>
      <c r="AB198" s="216">
        <f ca="1">AA198-Z198</f>
        <v>-0.23748417176470582</v>
      </c>
      <c r="AC198" s="217">
        <f ca="1">O198/W198</f>
        <v>10465.093571428572</v>
      </c>
      <c r="AD198" s="214">
        <f ca="1">V198-(("june 30, 2018"-TODAY())*AC198)</f>
        <v>3316272.4164285716</v>
      </c>
      <c r="AE198" s="211" t="str">
        <f ca="1">IF(W198&gt;36,"1","")</f>
        <v/>
      </c>
      <c r="AF198" s="211" t="str">
        <f ca="1">IF(Y198&lt;1,"1","")</f>
        <v/>
      </c>
      <c r="AG198" s="211" t="str">
        <f ca="1">IF(AB198&lt;-15%,"1","")</f>
        <v>1</v>
      </c>
      <c r="AH198" s="211" t="str">
        <f>IF(AA198&lt;40%,"1","")</f>
        <v/>
      </c>
      <c r="AI198" s="211" t="str">
        <f ca="1">IF(W198&gt;23,IF(AA198&lt;60%,"1",""),"")</f>
        <v/>
      </c>
      <c r="AJ198" s="211" t="str">
        <f ca="1">IF(Y198&lt;7,IF(AA198&lt;40%,"1",""),"")</f>
        <v/>
      </c>
      <c r="AK198" s="211" t="str">
        <f ca="1">IF(AD198&lt;0,"1","")</f>
        <v/>
      </c>
      <c r="AL198" s="218"/>
      <c r="AM198" s="218"/>
      <c r="AN198" s="211" t="e">
        <f>VLOOKUP(J198,'[2]Region code'!$A$3:$B$9,2,FALSE)</f>
        <v>#N/A</v>
      </c>
    </row>
    <row r="199" spans="1:40" ht="17.25">
      <c r="A199" s="99" t="s">
        <v>101</v>
      </c>
      <c r="B199" s="99" t="s">
        <v>102</v>
      </c>
      <c r="C199" s="99" t="s">
        <v>95</v>
      </c>
      <c r="D199" s="99" t="s">
        <v>827</v>
      </c>
      <c r="E199" s="99" t="s">
        <v>828</v>
      </c>
      <c r="F199" s="99" t="s">
        <v>829</v>
      </c>
      <c r="G199" s="99" t="s">
        <v>124</v>
      </c>
      <c r="H199" s="99" t="s">
        <v>75</v>
      </c>
      <c r="I199" s="99" t="s">
        <v>830</v>
      </c>
      <c r="J199" s="99" t="s">
        <v>2</v>
      </c>
      <c r="K199" s="99" t="s">
        <v>831</v>
      </c>
      <c r="L199" s="103">
        <v>43158</v>
      </c>
      <c r="M199" s="103">
        <v>43830</v>
      </c>
      <c r="N199" s="104">
        <v>2700000</v>
      </c>
      <c r="O199" s="104">
        <v>926496.39</v>
      </c>
      <c r="P199" s="104">
        <v>926496.39</v>
      </c>
      <c r="Q199" s="104">
        <v>1773503.61</v>
      </c>
      <c r="R199" s="167">
        <f>IF(MONTH(M199)&gt;6,YEAR(M199)+1,YEAR(M199))</f>
        <v>2020</v>
      </c>
      <c r="S199" s="215">
        <f>YEAR(L199)</f>
        <v>2018</v>
      </c>
      <c r="T199" s="214">
        <f>MONTH(L199)</f>
        <v>2</v>
      </c>
      <c r="U199" s="211" t="str">
        <f>IF(T199&gt;9,CONCATENATE(S199,T199),CONCATENATE(S199,"0",T199))</f>
        <v>201802</v>
      </c>
      <c r="V199" s="214">
        <f>N199-O199</f>
        <v>1773503.6099999999</v>
      </c>
      <c r="W199" s="214">
        <f ca="1">ROUNDUP((TODAY()-L199)/(365.25/12),0)</f>
        <v>15</v>
      </c>
      <c r="X199" s="214">
        <f>ROUNDDOWN((M199-L199)/(365.25/12),0)</f>
        <v>22</v>
      </c>
      <c r="Y199" s="214">
        <f ca="1">ROUNDDOWN((M199-TODAY())/(365.25/12),0)</f>
        <v>7</v>
      </c>
      <c r="Z199" s="216">
        <f ca="1">W199/X199</f>
        <v>0.68181818181818177</v>
      </c>
      <c r="AA199" s="216">
        <f>O199/N199</f>
        <v>0.34314681111111112</v>
      </c>
      <c r="AB199" s="216">
        <f ca="1">AA199-Z199</f>
        <v>-0.33867137070707065</v>
      </c>
      <c r="AC199" s="217">
        <f ca="1">O199/W199</f>
        <v>61766.425999999999</v>
      </c>
      <c r="AD199" s="214">
        <f ca="1">V199-(("june 30, 2018"-TODAY())*AC199)</f>
        <v>20735796.392000001</v>
      </c>
      <c r="AE199" s="211" t="str">
        <f ca="1">IF(W199&gt;36,"1","")</f>
        <v/>
      </c>
      <c r="AF199" s="211" t="str">
        <f ca="1">IF(Y199&lt;1,"1","")</f>
        <v/>
      </c>
      <c r="AG199" s="211" t="str">
        <f ca="1">IF(AB199&lt;-15%,"1","")</f>
        <v>1</v>
      </c>
      <c r="AH199" s="211" t="str">
        <f>IF(AA199&lt;40%,"1","")</f>
        <v>1</v>
      </c>
      <c r="AI199" s="211" t="str">
        <f ca="1">IF(W199&gt;23,IF(AA199&lt;60%,"1",""),"")</f>
        <v/>
      </c>
      <c r="AJ199" s="211" t="str">
        <f ca="1">IF(Y199&lt;7,IF(AA199&lt;40%,"1",""),"")</f>
        <v/>
      </c>
      <c r="AK199" s="211" t="str">
        <f ca="1">IF(AD199&lt;0,"1","")</f>
        <v/>
      </c>
      <c r="AL199" s="218"/>
      <c r="AM199" s="218"/>
      <c r="AN199" s="211" t="e">
        <f>VLOOKUP(J199,'[2]Region code'!$A$3:$B$9,2,FALSE)</f>
        <v>#N/A</v>
      </c>
    </row>
    <row r="200" spans="1:40" ht="17.25">
      <c r="A200" s="99" t="s">
        <v>68</v>
      </c>
      <c r="B200" s="99" t="s">
        <v>69</v>
      </c>
      <c r="C200" s="99" t="s">
        <v>70</v>
      </c>
      <c r="D200" s="99" t="s">
        <v>832</v>
      </c>
      <c r="E200" s="99" t="s">
        <v>802</v>
      </c>
      <c r="F200" s="99" t="s">
        <v>833</v>
      </c>
      <c r="G200" s="99" t="s">
        <v>74</v>
      </c>
      <c r="H200" s="99" t="s">
        <v>75</v>
      </c>
      <c r="I200" s="99" t="s">
        <v>804</v>
      </c>
      <c r="J200" s="99" t="s">
        <v>5</v>
      </c>
      <c r="K200" s="99" t="s">
        <v>805</v>
      </c>
      <c r="L200" s="103">
        <v>43158</v>
      </c>
      <c r="M200" s="103">
        <v>44012</v>
      </c>
      <c r="N200" s="104">
        <v>250000</v>
      </c>
      <c r="O200" s="104">
        <v>149833.03</v>
      </c>
      <c r="P200" s="104">
        <v>135875.34</v>
      </c>
      <c r="Q200" s="104">
        <v>77123.199999999997</v>
      </c>
      <c r="R200" s="167">
        <f>IF(MONTH(M200)&gt;6,YEAR(M200)+1,YEAR(M200))</f>
        <v>2020</v>
      </c>
      <c r="S200" s="215">
        <f>YEAR(L200)</f>
        <v>2018</v>
      </c>
      <c r="T200" s="214">
        <f>MONTH(L200)</f>
        <v>2</v>
      </c>
      <c r="U200" s="211" t="str">
        <f>IF(T200&gt;9,CONCATENATE(S200,T200),CONCATENATE(S200,"0",T200))</f>
        <v>201802</v>
      </c>
      <c r="V200" s="214">
        <f>N200-O200</f>
        <v>100166.97</v>
      </c>
      <c r="W200" s="214">
        <f ca="1">ROUNDUP((TODAY()-L200)/(365.25/12),0)</f>
        <v>15</v>
      </c>
      <c r="X200" s="214">
        <f>ROUNDDOWN((M200-L200)/(365.25/12),0)</f>
        <v>28</v>
      </c>
      <c r="Y200" s="214">
        <f ca="1">ROUNDDOWN((M200-TODAY())/(365.25/12),0)</f>
        <v>13</v>
      </c>
      <c r="Z200" s="216">
        <f ca="1">W200/X200</f>
        <v>0.5357142857142857</v>
      </c>
      <c r="AA200" s="216">
        <f>O200/N200</f>
        <v>0.59933212000000002</v>
      </c>
      <c r="AB200" s="216">
        <f ca="1">AA200-Z200</f>
        <v>6.3617834285714325E-2</v>
      </c>
      <c r="AC200" s="217">
        <f ca="1">O200/W200</f>
        <v>9988.8686666666672</v>
      </c>
      <c r="AD200" s="214">
        <f ca="1">V200-(("june 30, 2018"-TODAY())*AC200)</f>
        <v>3166749.6506666671</v>
      </c>
      <c r="AE200" s="211" t="str">
        <f ca="1">IF(W200&gt;36,"1","")</f>
        <v/>
      </c>
      <c r="AF200" s="211" t="str">
        <f ca="1">IF(Y200&lt;1,"1","")</f>
        <v/>
      </c>
      <c r="AG200" s="211" t="str">
        <f ca="1">IF(AB200&lt;-15%,"1","")</f>
        <v/>
      </c>
      <c r="AH200" s="211" t="str">
        <f>IF(AA200&lt;40%,"1","")</f>
        <v/>
      </c>
      <c r="AI200" s="211" t="str">
        <f ca="1">IF(W200&gt;23,IF(AA200&lt;60%,"1",""),"")</f>
        <v/>
      </c>
      <c r="AJ200" s="211" t="str">
        <f ca="1">IF(Y200&lt;7,IF(AA200&lt;40%,"1",""),"")</f>
        <v/>
      </c>
      <c r="AK200" s="211" t="str">
        <f ca="1">IF(AD200&lt;0,"1","")</f>
        <v/>
      </c>
      <c r="AL200" s="218"/>
      <c r="AM200" s="218"/>
      <c r="AN200" s="211" t="e">
        <f>VLOOKUP(J200,'[2]Region code'!$A$3:$B$9,2,FALSE)</f>
        <v>#N/A</v>
      </c>
    </row>
    <row r="201" spans="1:40" ht="17.25">
      <c r="A201" s="99" t="s">
        <v>319</v>
      </c>
      <c r="B201" s="99" t="s">
        <v>320</v>
      </c>
      <c r="C201" s="99" t="s">
        <v>70</v>
      </c>
      <c r="D201" s="99" t="s">
        <v>834</v>
      </c>
      <c r="E201" s="99" t="s">
        <v>835</v>
      </c>
      <c r="F201" s="99" t="s">
        <v>836</v>
      </c>
      <c r="G201" s="99" t="s">
        <v>74</v>
      </c>
      <c r="H201" s="99" t="s">
        <v>75</v>
      </c>
      <c r="I201" s="99" t="s">
        <v>837</v>
      </c>
      <c r="J201" s="99" t="s">
        <v>2</v>
      </c>
      <c r="K201" s="99" t="s">
        <v>838</v>
      </c>
      <c r="L201" s="103">
        <v>43157</v>
      </c>
      <c r="M201" s="103">
        <v>43921</v>
      </c>
      <c r="N201" s="104">
        <v>250000</v>
      </c>
      <c r="O201" s="104">
        <v>187372.92</v>
      </c>
      <c r="P201" s="104">
        <v>182796.24</v>
      </c>
      <c r="Q201" s="104">
        <v>0</v>
      </c>
      <c r="R201" s="167">
        <f>IF(MONTH(M201)&gt;6,YEAR(M201)+1,YEAR(M201))</f>
        <v>2020</v>
      </c>
      <c r="S201" s="215">
        <f>YEAR(L201)</f>
        <v>2018</v>
      </c>
      <c r="T201" s="214">
        <f>MONTH(L201)</f>
        <v>2</v>
      </c>
      <c r="U201" s="211" t="str">
        <f>IF(T201&gt;9,CONCATENATE(S201,T201),CONCATENATE(S201,"0",T201))</f>
        <v>201802</v>
      </c>
      <c r="V201" s="214">
        <f>N201-O201</f>
        <v>62627.079999999987</v>
      </c>
      <c r="W201" s="214">
        <f ca="1">ROUNDUP((TODAY()-L201)/(365.25/12),0)</f>
        <v>15</v>
      </c>
      <c r="X201" s="214">
        <f>ROUNDDOWN((M201-L201)/(365.25/12),0)</f>
        <v>25</v>
      </c>
      <c r="Y201" s="214">
        <f ca="1">ROUNDDOWN((M201-TODAY())/(365.25/12),0)</f>
        <v>10</v>
      </c>
      <c r="Z201" s="216">
        <f ca="1">W201/X201</f>
        <v>0.6</v>
      </c>
      <c r="AA201" s="216">
        <f>O201/N201</f>
        <v>0.7494916800000001</v>
      </c>
      <c r="AB201" s="216">
        <f ca="1">AA201-Z201</f>
        <v>0.14949168000000013</v>
      </c>
      <c r="AC201" s="217">
        <f ca="1">O201/W201</f>
        <v>12491.528</v>
      </c>
      <c r="AD201" s="214">
        <f ca="1">V201-(("june 30, 2018"-TODAY())*AC201)</f>
        <v>3897526.176</v>
      </c>
      <c r="AE201" s="211" t="str">
        <f ca="1">IF(W201&gt;36,"1","")</f>
        <v/>
      </c>
      <c r="AF201" s="211" t="str">
        <f ca="1">IF(Y201&lt;1,"1","")</f>
        <v/>
      </c>
      <c r="AG201" s="211" t="str">
        <f ca="1">IF(AB201&lt;-15%,"1","")</f>
        <v/>
      </c>
      <c r="AH201" s="211" t="str">
        <f>IF(AA201&lt;40%,"1","")</f>
        <v/>
      </c>
      <c r="AI201" s="211" t="str">
        <f ca="1">IF(W201&gt;23,IF(AA201&lt;60%,"1",""),"")</f>
        <v/>
      </c>
      <c r="AJ201" s="211" t="str">
        <f ca="1">IF(Y201&lt;7,IF(AA201&lt;40%,"1",""),"")</f>
        <v/>
      </c>
      <c r="AK201" s="211" t="str">
        <f ca="1">IF(AD201&lt;0,"1","")</f>
        <v/>
      </c>
      <c r="AL201" s="218"/>
      <c r="AM201" s="218"/>
      <c r="AN201" s="211" t="e">
        <f>VLOOKUP(J201,'[2]Region code'!$A$3:$B$9,2,FALSE)</f>
        <v>#N/A</v>
      </c>
    </row>
    <row r="202" spans="1:40" ht="17.25">
      <c r="A202" s="99" t="s">
        <v>193</v>
      </c>
      <c r="B202" s="99" t="s">
        <v>194</v>
      </c>
      <c r="C202" s="99" t="s">
        <v>70</v>
      </c>
      <c r="D202" s="99" t="s">
        <v>839</v>
      </c>
      <c r="E202" s="99" t="s">
        <v>840</v>
      </c>
      <c r="F202" s="99" t="s">
        <v>841</v>
      </c>
      <c r="G202" s="99" t="s">
        <v>74</v>
      </c>
      <c r="H202" s="99" t="s">
        <v>75</v>
      </c>
      <c r="I202" s="99" t="s">
        <v>842</v>
      </c>
      <c r="J202" s="99" t="s">
        <v>5</v>
      </c>
      <c r="K202" s="99" t="s">
        <v>528</v>
      </c>
      <c r="L202" s="103">
        <v>43157</v>
      </c>
      <c r="M202" s="103">
        <v>43646</v>
      </c>
      <c r="N202" s="104">
        <v>25000</v>
      </c>
      <c r="O202" s="104">
        <v>15212.14</v>
      </c>
      <c r="P202" s="104">
        <v>15212.14</v>
      </c>
      <c r="Q202" s="104">
        <v>2608</v>
      </c>
      <c r="R202" s="167">
        <f>IF(MONTH(M202)&gt;6,YEAR(M202)+1,YEAR(M202))</f>
        <v>2019</v>
      </c>
      <c r="S202" s="215">
        <f>YEAR(L202)</f>
        <v>2018</v>
      </c>
      <c r="T202" s="214">
        <f>MONTH(L202)</f>
        <v>2</v>
      </c>
      <c r="U202" s="211" t="str">
        <f>IF(T202&gt;9,CONCATENATE(S202,T202),CONCATENATE(S202,"0",T202))</f>
        <v>201802</v>
      </c>
      <c r="V202" s="214">
        <f>N202-O202</f>
        <v>9787.86</v>
      </c>
      <c r="W202" s="214">
        <f ca="1">ROUNDUP((TODAY()-L202)/(365.25/12),0)</f>
        <v>15</v>
      </c>
      <c r="X202" s="214">
        <f>ROUNDDOWN((M202-L202)/(365.25/12),0)</f>
        <v>16</v>
      </c>
      <c r="Y202" s="214">
        <f ca="1">ROUNDDOWN((M202-TODAY())/(365.25/12),0)</f>
        <v>1</v>
      </c>
      <c r="Z202" s="216">
        <f ca="1">W202/X202</f>
        <v>0.9375</v>
      </c>
      <c r="AA202" s="216">
        <f>O202/N202</f>
        <v>0.60848559999999996</v>
      </c>
      <c r="AB202" s="216">
        <f ca="1">AA202-Z202</f>
        <v>-0.32901440000000004</v>
      </c>
      <c r="AC202" s="217">
        <f ca="1">O202/W202</f>
        <v>1014.1426666666666</v>
      </c>
      <c r="AD202" s="214">
        <f ca="1">V202-(("june 30, 2018"-TODAY())*AC202)</f>
        <v>321129.65866666666</v>
      </c>
      <c r="AE202" s="211" t="str">
        <f ca="1">IF(W202&gt;36,"1","")</f>
        <v/>
      </c>
      <c r="AF202" s="211" t="str">
        <f ca="1">IF(Y202&lt;1,"1","")</f>
        <v/>
      </c>
      <c r="AG202" s="211" t="str">
        <f ca="1">IF(AB202&lt;-15%,"1","")</f>
        <v>1</v>
      </c>
      <c r="AH202" s="211" t="str">
        <f>IF(AA202&lt;40%,"1","")</f>
        <v/>
      </c>
      <c r="AI202" s="211" t="str">
        <f ca="1">IF(W202&gt;23,IF(AA202&lt;60%,"1",""),"")</f>
        <v/>
      </c>
      <c r="AJ202" s="211" t="str">
        <f ca="1">IF(Y202&lt;7,IF(AA202&lt;40%,"1",""),"")</f>
        <v/>
      </c>
      <c r="AK202" s="211" t="str">
        <f ca="1">IF(AD202&lt;0,"1","")</f>
        <v/>
      </c>
      <c r="AL202" s="218"/>
      <c r="AM202" s="218"/>
      <c r="AN202" s="211" t="e">
        <f>VLOOKUP(J202,'[2]Region code'!$A$3:$B$9,2,FALSE)</f>
        <v>#N/A</v>
      </c>
    </row>
    <row r="203" spans="1:40" ht="17.25">
      <c r="A203" s="99" t="s">
        <v>310</v>
      </c>
      <c r="B203" s="99" t="s">
        <v>311</v>
      </c>
      <c r="C203" s="99" t="s">
        <v>70</v>
      </c>
      <c r="D203" s="99" t="s">
        <v>843</v>
      </c>
      <c r="E203" s="99" t="s">
        <v>730</v>
      </c>
      <c r="F203" s="99" t="s">
        <v>844</v>
      </c>
      <c r="G203" s="99" t="s">
        <v>74</v>
      </c>
      <c r="H203" s="99" t="s">
        <v>75</v>
      </c>
      <c r="I203" s="99" t="s">
        <v>732</v>
      </c>
      <c r="J203" s="99" t="s">
        <v>3</v>
      </c>
      <c r="K203" s="99" t="s">
        <v>207</v>
      </c>
      <c r="L203" s="103">
        <v>43156</v>
      </c>
      <c r="M203" s="103">
        <v>43465</v>
      </c>
      <c r="N203" s="104">
        <v>145000</v>
      </c>
      <c r="O203" s="104">
        <v>143946.76</v>
      </c>
      <c r="P203" s="104">
        <v>3617.34</v>
      </c>
      <c r="Q203" s="104">
        <v>0</v>
      </c>
      <c r="R203" s="167">
        <f>IF(MONTH(M203)&gt;6,YEAR(M203)+1,YEAR(M203))</f>
        <v>2019</v>
      </c>
      <c r="S203" s="215">
        <f>YEAR(L203)</f>
        <v>2018</v>
      </c>
      <c r="T203" s="214">
        <f>MONTH(L203)</f>
        <v>2</v>
      </c>
      <c r="U203" s="211" t="str">
        <f>IF(T203&gt;9,CONCATENATE(S203,T203),CONCATENATE(S203,"0",T203))</f>
        <v>201802</v>
      </c>
      <c r="V203" s="214">
        <f>N203-O203</f>
        <v>1053.2399999999907</v>
      </c>
      <c r="W203" s="214">
        <f ca="1">ROUNDUP((TODAY()-L203)/(365.25/12),0)</f>
        <v>15</v>
      </c>
      <c r="X203" s="214">
        <f>ROUNDDOWN((M203-L203)/(365.25/12),0)</f>
        <v>10</v>
      </c>
      <c r="Y203" s="214">
        <f ca="1">ROUNDDOWN((M203-TODAY())/(365.25/12),0)</f>
        <v>-4</v>
      </c>
      <c r="Z203" s="216">
        <f ca="1">W203/X203</f>
        <v>1.5</v>
      </c>
      <c r="AA203" s="216">
        <f>O203/N203</f>
        <v>0.99273627586206903</v>
      </c>
      <c r="AB203" s="216">
        <f ca="1">AA203-Z203</f>
        <v>-0.50726372413793097</v>
      </c>
      <c r="AC203" s="217">
        <f ca="1">O203/W203</f>
        <v>9596.4506666666675</v>
      </c>
      <c r="AD203" s="214">
        <f ca="1">V203-(("june 30, 2018"-TODAY())*AC203)</f>
        <v>2947163.5946666673</v>
      </c>
      <c r="AE203" s="211" t="str">
        <f ca="1">IF(W203&gt;36,"1","")</f>
        <v/>
      </c>
      <c r="AF203" s="211" t="str">
        <f ca="1">IF(Y203&lt;1,"1","")</f>
        <v>1</v>
      </c>
      <c r="AG203" s="211" t="str">
        <f ca="1">IF(AB203&lt;-15%,"1","")</f>
        <v>1</v>
      </c>
      <c r="AH203" s="211" t="str">
        <f>IF(AA203&lt;40%,"1","")</f>
        <v/>
      </c>
      <c r="AI203" s="211" t="str">
        <f ca="1">IF(W203&gt;23,IF(AA203&lt;60%,"1",""),"")</f>
        <v/>
      </c>
      <c r="AJ203" s="211" t="str">
        <f ca="1">IF(Y203&lt;7,IF(AA203&lt;40%,"1",""),"")</f>
        <v/>
      </c>
      <c r="AK203" s="211" t="str">
        <f ca="1">IF(AD203&lt;0,"1","")</f>
        <v/>
      </c>
      <c r="AL203" s="218"/>
      <c r="AM203" s="218"/>
      <c r="AN203" s="211" t="e">
        <f>VLOOKUP(J203,'[2]Region code'!$A$3:$B$9,2,FALSE)</f>
        <v>#N/A</v>
      </c>
    </row>
    <row r="204" spans="1:40" ht="17.25">
      <c r="A204" s="99" t="s">
        <v>546</v>
      </c>
      <c r="B204" s="99" t="s">
        <v>547</v>
      </c>
      <c r="C204" s="99" t="s">
        <v>70</v>
      </c>
      <c r="D204" s="99" t="s">
        <v>845</v>
      </c>
      <c r="E204" s="99" t="s">
        <v>846</v>
      </c>
      <c r="F204" s="99" t="s">
        <v>847</v>
      </c>
      <c r="G204" s="99" t="s">
        <v>74</v>
      </c>
      <c r="H204" s="99" t="s">
        <v>75</v>
      </c>
      <c r="I204" s="99" t="s">
        <v>551</v>
      </c>
      <c r="J204" s="99" t="s">
        <v>84</v>
      </c>
      <c r="K204" s="99" t="s">
        <v>85</v>
      </c>
      <c r="L204" s="103">
        <v>43154</v>
      </c>
      <c r="M204" s="103">
        <v>44012</v>
      </c>
      <c r="N204" s="104">
        <v>1000000</v>
      </c>
      <c r="O204" s="104">
        <v>445695.46</v>
      </c>
      <c r="P204" s="104">
        <v>337080.62</v>
      </c>
      <c r="Q204" s="104">
        <v>306364.5</v>
      </c>
      <c r="R204" s="167">
        <f>IF(MONTH(M204)&gt;6,YEAR(M204)+1,YEAR(M204))</f>
        <v>2020</v>
      </c>
      <c r="S204" s="215">
        <f>YEAR(L204)</f>
        <v>2018</v>
      </c>
      <c r="T204" s="214">
        <f>MONTH(L204)</f>
        <v>2</v>
      </c>
      <c r="U204" s="211" t="str">
        <f>IF(T204&gt;9,CONCATENATE(S204,T204),CONCATENATE(S204,"0",T204))</f>
        <v>201802</v>
      </c>
      <c r="V204" s="214">
        <f>N204-O204</f>
        <v>554304.54</v>
      </c>
      <c r="W204" s="214">
        <f ca="1">ROUNDUP((TODAY()-L204)/(365.25/12),0)</f>
        <v>15</v>
      </c>
      <c r="X204" s="214">
        <f>ROUNDDOWN((M204-L204)/(365.25/12),0)</f>
        <v>28</v>
      </c>
      <c r="Y204" s="214">
        <f ca="1">ROUNDDOWN((M204-TODAY())/(365.25/12),0)</f>
        <v>13</v>
      </c>
      <c r="Z204" s="216">
        <f ca="1">W204/X204</f>
        <v>0.5357142857142857</v>
      </c>
      <c r="AA204" s="216">
        <f>O204/N204</f>
        <v>0.44569546000000004</v>
      </c>
      <c r="AB204" s="216">
        <f ca="1">AA204-Z204</f>
        <v>-9.0018825714285655E-2</v>
      </c>
      <c r="AC204" s="217">
        <f ca="1">O204/W204</f>
        <v>29713.030666666669</v>
      </c>
      <c r="AD204" s="214">
        <f ca="1">V204-(("june 30, 2018"-TODAY())*AC204)</f>
        <v>9676204.9546666667</v>
      </c>
      <c r="AE204" s="211" t="str">
        <f ca="1">IF(W204&gt;36,"1","")</f>
        <v/>
      </c>
      <c r="AF204" s="211" t="str">
        <f ca="1">IF(Y204&lt;1,"1","")</f>
        <v/>
      </c>
      <c r="AG204" s="211" t="str">
        <f ca="1">IF(AB204&lt;-15%,"1","")</f>
        <v/>
      </c>
      <c r="AH204" s="211" t="str">
        <f>IF(AA204&lt;40%,"1","")</f>
        <v/>
      </c>
      <c r="AI204" s="211" t="str">
        <f ca="1">IF(W204&gt;23,IF(AA204&lt;60%,"1",""),"")</f>
        <v/>
      </c>
      <c r="AJ204" s="211" t="str">
        <f ca="1">IF(Y204&lt;7,IF(AA204&lt;40%,"1",""),"")</f>
        <v/>
      </c>
      <c r="AK204" s="211" t="str">
        <f ca="1">IF(AD204&lt;0,"1","")</f>
        <v/>
      </c>
      <c r="AL204" s="218"/>
      <c r="AM204" s="218"/>
      <c r="AN204" s="211" t="e">
        <f>VLOOKUP(J204,'[2]Region code'!$A$3:$B$9,2,FALSE)</f>
        <v>#N/A</v>
      </c>
    </row>
    <row r="205" spans="1:40" ht="17.25">
      <c r="A205" s="99" t="s">
        <v>101</v>
      </c>
      <c r="B205" s="99" t="s">
        <v>102</v>
      </c>
      <c r="C205" s="99" t="s">
        <v>95</v>
      </c>
      <c r="D205" s="99" t="s">
        <v>848</v>
      </c>
      <c r="E205" s="99" t="s">
        <v>849</v>
      </c>
      <c r="F205" s="99" t="s">
        <v>850</v>
      </c>
      <c r="G205" s="99" t="s">
        <v>74</v>
      </c>
      <c r="H205" s="99" t="s">
        <v>75</v>
      </c>
      <c r="I205" s="99" t="s">
        <v>851</v>
      </c>
      <c r="J205" s="99" t="s">
        <v>5</v>
      </c>
      <c r="K205" s="99" t="s">
        <v>852</v>
      </c>
      <c r="L205" s="103">
        <v>43154</v>
      </c>
      <c r="M205" s="103">
        <v>43890</v>
      </c>
      <c r="N205" s="104">
        <v>500000</v>
      </c>
      <c r="O205" s="104">
        <v>299256.87</v>
      </c>
      <c r="P205" s="104">
        <v>157364.89000000001</v>
      </c>
      <c r="Q205" s="104">
        <v>8487</v>
      </c>
      <c r="R205" s="167">
        <f>IF(MONTH(M205)&gt;6,YEAR(M205)+1,YEAR(M205))</f>
        <v>2020</v>
      </c>
      <c r="S205" s="215">
        <f>YEAR(L205)</f>
        <v>2018</v>
      </c>
      <c r="T205" s="214">
        <f>MONTH(L205)</f>
        <v>2</v>
      </c>
      <c r="U205" s="211" t="str">
        <f>IF(T205&gt;9,CONCATENATE(S205,T205),CONCATENATE(S205,"0",T205))</f>
        <v>201802</v>
      </c>
      <c r="V205" s="214">
        <f>N205-O205</f>
        <v>200743.13</v>
      </c>
      <c r="W205" s="214">
        <f ca="1">ROUNDUP((TODAY()-L205)/(365.25/12),0)</f>
        <v>15</v>
      </c>
      <c r="X205" s="214">
        <f>ROUNDDOWN((M205-L205)/(365.25/12),0)</f>
        <v>24</v>
      </c>
      <c r="Y205" s="214">
        <f ca="1">ROUNDDOWN((M205-TODAY())/(365.25/12),0)</f>
        <v>9</v>
      </c>
      <c r="Z205" s="216">
        <f ca="1">W205/X205</f>
        <v>0.625</v>
      </c>
      <c r="AA205" s="216">
        <f>O205/N205</f>
        <v>0.59851374000000002</v>
      </c>
      <c r="AB205" s="216">
        <f ca="1">AA205-Z205</f>
        <v>-2.6486259999999984E-2</v>
      </c>
      <c r="AC205" s="217">
        <f ca="1">O205/W205</f>
        <v>19950.457999999999</v>
      </c>
      <c r="AD205" s="214">
        <f ca="1">V205-(("june 30, 2018"-TODAY())*AC205)</f>
        <v>6325533.7359999996</v>
      </c>
      <c r="AE205" s="211" t="str">
        <f ca="1">IF(W205&gt;36,"1","")</f>
        <v/>
      </c>
      <c r="AF205" s="211" t="str">
        <f ca="1">IF(Y205&lt;1,"1","")</f>
        <v/>
      </c>
      <c r="AG205" s="211" t="str">
        <f ca="1">IF(AB205&lt;-15%,"1","")</f>
        <v/>
      </c>
      <c r="AH205" s="211" t="str">
        <f>IF(AA205&lt;40%,"1","")</f>
        <v/>
      </c>
      <c r="AI205" s="211" t="str">
        <f ca="1">IF(W205&gt;23,IF(AA205&lt;60%,"1",""),"")</f>
        <v/>
      </c>
      <c r="AJ205" s="211" t="str">
        <f ca="1">IF(Y205&lt;7,IF(AA205&lt;40%,"1",""),"")</f>
        <v/>
      </c>
      <c r="AK205" s="211" t="str">
        <f ca="1">IF(AD205&lt;0,"1","")</f>
        <v/>
      </c>
      <c r="AL205" s="218"/>
      <c r="AM205" s="218"/>
      <c r="AN205" s="211" t="e">
        <f>VLOOKUP(J205,'[2]Region code'!$A$3:$B$9,2,FALSE)</f>
        <v>#N/A</v>
      </c>
    </row>
    <row r="206" spans="1:40" ht="17.25">
      <c r="A206" s="99" t="s">
        <v>243</v>
      </c>
      <c r="B206" s="99" t="s">
        <v>244</v>
      </c>
      <c r="C206" s="99" t="s">
        <v>70</v>
      </c>
      <c r="D206" s="99" t="s">
        <v>853</v>
      </c>
      <c r="E206" s="99" t="s">
        <v>854</v>
      </c>
      <c r="F206" s="99" t="s">
        <v>855</v>
      </c>
      <c r="G206" s="99" t="s">
        <v>74</v>
      </c>
      <c r="H206" s="99" t="s">
        <v>75</v>
      </c>
      <c r="I206" s="99" t="s">
        <v>856</v>
      </c>
      <c r="J206" s="99" t="s">
        <v>2</v>
      </c>
      <c r="K206" s="99" t="s">
        <v>249</v>
      </c>
      <c r="L206" s="103">
        <v>43153</v>
      </c>
      <c r="M206" s="103">
        <v>43890</v>
      </c>
      <c r="N206" s="104">
        <v>800000</v>
      </c>
      <c r="O206" s="104">
        <v>406202.41</v>
      </c>
      <c r="P206" s="104">
        <v>277576.13</v>
      </c>
      <c r="Q206" s="104">
        <v>78806.649999999994</v>
      </c>
      <c r="R206" s="167">
        <f>IF(MONTH(M206)&gt;6,YEAR(M206)+1,YEAR(M206))</f>
        <v>2020</v>
      </c>
      <c r="S206" s="215">
        <f>YEAR(L206)</f>
        <v>2018</v>
      </c>
      <c r="T206" s="214">
        <f>MONTH(L206)</f>
        <v>2</v>
      </c>
      <c r="U206" s="211" t="str">
        <f>IF(T206&gt;9,CONCATENATE(S206,T206),CONCATENATE(S206,"0",T206))</f>
        <v>201802</v>
      </c>
      <c r="V206" s="214">
        <f>N206-O206</f>
        <v>393797.59</v>
      </c>
      <c r="W206" s="214">
        <f ca="1">ROUNDUP((TODAY()-L206)/(365.25/12),0)</f>
        <v>15</v>
      </c>
      <c r="X206" s="214">
        <f>ROUNDDOWN((M206-L206)/(365.25/12),0)</f>
        <v>24</v>
      </c>
      <c r="Y206" s="214">
        <f ca="1">ROUNDDOWN((M206-TODAY())/(365.25/12),0)</f>
        <v>9</v>
      </c>
      <c r="Z206" s="216">
        <f ca="1">W206/X206</f>
        <v>0.625</v>
      </c>
      <c r="AA206" s="216">
        <f>O206/N206</f>
        <v>0.50775301249999993</v>
      </c>
      <c r="AB206" s="216">
        <f ca="1">AA206-Z206</f>
        <v>-0.11724698750000007</v>
      </c>
      <c r="AC206" s="217">
        <f ca="1">O206/W206</f>
        <v>27080.160666666667</v>
      </c>
      <c r="AD206" s="214">
        <f ca="1">V206-(("june 30, 2018"-TODAY())*AC206)</f>
        <v>8707406.9146666676</v>
      </c>
      <c r="AE206" s="211" t="str">
        <f ca="1">IF(W206&gt;36,"1","")</f>
        <v/>
      </c>
      <c r="AF206" s="211" t="str">
        <f ca="1">IF(Y206&lt;1,"1","")</f>
        <v/>
      </c>
      <c r="AG206" s="211" t="str">
        <f ca="1">IF(AB206&lt;-15%,"1","")</f>
        <v/>
      </c>
      <c r="AH206" s="211" t="str">
        <f>IF(AA206&lt;40%,"1","")</f>
        <v/>
      </c>
      <c r="AI206" s="211" t="str">
        <f ca="1">IF(W206&gt;23,IF(AA206&lt;60%,"1",""),"")</f>
        <v/>
      </c>
      <c r="AJ206" s="211" t="str">
        <f ca="1">IF(Y206&lt;7,IF(AA206&lt;40%,"1",""),"")</f>
        <v/>
      </c>
      <c r="AK206" s="211" t="str">
        <f ca="1">IF(AD206&lt;0,"1","")</f>
        <v/>
      </c>
      <c r="AL206" s="218"/>
      <c r="AM206" s="218"/>
      <c r="AN206" s="211" t="e">
        <f>VLOOKUP(J206,'[2]Region code'!$A$3:$B$9,2,FALSE)</f>
        <v>#N/A</v>
      </c>
    </row>
    <row r="207" spans="1:40" ht="17.25">
      <c r="A207" s="99" t="s">
        <v>789</v>
      </c>
      <c r="B207" s="99" t="s">
        <v>790</v>
      </c>
      <c r="C207" s="99" t="s">
        <v>70</v>
      </c>
      <c r="D207" s="99" t="s">
        <v>857</v>
      </c>
      <c r="E207" s="99" t="s">
        <v>858</v>
      </c>
      <c r="F207" s="99" t="s">
        <v>859</v>
      </c>
      <c r="G207" s="99" t="s">
        <v>74</v>
      </c>
      <c r="H207" s="99" t="s">
        <v>75</v>
      </c>
      <c r="I207" s="99" t="s">
        <v>860</v>
      </c>
      <c r="J207" s="99" t="s">
        <v>5</v>
      </c>
      <c r="K207" s="99" t="s">
        <v>861</v>
      </c>
      <c r="L207" s="103">
        <v>43153</v>
      </c>
      <c r="M207" s="103">
        <v>43861</v>
      </c>
      <c r="N207" s="104">
        <v>435000</v>
      </c>
      <c r="O207" s="104">
        <v>314569.21999999997</v>
      </c>
      <c r="P207" s="104">
        <v>134543.93</v>
      </c>
      <c r="Q207" s="104">
        <v>34154.730000000003</v>
      </c>
      <c r="R207" s="167">
        <f>IF(MONTH(M207)&gt;6,YEAR(M207)+1,YEAR(M207))</f>
        <v>2020</v>
      </c>
      <c r="S207" s="215">
        <f>YEAR(L207)</f>
        <v>2018</v>
      </c>
      <c r="T207" s="214">
        <f>MONTH(L207)</f>
        <v>2</v>
      </c>
      <c r="U207" s="211" t="str">
        <f>IF(T207&gt;9,CONCATENATE(S207,T207),CONCATENATE(S207,"0",T207))</f>
        <v>201802</v>
      </c>
      <c r="V207" s="214">
        <f>N207-O207</f>
        <v>120430.78000000003</v>
      </c>
      <c r="W207" s="214">
        <f ca="1">ROUNDUP((TODAY()-L207)/(365.25/12),0)</f>
        <v>15</v>
      </c>
      <c r="X207" s="214">
        <f>ROUNDDOWN((M207-L207)/(365.25/12),0)</f>
        <v>23</v>
      </c>
      <c r="Y207" s="214">
        <f ca="1">ROUNDDOWN((M207-TODAY())/(365.25/12),0)</f>
        <v>8</v>
      </c>
      <c r="Z207" s="216">
        <f ca="1">W207/X207</f>
        <v>0.65217391304347827</v>
      </c>
      <c r="AA207" s="216">
        <f>O207/N207</f>
        <v>0.72314763218390798</v>
      </c>
      <c r="AB207" s="216">
        <f ca="1">AA207-Z207</f>
        <v>7.0973719140429714E-2</v>
      </c>
      <c r="AC207" s="217">
        <f ca="1">O207/W207</f>
        <v>20971.281333333332</v>
      </c>
      <c r="AD207" s="214">
        <f ca="1">V207-(("june 30, 2018"-TODAY())*AC207)</f>
        <v>6558614.1493333336</v>
      </c>
      <c r="AE207" s="211" t="str">
        <f ca="1">IF(W207&gt;36,"1","")</f>
        <v/>
      </c>
      <c r="AF207" s="211" t="str">
        <f ca="1">IF(Y207&lt;1,"1","")</f>
        <v/>
      </c>
      <c r="AG207" s="211" t="str">
        <f ca="1">IF(AB207&lt;-15%,"1","")</f>
        <v/>
      </c>
      <c r="AH207" s="211" t="str">
        <f>IF(AA207&lt;40%,"1","")</f>
        <v/>
      </c>
      <c r="AI207" s="211" t="str">
        <f ca="1">IF(W207&gt;23,IF(AA207&lt;60%,"1",""),"")</f>
        <v/>
      </c>
      <c r="AJ207" s="211" t="str">
        <f ca="1">IF(Y207&lt;7,IF(AA207&lt;40%,"1",""),"")</f>
        <v/>
      </c>
      <c r="AK207" s="211" t="str">
        <f ca="1">IF(AD207&lt;0,"1","")</f>
        <v/>
      </c>
      <c r="AL207" s="218"/>
      <c r="AM207" s="218"/>
      <c r="AN207" s="211" t="e">
        <f>VLOOKUP(J207,'[2]Region code'!$A$3:$B$9,2,FALSE)</f>
        <v>#N/A</v>
      </c>
    </row>
    <row r="208" spans="1:40" ht="17.25">
      <c r="A208" s="99" t="s">
        <v>193</v>
      </c>
      <c r="B208" s="99" t="s">
        <v>194</v>
      </c>
      <c r="C208" s="99" t="s">
        <v>70</v>
      </c>
      <c r="D208" s="99" t="s">
        <v>862</v>
      </c>
      <c r="E208" s="99" t="s">
        <v>863</v>
      </c>
      <c r="F208" s="99" t="s">
        <v>864</v>
      </c>
      <c r="G208" s="99" t="s">
        <v>74</v>
      </c>
      <c r="H208" s="99" t="s">
        <v>75</v>
      </c>
      <c r="I208" s="99" t="s">
        <v>865</v>
      </c>
      <c r="J208" s="99" t="s">
        <v>3</v>
      </c>
      <c r="K208" s="99" t="s">
        <v>682</v>
      </c>
      <c r="L208" s="103">
        <v>43151</v>
      </c>
      <c r="M208" s="103">
        <v>43465</v>
      </c>
      <c r="N208" s="104">
        <v>25000</v>
      </c>
      <c r="O208" s="104">
        <v>24963.37</v>
      </c>
      <c r="P208" s="104">
        <v>16832.68</v>
      </c>
      <c r="Q208" s="104">
        <v>0</v>
      </c>
      <c r="R208" s="167">
        <f>IF(MONTH(M208)&gt;6,YEAR(M208)+1,YEAR(M208))</f>
        <v>2019</v>
      </c>
      <c r="S208" s="215">
        <f>YEAR(L208)</f>
        <v>2018</v>
      </c>
      <c r="T208" s="214">
        <f>MONTH(L208)</f>
        <v>2</v>
      </c>
      <c r="U208" s="211" t="str">
        <f>IF(T208&gt;9,CONCATENATE(S208,T208),CONCATENATE(S208,"0",T208))</f>
        <v>201802</v>
      </c>
      <c r="V208" s="214">
        <f>N208-O208</f>
        <v>36.630000000001019</v>
      </c>
      <c r="W208" s="214">
        <f ca="1">ROUNDUP((TODAY()-L208)/(365.25/12),0)</f>
        <v>15</v>
      </c>
      <c r="X208" s="214">
        <f>ROUNDDOWN((M208-L208)/(365.25/12),0)</f>
        <v>10</v>
      </c>
      <c r="Y208" s="214">
        <f ca="1">ROUNDDOWN((M208-TODAY())/(365.25/12),0)</f>
        <v>-4</v>
      </c>
      <c r="Z208" s="216">
        <f ca="1">W208/X208</f>
        <v>1.5</v>
      </c>
      <c r="AA208" s="216">
        <f>O208/N208</f>
        <v>0.99853479999999994</v>
      </c>
      <c r="AB208" s="216">
        <f ca="1">AA208-Z208</f>
        <v>-0.50146520000000006</v>
      </c>
      <c r="AC208" s="217">
        <f ca="1">O208/W208</f>
        <v>1664.2246666666665</v>
      </c>
      <c r="AD208" s="214">
        <f ca="1">V208-(("june 30, 2018"-TODAY())*AC208)</f>
        <v>510953.60266666661</v>
      </c>
      <c r="AE208" s="211" t="str">
        <f ca="1">IF(W208&gt;36,"1","")</f>
        <v/>
      </c>
      <c r="AF208" s="211" t="str">
        <f ca="1">IF(Y208&lt;1,"1","")</f>
        <v>1</v>
      </c>
      <c r="AG208" s="211" t="str">
        <f ca="1">IF(AB208&lt;-15%,"1","")</f>
        <v>1</v>
      </c>
      <c r="AH208" s="211" t="str">
        <f>IF(AA208&lt;40%,"1","")</f>
        <v/>
      </c>
      <c r="AI208" s="211" t="str">
        <f ca="1">IF(W208&gt;23,IF(AA208&lt;60%,"1",""),"")</f>
        <v/>
      </c>
      <c r="AJ208" s="211" t="str">
        <f ca="1">IF(Y208&lt;7,IF(AA208&lt;40%,"1",""),"")</f>
        <v/>
      </c>
      <c r="AK208" s="211" t="str">
        <f ca="1">IF(AD208&lt;0,"1","")</f>
        <v/>
      </c>
      <c r="AL208" s="218"/>
      <c r="AM208" s="218"/>
      <c r="AN208" s="211" t="e">
        <f>VLOOKUP(J208,'[2]Region code'!$A$3:$B$9,2,FALSE)</f>
        <v>#N/A</v>
      </c>
    </row>
    <row r="209" spans="1:40" ht="17.25">
      <c r="A209" s="99" t="s">
        <v>866</v>
      </c>
      <c r="B209" s="99" t="s">
        <v>320</v>
      </c>
      <c r="C209" s="99" t="s">
        <v>80</v>
      </c>
      <c r="D209" s="99" t="s">
        <v>867</v>
      </c>
      <c r="E209" s="99" t="s">
        <v>868</v>
      </c>
      <c r="F209" s="99" t="s">
        <v>869</v>
      </c>
      <c r="G209" s="99" t="s">
        <v>74</v>
      </c>
      <c r="H209" s="99" t="s">
        <v>75</v>
      </c>
      <c r="I209" s="99" t="s">
        <v>669</v>
      </c>
      <c r="J209" s="99" t="s">
        <v>2</v>
      </c>
      <c r="K209" s="99" t="s">
        <v>249</v>
      </c>
      <c r="L209" s="103">
        <v>43146</v>
      </c>
      <c r="M209" s="103">
        <v>43708</v>
      </c>
      <c r="N209" s="104">
        <v>980000</v>
      </c>
      <c r="O209" s="104">
        <v>340223.56</v>
      </c>
      <c r="P209" s="104">
        <v>226386.17</v>
      </c>
      <c r="Q209" s="104">
        <v>188037.8</v>
      </c>
      <c r="R209" s="167">
        <f>IF(MONTH(M209)&gt;6,YEAR(M209)+1,YEAR(M209))</f>
        <v>2020</v>
      </c>
      <c r="S209" s="215">
        <f>YEAR(L209)</f>
        <v>2018</v>
      </c>
      <c r="T209" s="214">
        <f>MONTH(L209)</f>
        <v>2</v>
      </c>
      <c r="U209" s="211" t="str">
        <f>IF(T209&gt;9,CONCATENATE(S209,T209),CONCATENATE(S209,"0",T209))</f>
        <v>201802</v>
      </c>
      <c r="V209" s="214">
        <f>N209-O209</f>
        <v>639776.43999999994</v>
      </c>
      <c r="W209" s="214">
        <f ca="1">ROUNDUP((TODAY()-L209)/(365.25/12),0)</f>
        <v>15</v>
      </c>
      <c r="X209" s="214">
        <f>ROUNDDOWN((M209-L209)/(365.25/12),0)</f>
        <v>18</v>
      </c>
      <c r="Y209" s="214">
        <f ca="1">ROUNDDOWN((M209-TODAY())/(365.25/12),0)</f>
        <v>3</v>
      </c>
      <c r="Z209" s="216">
        <f ca="1">W209/X209</f>
        <v>0.83333333333333337</v>
      </c>
      <c r="AA209" s="216">
        <f>O209/N209</f>
        <v>0.34716689795918365</v>
      </c>
      <c r="AB209" s="216">
        <f ca="1">AA209-Z209</f>
        <v>-0.48616643537414972</v>
      </c>
      <c r="AC209" s="217">
        <f ca="1">O209/W209</f>
        <v>22681.570666666667</v>
      </c>
      <c r="AD209" s="214">
        <f ca="1">V209-(("june 30, 2018"-TODAY())*AC209)</f>
        <v>7603018.6346666664</v>
      </c>
      <c r="AE209" s="211" t="str">
        <f ca="1">IF(W209&gt;36,"1","")</f>
        <v/>
      </c>
      <c r="AF209" s="211" t="str">
        <f ca="1">IF(Y209&lt;1,"1","")</f>
        <v/>
      </c>
      <c r="AG209" s="211" t="str">
        <f ca="1">IF(AB209&lt;-15%,"1","")</f>
        <v>1</v>
      </c>
      <c r="AH209" s="211" t="str">
        <f>IF(AA209&lt;40%,"1","")</f>
        <v>1</v>
      </c>
      <c r="AI209" s="211" t="str">
        <f ca="1">IF(W209&gt;23,IF(AA209&lt;60%,"1",""),"")</f>
        <v/>
      </c>
      <c r="AJ209" s="211" t="str">
        <f ca="1">IF(Y209&lt;7,IF(AA209&lt;40%,"1",""),"")</f>
        <v>1</v>
      </c>
      <c r="AK209" s="211" t="str">
        <f ca="1">IF(AD209&lt;0,"1","")</f>
        <v/>
      </c>
      <c r="AL209" s="218"/>
      <c r="AM209" s="218"/>
      <c r="AN209" s="211" t="e">
        <f>VLOOKUP(J209,'[2]Region code'!$A$3:$B$9,2,FALSE)</f>
        <v>#N/A</v>
      </c>
    </row>
    <row r="210" spans="1:40" ht="17.25">
      <c r="A210" s="99" t="s">
        <v>319</v>
      </c>
      <c r="B210" s="99" t="s">
        <v>320</v>
      </c>
      <c r="C210" s="99" t="s">
        <v>70</v>
      </c>
      <c r="D210" s="99" t="s">
        <v>870</v>
      </c>
      <c r="E210" s="99" t="s">
        <v>369</v>
      </c>
      <c r="F210" s="99" t="s">
        <v>871</v>
      </c>
      <c r="G210" s="99" t="s">
        <v>74</v>
      </c>
      <c r="H210" s="99" t="s">
        <v>75</v>
      </c>
      <c r="I210" s="99" t="s">
        <v>371</v>
      </c>
      <c r="J210" s="99" t="s">
        <v>4</v>
      </c>
      <c r="K210" s="99" t="s">
        <v>372</v>
      </c>
      <c r="L210" s="103">
        <v>43146</v>
      </c>
      <c r="M210" s="103">
        <v>43616</v>
      </c>
      <c r="N210" s="104">
        <v>120000</v>
      </c>
      <c r="O210" s="104">
        <v>109633.11</v>
      </c>
      <c r="P210" s="104">
        <v>58977.62</v>
      </c>
      <c r="Q210" s="104">
        <v>6300</v>
      </c>
      <c r="R210" s="167">
        <f>IF(MONTH(M210)&gt;6,YEAR(M210)+1,YEAR(M210))</f>
        <v>2019</v>
      </c>
      <c r="S210" s="215">
        <f>YEAR(L210)</f>
        <v>2018</v>
      </c>
      <c r="T210" s="214">
        <f>MONTH(L210)</f>
        <v>2</v>
      </c>
      <c r="U210" s="211" t="str">
        <f>IF(T210&gt;9,CONCATENATE(S210,T210),CONCATENATE(S210,"0",T210))</f>
        <v>201802</v>
      </c>
      <c r="V210" s="214">
        <f>N210-O210</f>
        <v>10366.89</v>
      </c>
      <c r="W210" s="214">
        <f ca="1">ROUNDUP((TODAY()-L210)/(365.25/12),0)</f>
        <v>15</v>
      </c>
      <c r="X210" s="214">
        <f>ROUNDDOWN((M210-L210)/(365.25/12),0)</f>
        <v>15</v>
      </c>
      <c r="Y210" s="214">
        <f ca="1">ROUNDDOWN((M210-TODAY())/(365.25/12),0)</f>
        <v>0</v>
      </c>
      <c r="Z210" s="216">
        <f ca="1">W210/X210</f>
        <v>1</v>
      </c>
      <c r="AA210" s="216">
        <f>O210/N210</f>
        <v>0.91360925000000004</v>
      </c>
      <c r="AB210" s="216">
        <f ca="1">AA210-Z210</f>
        <v>-8.6390749999999961E-2</v>
      </c>
      <c r="AC210" s="217">
        <f ca="1">O210/W210</f>
        <v>7308.8739999999998</v>
      </c>
      <c r="AD210" s="214">
        <f ca="1">V210-(("june 30, 2018"-TODAY())*AC210)</f>
        <v>2254191.2080000001</v>
      </c>
      <c r="AE210" s="211" t="str">
        <f ca="1">IF(W210&gt;36,"1","")</f>
        <v/>
      </c>
      <c r="AF210" s="211" t="str">
        <f ca="1">IF(Y210&lt;1,"1","")</f>
        <v>1</v>
      </c>
      <c r="AG210" s="211" t="str">
        <f ca="1">IF(AB210&lt;-15%,"1","")</f>
        <v/>
      </c>
      <c r="AH210" s="211" t="str">
        <f>IF(AA210&lt;40%,"1","")</f>
        <v/>
      </c>
      <c r="AI210" s="211" t="str">
        <f ca="1">IF(W210&gt;23,IF(AA210&lt;60%,"1",""),"")</f>
        <v/>
      </c>
      <c r="AJ210" s="211" t="str">
        <f ca="1">IF(Y210&lt;7,IF(AA210&lt;40%,"1",""),"")</f>
        <v/>
      </c>
      <c r="AK210" s="211" t="str">
        <f ca="1">IF(AD210&lt;0,"1","")</f>
        <v/>
      </c>
      <c r="AL210" s="218"/>
      <c r="AM210" s="218"/>
      <c r="AN210" s="211" t="e">
        <f>VLOOKUP(J210,'[2]Region code'!$A$3:$B$9,2,FALSE)</f>
        <v>#N/A</v>
      </c>
    </row>
    <row r="211" spans="1:40" ht="17.25">
      <c r="A211" s="99" t="s">
        <v>872</v>
      </c>
      <c r="B211" s="99" t="s">
        <v>873</v>
      </c>
      <c r="C211" s="99" t="s">
        <v>120</v>
      </c>
      <c r="D211" s="99" t="s">
        <v>874</v>
      </c>
      <c r="E211" s="99" t="s">
        <v>875</v>
      </c>
      <c r="F211" s="99" t="s">
        <v>876</v>
      </c>
      <c r="G211" s="99" t="s">
        <v>74</v>
      </c>
      <c r="H211" s="99" t="s">
        <v>75</v>
      </c>
      <c r="I211" s="99" t="s">
        <v>416</v>
      </c>
      <c r="J211" s="99" t="s">
        <v>3</v>
      </c>
      <c r="K211" s="99" t="s">
        <v>657</v>
      </c>
      <c r="L211" s="103">
        <v>43146</v>
      </c>
      <c r="M211" s="103">
        <v>44074</v>
      </c>
      <c r="N211" s="104">
        <v>400000</v>
      </c>
      <c r="O211" s="104">
        <v>262765.08</v>
      </c>
      <c r="P211" s="104">
        <v>145490.5</v>
      </c>
      <c r="Q211" s="104">
        <v>0</v>
      </c>
      <c r="R211" s="167">
        <f>IF(MONTH(M211)&gt;6,YEAR(M211)+1,YEAR(M211))</f>
        <v>2021</v>
      </c>
      <c r="S211" s="215">
        <f>YEAR(L211)</f>
        <v>2018</v>
      </c>
      <c r="T211" s="214">
        <f>MONTH(L211)</f>
        <v>2</v>
      </c>
      <c r="U211" s="211" t="str">
        <f>IF(T211&gt;9,CONCATENATE(S211,T211),CONCATENATE(S211,"0",T211))</f>
        <v>201802</v>
      </c>
      <c r="V211" s="214">
        <f>N211-O211</f>
        <v>137234.91999999998</v>
      </c>
      <c r="W211" s="214">
        <f ca="1">ROUNDUP((TODAY()-L211)/(365.25/12),0)</f>
        <v>15</v>
      </c>
      <c r="X211" s="214">
        <f>ROUNDDOWN((M211-L211)/(365.25/12),0)</f>
        <v>30</v>
      </c>
      <c r="Y211" s="214">
        <f ca="1">ROUNDDOWN((M211-TODAY())/(365.25/12),0)</f>
        <v>15</v>
      </c>
      <c r="Z211" s="216">
        <f ca="1">W211/X211</f>
        <v>0.5</v>
      </c>
      <c r="AA211" s="216">
        <f>O211/N211</f>
        <v>0.65691270000000002</v>
      </c>
      <c r="AB211" s="216">
        <f ca="1">AA211-Z211</f>
        <v>0.15691270000000002</v>
      </c>
      <c r="AC211" s="217">
        <f ca="1">O211/W211</f>
        <v>17517.672000000002</v>
      </c>
      <c r="AD211" s="214">
        <f ca="1">V211-(("june 30, 2018"-TODAY())*AC211)</f>
        <v>5515160.2240000004</v>
      </c>
      <c r="AE211" s="211" t="str">
        <f ca="1">IF(W211&gt;36,"1","")</f>
        <v/>
      </c>
      <c r="AF211" s="211" t="str">
        <f ca="1">IF(Y211&lt;1,"1","")</f>
        <v/>
      </c>
      <c r="AG211" s="211" t="str">
        <f ca="1">IF(AB211&lt;-15%,"1","")</f>
        <v/>
      </c>
      <c r="AH211" s="211" t="str">
        <f>IF(AA211&lt;40%,"1","")</f>
        <v/>
      </c>
      <c r="AI211" s="211" t="str">
        <f ca="1">IF(W211&gt;23,IF(AA211&lt;60%,"1",""),"")</f>
        <v/>
      </c>
      <c r="AJ211" s="211" t="str">
        <f ca="1">IF(Y211&lt;7,IF(AA211&lt;40%,"1",""),"")</f>
        <v/>
      </c>
      <c r="AK211" s="211" t="str">
        <f ca="1">IF(AD211&lt;0,"1","")</f>
        <v/>
      </c>
      <c r="AL211" s="218"/>
      <c r="AM211" s="218"/>
      <c r="AN211" s="211" t="e">
        <f>VLOOKUP(J211,'[2]Region code'!$A$3:$B$9,2,FALSE)</f>
        <v>#N/A</v>
      </c>
    </row>
    <row r="212" spans="1:40" ht="17.25">
      <c r="A212" s="99" t="s">
        <v>775</v>
      </c>
      <c r="B212" s="99" t="s">
        <v>776</v>
      </c>
      <c r="C212" s="99" t="s">
        <v>70</v>
      </c>
      <c r="D212" s="99" t="s">
        <v>877</v>
      </c>
      <c r="E212" s="99" t="s">
        <v>878</v>
      </c>
      <c r="F212" s="99" t="s">
        <v>879</v>
      </c>
      <c r="G212" s="99" t="s">
        <v>74</v>
      </c>
      <c r="H212" s="99" t="s">
        <v>75</v>
      </c>
      <c r="I212" s="99" t="s">
        <v>880</v>
      </c>
      <c r="J212" s="99" t="s">
        <v>5</v>
      </c>
      <c r="K212" s="99" t="s">
        <v>881</v>
      </c>
      <c r="L212" s="103">
        <v>43146</v>
      </c>
      <c r="M212" s="103">
        <v>43697</v>
      </c>
      <c r="N212" s="104">
        <v>293000</v>
      </c>
      <c r="O212" s="104">
        <v>227514.31</v>
      </c>
      <c r="P212" s="104">
        <v>188782.43</v>
      </c>
      <c r="Q212" s="104">
        <v>18075.57</v>
      </c>
      <c r="R212" s="167">
        <f>IF(MONTH(M212)&gt;6,YEAR(M212)+1,YEAR(M212))</f>
        <v>2020</v>
      </c>
      <c r="S212" s="215">
        <f>YEAR(L212)</f>
        <v>2018</v>
      </c>
      <c r="T212" s="214">
        <f>MONTH(L212)</f>
        <v>2</v>
      </c>
      <c r="U212" s="211" t="str">
        <f>IF(T212&gt;9,CONCATENATE(S212,T212),CONCATENATE(S212,"0",T212))</f>
        <v>201802</v>
      </c>
      <c r="V212" s="214">
        <f>N212-O212</f>
        <v>65485.69</v>
      </c>
      <c r="W212" s="214">
        <f ca="1">ROUNDUP((TODAY()-L212)/(365.25/12),0)</f>
        <v>15</v>
      </c>
      <c r="X212" s="214">
        <f>ROUNDDOWN((M212-L212)/(365.25/12),0)</f>
        <v>18</v>
      </c>
      <c r="Y212" s="214">
        <f ca="1">ROUNDDOWN((M212-TODAY())/(365.25/12),0)</f>
        <v>3</v>
      </c>
      <c r="Z212" s="216">
        <f ca="1">W212/X212</f>
        <v>0.83333333333333337</v>
      </c>
      <c r="AA212" s="216">
        <f>O212/N212</f>
        <v>0.77649935153583616</v>
      </c>
      <c r="AB212" s="216">
        <f ca="1">AA212-Z212</f>
        <v>-5.6833981797497213E-2</v>
      </c>
      <c r="AC212" s="217">
        <f ca="1">O212/W212</f>
        <v>15167.620666666666</v>
      </c>
      <c r="AD212" s="214">
        <f ca="1">V212-(("june 30, 2018"-TODAY())*AC212)</f>
        <v>4721945.2346666669</v>
      </c>
      <c r="AE212" s="211" t="str">
        <f ca="1">IF(W212&gt;36,"1","")</f>
        <v/>
      </c>
      <c r="AF212" s="211" t="str">
        <f ca="1">IF(Y212&lt;1,"1","")</f>
        <v/>
      </c>
      <c r="AG212" s="211" t="str">
        <f ca="1">IF(AB212&lt;-15%,"1","")</f>
        <v/>
      </c>
      <c r="AH212" s="211" t="str">
        <f>IF(AA212&lt;40%,"1","")</f>
        <v/>
      </c>
      <c r="AI212" s="211" t="str">
        <f ca="1">IF(W212&gt;23,IF(AA212&lt;60%,"1",""),"")</f>
        <v/>
      </c>
      <c r="AJ212" s="211" t="str">
        <f ca="1">IF(Y212&lt;7,IF(AA212&lt;40%,"1",""),"")</f>
        <v/>
      </c>
      <c r="AK212" s="211" t="str">
        <f ca="1">IF(AD212&lt;0,"1","")</f>
        <v/>
      </c>
      <c r="AL212" s="218"/>
      <c r="AM212" s="218"/>
      <c r="AN212" s="211" t="e">
        <f>VLOOKUP(J212,'[2]Region code'!$A$3:$B$9,2,FALSE)</f>
        <v>#N/A</v>
      </c>
    </row>
    <row r="213" spans="1:40" ht="17.25">
      <c r="A213" s="99" t="s">
        <v>589</v>
      </c>
      <c r="B213" s="99" t="s">
        <v>590</v>
      </c>
      <c r="C213" s="99" t="s">
        <v>591</v>
      </c>
      <c r="D213" s="99" t="s">
        <v>882</v>
      </c>
      <c r="E213" s="99" t="s">
        <v>883</v>
      </c>
      <c r="F213" s="99" t="s">
        <v>884</v>
      </c>
      <c r="G213" s="99" t="s">
        <v>74</v>
      </c>
      <c r="H213" s="99" t="s">
        <v>75</v>
      </c>
      <c r="I213" s="99" t="s">
        <v>451</v>
      </c>
      <c r="J213" s="99" t="s">
        <v>84</v>
      </c>
      <c r="K213" s="99" t="s">
        <v>85</v>
      </c>
      <c r="L213" s="103">
        <v>43138</v>
      </c>
      <c r="M213" s="103">
        <v>43677</v>
      </c>
      <c r="N213" s="104">
        <v>975000</v>
      </c>
      <c r="O213" s="104">
        <v>332914.07</v>
      </c>
      <c r="P213" s="104">
        <v>115188.37</v>
      </c>
      <c r="Q213" s="104">
        <v>12950</v>
      </c>
      <c r="R213" s="167">
        <f>IF(MONTH(M213)&gt;6,YEAR(M213)+1,YEAR(M213))</f>
        <v>2020</v>
      </c>
      <c r="S213" s="215">
        <f>YEAR(L213)</f>
        <v>2018</v>
      </c>
      <c r="T213" s="214">
        <f>MONTH(L213)</f>
        <v>2</v>
      </c>
      <c r="U213" s="211" t="str">
        <f>IF(T213&gt;9,CONCATENATE(S213,T213),CONCATENATE(S213,"0",T213))</f>
        <v>201802</v>
      </c>
      <c r="V213" s="214">
        <f>N213-O213</f>
        <v>642085.92999999993</v>
      </c>
      <c r="W213" s="214">
        <f ca="1">ROUNDUP((TODAY()-L213)/(365.25/12),0)</f>
        <v>15</v>
      </c>
      <c r="X213" s="214">
        <f>ROUNDDOWN((M213-L213)/(365.25/12),0)</f>
        <v>17</v>
      </c>
      <c r="Y213" s="214">
        <f ca="1">ROUNDDOWN((M213-TODAY())/(365.25/12),0)</f>
        <v>2</v>
      </c>
      <c r="Z213" s="216">
        <f ca="1">W213/X213</f>
        <v>0.88235294117647056</v>
      </c>
      <c r="AA213" s="216">
        <f>O213/N213</f>
        <v>0.34145032820512822</v>
      </c>
      <c r="AB213" s="216">
        <f ca="1">AA213-Z213</f>
        <v>-0.54090261297134234</v>
      </c>
      <c r="AC213" s="217">
        <f ca="1">O213/W213</f>
        <v>22194.271333333334</v>
      </c>
      <c r="AD213" s="214">
        <f ca="1">V213-(("june 30, 2018"-TODAY())*AC213)</f>
        <v>7455727.2293333337</v>
      </c>
      <c r="AE213" s="211" t="str">
        <f ca="1">IF(W213&gt;36,"1","")</f>
        <v/>
      </c>
      <c r="AF213" s="211" t="str">
        <f ca="1">IF(Y213&lt;1,"1","")</f>
        <v/>
      </c>
      <c r="AG213" s="211" t="str">
        <f ca="1">IF(AB213&lt;-15%,"1","")</f>
        <v>1</v>
      </c>
      <c r="AH213" s="211" t="str">
        <f>IF(AA213&lt;40%,"1","")</f>
        <v>1</v>
      </c>
      <c r="AI213" s="211" t="str">
        <f ca="1">IF(W213&gt;23,IF(AA213&lt;60%,"1",""),"")</f>
        <v/>
      </c>
      <c r="AJ213" s="211" t="str">
        <f ca="1">IF(Y213&lt;7,IF(AA213&lt;40%,"1",""),"")</f>
        <v>1</v>
      </c>
      <c r="AK213" s="211" t="str">
        <f ca="1">IF(AD213&lt;0,"1","")</f>
        <v/>
      </c>
      <c r="AL213" s="218"/>
      <c r="AM213" s="218"/>
      <c r="AN213" s="211" t="e">
        <f>VLOOKUP(J213,'[2]Region code'!$A$3:$B$9,2,FALSE)</f>
        <v>#N/A</v>
      </c>
    </row>
    <row r="214" spans="1:40" ht="17.25">
      <c r="A214" s="99" t="s">
        <v>319</v>
      </c>
      <c r="B214" s="99" t="s">
        <v>320</v>
      </c>
      <c r="C214" s="99" t="s">
        <v>70</v>
      </c>
      <c r="D214" s="99" t="s">
        <v>885</v>
      </c>
      <c r="E214" s="99" t="s">
        <v>886</v>
      </c>
      <c r="F214" s="99" t="s">
        <v>887</v>
      </c>
      <c r="G214" s="99" t="s">
        <v>74</v>
      </c>
      <c r="H214" s="99" t="s">
        <v>75</v>
      </c>
      <c r="I214" s="99" t="s">
        <v>888</v>
      </c>
      <c r="J214" s="99" t="s">
        <v>7</v>
      </c>
      <c r="K214" s="99" t="s">
        <v>385</v>
      </c>
      <c r="L214" s="103">
        <v>43136</v>
      </c>
      <c r="M214" s="103">
        <v>43799</v>
      </c>
      <c r="N214" s="104">
        <v>235000</v>
      </c>
      <c r="O214" s="104">
        <v>223098.17</v>
      </c>
      <c r="P214" s="104">
        <v>88798.8</v>
      </c>
      <c r="Q214" s="104">
        <v>10931.56</v>
      </c>
      <c r="R214" s="167">
        <f>IF(MONTH(M214)&gt;6,YEAR(M214)+1,YEAR(M214))</f>
        <v>2020</v>
      </c>
      <c r="S214" s="215">
        <f>YEAR(L214)</f>
        <v>2018</v>
      </c>
      <c r="T214" s="214">
        <f>MONTH(L214)</f>
        <v>2</v>
      </c>
      <c r="U214" s="211" t="str">
        <f>IF(T214&gt;9,CONCATENATE(S214,T214),CONCATENATE(S214,"0",T214))</f>
        <v>201802</v>
      </c>
      <c r="V214" s="214">
        <f>N214-O214</f>
        <v>11901.829999999987</v>
      </c>
      <c r="W214" s="214">
        <f ca="1">ROUNDUP((TODAY()-L214)/(365.25/12),0)</f>
        <v>15</v>
      </c>
      <c r="X214" s="214">
        <f>ROUNDDOWN((M214-L214)/(365.25/12),0)</f>
        <v>21</v>
      </c>
      <c r="Y214" s="214">
        <f ca="1">ROUNDDOWN((M214-TODAY())/(365.25/12),0)</f>
        <v>6</v>
      </c>
      <c r="Z214" s="216">
        <f ca="1">W214/X214</f>
        <v>0.7142857142857143</v>
      </c>
      <c r="AA214" s="216">
        <f>O214/N214</f>
        <v>0.94935391489361709</v>
      </c>
      <c r="AB214" s="216">
        <f ca="1">AA214-Z214</f>
        <v>0.23506820060790279</v>
      </c>
      <c r="AC214" s="217">
        <f ca="1">O214/W214</f>
        <v>14873.211333333335</v>
      </c>
      <c r="AD214" s="214">
        <f ca="1">V214-(("june 30, 2018"-TODAY())*AC214)</f>
        <v>4577977.7093333341</v>
      </c>
      <c r="AE214" s="211" t="str">
        <f ca="1">IF(W214&gt;36,"1","")</f>
        <v/>
      </c>
      <c r="AF214" s="211" t="str">
        <f ca="1">IF(Y214&lt;1,"1","")</f>
        <v/>
      </c>
      <c r="AG214" s="211" t="str">
        <f ca="1">IF(AB214&lt;-15%,"1","")</f>
        <v/>
      </c>
      <c r="AH214" s="211" t="str">
        <f>IF(AA214&lt;40%,"1","")</f>
        <v/>
      </c>
      <c r="AI214" s="211" t="str">
        <f ca="1">IF(W214&gt;23,IF(AA214&lt;60%,"1",""),"")</f>
        <v/>
      </c>
      <c r="AJ214" s="211" t="str">
        <f ca="1">IF(Y214&lt;7,IF(AA214&lt;40%,"1",""),"")</f>
        <v/>
      </c>
      <c r="AK214" s="211" t="str">
        <f ca="1">IF(AD214&lt;0,"1","")</f>
        <v/>
      </c>
      <c r="AL214" s="218"/>
      <c r="AM214" s="218"/>
      <c r="AN214" s="211" t="e">
        <f>VLOOKUP(J214,'[2]Region code'!$A$3:$B$9,2,FALSE)</f>
        <v>#N/A</v>
      </c>
    </row>
    <row r="215" spans="1:40" ht="17.25">
      <c r="A215" s="99" t="s">
        <v>118</v>
      </c>
      <c r="B215" s="99" t="s">
        <v>119</v>
      </c>
      <c r="C215" s="99" t="s">
        <v>120</v>
      </c>
      <c r="D215" s="99" t="s">
        <v>889</v>
      </c>
      <c r="E215" s="99" t="s">
        <v>1360</v>
      </c>
      <c r="F215" s="99" t="s">
        <v>890</v>
      </c>
      <c r="G215" s="99" t="s">
        <v>74</v>
      </c>
      <c r="H215" s="99" t="s">
        <v>75</v>
      </c>
      <c r="I215" s="99" t="s">
        <v>891</v>
      </c>
      <c r="J215" s="99" t="s">
        <v>4</v>
      </c>
      <c r="K215" s="99" t="s">
        <v>376</v>
      </c>
      <c r="L215" s="103">
        <v>43136</v>
      </c>
      <c r="M215" s="103">
        <v>43830</v>
      </c>
      <c r="N215" s="104">
        <v>120000</v>
      </c>
      <c r="O215" s="104">
        <v>14333.12</v>
      </c>
      <c r="P215" s="104">
        <v>9838.2099999999991</v>
      </c>
      <c r="Q215" s="104">
        <v>1827.37</v>
      </c>
      <c r="R215" s="167">
        <f>IF(MONTH(M215)&gt;6,YEAR(M215)+1,YEAR(M215))</f>
        <v>2020</v>
      </c>
      <c r="S215" s="215">
        <f>YEAR(L215)</f>
        <v>2018</v>
      </c>
      <c r="T215" s="214">
        <f>MONTH(L215)</f>
        <v>2</v>
      </c>
      <c r="U215" s="211" t="str">
        <f>IF(T215&gt;9,CONCATENATE(S215,T215),CONCATENATE(S215,"0",T215))</f>
        <v>201802</v>
      </c>
      <c r="V215" s="214">
        <f>N215-O215</f>
        <v>105666.88</v>
      </c>
      <c r="W215" s="214">
        <f ca="1">ROUNDUP((TODAY()-L215)/(365.25/12),0)</f>
        <v>15</v>
      </c>
      <c r="X215" s="214">
        <f>ROUNDDOWN((M215-L215)/(365.25/12),0)</f>
        <v>22</v>
      </c>
      <c r="Y215" s="214">
        <f ca="1">ROUNDDOWN((M215-TODAY())/(365.25/12),0)</f>
        <v>7</v>
      </c>
      <c r="Z215" s="216">
        <f ca="1">W215/X215</f>
        <v>0.68181818181818177</v>
      </c>
      <c r="AA215" s="216">
        <f>O215/N215</f>
        <v>0.11944266666666667</v>
      </c>
      <c r="AB215" s="216">
        <f ca="1">AA215-Z215</f>
        <v>-0.56237551515151507</v>
      </c>
      <c r="AC215" s="217">
        <f ca="1">O215/W215</f>
        <v>955.54133333333334</v>
      </c>
      <c r="AD215" s="214">
        <f ca="1">V215-(("june 30, 2018"-TODAY())*AC215)</f>
        <v>399018.06933333335</v>
      </c>
      <c r="AE215" s="211" t="str">
        <f ca="1">IF(W215&gt;36,"1","")</f>
        <v/>
      </c>
      <c r="AF215" s="211" t="str">
        <f ca="1">IF(Y215&lt;1,"1","")</f>
        <v/>
      </c>
      <c r="AG215" s="211" t="str">
        <f ca="1">IF(AB215&lt;-15%,"1","")</f>
        <v>1</v>
      </c>
      <c r="AH215" s="211" t="str">
        <f>IF(AA215&lt;40%,"1","")</f>
        <v>1</v>
      </c>
      <c r="AI215" s="211" t="str">
        <f ca="1">IF(W215&gt;23,IF(AA215&lt;60%,"1",""),"")</f>
        <v/>
      </c>
      <c r="AJ215" s="211" t="str">
        <f ca="1">IF(Y215&lt;7,IF(AA215&lt;40%,"1",""),"")</f>
        <v/>
      </c>
      <c r="AK215" s="211" t="str">
        <f ca="1">IF(AD215&lt;0,"1","")</f>
        <v/>
      </c>
      <c r="AL215" s="218"/>
      <c r="AM215" s="218"/>
      <c r="AN215" s="211" t="e">
        <f>VLOOKUP(J215,'[2]Region code'!$A$3:$B$9,2,FALSE)</f>
        <v>#N/A</v>
      </c>
    </row>
    <row r="216" spans="1:40" ht="17.25">
      <c r="A216" s="99" t="s">
        <v>118</v>
      </c>
      <c r="B216" s="99" t="s">
        <v>119</v>
      </c>
      <c r="C216" s="99" t="s">
        <v>120</v>
      </c>
      <c r="D216" s="99" t="s">
        <v>892</v>
      </c>
      <c r="E216" s="99" t="s">
        <v>893</v>
      </c>
      <c r="F216" s="99" t="s">
        <v>894</v>
      </c>
      <c r="G216" s="99" t="s">
        <v>74</v>
      </c>
      <c r="H216" s="99" t="s">
        <v>75</v>
      </c>
      <c r="I216" s="99" t="s">
        <v>895</v>
      </c>
      <c r="J216" s="99" t="s">
        <v>5</v>
      </c>
      <c r="K216" s="99" t="s">
        <v>896</v>
      </c>
      <c r="L216" s="103">
        <v>43135</v>
      </c>
      <c r="M216" s="103">
        <v>43966</v>
      </c>
      <c r="N216" s="104">
        <v>1245000</v>
      </c>
      <c r="O216" s="104">
        <v>235402.81</v>
      </c>
      <c r="P216" s="104">
        <v>171792.53</v>
      </c>
      <c r="Q216" s="104">
        <v>26594</v>
      </c>
      <c r="R216" s="167">
        <f>IF(MONTH(M216)&gt;6,YEAR(M216)+1,YEAR(M216))</f>
        <v>2020</v>
      </c>
      <c r="S216" s="215">
        <f>YEAR(L216)</f>
        <v>2018</v>
      </c>
      <c r="T216" s="214">
        <f>MONTH(L216)</f>
        <v>2</v>
      </c>
      <c r="U216" s="211" t="str">
        <f>IF(T216&gt;9,CONCATENATE(S216,T216),CONCATENATE(S216,"0",T216))</f>
        <v>201802</v>
      </c>
      <c r="V216" s="214">
        <f>N216-O216</f>
        <v>1009597.19</v>
      </c>
      <c r="W216" s="214">
        <f ca="1">ROUNDUP((TODAY()-L216)/(365.25/12),0)</f>
        <v>15</v>
      </c>
      <c r="X216" s="214">
        <f>ROUNDDOWN((M216-L216)/(365.25/12),0)</f>
        <v>27</v>
      </c>
      <c r="Y216" s="214">
        <f ca="1">ROUNDDOWN((M216-TODAY())/(365.25/12),0)</f>
        <v>12</v>
      </c>
      <c r="Z216" s="216">
        <f ca="1">W216/X216</f>
        <v>0.55555555555555558</v>
      </c>
      <c r="AA216" s="216">
        <f>O216/N216</f>
        <v>0.18907856224899597</v>
      </c>
      <c r="AB216" s="216">
        <f ca="1">AA216-Z216</f>
        <v>-0.36647699330655958</v>
      </c>
      <c r="AC216" s="217">
        <f ca="1">O216/W216</f>
        <v>15693.520666666667</v>
      </c>
      <c r="AD216" s="214">
        <f ca="1">V216-(("june 30, 2018"-TODAY())*AC216)</f>
        <v>5827508.0346666668</v>
      </c>
      <c r="AE216" s="211" t="str">
        <f ca="1">IF(W216&gt;36,"1","")</f>
        <v/>
      </c>
      <c r="AF216" s="211" t="str">
        <f ca="1">IF(Y216&lt;1,"1","")</f>
        <v/>
      </c>
      <c r="AG216" s="211" t="str">
        <f ca="1">IF(AB216&lt;-15%,"1","")</f>
        <v>1</v>
      </c>
      <c r="AH216" s="211" t="str">
        <f>IF(AA216&lt;40%,"1","")</f>
        <v>1</v>
      </c>
      <c r="AI216" s="211" t="str">
        <f ca="1">IF(W216&gt;23,IF(AA216&lt;60%,"1",""),"")</f>
        <v/>
      </c>
      <c r="AJ216" s="211" t="str">
        <f ca="1">IF(Y216&lt;7,IF(AA216&lt;40%,"1",""),"")</f>
        <v/>
      </c>
      <c r="AK216" s="211" t="str">
        <f ca="1">IF(AD216&lt;0,"1","")</f>
        <v/>
      </c>
      <c r="AL216" s="218"/>
      <c r="AM216" s="218"/>
      <c r="AN216" s="211" t="e">
        <f>VLOOKUP(J216,'[2]Region code'!$A$3:$B$9,2,FALSE)</f>
        <v>#N/A</v>
      </c>
    </row>
    <row r="217" spans="1:40" ht="17.25">
      <c r="A217" s="99" t="s">
        <v>68</v>
      </c>
      <c r="B217" s="99" t="s">
        <v>69</v>
      </c>
      <c r="C217" s="99" t="s">
        <v>70</v>
      </c>
      <c r="D217" s="99" t="s">
        <v>897</v>
      </c>
      <c r="E217" s="99" t="s">
        <v>898</v>
      </c>
      <c r="F217" s="99" t="s">
        <v>899</v>
      </c>
      <c r="G217" s="99" t="s">
        <v>74</v>
      </c>
      <c r="H217" s="99" t="s">
        <v>75</v>
      </c>
      <c r="I217" s="99" t="s">
        <v>539</v>
      </c>
      <c r="J217" s="99" t="s">
        <v>5</v>
      </c>
      <c r="K217" s="99" t="s">
        <v>621</v>
      </c>
      <c r="L217" s="103">
        <v>43132</v>
      </c>
      <c r="M217" s="103">
        <v>43646</v>
      </c>
      <c r="N217" s="104">
        <v>80000</v>
      </c>
      <c r="O217" s="104">
        <v>76619.09</v>
      </c>
      <c r="P217" s="104">
        <v>21960.23</v>
      </c>
      <c r="Q217" s="104">
        <v>2867.5</v>
      </c>
      <c r="R217" s="167">
        <f>IF(MONTH(M217)&gt;6,YEAR(M217)+1,YEAR(M217))</f>
        <v>2019</v>
      </c>
      <c r="S217" s="215">
        <f>YEAR(L217)</f>
        <v>2018</v>
      </c>
      <c r="T217" s="214">
        <f>MONTH(L217)</f>
        <v>2</v>
      </c>
      <c r="U217" s="211" t="str">
        <f>IF(T217&gt;9,CONCATENATE(S217,T217),CONCATENATE(S217,"0",T217))</f>
        <v>201802</v>
      </c>
      <c r="V217" s="214">
        <f>N217-O217</f>
        <v>3380.9100000000035</v>
      </c>
      <c r="W217" s="214">
        <f ca="1">ROUNDUP((TODAY()-L217)/(365.25/12),0)</f>
        <v>15</v>
      </c>
      <c r="X217" s="214">
        <f>ROUNDDOWN((M217-L217)/(365.25/12),0)</f>
        <v>16</v>
      </c>
      <c r="Y217" s="214">
        <f ca="1">ROUNDDOWN((M217-TODAY())/(365.25/12),0)</f>
        <v>1</v>
      </c>
      <c r="Z217" s="216">
        <f ca="1">W217/X217</f>
        <v>0.9375</v>
      </c>
      <c r="AA217" s="216">
        <f>O217/N217</f>
        <v>0.95773862499999995</v>
      </c>
      <c r="AB217" s="216">
        <f ca="1">AA217-Z217</f>
        <v>2.0238624999999955E-2</v>
      </c>
      <c r="AC217" s="217">
        <f ca="1">O217/W217</f>
        <v>5107.9393333333328</v>
      </c>
      <c r="AD217" s="214">
        <f ca="1">V217-(("june 30, 2018"-TODAY())*AC217)</f>
        <v>1571518.2853333331</v>
      </c>
      <c r="AE217" s="211" t="str">
        <f ca="1">IF(W217&gt;36,"1","")</f>
        <v/>
      </c>
      <c r="AF217" s="211" t="str">
        <f ca="1">IF(Y217&lt;1,"1","")</f>
        <v/>
      </c>
      <c r="AG217" s="211" t="str">
        <f ca="1">IF(AB217&lt;-15%,"1","")</f>
        <v/>
      </c>
      <c r="AH217" s="211" t="str">
        <f>IF(AA217&lt;40%,"1","")</f>
        <v/>
      </c>
      <c r="AI217" s="211" t="str">
        <f ca="1">IF(W217&gt;23,IF(AA217&lt;60%,"1",""),"")</f>
        <v/>
      </c>
      <c r="AJ217" s="211" t="str">
        <f ca="1">IF(Y217&lt;7,IF(AA217&lt;40%,"1",""),"")</f>
        <v/>
      </c>
      <c r="AK217" s="211" t="str">
        <f ca="1">IF(AD217&lt;0,"1","")</f>
        <v/>
      </c>
      <c r="AL217" s="218"/>
      <c r="AM217" s="218"/>
      <c r="AN217" s="211" t="e">
        <f>VLOOKUP(J217,'[2]Region code'!$A$3:$B$9,2,FALSE)</f>
        <v>#N/A</v>
      </c>
    </row>
    <row r="218" spans="1:40" ht="17.25">
      <c r="A218" s="99" t="s">
        <v>101</v>
      </c>
      <c r="B218" s="99" t="s">
        <v>102</v>
      </c>
      <c r="C218" s="99" t="s">
        <v>95</v>
      </c>
      <c r="D218" s="99" t="s">
        <v>900</v>
      </c>
      <c r="E218" s="99" t="s">
        <v>901</v>
      </c>
      <c r="F218" s="99" t="s">
        <v>902</v>
      </c>
      <c r="G218" s="99" t="s">
        <v>74</v>
      </c>
      <c r="H218" s="99" t="s">
        <v>75</v>
      </c>
      <c r="I218" s="99" t="s">
        <v>830</v>
      </c>
      <c r="J218" s="99" t="s">
        <v>2</v>
      </c>
      <c r="K218" s="99" t="s">
        <v>831</v>
      </c>
      <c r="L218" s="103">
        <v>43132</v>
      </c>
      <c r="M218" s="103">
        <v>43677</v>
      </c>
      <c r="N218" s="104">
        <v>1000000</v>
      </c>
      <c r="O218" s="104">
        <v>135079.15</v>
      </c>
      <c r="P218" s="104">
        <v>77972.23</v>
      </c>
      <c r="Q218" s="104">
        <v>256770</v>
      </c>
      <c r="R218" s="167">
        <f>IF(MONTH(M218)&gt;6,YEAR(M218)+1,YEAR(M218))</f>
        <v>2020</v>
      </c>
      <c r="S218" s="215">
        <f>YEAR(L218)</f>
        <v>2018</v>
      </c>
      <c r="T218" s="214">
        <f>MONTH(L218)</f>
        <v>2</v>
      </c>
      <c r="U218" s="211" t="str">
        <f>IF(T218&gt;9,CONCATENATE(S218,T218),CONCATENATE(S218,"0",T218))</f>
        <v>201802</v>
      </c>
      <c r="V218" s="214">
        <f>N218-O218</f>
        <v>864920.85</v>
      </c>
      <c r="W218" s="214">
        <f ca="1">ROUNDUP((TODAY()-L218)/(365.25/12),0)</f>
        <v>15</v>
      </c>
      <c r="X218" s="214">
        <f>ROUNDDOWN((M218-L218)/(365.25/12),0)</f>
        <v>17</v>
      </c>
      <c r="Y218" s="214">
        <f ca="1">ROUNDDOWN((M218-TODAY())/(365.25/12),0)</f>
        <v>2</v>
      </c>
      <c r="Z218" s="216">
        <f ca="1">W218/X218</f>
        <v>0.88235294117647056</v>
      </c>
      <c r="AA218" s="216">
        <f>O218/N218</f>
        <v>0.13507914999999998</v>
      </c>
      <c r="AB218" s="216">
        <f ca="1">AA218-Z218</f>
        <v>-0.74727379117647064</v>
      </c>
      <c r="AC218" s="217">
        <f ca="1">O218/W218</f>
        <v>9005.2766666666666</v>
      </c>
      <c r="AD218" s="214">
        <f ca="1">V218-(("june 30, 2018"-TODAY())*AC218)</f>
        <v>3629540.7866666666</v>
      </c>
      <c r="AE218" s="211" t="str">
        <f ca="1">IF(W218&gt;36,"1","")</f>
        <v/>
      </c>
      <c r="AF218" s="211" t="str">
        <f ca="1">IF(Y218&lt;1,"1","")</f>
        <v/>
      </c>
      <c r="AG218" s="211" t="str">
        <f ca="1">IF(AB218&lt;-15%,"1","")</f>
        <v>1</v>
      </c>
      <c r="AH218" s="211" t="str">
        <f>IF(AA218&lt;40%,"1","")</f>
        <v>1</v>
      </c>
      <c r="AI218" s="211" t="str">
        <f ca="1">IF(W218&gt;23,IF(AA218&lt;60%,"1",""),"")</f>
        <v/>
      </c>
      <c r="AJ218" s="211" t="str">
        <f ca="1">IF(Y218&lt;7,IF(AA218&lt;40%,"1",""),"")</f>
        <v>1</v>
      </c>
      <c r="AK218" s="211" t="str">
        <f ca="1">IF(AD218&lt;0,"1","")</f>
        <v/>
      </c>
      <c r="AL218" s="218"/>
      <c r="AM218" s="218"/>
      <c r="AN218" s="211" t="e">
        <f>VLOOKUP(J218,'[2]Region code'!$A$3:$B$9,2,FALSE)</f>
        <v>#N/A</v>
      </c>
    </row>
    <row r="219" spans="1:40" ht="17.25">
      <c r="A219" s="99" t="s">
        <v>319</v>
      </c>
      <c r="B219" s="99" t="s">
        <v>320</v>
      </c>
      <c r="C219" s="99" t="s">
        <v>70</v>
      </c>
      <c r="D219" s="99" t="s">
        <v>903</v>
      </c>
      <c r="E219" s="99" t="s">
        <v>904</v>
      </c>
      <c r="F219" s="99" t="s">
        <v>905</v>
      </c>
      <c r="G219" s="99" t="s">
        <v>74</v>
      </c>
      <c r="H219" s="99" t="s">
        <v>75</v>
      </c>
      <c r="I219" s="99" t="s">
        <v>906</v>
      </c>
      <c r="J219" s="99" t="s">
        <v>2</v>
      </c>
      <c r="K219" s="99" t="s">
        <v>781</v>
      </c>
      <c r="L219" s="103">
        <v>43128</v>
      </c>
      <c r="M219" s="103">
        <v>43677</v>
      </c>
      <c r="N219" s="104">
        <v>250000</v>
      </c>
      <c r="O219" s="104">
        <v>134384.84</v>
      </c>
      <c r="P219" s="104">
        <v>103996.24</v>
      </c>
      <c r="Q219" s="104">
        <v>86594</v>
      </c>
      <c r="R219" s="167">
        <f>IF(MONTH(M219)&gt;6,YEAR(M219)+1,YEAR(M219))</f>
        <v>2020</v>
      </c>
      <c r="S219" s="215">
        <f>YEAR(L219)</f>
        <v>2018</v>
      </c>
      <c r="T219" s="214">
        <f>MONTH(L219)</f>
        <v>1</v>
      </c>
      <c r="U219" s="211" t="str">
        <f>IF(T219&gt;9,CONCATENATE(S219,T219),CONCATENATE(S219,"0",T219))</f>
        <v>201801</v>
      </c>
      <c r="V219" s="214">
        <f>N219-O219</f>
        <v>115615.16</v>
      </c>
      <c r="W219" s="214">
        <f ca="1">ROUNDUP((TODAY()-L219)/(365.25/12),0)</f>
        <v>16</v>
      </c>
      <c r="X219" s="214">
        <f>ROUNDDOWN((M219-L219)/(365.25/12),0)</f>
        <v>18</v>
      </c>
      <c r="Y219" s="214">
        <f ca="1">ROUNDDOWN((M219-TODAY())/(365.25/12),0)</f>
        <v>2</v>
      </c>
      <c r="Z219" s="216">
        <f ca="1">W219/X219</f>
        <v>0.88888888888888884</v>
      </c>
      <c r="AA219" s="216">
        <f>O219/N219</f>
        <v>0.53753936000000002</v>
      </c>
      <c r="AB219" s="216">
        <f ca="1">AA219-Z219</f>
        <v>-0.35134952888888882</v>
      </c>
      <c r="AC219" s="217">
        <f ca="1">O219/W219</f>
        <v>8399.0524999999998</v>
      </c>
      <c r="AD219" s="214">
        <f ca="1">V219-(("june 30, 2018"-TODAY())*AC219)</f>
        <v>2694124.2774999999</v>
      </c>
      <c r="AE219" s="211" t="str">
        <f ca="1">IF(W219&gt;36,"1","")</f>
        <v/>
      </c>
      <c r="AF219" s="211" t="str">
        <f ca="1">IF(Y219&lt;1,"1","")</f>
        <v/>
      </c>
      <c r="AG219" s="211" t="str">
        <f ca="1">IF(AB219&lt;-15%,"1","")</f>
        <v>1</v>
      </c>
      <c r="AH219" s="211" t="str">
        <f>IF(AA219&lt;40%,"1","")</f>
        <v/>
      </c>
      <c r="AI219" s="211" t="str">
        <f ca="1">IF(W219&gt;23,IF(AA219&lt;60%,"1",""),"")</f>
        <v/>
      </c>
      <c r="AJ219" s="211" t="str">
        <f ca="1">IF(Y219&lt;7,IF(AA219&lt;40%,"1",""),"")</f>
        <v/>
      </c>
      <c r="AK219" s="211" t="str">
        <f ca="1">IF(AD219&lt;0,"1","")</f>
        <v/>
      </c>
      <c r="AL219" s="218"/>
      <c r="AM219" s="218"/>
      <c r="AN219" s="211" t="e">
        <f>VLOOKUP(J219,'[2]Region code'!$A$3:$B$9,2,FALSE)</f>
        <v>#N/A</v>
      </c>
    </row>
    <row r="220" spans="1:40" ht="17.25">
      <c r="A220" s="99" t="s">
        <v>789</v>
      </c>
      <c r="B220" s="99" t="s">
        <v>790</v>
      </c>
      <c r="C220" s="99" t="s">
        <v>70</v>
      </c>
      <c r="D220" s="99" t="s">
        <v>907</v>
      </c>
      <c r="E220" s="99" t="s">
        <v>908</v>
      </c>
      <c r="F220" s="99" t="s">
        <v>909</v>
      </c>
      <c r="G220" s="99" t="s">
        <v>74</v>
      </c>
      <c r="H220" s="99" t="s">
        <v>75</v>
      </c>
      <c r="I220" s="99" t="s">
        <v>910</v>
      </c>
      <c r="J220" s="99" t="s">
        <v>84</v>
      </c>
      <c r="K220" s="99" t="s">
        <v>85</v>
      </c>
      <c r="L220" s="103">
        <v>43128</v>
      </c>
      <c r="M220" s="103">
        <v>43646</v>
      </c>
      <c r="N220" s="104">
        <v>150000</v>
      </c>
      <c r="O220" s="104">
        <v>69700.2</v>
      </c>
      <c r="P220" s="104">
        <v>51230.69</v>
      </c>
      <c r="Q220" s="104">
        <v>31599.05</v>
      </c>
      <c r="R220" s="167">
        <f>IF(MONTH(M220)&gt;6,YEAR(M220)+1,YEAR(M220))</f>
        <v>2019</v>
      </c>
      <c r="S220" s="215">
        <f>YEAR(L220)</f>
        <v>2018</v>
      </c>
      <c r="T220" s="214">
        <f>MONTH(L220)</f>
        <v>1</v>
      </c>
      <c r="U220" s="211" t="str">
        <f>IF(T220&gt;9,CONCATENATE(S220,T220),CONCATENATE(S220,"0",T220))</f>
        <v>201801</v>
      </c>
      <c r="V220" s="214">
        <f>N220-O220</f>
        <v>80299.8</v>
      </c>
      <c r="W220" s="214">
        <f ca="1">ROUNDUP((TODAY()-L220)/(365.25/12),0)</f>
        <v>16</v>
      </c>
      <c r="X220" s="214">
        <f>ROUNDDOWN((M220-L220)/(365.25/12),0)</f>
        <v>17</v>
      </c>
      <c r="Y220" s="214">
        <f ca="1">ROUNDDOWN((M220-TODAY())/(365.25/12),0)</f>
        <v>1</v>
      </c>
      <c r="Z220" s="216">
        <f ca="1">W220/X220</f>
        <v>0.94117647058823528</v>
      </c>
      <c r="AA220" s="216">
        <f>O220/N220</f>
        <v>0.46466799999999997</v>
      </c>
      <c r="AB220" s="216">
        <f ca="1">AA220-Z220</f>
        <v>-0.47650847058823531</v>
      </c>
      <c r="AC220" s="217">
        <f ca="1">O220/W220</f>
        <v>4356.2624999999998</v>
      </c>
      <c r="AD220" s="214">
        <f ca="1">V220-(("june 30, 2018"-TODAY())*AC220)</f>
        <v>1417672.3875</v>
      </c>
      <c r="AE220" s="211" t="str">
        <f ca="1">IF(W220&gt;36,"1","")</f>
        <v/>
      </c>
      <c r="AF220" s="211" t="str">
        <f ca="1">IF(Y220&lt;1,"1","")</f>
        <v/>
      </c>
      <c r="AG220" s="211" t="str">
        <f ca="1">IF(AB220&lt;-15%,"1","")</f>
        <v>1</v>
      </c>
      <c r="AH220" s="211" t="str">
        <f>IF(AA220&lt;40%,"1","")</f>
        <v/>
      </c>
      <c r="AI220" s="211" t="str">
        <f ca="1">IF(W220&gt;23,IF(AA220&lt;60%,"1",""),"")</f>
        <v/>
      </c>
      <c r="AJ220" s="211" t="str">
        <f ca="1">IF(Y220&lt;7,IF(AA220&lt;40%,"1",""),"")</f>
        <v/>
      </c>
      <c r="AK220" s="211" t="str">
        <f ca="1">IF(AD220&lt;0,"1","")</f>
        <v/>
      </c>
      <c r="AL220" s="218"/>
      <c r="AM220" s="218"/>
      <c r="AN220" s="211" t="e">
        <f>VLOOKUP(J220,'[2]Region code'!$A$3:$B$9,2,FALSE)</f>
        <v>#N/A</v>
      </c>
    </row>
    <row r="221" spans="1:40" ht="17.25">
      <c r="A221" s="99" t="s">
        <v>243</v>
      </c>
      <c r="B221" s="99" t="s">
        <v>244</v>
      </c>
      <c r="C221" s="99" t="s">
        <v>70</v>
      </c>
      <c r="D221" s="99" t="s">
        <v>911</v>
      </c>
      <c r="E221" s="99" t="s">
        <v>912</v>
      </c>
      <c r="F221" s="99" t="s">
        <v>913</v>
      </c>
      <c r="G221" s="99" t="s">
        <v>74</v>
      </c>
      <c r="H221" s="99" t="s">
        <v>75</v>
      </c>
      <c r="I221" s="99" t="s">
        <v>211</v>
      </c>
      <c r="J221" s="99" t="s">
        <v>2</v>
      </c>
      <c r="K221" s="99" t="s">
        <v>914</v>
      </c>
      <c r="L221" s="103">
        <v>43126</v>
      </c>
      <c r="M221" s="103">
        <v>44196</v>
      </c>
      <c r="N221" s="104">
        <v>125000</v>
      </c>
      <c r="O221" s="104">
        <v>80474.36</v>
      </c>
      <c r="P221" s="104">
        <v>47299.12</v>
      </c>
      <c r="Q221" s="104">
        <v>13740</v>
      </c>
      <c r="R221" s="167">
        <f>IF(MONTH(M221)&gt;6,YEAR(M221)+1,YEAR(M221))</f>
        <v>2021</v>
      </c>
      <c r="S221" s="215">
        <f>YEAR(L221)</f>
        <v>2018</v>
      </c>
      <c r="T221" s="214">
        <f>MONTH(L221)</f>
        <v>1</v>
      </c>
      <c r="U221" s="211" t="str">
        <f>IF(T221&gt;9,CONCATENATE(S221,T221),CONCATENATE(S221,"0",T221))</f>
        <v>201801</v>
      </c>
      <c r="V221" s="214">
        <f>N221-O221</f>
        <v>44525.64</v>
      </c>
      <c r="W221" s="214">
        <f ca="1">ROUNDUP((TODAY()-L221)/(365.25/12),0)</f>
        <v>16</v>
      </c>
      <c r="X221" s="214">
        <f>ROUNDDOWN((M221-L221)/(365.25/12),0)</f>
        <v>35</v>
      </c>
      <c r="Y221" s="214">
        <f ca="1">ROUNDDOWN((M221-TODAY())/(365.25/12),0)</f>
        <v>19</v>
      </c>
      <c r="Z221" s="216">
        <f ca="1">W221/X221</f>
        <v>0.45714285714285713</v>
      </c>
      <c r="AA221" s="216">
        <f>O221/N221</f>
        <v>0.64379487999999996</v>
      </c>
      <c r="AB221" s="216">
        <f ca="1">AA221-Z221</f>
        <v>0.18665202285714283</v>
      </c>
      <c r="AC221" s="217">
        <f ca="1">O221/W221</f>
        <v>5029.6475</v>
      </c>
      <c r="AD221" s="214">
        <f ca="1">V221-(("june 30, 2018"-TODAY())*AC221)</f>
        <v>1588627.4224999999</v>
      </c>
      <c r="AE221" s="211" t="str">
        <f ca="1">IF(W221&gt;36,"1","")</f>
        <v/>
      </c>
      <c r="AF221" s="211" t="str">
        <f ca="1">IF(Y221&lt;1,"1","")</f>
        <v/>
      </c>
      <c r="AG221" s="211" t="str">
        <f ca="1">IF(AB221&lt;-15%,"1","")</f>
        <v/>
      </c>
      <c r="AH221" s="211" t="str">
        <f>IF(AA221&lt;40%,"1","")</f>
        <v/>
      </c>
      <c r="AI221" s="211" t="str">
        <f ca="1">IF(W221&gt;23,IF(AA221&lt;60%,"1",""),"")</f>
        <v/>
      </c>
      <c r="AJ221" s="211" t="str">
        <f ca="1">IF(Y221&lt;7,IF(AA221&lt;40%,"1",""),"")</f>
        <v/>
      </c>
      <c r="AK221" s="211" t="str">
        <f ca="1">IF(AD221&lt;0,"1","")</f>
        <v/>
      </c>
      <c r="AL221" s="218"/>
      <c r="AM221" s="218"/>
      <c r="AN221" s="211" t="e">
        <f>VLOOKUP(J221,'[2]Region code'!$A$3:$B$9,2,FALSE)</f>
        <v>#N/A</v>
      </c>
    </row>
    <row r="222" spans="1:40" ht="17.25">
      <c r="A222" s="99" t="s">
        <v>319</v>
      </c>
      <c r="B222" s="99" t="s">
        <v>320</v>
      </c>
      <c r="C222" s="99" t="s">
        <v>70</v>
      </c>
      <c r="D222" s="99" t="s">
        <v>915</v>
      </c>
      <c r="E222" s="99" t="s">
        <v>916</v>
      </c>
      <c r="F222" s="99" t="s">
        <v>917</v>
      </c>
      <c r="G222" s="99" t="s">
        <v>74</v>
      </c>
      <c r="H222" s="99" t="s">
        <v>75</v>
      </c>
      <c r="I222" s="99" t="s">
        <v>918</v>
      </c>
      <c r="J222" s="99" t="s">
        <v>2</v>
      </c>
      <c r="K222" s="99" t="s">
        <v>249</v>
      </c>
      <c r="L222" s="103">
        <v>43126</v>
      </c>
      <c r="M222" s="103">
        <v>43769</v>
      </c>
      <c r="N222" s="104">
        <v>220000</v>
      </c>
      <c r="O222" s="104">
        <v>134188.31</v>
      </c>
      <c r="P222" s="104">
        <v>48789.43</v>
      </c>
      <c r="Q222" s="104">
        <v>20620.759999999998</v>
      </c>
      <c r="R222" s="167">
        <f>IF(MONTH(M222)&gt;6,YEAR(M222)+1,YEAR(M222))</f>
        <v>2020</v>
      </c>
      <c r="S222" s="215">
        <f>YEAR(L222)</f>
        <v>2018</v>
      </c>
      <c r="T222" s="214">
        <f>MONTH(L222)</f>
        <v>1</v>
      </c>
      <c r="U222" s="211" t="str">
        <f>IF(T222&gt;9,CONCATENATE(S222,T222),CONCATENATE(S222,"0",T222))</f>
        <v>201801</v>
      </c>
      <c r="V222" s="214">
        <f>N222-O222</f>
        <v>85811.69</v>
      </c>
      <c r="W222" s="214">
        <f ca="1">ROUNDUP((TODAY()-L222)/(365.25/12),0)</f>
        <v>16</v>
      </c>
      <c r="X222" s="214">
        <f>ROUNDDOWN((M222-L222)/(365.25/12),0)</f>
        <v>21</v>
      </c>
      <c r="Y222" s="214">
        <f ca="1">ROUNDDOWN((M222-TODAY())/(365.25/12),0)</f>
        <v>5</v>
      </c>
      <c r="Z222" s="216">
        <f ca="1">W222/X222</f>
        <v>0.76190476190476186</v>
      </c>
      <c r="AA222" s="216">
        <f>O222/N222</f>
        <v>0.60994686363636363</v>
      </c>
      <c r="AB222" s="216">
        <f ca="1">AA222-Z222</f>
        <v>-0.15195789826839823</v>
      </c>
      <c r="AC222" s="217">
        <f ca="1">O222/W222</f>
        <v>8386.7693749999999</v>
      </c>
      <c r="AD222" s="214">
        <f ca="1">V222-(("june 30, 2018"-TODAY())*AC222)</f>
        <v>2660549.8881250001</v>
      </c>
      <c r="AE222" s="211" t="str">
        <f ca="1">IF(W222&gt;36,"1","")</f>
        <v/>
      </c>
      <c r="AF222" s="211" t="str">
        <f ca="1">IF(Y222&lt;1,"1","")</f>
        <v/>
      </c>
      <c r="AG222" s="211" t="str">
        <f ca="1">IF(AB222&lt;-15%,"1","")</f>
        <v>1</v>
      </c>
      <c r="AH222" s="211" t="str">
        <f>IF(AA222&lt;40%,"1","")</f>
        <v/>
      </c>
      <c r="AI222" s="211" t="str">
        <f ca="1">IF(W222&gt;23,IF(AA222&lt;60%,"1",""),"")</f>
        <v/>
      </c>
      <c r="AJ222" s="211" t="str">
        <f ca="1">IF(Y222&lt;7,IF(AA222&lt;40%,"1",""),"")</f>
        <v/>
      </c>
      <c r="AK222" s="211" t="str">
        <f ca="1">IF(AD222&lt;0,"1","")</f>
        <v/>
      </c>
      <c r="AL222" s="218"/>
      <c r="AM222" s="218"/>
      <c r="AN222" s="211" t="e">
        <f>VLOOKUP(J222,'[2]Region code'!$A$3:$B$9,2,FALSE)</f>
        <v>#N/A</v>
      </c>
    </row>
    <row r="223" spans="1:40" ht="17.25">
      <c r="A223" s="99" t="s">
        <v>919</v>
      </c>
      <c r="B223" s="99" t="s">
        <v>453</v>
      </c>
      <c r="C223" s="99" t="s">
        <v>591</v>
      </c>
      <c r="D223" s="99" t="s">
        <v>920</v>
      </c>
      <c r="E223" s="99" t="s">
        <v>455</v>
      </c>
      <c r="F223" s="99" t="s">
        <v>921</v>
      </c>
      <c r="G223" s="99" t="s">
        <v>74</v>
      </c>
      <c r="H223" s="99" t="s">
        <v>75</v>
      </c>
      <c r="I223" s="99" t="s">
        <v>457</v>
      </c>
      <c r="J223" s="99" t="s">
        <v>84</v>
      </c>
      <c r="K223" s="99" t="s">
        <v>85</v>
      </c>
      <c r="L223" s="103">
        <v>43125</v>
      </c>
      <c r="M223" s="103">
        <v>46629</v>
      </c>
      <c r="N223" s="104">
        <v>600000</v>
      </c>
      <c r="O223" s="104">
        <v>599675.72</v>
      </c>
      <c r="P223" s="104">
        <v>544076.76</v>
      </c>
      <c r="Q223" s="104">
        <v>0</v>
      </c>
      <c r="R223" s="167">
        <f>IF(MONTH(M223)&gt;6,YEAR(M223)+1,YEAR(M223))</f>
        <v>2028</v>
      </c>
      <c r="S223" s="215">
        <f>YEAR(L223)</f>
        <v>2018</v>
      </c>
      <c r="T223" s="214">
        <f>MONTH(L223)</f>
        <v>1</v>
      </c>
      <c r="U223" s="211" t="str">
        <f>IF(T223&gt;9,CONCATENATE(S223,T223),CONCATENATE(S223,"0",T223))</f>
        <v>201801</v>
      </c>
      <c r="V223" s="214">
        <f>N223-O223</f>
        <v>324.28000000002794</v>
      </c>
      <c r="W223" s="214">
        <f ca="1">ROUNDUP((TODAY()-L223)/(365.25/12),0)</f>
        <v>16</v>
      </c>
      <c r="X223" s="214">
        <f>ROUNDDOWN((M223-L223)/(365.25/12),0)</f>
        <v>115</v>
      </c>
      <c r="Y223" s="214">
        <f ca="1">ROUNDDOWN((M223-TODAY())/(365.25/12),0)</f>
        <v>99</v>
      </c>
      <c r="Z223" s="216">
        <f ca="1">W223/X223</f>
        <v>0.1391304347826087</v>
      </c>
      <c r="AA223" s="216">
        <f>O223/N223</f>
        <v>0.99945953333333326</v>
      </c>
      <c r="AB223" s="216">
        <f ca="1">AA223-Z223</f>
        <v>0.86032909855072459</v>
      </c>
      <c r="AC223" s="217">
        <f ca="1">O223/W223</f>
        <v>37479.732499999998</v>
      </c>
      <c r="AD223" s="214">
        <f ca="1">V223-(("june 30, 2018"-TODAY())*AC223)</f>
        <v>11506602.157499999</v>
      </c>
      <c r="AE223" s="211" t="str">
        <f ca="1">IF(W223&gt;36,"1","")</f>
        <v/>
      </c>
      <c r="AF223" s="211" t="str">
        <f ca="1">IF(Y223&lt;1,"1","")</f>
        <v/>
      </c>
      <c r="AG223" s="211" t="str">
        <f ca="1">IF(AB223&lt;-15%,"1","")</f>
        <v/>
      </c>
      <c r="AH223" s="211" t="str">
        <f>IF(AA223&lt;40%,"1","")</f>
        <v/>
      </c>
      <c r="AI223" s="211" t="str">
        <f ca="1">IF(W223&gt;23,IF(AA223&lt;60%,"1",""),"")</f>
        <v/>
      </c>
      <c r="AJ223" s="211" t="str">
        <f ca="1">IF(Y223&lt;7,IF(AA223&lt;40%,"1",""),"")</f>
        <v/>
      </c>
      <c r="AK223" s="211" t="str">
        <f ca="1">IF(AD223&lt;0,"1","")</f>
        <v/>
      </c>
      <c r="AL223" s="218"/>
      <c r="AM223" s="218"/>
      <c r="AN223" s="211" t="e">
        <f>VLOOKUP(J223,'[2]Region code'!$A$3:$B$9,2,FALSE)</f>
        <v>#N/A</v>
      </c>
    </row>
    <row r="224" spans="1:40" ht="17.25">
      <c r="A224" s="99" t="s">
        <v>806</v>
      </c>
      <c r="B224" s="99" t="s">
        <v>807</v>
      </c>
      <c r="C224" s="99" t="s">
        <v>80</v>
      </c>
      <c r="D224" s="99" t="s">
        <v>922</v>
      </c>
      <c r="E224" s="99" t="s">
        <v>923</v>
      </c>
      <c r="F224" s="99" t="s">
        <v>924</v>
      </c>
      <c r="G224" s="99" t="s">
        <v>74</v>
      </c>
      <c r="H224" s="99" t="s">
        <v>75</v>
      </c>
      <c r="I224" s="99" t="s">
        <v>925</v>
      </c>
      <c r="J224" s="99" t="s">
        <v>4</v>
      </c>
      <c r="K224" s="99" t="s">
        <v>412</v>
      </c>
      <c r="L224" s="103">
        <v>43118</v>
      </c>
      <c r="M224" s="103">
        <v>43646</v>
      </c>
      <c r="N224" s="104">
        <v>200000</v>
      </c>
      <c r="O224" s="104">
        <v>50982.54</v>
      </c>
      <c r="P224" s="104">
        <v>28593.71</v>
      </c>
      <c r="Q224" s="104">
        <v>0</v>
      </c>
      <c r="R224" s="167">
        <f>IF(MONTH(M224)&gt;6,YEAR(M224)+1,YEAR(M224))</f>
        <v>2019</v>
      </c>
      <c r="S224" s="215">
        <f>YEAR(L224)</f>
        <v>2018</v>
      </c>
      <c r="T224" s="214">
        <f>MONTH(L224)</f>
        <v>1</v>
      </c>
      <c r="U224" s="211" t="str">
        <f>IF(T224&gt;9,CONCATENATE(S224,T224),CONCATENATE(S224,"0",T224))</f>
        <v>201801</v>
      </c>
      <c r="V224" s="214">
        <f>N224-O224</f>
        <v>149017.46</v>
      </c>
      <c r="W224" s="214">
        <f ca="1">ROUNDUP((TODAY()-L224)/(365.25/12),0)</f>
        <v>16</v>
      </c>
      <c r="X224" s="214">
        <f>ROUNDDOWN((M224-L224)/(365.25/12),0)</f>
        <v>17</v>
      </c>
      <c r="Y224" s="214">
        <f ca="1">ROUNDDOWN((M224-TODAY())/(365.25/12),0)</f>
        <v>1</v>
      </c>
      <c r="Z224" s="216">
        <f ca="1">W224/X224</f>
        <v>0.94117647058823528</v>
      </c>
      <c r="AA224" s="216">
        <f>O224/N224</f>
        <v>0.25491269999999999</v>
      </c>
      <c r="AB224" s="216">
        <f ca="1">AA224-Z224</f>
        <v>-0.68626377058823529</v>
      </c>
      <c r="AC224" s="217">
        <f ca="1">O224/W224</f>
        <v>3186.4087500000001</v>
      </c>
      <c r="AD224" s="214">
        <f ca="1">V224-(("june 30, 2018"-TODAY())*AC224)</f>
        <v>1127244.94625</v>
      </c>
      <c r="AE224" s="211" t="str">
        <f ca="1">IF(W224&gt;36,"1","")</f>
        <v/>
      </c>
      <c r="AF224" s="211" t="str">
        <f ca="1">IF(Y224&lt;1,"1","")</f>
        <v/>
      </c>
      <c r="AG224" s="211" t="str">
        <f ca="1">IF(AB224&lt;-15%,"1","")</f>
        <v>1</v>
      </c>
      <c r="AH224" s="211" t="str">
        <f>IF(AA224&lt;40%,"1","")</f>
        <v>1</v>
      </c>
      <c r="AI224" s="211" t="str">
        <f ca="1">IF(W224&gt;23,IF(AA224&lt;60%,"1",""),"")</f>
        <v/>
      </c>
      <c r="AJ224" s="211" t="str">
        <f ca="1">IF(Y224&lt;7,IF(AA224&lt;40%,"1",""),"")</f>
        <v>1</v>
      </c>
      <c r="AK224" s="211" t="str">
        <f ca="1">IF(AD224&lt;0,"1","")</f>
        <v/>
      </c>
      <c r="AL224" s="218"/>
      <c r="AM224" s="218"/>
      <c r="AN224" s="211" t="e">
        <f>VLOOKUP(J224,'[2]Region code'!$A$3:$B$9,2,FALSE)</f>
        <v>#N/A</v>
      </c>
    </row>
    <row r="225" spans="1:40" ht="17.25">
      <c r="A225" s="99" t="s">
        <v>86</v>
      </c>
      <c r="B225" s="99" t="s">
        <v>87</v>
      </c>
      <c r="C225" s="99" t="s">
        <v>70</v>
      </c>
      <c r="D225" s="99" t="s">
        <v>926</v>
      </c>
      <c r="E225" s="99" t="s">
        <v>927</v>
      </c>
      <c r="F225" s="99" t="s">
        <v>928</v>
      </c>
      <c r="G225" s="99" t="s">
        <v>74</v>
      </c>
      <c r="H225" s="99" t="s">
        <v>75</v>
      </c>
      <c r="I225" s="99" t="s">
        <v>147</v>
      </c>
      <c r="J225" s="99" t="s">
        <v>4</v>
      </c>
      <c r="K225" s="99" t="s">
        <v>929</v>
      </c>
      <c r="L225" s="103">
        <v>43110</v>
      </c>
      <c r="M225" s="103">
        <v>43861</v>
      </c>
      <c r="N225" s="104">
        <v>450000</v>
      </c>
      <c r="O225" s="104">
        <v>261263</v>
      </c>
      <c r="P225" s="104">
        <v>86310.7</v>
      </c>
      <c r="Q225" s="104">
        <v>39971.47</v>
      </c>
      <c r="R225" s="167">
        <f>IF(MONTH(M225)&gt;6,YEAR(M225)+1,YEAR(M225))</f>
        <v>2020</v>
      </c>
      <c r="S225" s="215">
        <f>YEAR(L225)</f>
        <v>2018</v>
      </c>
      <c r="T225" s="214">
        <f>MONTH(L225)</f>
        <v>1</v>
      </c>
      <c r="U225" s="211" t="str">
        <f>IF(T225&gt;9,CONCATENATE(S225,T225),CONCATENATE(S225,"0",T225))</f>
        <v>201801</v>
      </c>
      <c r="V225" s="214">
        <f>N225-O225</f>
        <v>188737</v>
      </c>
      <c r="W225" s="214">
        <f ca="1">ROUNDUP((TODAY()-L225)/(365.25/12),0)</f>
        <v>16</v>
      </c>
      <c r="X225" s="214">
        <f>ROUNDDOWN((M225-L225)/(365.25/12),0)</f>
        <v>24</v>
      </c>
      <c r="Y225" s="214">
        <f ca="1">ROUNDDOWN((M225-TODAY())/(365.25/12),0)</f>
        <v>8</v>
      </c>
      <c r="Z225" s="216">
        <f ca="1">W225/X225</f>
        <v>0.66666666666666663</v>
      </c>
      <c r="AA225" s="216">
        <f>O225/N225</f>
        <v>0.58058444444444446</v>
      </c>
      <c r="AB225" s="216">
        <f ca="1">AA225-Z225</f>
        <v>-8.6082222222222171E-2</v>
      </c>
      <c r="AC225" s="217">
        <f ca="1">O225/W225</f>
        <v>16328.9375</v>
      </c>
      <c r="AD225" s="214">
        <f ca="1">V225-(("june 30, 2018"-TODAY())*AC225)</f>
        <v>5201720.8125</v>
      </c>
      <c r="AE225" s="211" t="str">
        <f ca="1">IF(W225&gt;36,"1","")</f>
        <v/>
      </c>
      <c r="AF225" s="211" t="str">
        <f ca="1">IF(Y225&lt;1,"1","")</f>
        <v/>
      </c>
      <c r="AG225" s="211" t="str">
        <f ca="1">IF(AB225&lt;-15%,"1","")</f>
        <v/>
      </c>
      <c r="AH225" s="211" t="str">
        <f>IF(AA225&lt;40%,"1","")</f>
        <v/>
      </c>
      <c r="AI225" s="211" t="str">
        <f ca="1">IF(W225&gt;23,IF(AA225&lt;60%,"1",""),"")</f>
        <v/>
      </c>
      <c r="AJ225" s="211" t="str">
        <f ca="1">IF(Y225&lt;7,IF(AA225&lt;40%,"1",""),"")</f>
        <v/>
      </c>
      <c r="AK225" s="211" t="str">
        <f ca="1">IF(AD225&lt;0,"1","")</f>
        <v/>
      </c>
      <c r="AL225" s="218"/>
      <c r="AM225" s="218"/>
      <c r="AN225" s="211" t="e">
        <f>VLOOKUP(J225,'[2]Region code'!$A$3:$B$9,2,FALSE)</f>
        <v>#N/A</v>
      </c>
    </row>
    <row r="226" spans="1:40" ht="17.25">
      <c r="A226" s="99" t="s">
        <v>806</v>
      </c>
      <c r="B226" s="99" t="s">
        <v>807</v>
      </c>
      <c r="C226" s="99" t="s">
        <v>80</v>
      </c>
      <c r="D226" s="99" t="s">
        <v>930</v>
      </c>
      <c r="E226" s="99" t="s">
        <v>931</v>
      </c>
      <c r="F226" s="99" t="s">
        <v>932</v>
      </c>
      <c r="G226" s="99" t="s">
        <v>74</v>
      </c>
      <c r="H226" s="99" t="s">
        <v>75</v>
      </c>
      <c r="I226" s="99" t="s">
        <v>933</v>
      </c>
      <c r="J226" s="99" t="s">
        <v>3</v>
      </c>
      <c r="K226" s="99" t="s">
        <v>154</v>
      </c>
      <c r="L226" s="103">
        <v>43105</v>
      </c>
      <c r="M226" s="103">
        <v>43644</v>
      </c>
      <c r="N226" s="104">
        <v>250000</v>
      </c>
      <c r="O226" s="104">
        <v>122631.3</v>
      </c>
      <c r="P226" s="104">
        <v>75802.77</v>
      </c>
      <c r="Q226" s="104">
        <v>27479.599999999999</v>
      </c>
      <c r="R226" s="167">
        <f>IF(MONTH(M226)&gt;6,YEAR(M226)+1,YEAR(M226))</f>
        <v>2019</v>
      </c>
      <c r="S226" s="215">
        <f>YEAR(L226)</f>
        <v>2018</v>
      </c>
      <c r="T226" s="214">
        <f>MONTH(L226)</f>
        <v>1</v>
      </c>
      <c r="U226" s="211" t="str">
        <f>IF(T226&gt;9,CONCATENATE(S226,T226),CONCATENATE(S226,"0",T226))</f>
        <v>201801</v>
      </c>
      <c r="V226" s="214">
        <f>N226-O226</f>
        <v>127368.7</v>
      </c>
      <c r="W226" s="214">
        <f ca="1">ROUNDUP((TODAY()-L226)/(365.25/12),0)</f>
        <v>16</v>
      </c>
      <c r="X226" s="214">
        <f>ROUNDDOWN((M226-L226)/(365.25/12),0)</f>
        <v>17</v>
      </c>
      <c r="Y226" s="214">
        <f ca="1">ROUNDDOWN((M226-TODAY())/(365.25/12),0)</f>
        <v>1</v>
      </c>
      <c r="Z226" s="216">
        <f ca="1">W226/X226</f>
        <v>0.94117647058823528</v>
      </c>
      <c r="AA226" s="216">
        <f>O226/N226</f>
        <v>0.49052519999999999</v>
      </c>
      <c r="AB226" s="216">
        <f ca="1">AA226-Z226</f>
        <v>-0.45065127058823529</v>
      </c>
      <c r="AC226" s="217">
        <f ca="1">O226/W226</f>
        <v>7664.4562500000002</v>
      </c>
      <c r="AD226" s="214">
        <f ca="1">V226-(("june 30, 2018"-TODAY())*AC226)</f>
        <v>2480356.7687500003</v>
      </c>
      <c r="AE226" s="211" t="str">
        <f ca="1">IF(W226&gt;36,"1","")</f>
        <v/>
      </c>
      <c r="AF226" s="211" t="str">
        <f ca="1">IF(Y226&lt;1,"1","")</f>
        <v/>
      </c>
      <c r="AG226" s="211" t="str">
        <f ca="1">IF(AB226&lt;-15%,"1","")</f>
        <v>1</v>
      </c>
      <c r="AH226" s="211" t="str">
        <f>IF(AA226&lt;40%,"1","")</f>
        <v/>
      </c>
      <c r="AI226" s="211" t="str">
        <f ca="1">IF(W226&gt;23,IF(AA226&lt;60%,"1",""),"")</f>
        <v/>
      </c>
      <c r="AJ226" s="211" t="str">
        <f ca="1">IF(Y226&lt;7,IF(AA226&lt;40%,"1",""),"")</f>
        <v/>
      </c>
      <c r="AK226" s="211" t="str">
        <f ca="1">IF(AD226&lt;0,"1","")</f>
        <v/>
      </c>
      <c r="AL226" s="218"/>
      <c r="AM226" s="218"/>
      <c r="AN226" s="211" t="e">
        <f>VLOOKUP(J226,'[2]Region code'!$A$3:$B$9,2,FALSE)</f>
        <v>#N/A</v>
      </c>
    </row>
    <row r="227" spans="1:40" ht="17.25">
      <c r="A227" s="99" t="s">
        <v>589</v>
      </c>
      <c r="B227" s="99" t="s">
        <v>590</v>
      </c>
      <c r="C227" s="99" t="s">
        <v>591</v>
      </c>
      <c r="D227" s="99" t="s">
        <v>934</v>
      </c>
      <c r="E227" s="99" t="s">
        <v>935</v>
      </c>
      <c r="F227" s="99" t="s">
        <v>936</v>
      </c>
      <c r="G227" s="99" t="s">
        <v>74</v>
      </c>
      <c r="H227" s="99" t="s">
        <v>75</v>
      </c>
      <c r="I227" s="99" t="s">
        <v>451</v>
      </c>
      <c r="J227" s="99" t="s">
        <v>84</v>
      </c>
      <c r="K227" s="99" t="s">
        <v>85</v>
      </c>
      <c r="L227" s="103">
        <v>43103</v>
      </c>
      <c r="M227" s="103">
        <v>43616</v>
      </c>
      <c r="N227" s="104">
        <v>2000000</v>
      </c>
      <c r="O227" s="104">
        <v>1293097.45</v>
      </c>
      <c r="P227" s="104">
        <v>1180392.45</v>
      </c>
      <c r="Q227" s="104">
        <v>374254</v>
      </c>
      <c r="R227" s="167">
        <f>IF(MONTH(M227)&gt;6,YEAR(M227)+1,YEAR(M227))</f>
        <v>2019</v>
      </c>
      <c r="S227" s="215">
        <f>YEAR(L227)</f>
        <v>2018</v>
      </c>
      <c r="T227" s="214">
        <f>MONTH(L227)</f>
        <v>1</v>
      </c>
      <c r="U227" s="211" t="str">
        <f>IF(T227&gt;9,CONCATENATE(S227,T227),CONCATENATE(S227,"0",T227))</f>
        <v>201801</v>
      </c>
      <c r="V227" s="214">
        <f>N227-O227</f>
        <v>706902.55</v>
      </c>
      <c r="W227" s="214">
        <f ca="1">ROUNDUP((TODAY()-L227)/(365.25/12),0)</f>
        <v>16</v>
      </c>
      <c r="X227" s="214">
        <f>ROUNDDOWN((M227-L227)/(365.25/12),0)</f>
        <v>16</v>
      </c>
      <c r="Y227" s="214">
        <f ca="1">ROUNDDOWN((M227-TODAY())/(365.25/12),0)</f>
        <v>0</v>
      </c>
      <c r="Z227" s="216">
        <f ca="1">W227/X227</f>
        <v>1</v>
      </c>
      <c r="AA227" s="216">
        <f>O227/N227</f>
        <v>0.64654872499999994</v>
      </c>
      <c r="AB227" s="216">
        <f ca="1">AA227-Z227</f>
        <v>-0.35345127500000006</v>
      </c>
      <c r="AC227" s="217">
        <f ca="1">O227/W227</f>
        <v>80818.590624999997</v>
      </c>
      <c r="AD227" s="214">
        <f ca="1">V227-(("june 30, 2018"-TODAY())*AC227)</f>
        <v>25518209.871874999</v>
      </c>
      <c r="AE227" s="211" t="str">
        <f ca="1">IF(W227&gt;36,"1","")</f>
        <v/>
      </c>
      <c r="AF227" s="211" t="str">
        <f ca="1">IF(Y227&lt;1,"1","")</f>
        <v>1</v>
      </c>
      <c r="AG227" s="211" t="str">
        <f ca="1">IF(AB227&lt;-15%,"1","")</f>
        <v>1</v>
      </c>
      <c r="AH227" s="211" t="str">
        <f>IF(AA227&lt;40%,"1","")</f>
        <v/>
      </c>
      <c r="AI227" s="211" t="str">
        <f ca="1">IF(W227&gt;23,IF(AA227&lt;60%,"1",""),"")</f>
        <v/>
      </c>
      <c r="AJ227" s="211" t="str">
        <f ca="1">IF(Y227&lt;7,IF(AA227&lt;40%,"1",""),"")</f>
        <v/>
      </c>
      <c r="AK227" s="211" t="str">
        <f ca="1">IF(AD227&lt;0,"1","")</f>
        <v/>
      </c>
      <c r="AL227" s="218"/>
      <c r="AM227" s="218"/>
      <c r="AN227" s="211" t="e">
        <f>VLOOKUP(J227,'[2]Region code'!$A$3:$B$9,2,FALSE)</f>
        <v>#N/A</v>
      </c>
    </row>
    <row r="228" spans="1:40" ht="17.25">
      <c r="A228" s="99" t="s">
        <v>101</v>
      </c>
      <c r="B228" s="99" t="s">
        <v>102</v>
      </c>
      <c r="C228" s="99" t="s">
        <v>95</v>
      </c>
      <c r="D228" s="99" t="s">
        <v>937</v>
      </c>
      <c r="E228" s="99" t="s">
        <v>938</v>
      </c>
      <c r="F228" s="99" t="s">
        <v>939</v>
      </c>
      <c r="G228" s="99" t="s">
        <v>74</v>
      </c>
      <c r="H228" s="99" t="s">
        <v>75</v>
      </c>
      <c r="I228" s="99" t="s">
        <v>940</v>
      </c>
      <c r="J228" s="99" t="s">
        <v>2</v>
      </c>
      <c r="K228" s="99" t="s">
        <v>941</v>
      </c>
      <c r="L228" s="103">
        <v>43096</v>
      </c>
      <c r="M228" s="103">
        <v>43830</v>
      </c>
      <c r="N228" s="104">
        <v>300000</v>
      </c>
      <c r="O228" s="104">
        <v>100394.09</v>
      </c>
      <c r="P228" s="104">
        <v>78360.7</v>
      </c>
      <c r="Q228" s="104">
        <v>48830</v>
      </c>
      <c r="R228" s="167">
        <f>IF(MONTH(M228)&gt;6,YEAR(M228)+1,YEAR(M228))</f>
        <v>2020</v>
      </c>
      <c r="S228" s="215">
        <f>YEAR(L228)</f>
        <v>2017</v>
      </c>
      <c r="T228" s="214">
        <f>MONTH(L228)</f>
        <v>12</v>
      </c>
      <c r="U228" s="211" t="str">
        <f>IF(T228&gt;9,CONCATENATE(S228,T228),CONCATENATE(S228,"0",T228))</f>
        <v>201712</v>
      </c>
      <c r="V228" s="214">
        <f>N228-O228</f>
        <v>199605.91</v>
      </c>
      <c r="W228" s="214">
        <f ca="1">ROUNDUP((TODAY()-L228)/(365.25/12),0)</f>
        <v>17</v>
      </c>
      <c r="X228" s="214">
        <f>ROUNDDOWN((M228-L228)/(365.25/12),0)</f>
        <v>24</v>
      </c>
      <c r="Y228" s="214">
        <f ca="1">ROUNDDOWN((M228-TODAY())/(365.25/12),0)</f>
        <v>7</v>
      </c>
      <c r="Z228" s="216">
        <f ca="1">W228/X228</f>
        <v>0.70833333333333337</v>
      </c>
      <c r="AA228" s="216">
        <f>O228/N228</f>
        <v>0.33464696666666666</v>
      </c>
      <c r="AB228" s="216">
        <f ca="1">AA228-Z228</f>
        <v>-0.37368636666666671</v>
      </c>
      <c r="AC228" s="217">
        <f ca="1">O228/W228</f>
        <v>5905.5347058823527</v>
      </c>
      <c r="AD228" s="214">
        <f ca="1">V228-(("june 30, 2018"-TODAY())*AC228)</f>
        <v>2012605.0647058822</v>
      </c>
      <c r="AE228" s="211" t="str">
        <f ca="1">IF(W228&gt;36,"1","")</f>
        <v/>
      </c>
      <c r="AF228" s="211" t="str">
        <f ca="1">IF(Y228&lt;1,"1","")</f>
        <v/>
      </c>
      <c r="AG228" s="211" t="str">
        <f ca="1">IF(AB228&lt;-15%,"1","")</f>
        <v>1</v>
      </c>
      <c r="AH228" s="211" t="str">
        <f>IF(AA228&lt;40%,"1","")</f>
        <v>1</v>
      </c>
      <c r="AI228" s="211" t="str">
        <f ca="1">IF(W228&gt;23,IF(AA228&lt;60%,"1",""),"")</f>
        <v/>
      </c>
      <c r="AJ228" s="211" t="str">
        <f ca="1">IF(Y228&lt;7,IF(AA228&lt;40%,"1",""),"")</f>
        <v/>
      </c>
      <c r="AK228" s="211" t="str">
        <f ca="1">IF(AD228&lt;0,"1","")</f>
        <v/>
      </c>
      <c r="AL228" s="218"/>
      <c r="AM228" s="218"/>
      <c r="AN228" s="211" t="e">
        <f>VLOOKUP(J228,'[2]Region code'!$A$3:$B$9,2,FALSE)</f>
        <v>#N/A</v>
      </c>
    </row>
    <row r="229" spans="1:40" ht="17.25">
      <c r="A229" s="99" t="s">
        <v>101</v>
      </c>
      <c r="B229" s="99" t="s">
        <v>102</v>
      </c>
      <c r="C229" s="99" t="s">
        <v>95</v>
      </c>
      <c r="D229" s="99" t="s">
        <v>942</v>
      </c>
      <c r="E229" s="99" t="s">
        <v>943</v>
      </c>
      <c r="F229" s="99" t="s">
        <v>944</v>
      </c>
      <c r="G229" s="99" t="s">
        <v>74</v>
      </c>
      <c r="H229" s="99" t="s">
        <v>75</v>
      </c>
      <c r="I229" s="99" t="s">
        <v>945</v>
      </c>
      <c r="J229" s="99" t="s">
        <v>2</v>
      </c>
      <c r="K229" s="99" t="s">
        <v>946</v>
      </c>
      <c r="L229" s="103">
        <v>43096</v>
      </c>
      <c r="M229" s="103">
        <v>43646</v>
      </c>
      <c r="N229" s="104">
        <v>550000</v>
      </c>
      <c r="O229" s="104">
        <v>317803.36</v>
      </c>
      <c r="P229" s="104">
        <v>255718.33</v>
      </c>
      <c r="Q229" s="104">
        <v>29700.36</v>
      </c>
      <c r="R229" s="167">
        <f>IF(MONTH(M229)&gt;6,YEAR(M229)+1,YEAR(M229))</f>
        <v>2019</v>
      </c>
      <c r="S229" s="215">
        <f>YEAR(L229)</f>
        <v>2017</v>
      </c>
      <c r="T229" s="214">
        <f>MONTH(L229)</f>
        <v>12</v>
      </c>
      <c r="U229" s="211" t="str">
        <f>IF(T229&gt;9,CONCATENATE(S229,T229),CONCATENATE(S229,"0",T229))</f>
        <v>201712</v>
      </c>
      <c r="V229" s="214">
        <f>N229-O229</f>
        <v>232196.64</v>
      </c>
      <c r="W229" s="214">
        <f ca="1">ROUNDUP((TODAY()-L229)/(365.25/12),0)</f>
        <v>17</v>
      </c>
      <c r="X229" s="214">
        <f>ROUNDDOWN((M229-L229)/(365.25/12),0)</f>
        <v>18</v>
      </c>
      <c r="Y229" s="214">
        <f ca="1">ROUNDDOWN((M229-TODAY())/(365.25/12),0)</f>
        <v>1</v>
      </c>
      <c r="Z229" s="216">
        <f ca="1">W229/X229</f>
        <v>0.94444444444444442</v>
      </c>
      <c r="AA229" s="216">
        <f>O229/N229</f>
        <v>0.57782429090909093</v>
      </c>
      <c r="AB229" s="216">
        <f ca="1">AA229-Z229</f>
        <v>-0.36662015353535349</v>
      </c>
      <c r="AC229" s="217">
        <f ca="1">O229/W229</f>
        <v>18694.315294117645</v>
      </c>
      <c r="AD229" s="214">
        <f ca="1">V229-(("june 30, 2018"-TODAY())*AC229)</f>
        <v>5971351.4352941168</v>
      </c>
      <c r="AE229" s="211" t="str">
        <f ca="1">IF(W229&gt;36,"1","")</f>
        <v/>
      </c>
      <c r="AF229" s="211" t="str">
        <f ca="1">IF(Y229&lt;1,"1","")</f>
        <v/>
      </c>
      <c r="AG229" s="211" t="str">
        <f ca="1">IF(AB229&lt;-15%,"1","")</f>
        <v>1</v>
      </c>
      <c r="AH229" s="211" t="str">
        <f>IF(AA229&lt;40%,"1","")</f>
        <v/>
      </c>
      <c r="AI229" s="211" t="str">
        <f ca="1">IF(W229&gt;23,IF(AA229&lt;60%,"1",""),"")</f>
        <v/>
      </c>
      <c r="AJ229" s="211" t="str">
        <f ca="1">IF(Y229&lt;7,IF(AA229&lt;40%,"1",""),"")</f>
        <v/>
      </c>
      <c r="AK229" s="211" t="str">
        <f ca="1">IF(AD229&lt;0,"1","")</f>
        <v/>
      </c>
      <c r="AL229" s="218"/>
      <c r="AM229" s="218"/>
      <c r="AN229" s="211" t="e">
        <f>VLOOKUP(J229,'[2]Region code'!$A$3:$B$9,2,FALSE)</f>
        <v>#N/A</v>
      </c>
    </row>
    <row r="230" spans="1:40" ht="17.25">
      <c r="A230" s="99" t="s">
        <v>290</v>
      </c>
      <c r="B230" s="99" t="s">
        <v>291</v>
      </c>
      <c r="C230" s="99" t="s">
        <v>70</v>
      </c>
      <c r="D230" s="99" t="s">
        <v>947</v>
      </c>
      <c r="E230" s="99" t="s">
        <v>948</v>
      </c>
      <c r="F230" s="99" t="s">
        <v>949</v>
      </c>
      <c r="G230" s="99" t="s">
        <v>74</v>
      </c>
      <c r="H230" s="99" t="s">
        <v>75</v>
      </c>
      <c r="I230" s="99" t="s">
        <v>950</v>
      </c>
      <c r="J230" s="99" t="s">
        <v>2</v>
      </c>
      <c r="K230" s="99" t="s">
        <v>249</v>
      </c>
      <c r="L230" s="103">
        <v>43091</v>
      </c>
      <c r="M230" s="103">
        <v>43646</v>
      </c>
      <c r="N230" s="104">
        <v>150000</v>
      </c>
      <c r="O230" s="104">
        <v>136796.65</v>
      </c>
      <c r="P230" s="104">
        <v>122165.22</v>
      </c>
      <c r="Q230" s="104">
        <v>0</v>
      </c>
      <c r="R230" s="167">
        <f>IF(MONTH(M230)&gt;6,YEAR(M230)+1,YEAR(M230))</f>
        <v>2019</v>
      </c>
      <c r="S230" s="215">
        <f>YEAR(L230)</f>
        <v>2017</v>
      </c>
      <c r="T230" s="214">
        <f>MONTH(L230)</f>
        <v>12</v>
      </c>
      <c r="U230" s="211" t="str">
        <f>IF(T230&gt;9,CONCATENATE(S230,T230),CONCATENATE(S230,"0",T230))</f>
        <v>201712</v>
      </c>
      <c r="V230" s="214">
        <f>N230-O230</f>
        <v>13203.350000000006</v>
      </c>
      <c r="W230" s="214">
        <f ca="1">ROUNDUP((TODAY()-L230)/(365.25/12),0)</f>
        <v>17</v>
      </c>
      <c r="X230" s="214">
        <f>ROUNDDOWN((M230-L230)/(365.25/12),0)</f>
        <v>18</v>
      </c>
      <c r="Y230" s="214">
        <f ca="1">ROUNDDOWN((M230-TODAY())/(365.25/12),0)</f>
        <v>1</v>
      </c>
      <c r="Z230" s="216">
        <f ca="1">W230/X230</f>
        <v>0.94444444444444442</v>
      </c>
      <c r="AA230" s="216">
        <f>O230/N230</f>
        <v>0.91197766666666658</v>
      </c>
      <c r="AB230" s="216">
        <f ca="1">AA230-Z230</f>
        <v>-3.2466777777777844E-2</v>
      </c>
      <c r="AC230" s="217">
        <f ca="1">O230/W230</f>
        <v>8046.8617647058818</v>
      </c>
      <c r="AD230" s="214">
        <f ca="1">V230-(("june 30, 2018"-TODAY())*AC230)</f>
        <v>2483589.911764706</v>
      </c>
      <c r="AE230" s="211" t="str">
        <f ca="1">IF(W230&gt;36,"1","")</f>
        <v/>
      </c>
      <c r="AF230" s="211" t="str">
        <f ca="1">IF(Y230&lt;1,"1","")</f>
        <v/>
      </c>
      <c r="AG230" s="211" t="str">
        <f ca="1">IF(AB230&lt;-15%,"1","")</f>
        <v/>
      </c>
      <c r="AH230" s="211" t="str">
        <f>IF(AA230&lt;40%,"1","")</f>
        <v/>
      </c>
      <c r="AI230" s="211" t="str">
        <f ca="1">IF(W230&gt;23,IF(AA230&lt;60%,"1",""),"")</f>
        <v/>
      </c>
      <c r="AJ230" s="211" t="str">
        <f ca="1">IF(Y230&lt;7,IF(AA230&lt;40%,"1",""),"")</f>
        <v/>
      </c>
      <c r="AK230" s="211" t="str">
        <f ca="1">IF(AD230&lt;0,"1","")</f>
        <v/>
      </c>
      <c r="AL230" s="218"/>
      <c r="AM230" s="218"/>
      <c r="AN230" s="211" t="e">
        <f>VLOOKUP(J230,'[2]Region code'!$A$3:$B$9,2,FALSE)</f>
        <v>#N/A</v>
      </c>
    </row>
    <row r="231" spans="1:40" ht="17.25">
      <c r="A231" s="99" t="s">
        <v>118</v>
      </c>
      <c r="B231" s="99" t="s">
        <v>119</v>
      </c>
      <c r="C231" s="99" t="s">
        <v>120</v>
      </c>
      <c r="D231" s="99" t="s">
        <v>951</v>
      </c>
      <c r="E231" s="99" t="s">
        <v>952</v>
      </c>
      <c r="F231" s="99" t="s">
        <v>953</v>
      </c>
      <c r="G231" s="99" t="s">
        <v>74</v>
      </c>
      <c r="H231" s="99" t="s">
        <v>75</v>
      </c>
      <c r="I231" s="99" t="s">
        <v>242</v>
      </c>
      <c r="J231" s="99" t="s">
        <v>7</v>
      </c>
      <c r="K231" s="99" t="s">
        <v>494</v>
      </c>
      <c r="L231" s="103">
        <v>43090</v>
      </c>
      <c r="M231" s="103">
        <v>44012</v>
      </c>
      <c r="N231" s="104">
        <v>1250000</v>
      </c>
      <c r="O231" s="104">
        <v>209159.82</v>
      </c>
      <c r="P231" s="104">
        <v>117910.12</v>
      </c>
      <c r="Q231" s="104">
        <v>0</v>
      </c>
      <c r="R231" s="167">
        <f>IF(MONTH(M231)&gt;6,YEAR(M231)+1,YEAR(M231))</f>
        <v>2020</v>
      </c>
      <c r="S231" s="215">
        <f>YEAR(L231)</f>
        <v>2017</v>
      </c>
      <c r="T231" s="214">
        <f>MONTH(L231)</f>
        <v>12</v>
      </c>
      <c r="U231" s="211" t="str">
        <f>IF(T231&gt;9,CONCATENATE(S231,T231),CONCATENATE(S231,"0",T231))</f>
        <v>201712</v>
      </c>
      <c r="V231" s="214">
        <f>N231-O231</f>
        <v>1040840.1799999999</v>
      </c>
      <c r="W231" s="214">
        <f ca="1">ROUNDUP((TODAY()-L231)/(365.25/12),0)</f>
        <v>17</v>
      </c>
      <c r="X231" s="214">
        <f>ROUNDDOWN((M231-L231)/(365.25/12),0)</f>
        <v>30</v>
      </c>
      <c r="Y231" s="214">
        <f ca="1">ROUNDDOWN((M231-TODAY())/(365.25/12),0)</f>
        <v>13</v>
      </c>
      <c r="Z231" s="216">
        <f ca="1">W231/X231</f>
        <v>0.56666666666666665</v>
      </c>
      <c r="AA231" s="216">
        <f>O231/N231</f>
        <v>0.167327856</v>
      </c>
      <c r="AB231" s="216">
        <f ca="1">AA231-Z231</f>
        <v>-0.39933881066666665</v>
      </c>
      <c r="AC231" s="217">
        <f ca="1">O231/W231</f>
        <v>12303.518823529412</v>
      </c>
      <c r="AD231" s="214">
        <f ca="1">V231-(("june 30, 2018"-TODAY())*AC231)</f>
        <v>4818020.4588235291</v>
      </c>
      <c r="AE231" s="211" t="str">
        <f ca="1">IF(W231&gt;36,"1","")</f>
        <v/>
      </c>
      <c r="AF231" s="211" t="str">
        <f ca="1">IF(Y231&lt;1,"1","")</f>
        <v/>
      </c>
      <c r="AG231" s="211" t="str">
        <f ca="1">IF(AB231&lt;-15%,"1","")</f>
        <v>1</v>
      </c>
      <c r="AH231" s="211" t="str">
        <f>IF(AA231&lt;40%,"1","")</f>
        <v>1</v>
      </c>
      <c r="AI231" s="211" t="str">
        <f ca="1">IF(W231&gt;23,IF(AA231&lt;60%,"1",""),"")</f>
        <v/>
      </c>
      <c r="AJ231" s="211" t="str">
        <f ca="1">IF(Y231&lt;7,IF(AA231&lt;40%,"1",""),"")</f>
        <v/>
      </c>
      <c r="AK231" s="211" t="str">
        <f ca="1">IF(AD231&lt;0,"1","")</f>
        <v/>
      </c>
      <c r="AL231" s="218"/>
      <c r="AM231" s="218"/>
      <c r="AN231" s="211" t="e">
        <f>VLOOKUP(J231,'[2]Region code'!$A$3:$B$9,2,FALSE)</f>
        <v>#N/A</v>
      </c>
    </row>
    <row r="232" spans="1:40" ht="17.25">
      <c r="A232" s="99" t="s">
        <v>866</v>
      </c>
      <c r="B232" s="99" t="s">
        <v>320</v>
      </c>
      <c r="C232" s="99" t="s">
        <v>80</v>
      </c>
      <c r="D232" s="99" t="s">
        <v>954</v>
      </c>
      <c r="E232" s="99" t="s">
        <v>387</v>
      </c>
      <c r="F232" s="99" t="s">
        <v>388</v>
      </c>
      <c r="G232" s="99" t="s">
        <v>74</v>
      </c>
      <c r="H232" s="99" t="s">
        <v>75</v>
      </c>
      <c r="I232" s="99" t="s">
        <v>389</v>
      </c>
      <c r="J232" s="99" t="s">
        <v>84</v>
      </c>
      <c r="K232" s="99" t="s">
        <v>85</v>
      </c>
      <c r="L232" s="103">
        <v>43088</v>
      </c>
      <c r="M232" s="103">
        <v>43769</v>
      </c>
      <c r="N232" s="104">
        <v>500000</v>
      </c>
      <c r="O232" s="104">
        <v>369200.5</v>
      </c>
      <c r="P232" s="104">
        <v>276438.61</v>
      </c>
      <c r="Q232" s="104">
        <v>129107.72</v>
      </c>
      <c r="R232" s="167">
        <f>IF(MONTH(M232)&gt;6,YEAR(M232)+1,YEAR(M232))</f>
        <v>2020</v>
      </c>
      <c r="S232" s="215">
        <f>YEAR(L232)</f>
        <v>2017</v>
      </c>
      <c r="T232" s="214">
        <f>MONTH(L232)</f>
        <v>12</v>
      </c>
      <c r="U232" s="211" t="str">
        <f>IF(T232&gt;9,CONCATENATE(S232,T232),CONCATENATE(S232,"0",T232))</f>
        <v>201712</v>
      </c>
      <c r="V232" s="214">
        <f>N232-O232</f>
        <v>130799.5</v>
      </c>
      <c r="W232" s="214">
        <f ca="1">ROUNDUP((TODAY()-L232)/(365.25/12),0)</f>
        <v>17</v>
      </c>
      <c r="X232" s="214">
        <f>ROUNDDOWN((M232-L232)/(365.25/12),0)</f>
        <v>22</v>
      </c>
      <c r="Y232" s="214">
        <f ca="1">ROUNDDOWN((M232-TODAY())/(365.25/12),0)</f>
        <v>5</v>
      </c>
      <c r="Z232" s="216">
        <f ca="1">W232/X232</f>
        <v>0.77272727272727271</v>
      </c>
      <c r="AA232" s="216">
        <f>O232/N232</f>
        <v>0.73840099999999997</v>
      </c>
      <c r="AB232" s="216">
        <f ca="1">AA232-Z232</f>
        <v>-3.4326272727272733E-2</v>
      </c>
      <c r="AC232" s="217">
        <f ca="1">O232/W232</f>
        <v>21717.676470588234</v>
      </c>
      <c r="AD232" s="214">
        <f ca="1">V232-(("june 30, 2018"-TODAY())*AC232)</f>
        <v>6798126.176470588</v>
      </c>
      <c r="AE232" s="211" t="str">
        <f ca="1">IF(W232&gt;36,"1","")</f>
        <v/>
      </c>
      <c r="AF232" s="211" t="str">
        <f ca="1">IF(Y232&lt;1,"1","")</f>
        <v/>
      </c>
      <c r="AG232" s="211" t="str">
        <f ca="1">IF(AB232&lt;-15%,"1","")</f>
        <v/>
      </c>
      <c r="AH232" s="211" t="str">
        <f>IF(AA232&lt;40%,"1","")</f>
        <v/>
      </c>
      <c r="AI232" s="211" t="str">
        <f ca="1">IF(W232&gt;23,IF(AA232&lt;60%,"1",""),"")</f>
        <v/>
      </c>
      <c r="AJ232" s="211" t="str">
        <f ca="1">IF(Y232&lt;7,IF(AA232&lt;40%,"1",""),"")</f>
        <v/>
      </c>
      <c r="AK232" s="211" t="str">
        <f ca="1">IF(AD232&lt;0,"1","")</f>
        <v/>
      </c>
      <c r="AL232" s="218"/>
      <c r="AM232" s="218"/>
      <c r="AN232" s="211" t="e">
        <f>VLOOKUP(J232,'[2]Region code'!$A$3:$B$9,2,FALSE)</f>
        <v>#N/A</v>
      </c>
    </row>
    <row r="233" spans="1:40" ht="17.25">
      <c r="A233" s="99" t="s">
        <v>806</v>
      </c>
      <c r="B233" s="99" t="s">
        <v>807</v>
      </c>
      <c r="C233" s="99" t="s">
        <v>80</v>
      </c>
      <c r="D233" s="99" t="s">
        <v>955</v>
      </c>
      <c r="E233" s="99" t="s">
        <v>956</v>
      </c>
      <c r="F233" s="99" t="s">
        <v>957</v>
      </c>
      <c r="G233" s="99" t="s">
        <v>74</v>
      </c>
      <c r="H233" s="99" t="s">
        <v>75</v>
      </c>
      <c r="I233" s="99" t="s">
        <v>451</v>
      </c>
      <c r="J233" s="99" t="s">
        <v>84</v>
      </c>
      <c r="K233" s="99" t="s">
        <v>85</v>
      </c>
      <c r="L233" s="103">
        <v>43087</v>
      </c>
      <c r="M233" s="103">
        <v>43708</v>
      </c>
      <c r="N233" s="104">
        <v>350000</v>
      </c>
      <c r="O233" s="104">
        <v>122524.68</v>
      </c>
      <c r="P233" s="104">
        <v>120.5</v>
      </c>
      <c r="Q233" s="104">
        <v>57424</v>
      </c>
      <c r="R233" s="167">
        <f>IF(MONTH(M233)&gt;6,YEAR(M233)+1,YEAR(M233))</f>
        <v>2020</v>
      </c>
      <c r="S233" s="215">
        <f>YEAR(L233)</f>
        <v>2017</v>
      </c>
      <c r="T233" s="214">
        <f>MONTH(L233)</f>
        <v>12</v>
      </c>
      <c r="U233" s="211" t="str">
        <f>IF(T233&gt;9,CONCATENATE(S233,T233),CONCATENATE(S233,"0",T233))</f>
        <v>201712</v>
      </c>
      <c r="V233" s="214">
        <f>N233-O233</f>
        <v>227475.32</v>
      </c>
      <c r="W233" s="214">
        <f ca="1">ROUNDUP((TODAY()-L233)/(365.25/12),0)</f>
        <v>17</v>
      </c>
      <c r="X233" s="214">
        <f>ROUNDDOWN((M233-L233)/(365.25/12),0)</f>
        <v>20</v>
      </c>
      <c r="Y233" s="214">
        <f ca="1">ROUNDDOWN((M233-TODAY())/(365.25/12),0)</f>
        <v>3</v>
      </c>
      <c r="Z233" s="216">
        <f ca="1">W233/X233</f>
        <v>0.85</v>
      </c>
      <c r="AA233" s="216">
        <f>O233/N233</f>
        <v>0.35007051428571428</v>
      </c>
      <c r="AB233" s="216">
        <f ca="1">AA233-Z233</f>
        <v>-0.49992948571428569</v>
      </c>
      <c r="AC233" s="217">
        <f ca="1">O233/W233</f>
        <v>7207.3341176470585</v>
      </c>
      <c r="AD233" s="214">
        <f ca="1">V233-(("june 30, 2018"-TODAY())*AC233)</f>
        <v>2440126.8941176469</v>
      </c>
      <c r="AE233" s="211" t="str">
        <f ca="1">IF(W233&gt;36,"1","")</f>
        <v/>
      </c>
      <c r="AF233" s="211" t="str">
        <f ca="1">IF(Y233&lt;1,"1","")</f>
        <v/>
      </c>
      <c r="AG233" s="211" t="str">
        <f ca="1">IF(AB233&lt;-15%,"1","")</f>
        <v>1</v>
      </c>
      <c r="AH233" s="211" t="str">
        <f>IF(AA233&lt;40%,"1","")</f>
        <v>1</v>
      </c>
      <c r="AI233" s="211" t="str">
        <f ca="1">IF(W233&gt;23,IF(AA233&lt;60%,"1",""),"")</f>
        <v/>
      </c>
      <c r="AJ233" s="211" t="str">
        <f ca="1">IF(Y233&lt;7,IF(AA233&lt;40%,"1",""),"")</f>
        <v>1</v>
      </c>
      <c r="AK233" s="211" t="str">
        <f ca="1">IF(AD233&lt;0,"1","")</f>
        <v/>
      </c>
      <c r="AL233" s="218"/>
      <c r="AM233" s="218"/>
      <c r="AN233" s="211" t="e">
        <f>VLOOKUP(J233,'[2]Region code'!$A$3:$B$9,2,FALSE)</f>
        <v>#N/A</v>
      </c>
    </row>
    <row r="234" spans="1:40" ht="17.25">
      <c r="A234" s="99" t="s">
        <v>806</v>
      </c>
      <c r="B234" s="99" t="s">
        <v>807</v>
      </c>
      <c r="C234" s="99" t="s">
        <v>80</v>
      </c>
      <c r="D234" s="99" t="s">
        <v>958</v>
      </c>
      <c r="E234" s="99" t="s">
        <v>931</v>
      </c>
      <c r="F234" s="99" t="s">
        <v>959</v>
      </c>
      <c r="G234" s="99" t="s">
        <v>74</v>
      </c>
      <c r="H234" s="99" t="s">
        <v>75</v>
      </c>
      <c r="I234" s="99" t="s">
        <v>933</v>
      </c>
      <c r="J234" s="99" t="s">
        <v>3</v>
      </c>
      <c r="K234" s="99" t="s">
        <v>154</v>
      </c>
      <c r="L234" s="103">
        <v>43077</v>
      </c>
      <c r="M234" s="103">
        <v>43430</v>
      </c>
      <c r="N234" s="104">
        <v>300000</v>
      </c>
      <c r="O234" s="104">
        <v>297345.99</v>
      </c>
      <c r="P234" s="104">
        <v>146536.18</v>
      </c>
      <c r="Q234" s="104">
        <v>0</v>
      </c>
      <c r="R234" s="167">
        <f>IF(MONTH(M234)&gt;6,YEAR(M234)+1,YEAR(M234))</f>
        <v>2019</v>
      </c>
      <c r="S234" s="215">
        <f>YEAR(L234)</f>
        <v>2017</v>
      </c>
      <c r="T234" s="214">
        <f>MONTH(L234)</f>
        <v>12</v>
      </c>
      <c r="U234" s="211" t="str">
        <f>IF(T234&gt;9,CONCATENATE(S234,T234),CONCATENATE(S234,"0",T234))</f>
        <v>201712</v>
      </c>
      <c r="V234" s="214">
        <f>N234-O234</f>
        <v>2654.0100000000093</v>
      </c>
      <c r="W234" s="214">
        <f ca="1">ROUNDUP((TODAY()-L234)/(365.25/12),0)</f>
        <v>17</v>
      </c>
      <c r="X234" s="214">
        <f>ROUNDDOWN((M234-L234)/(365.25/12),0)</f>
        <v>11</v>
      </c>
      <c r="Y234" s="214">
        <f ca="1">ROUNDDOWN((M234-TODAY())/(365.25/12),0)</f>
        <v>-5</v>
      </c>
      <c r="Z234" s="216">
        <f ca="1">W234/X234</f>
        <v>1.5454545454545454</v>
      </c>
      <c r="AA234" s="216">
        <f>O234/N234</f>
        <v>0.99115330000000001</v>
      </c>
      <c r="AB234" s="216">
        <f ca="1">AA234-Z234</f>
        <v>-0.5543012454545454</v>
      </c>
      <c r="AC234" s="217">
        <f ca="1">O234/W234</f>
        <v>17490.940588235295</v>
      </c>
      <c r="AD234" s="214">
        <f ca="1">V234-(("june 30, 2018"-TODAY())*AC234)</f>
        <v>5372372.770588235</v>
      </c>
      <c r="AE234" s="211" t="str">
        <f ca="1">IF(W234&gt;36,"1","")</f>
        <v/>
      </c>
      <c r="AF234" s="211" t="str">
        <f ca="1">IF(Y234&lt;1,"1","")</f>
        <v>1</v>
      </c>
      <c r="AG234" s="211" t="str">
        <f ca="1">IF(AB234&lt;-15%,"1","")</f>
        <v>1</v>
      </c>
      <c r="AH234" s="211" t="str">
        <f>IF(AA234&lt;40%,"1","")</f>
        <v/>
      </c>
      <c r="AI234" s="211" t="str">
        <f ca="1">IF(W234&gt;23,IF(AA234&lt;60%,"1",""),"")</f>
        <v/>
      </c>
      <c r="AJ234" s="211" t="str">
        <f ca="1">IF(Y234&lt;7,IF(AA234&lt;40%,"1",""),"")</f>
        <v/>
      </c>
      <c r="AK234" s="211" t="str">
        <f ca="1">IF(AD234&lt;0,"1","")</f>
        <v/>
      </c>
      <c r="AL234" s="218"/>
      <c r="AM234" s="218"/>
      <c r="AN234" s="211" t="e">
        <f>VLOOKUP(J234,'[2]Region code'!$A$3:$B$9,2,FALSE)</f>
        <v>#N/A</v>
      </c>
    </row>
    <row r="235" spans="1:40" ht="17.25">
      <c r="A235" s="99" t="s">
        <v>960</v>
      </c>
      <c r="B235" s="99" t="s">
        <v>87</v>
      </c>
      <c r="C235" s="99" t="s">
        <v>80</v>
      </c>
      <c r="D235" s="99" t="s">
        <v>961</v>
      </c>
      <c r="E235" s="99" t="s">
        <v>145</v>
      </c>
      <c r="F235" s="99" t="s">
        <v>962</v>
      </c>
      <c r="G235" s="99" t="s">
        <v>74</v>
      </c>
      <c r="H235" s="99" t="s">
        <v>75</v>
      </c>
      <c r="I235" s="99" t="s">
        <v>147</v>
      </c>
      <c r="J235" s="99" t="s">
        <v>4</v>
      </c>
      <c r="K235" s="99" t="s">
        <v>92</v>
      </c>
      <c r="L235" s="103">
        <v>43070</v>
      </c>
      <c r="M235" s="103">
        <v>44073</v>
      </c>
      <c r="N235" s="104">
        <v>1000000</v>
      </c>
      <c r="O235" s="104">
        <v>560563.6</v>
      </c>
      <c r="P235" s="104">
        <v>377523.22</v>
      </c>
      <c r="Q235" s="104">
        <v>25958</v>
      </c>
      <c r="R235" s="167">
        <f>IF(MONTH(M235)&gt;6,YEAR(M235)+1,YEAR(M235))</f>
        <v>2021</v>
      </c>
      <c r="S235" s="215">
        <f>YEAR(L235)</f>
        <v>2017</v>
      </c>
      <c r="T235" s="214">
        <f>MONTH(L235)</f>
        <v>12</v>
      </c>
      <c r="U235" s="211" t="str">
        <f>IF(T235&gt;9,CONCATENATE(S235,T235),CONCATENATE(S235,"0",T235))</f>
        <v>201712</v>
      </c>
      <c r="V235" s="214">
        <f>N235-O235</f>
        <v>439436.4</v>
      </c>
      <c r="W235" s="214">
        <f ca="1">ROUNDUP((TODAY()-L235)/(365.25/12),0)</f>
        <v>18</v>
      </c>
      <c r="X235" s="214">
        <f>ROUNDDOWN((M235-L235)/(365.25/12),0)</f>
        <v>32</v>
      </c>
      <c r="Y235" s="214">
        <f ca="1">ROUNDDOWN((M235-TODAY())/(365.25/12),0)</f>
        <v>15</v>
      </c>
      <c r="Z235" s="216">
        <f ca="1">W235/X235</f>
        <v>0.5625</v>
      </c>
      <c r="AA235" s="216">
        <f>O235/N235</f>
        <v>0.56056359999999994</v>
      </c>
      <c r="AB235" s="216">
        <f ca="1">AA235-Z235</f>
        <v>-1.9364000000000603E-3</v>
      </c>
      <c r="AC235" s="217">
        <f ca="1">O235/W235</f>
        <v>31142.42222222222</v>
      </c>
      <c r="AD235" s="214">
        <f ca="1">V235-(("june 30, 2018"-TODAY())*AC235)</f>
        <v>10000160.022222221</v>
      </c>
      <c r="AE235" s="211" t="str">
        <f ca="1">IF(W235&gt;36,"1","")</f>
        <v/>
      </c>
      <c r="AF235" s="211" t="str">
        <f ca="1">IF(Y235&lt;1,"1","")</f>
        <v/>
      </c>
      <c r="AG235" s="211" t="str">
        <f ca="1">IF(AB235&lt;-15%,"1","")</f>
        <v/>
      </c>
      <c r="AH235" s="211" t="str">
        <f>IF(AA235&lt;40%,"1","")</f>
        <v/>
      </c>
      <c r="AI235" s="211" t="str">
        <f ca="1">IF(W235&gt;23,IF(AA235&lt;60%,"1",""),"")</f>
        <v/>
      </c>
      <c r="AJ235" s="211" t="str">
        <f ca="1">IF(Y235&lt;7,IF(AA235&lt;40%,"1",""),"")</f>
        <v/>
      </c>
      <c r="AK235" s="211" t="str">
        <f ca="1">IF(AD235&lt;0,"1","")</f>
        <v/>
      </c>
      <c r="AL235" s="218"/>
      <c r="AM235" s="218"/>
      <c r="AN235" s="211" t="e">
        <f>VLOOKUP(J235,'[2]Region code'!$A$3:$B$9,2,FALSE)</f>
        <v>#N/A</v>
      </c>
    </row>
    <row r="236" spans="1:40" ht="17.25">
      <c r="A236" s="99" t="s">
        <v>960</v>
      </c>
      <c r="B236" s="99" t="s">
        <v>87</v>
      </c>
      <c r="C236" s="99" t="s">
        <v>80</v>
      </c>
      <c r="D236" s="99" t="s">
        <v>963</v>
      </c>
      <c r="E236" s="99" t="s">
        <v>964</v>
      </c>
      <c r="F236" s="99" t="s">
        <v>965</v>
      </c>
      <c r="G236" s="99" t="s">
        <v>74</v>
      </c>
      <c r="H236" s="99" t="s">
        <v>75</v>
      </c>
      <c r="I236" s="99" t="s">
        <v>147</v>
      </c>
      <c r="J236" s="99" t="s">
        <v>4</v>
      </c>
      <c r="K236" s="99" t="s">
        <v>92</v>
      </c>
      <c r="L236" s="103">
        <v>43070</v>
      </c>
      <c r="M236" s="103">
        <v>43799</v>
      </c>
      <c r="N236" s="104">
        <v>300000</v>
      </c>
      <c r="O236" s="104">
        <v>85657.65</v>
      </c>
      <c r="P236" s="104">
        <v>85657.65</v>
      </c>
      <c r="Q236" s="104">
        <v>5875</v>
      </c>
      <c r="R236" s="167">
        <f>IF(MONTH(M236)&gt;6,YEAR(M236)+1,YEAR(M236))</f>
        <v>2020</v>
      </c>
      <c r="S236" s="215">
        <f>YEAR(L236)</f>
        <v>2017</v>
      </c>
      <c r="T236" s="214">
        <f>MONTH(L236)</f>
        <v>12</v>
      </c>
      <c r="U236" s="211" t="str">
        <f>IF(T236&gt;9,CONCATENATE(S236,T236),CONCATENATE(S236,"0",T236))</f>
        <v>201712</v>
      </c>
      <c r="V236" s="214">
        <f>N236-O236</f>
        <v>214342.35</v>
      </c>
      <c r="W236" s="214">
        <f ca="1">ROUNDUP((TODAY()-L236)/(365.25/12),0)</f>
        <v>18</v>
      </c>
      <c r="X236" s="214">
        <f>ROUNDDOWN((M236-L236)/(365.25/12),0)</f>
        <v>23</v>
      </c>
      <c r="Y236" s="214">
        <f ca="1">ROUNDDOWN((M236-TODAY())/(365.25/12),0)</f>
        <v>6</v>
      </c>
      <c r="Z236" s="216">
        <f ca="1">W236/X236</f>
        <v>0.78260869565217395</v>
      </c>
      <c r="AA236" s="216">
        <f>O236/N236</f>
        <v>0.28552549999999999</v>
      </c>
      <c r="AB236" s="216">
        <f ca="1">AA236-Z236</f>
        <v>-0.49708319565217396</v>
      </c>
      <c r="AC236" s="217">
        <f ca="1">O236/W236</f>
        <v>4758.7583333333332</v>
      </c>
      <c r="AD236" s="214">
        <f ca="1">V236-(("june 30, 2018"-TODAY())*AC236)</f>
        <v>1675281.1583333334</v>
      </c>
      <c r="AE236" s="211" t="str">
        <f ca="1">IF(W236&gt;36,"1","")</f>
        <v/>
      </c>
      <c r="AF236" s="211" t="str">
        <f ca="1">IF(Y236&lt;1,"1","")</f>
        <v/>
      </c>
      <c r="AG236" s="211" t="str">
        <f ca="1">IF(AB236&lt;-15%,"1","")</f>
        <v>1</v>
      </c>
      <c r="AH236" s="211" t="str">
        <f>IF(AA236&lt;40%,"1","")</f>
        <v>1</v>
      </c>
      <c r="AI236" s="211" t="str">
        <f ca="1">IF(W236&gt;23,IF(AA236&lt;60%,"1",""),"")</f>
        <v/>
      </c>
      <c r="AJ236" s="211" t="str">
        <f ca="1">IF(Y236&lt;7,IF(AA236&lt;40%,"1",""),"")</f>
        <v>1</v>
      </c>
      <c r="AK236" s="211" t="str">
        <f ca="1">IF(AD236&lt;0,"1","")</f>
        <v/>
      </c>
      <c r="AL236" s="218"/>
      <c r="AM236" s="218"/>
      <c r="AN236" s="211" t="e">
        <f>VLOOKUP(J236,'[2]Region code'!$A$3:$B$9,2,FALSE)</f>
        <v>#N/A</v>
      </c>
    </row>
    <row r="237" spans="1:40" ht="17.25">
      <c r="A237" s="99" t="s">
        <v>589</v>
      </c>
      <c r="B237" s="99" t="s">
        <v>590</v>
      </c>
      <c r="C237" s="99" t="s">
        <v>591</v>
      </c>
      <c r="D237" s="99" t="s">
        <v>966</v>
      </c>
      <c r="E237" s="99" t="s">
        <v>943</v>
      </c>
      <c r="F237" s="99" t="s">
        <v>967</v>
      </c>
      <c r="G237" s="99" t="s">
        <v>74</v>
      </c>
      <c r="H237" s="99" t="s">
        <v>75</v>
      </c>
      <c r="I237" s="99" t="s">
        <v>945</v>
      </c>
      <c r="J237" s="99" t="s">
        <v>2</v>
      </c>
      <c r="K237" s="99" t="s">
        <v>946</v>
      </c>
      <c r="L237" s="103">
        <v>43068</v>
      </c>
      <c r="M237" s="103">
        <v>43465</v>
      </c>
      <c r="N237" s="104">
        <v>350000</v>
      </c>
      <c r="O237" s="104">
        <v>349867.14</v>
      </c>
      <c r="P237" s="104">
        <v>34079.019999999997</v>
      </c>
      <c r="Q237" s="104">
        <v>0</v>
      </c>
      <c r="R237" s="167">
        <f>IF(MONTH(M237)&gt;6,YEAR(M237)+1,YEAR(M237))</f>
        <v>2019</v>
      </c>
      <c r="S237" s="215">
        <f>YEAR(L237)</f>
        <v>2017</v>
      </c>
      <c r="T237" s="214">
        <f>MONTH(L237)</f>
        <v>11</v>
      </c>
      <c r="U237" s="211" t="str">
        <f>IF(T237&gt;9,CONCATENATE(S237,T237),CONCATENATE(S237,"0",T237))</f>
        <v>201711</v>
      </c>
      <c r="V237" s="214">
        <f>N237-O237</f>
        <v>132.85999999998603</v>
      </c>
      <c r="W237" s="214">
        <f ca="1">ROUNDUP((TODAY()-L237)/(365.25/12),0)</f>
        <v>18</v>
      </c>
      <c r="X237" s="214">
        <f>ROUNDDOWN((M237-L237)/(365.25/12),0)</f>
        <v>13</v>
      </c>
      <c r="Y237" s="214">
        <f ca="1">ROUNDDOWN((M237-TODAY())/(365.25/12),0)</f>
        <v>-4</v>
      </c>
      <c r="Z237" s="216">
        <f ca="1">W237/X237</f>
        <v>1.3846153846153846</v>
      </c>
      <c r="AA237" s="216">
        <f>O237/N237</f>
        <v>0.99962040000000008</v>
      </c>
      <c r="AB237" s="216">
        <f ca="1">AA237-Z237</f>
        <v>-0.38499498461538451</v>
      </c>
      <c r="AC237" s="217">
        <f ca="1">O237/W237</f>
        <v>19437.063333333335</v>
      </c>
      <c r="AD237" s="214">
        <f ca="1">V237-(("june 30, 2018"-TODAY())*AC237)</f>
        <v>5967311.3033333346</v>
      </c>
      <c r="AE237" s="211" t="str">
        <f ca="1">IF(W237&gt;36,"1","")</f>
        <v/>
      </c>
      <c r="AF237" s="211" t="str">
        <f ca="1">IF(Y237&lt;1,"1","")</f>
        <v>1</v>
      </c>
      <c r="AG237" s="211" t="str">
        <f ca="1">IF(AB237&lt;-15%,"1","")</f>
        <v>1</v>
      </c>
      <c r="AH237" s="211" t="str">
        <f>IF(AA237&lt;40%,"1","")</f>
        <v/>
      </c>
      <c r="AI237" s="211" t="str">
        <f ca="1">IF(W237&gt;23,IF(AA237&lt;60%,"1",""),"")</f>
        <v/>
      </c>
      <c r="AJ237" s="211" t="str">
        <f ca="1">IF(Y237&lt;7,IF(AA237&lt;40%,"1",""),"")</f>
        <v/>
      </c>
      <c r="AK237" s="211" t="str">
        <f ca="1">IF(AD237&lt;0,"1","")</f>
        <v/>
      </c>
      <c r="AL237" s="218"/>
      <c r="AM237" s="218"/>
      <c r="AN237" s="211" t="e">
        <f>VLOOKUP(J237,'[2]Region code'!$A$3:$B$9,2,FALSE)</f>
        <v>#N/A</v>
      </c>
    </row>
    <row r="238" spans="1:40" ht="17.25">
      <c r="A238" s="99" t="s">
        <v>806</v>
      </c>
      <c r="B238" s="99" t="s">
        <v>807</v>
      </c>
      <c r="C238" s="99" t="s">
        <v>80</v>
      </c>
      <c r="D238" s="99" t="s">
        <v>968</v>
      </c>
      <c r="E238" s="99" t="s">
        <v>969</v>
      </c>
      <c r="F238" s="99" t="s">
        <v>970</v>
      </c>
      <c r="G238" s="99" t="s">
        <v>74</v>
      </c>
      <c r="H238" s="99" t="s">
        <v>75</v>
      </c>
      <c r="I238" s="99" t="s">
        <v>971</v>
      </c>
      <c r="J238" s="99" t="s">
        <v>5</v>
      </c>
      <c r="K238" s="99" t="s">
        <v>528</v>
      </c>
      <c r="L238" s="103">
        <v>43067</v>
      </c>
      <c r="M238" s="103">
        <v>43646</v>
      </c>
      <c r="N238" s="104">
        <v>200000</v>
      </c>
      <c r="O238" s="104">
        <v>68544.56</v>
      </c>
      <c r="P238" s="104">
        <v>47336.29</v>
      </c>
      <c r="Q238" s="104">
        <v>14258</v>
      </c>
      <c r="R238" s="167">
        <f>IF(MONTH(M238)&gt;6,YEAR(M238)+1,YEAR(M238))</f>
        <v>2019</v>
      </c>
      <c r="S238" s="215">
        <f>YEAR(L238)</f>
        <v>2017</v>
      </c>
      <c r="T238" s="214">
        <f>MONTH(L238)</f>
        <v>11</v>
      </c>
      <c r="U238" s="211" t="str">
        <f>IF(T238&gt;9,CONCATENATE(S238,T238),CONCATENATE(S238,"0",T238))</f>
        <v>201711</v>
      </c>
      <c r="V238" s="214">
        <f>N238-O238</f>
        <v>131455.44</v>
      </c>
      <c r="W238" s="214">
        <f ca="1">ROUNDUP((TODAY()-L238)/(365.25/12),0)</f>
        <v>18</v>
      </c>
      <c r="X238" s="214">
        <f>ROUNDDOWN((M238-L238)/(365.25/12),0)</f>
        <v>19</v>
      </c>
      <c r="Y238" s="214">
        <f ca="1">ROUNDDOWN((M238-TODAY())/(365.25/12),0)</f>
        <v>1</v>
      </c>
      <c r="Z238" s="216">
        <f ca="1">W238/X238</f>
        <v>0.94736842105263153</v>
      </c>
      <c r="AA238" s="216">
        <f>O238/N238</f>
        <v>0.34272279999999999</v>
      </c>
      <c r="AB238" s="216">
        <f ca="1">AA238-Z238</f>
        <v>-0.60464562105263153</v>
      </c>
      <c r="AC238" s="217">
        <f ca="1">O238/W238</f>
        <v>3808.0311111111109</v>
      </c>
      <c r="AD238" s="214">
        <f ca="1">V238-(("june 30, 2018"-TODAY())*AC238)</f>
        <v>1300520.9911111109</v>
      </c>
      <c r="AE238" s="211" t="str">
        <f ca="1">IF(W238&gt;36,"1","")</f>
        <v/>
      </c>
      <c r="AF238" s="211" t="str">
        <f ca="1">IF(Y238&lt;1,"1","")</f>
        <v/>
      </c>
      <c r="AG238" s="211" t="str">
        <f ca="1">IF(AB238&lt;-15%,"1","")</f>
        <v>1</v>
      </c>
      <c r="AH238" s="211" t="str">
        <f>IF(AA238&lt;40%,"1","")</f>
        <v>1</v>
      </c>
      <c r="AI238" s="211" t="str">
        <f ca="1">IF(W238&gt;23,IF(AA238&lt;60%,"1",""),"")</f>
        <v/>
      </c>
      <c r="AJ238" s="211" t="str">
        <f ca="1">IF(Y238&lt;7,IF(AA238&lt;40%,"1",""),"")</f>
        <v>1</v>
      </c>
      <c r="AK238" s="211" t="str">
        <f ca="1">IF(AD238&lt;0,"1","")</f>
        <v/>
      </c>
      <c r="AL238" s="218"/>
      <c r="AM238" s="218"/>
      <c r="AN238" s="211" t="e">
        <f>VLOOKUP(J238,'[2]Region code'!$A$3:$B$9,2,FALSE)</f>
        <v>#N/A</v>
      </c>
    </row>
    <row r="239" spans="1:40" ht="17.25">
      <c r="A239" s="99" t="s">
        <v>960</v>
      </c>
      <c r="B239" s="99" t="s">
        <v>87</v>
      </c>
      <c r="C239" s="99" t="s">
        <v>80</v>
      </c>
      <c r="D239" s="99" t="s">
        <v>972</v>
      </c>
      <c r="E239" s="99" t="s">
        <v>973</v>
      </c>
      <c r="F239" s="99" t="s">
        <v>974</v>
      </c>
      <c r="G239" s="99" t="s">
        <v>74</v>
      </c>
      <c r="H239" s="99" t="s">
        <v>75</v>
      </c>
      <c r="I239" s="99" t="s">
        <v>470</v>
      </c>
      <c r="J239" s="99" t="s">
        <v>4</v>
      </c>
      <c r="K239" s="99" t="s">
        <v>92</v>
      </c>
      <c r="L239" s="103">
        <v>43060</v>
      </c>
      <c r="M239" s="103">
        <v>44196</v>
      </c>
      <c r="N239" s="104">
        <v>1500000</v>
      </c>
      <c r="O239" s="104">
        <v>406125.41</v>
      </c>
      <c r="P239" s="104">
        <v>53279.55</v>
      </c>
      <c r="Q239" s="104">
        <v>200000</v>
      </c>
      <c r="R239" s="167">
        <f>IF(MONTH(M239)&gt;6,YEAR(M239)+1,YEAR(M239))</f>
        <v>2021</v>
      </c>
      <c r="S239" s="215">
        <f>YEAR(L239)</f>
        <v>2017</v>
      </c>
      <c r="T239" s="214">
        <f>MONTH(L239)</f>
        <v>11</v>
      </c>
      <c r="U239" s="211" t="str">
        <f>IF(T239&gt;9,CONCATENATE(S239,T239),CONCATENATE(S239,"0",T239))</f>
        <v>201711</v>
      </c>
      <c r="V239" s="214">
        <f>N239-O239</f>
        <v>1093874.5900000001</v>
      </c>
      <c r="W239" s="214">
        <f ca="1">ROUNDUP((TODAY()-L239)/(365.25/12),0)</f>
        <v>18</v>
      </c>
      <c r="X239" s="214">
        <f>ROUNDDOWN((M239-L239)/(365.25/12),0)</f>
        <v>37</v>
      </c>
      <c r="Y239" s="214">
        <f ca="1">ROUNDDOWN((M239-TODAY())/(365.25/12),0)</f>
        <v>19</v>
      </c>
      <c r="Z239" s="216">
        <f ca="1">W239/X239</f>
        <v>0.48648648648648651</v>
      </c>
      <c r="AA239" s="216">
        <f>O239/N239</f>
        <v>0.27075027333333329</v>
      </c>
      <c r="AB239" s="216">
        <f ca="1">AA239-Z239</f>
        <v>-0.21573621315315322</v>
      </c>
      <c r="AC239" s="217">
        <f ca="1">O239/W239</f>
        <v>22562.522777777776</v>
      </c>
      <c r="AD239" s="214">
        <f ca="1">V239-(("june 30, 2018"-TODAY())*AC239)</f>
        <v>8020569.0827777768</v>
      </c>
      <c r="AE239" s="211" t="str">
        <f ca="1">IF(W239&gt;36,"1","")</f>
        <v/>
      </c>
      <c r="AF239" s="211" t="str">
        <f ca="1">IF(Y239&lt;1,"1","")</f>
        <v/>
      </c>
      <c r="AG239" s="211" t="str">
        <f ca="1">IF(AB239&lt;-15%,"1","")</f>
        <v>1</v>
      </c>
      <c r="AH239" s="211" t="str">
        <f>IF(AA239&lt;40%,"1","")</f>
        <v>1</v>
      </c>
      <c r="AI239" s="211" t="str">
        <f ca="1">IF(W239&gt;23,IF(AA239&lt;60%,"1",""),"")</f>
        <v/>
      </c>
      <c r="AJ239" s="211" t="str">
        <f ca="1">IF(Y239&lt;7,IF(AA239&lt;40%,"1",""),"")</f>
        <v/>
      </c>
      <c r="AK239" s="211" t="str">
        <f ca="1">IF(AD239&lt;0,"1","")</f>
        <v/>
      </c>
      <c r="AL239" s="218"/>
      <c r="AM239" s="218"/>
      <c r="AN239" s="211" t="e">
        <f>VLOOKUP(J239,'[2]Region code'!$A$3:$B$9,2,FALSE)</f>
        <v>#N/A</v>
      </c>
    </row>
    <row r="240" spans="1:40" ht="17.25">
      <c r="A240" s="99" t="s">
        <v>975</v>
      </c>
      <c r="B240" s="99" t="s">
        <v>976</v>
      </c>
      <c r="C240" s="99" t="s">
        <v>80</v>
      </c>
      <c r="D240" s="99" t="s">
        <v>977</v>
      </c>
      <c r="E240" s="99" t="s">
        <v>978</v>
      </c>
      <c r="F240" s="99" t="s">
        <v>979</v>
      </c>
      <c r="G240" s="99" t="s">
        <v>74</v>
      </c>
      <c r="H240" s="99" t="s">
        <v>75</v>
      </c>
      <c r="I240" s="99" t="s">
        <v>980</v>
      </c>
      <c r="J240" s="99" t="s">
        <v>5</v>
      </c>
      <c r="K240" s="99" t="s">
        <v>981</v>
      </c>
      <c r="L240" s="103">
        <v>43056</v>
      </c>
      <c r="M240" s="103">
        <v>43616</v>
      </c>
      <c r="N240" s="104">
        <v>120000</v>
      </c>
      <c r="O240" s="104">
        <v>80323.42</v>
      </c>
      <c r="P240" s="104">
        <v>23627.58</v>
      </c>
      <c r="Q240" s="104">
        <v>5955</v>
      </c>
      <c r="R240" s="167">
        <f>IF(MONTH(M240)&gt;6,YEAR(M240)+1,YEAR(M240))</f>
        <v>2019</v>
      </c>
      <c r="S240" s="215">
        <f>YEAR(L240)</f>
        <v>2017</v>
      </c>
      <c r="T240" s="214">
        <f>MONTH(L240)</f>
        <v>11</v>
      </c>
      <c r="U240" s="211" t="str">
        <f>IF(T240&gt;9,CONCATENATE(S240,T240),CONCATENATE(S240,"0",T240))</f>
        <v>201711</v>
      </c>
      <c r="V240" s="214">
        <f>N240-O240</f>
        <v>39676.58</v>
      </c>
      <c r="W240" s="214">
        <f ca="1">ROUNDUP((TODAY()-L240)/(365.25/12),0)</f>
        <v>18</v>
      </c>
      <c r="X240" s="214">
        <f>ROUNDDOWN((M240-L240)/(365.25/12),0)</f>
        <v>18</v>
      </c>
      <c r="Y240" s="214">
        <f ca="1">ROUNDDOWN((M240-TODAY())/(365.25/12),0)</f>
        <v>0</v>
      </c>
      <c r="Z240" s="216">
        <f ca="1">W240/X240</f>
        <v>1</v>
      </c>
      <c r="AA240" s="216">
        <f>O240/N240</f>
        <v>0.66936183333333332</v>
      </c>
      <c r="AB240" s="216">
        <f ca="1">AA240-Z240</f>
        <v>-0.33063816666666668</v>
      </c>
      <c r="AC240" s="217">
        <f ca="1">O240/W240</f>
        <v>4462.4122222222222</v>
      </c>
      <c r="AD240" s="214">
        <f ca="1">V240-(("june 30, 2018"-TODAY())*AC240)</f>
        <v>1409637.1322222224</v>
      </c>
      <c r="AE240" s="211" t="str">
        <f ca="1">IF(W240&gt;36,"1","")</f>
        <v/>
      </c>
      <c r="AF240" s="211" t="str">
        <f ca="1">IF(Y240&lt;1,"1","")</f>
        <v>1</v>
      </c>
      <c r="AG240" s="211" t="str">
        <f ca="1">IF(AB240&lt;-15%,"1","")</f>
        <v>1</v>
      </c>
      <c r="AH240" s="211" t="str">
        <f>IF(AA240&lt;40%,"1","")</f>
        <v/>
      </c>
      <c r="AI240" s="211" t="str">
        <f ca="1">IF(W240&gt;23,IF(AA240&lt;60%,"1",""),"")</f>
        <v/>
      </c>
      <c r="AJ240" s="211" t="str">
        <f ca="1">IF(Y240&lt;7,IF(AA240&lt;40%,"1",""),"")</f>
        <v/>
      </c>
      <c r="AK240" s="211" t="str">
        <f ca="1">IF(AD240&lt;0,"1","")</f>
        <v/>
      </c>
      <c r="AL240" s="218"/>
      <c r="AM240" s="218"/>
      <c r="AN240" s="211" t="e">
        <f>VLOOKUP(J240,'[2]Region code'!$A$3:$B$9,2,FALSE)</f>
        <v>#N/A</v>
      </c>
    </row>
    <row r="241" spans="1:40" ht="17.25">
      <c r="A241" s="99" t="s">
        <v>200</v>
      </c>
      <c r="B241" s="99" t="s">
        <v>201</v>
      </c>
      <c r="C241" s="99" t="s">
        <v>202</v>
      </c>
      <c r="D241" s="99" t="s">
        <v>982</v>
      </c>
      <c r="E241" s="99" t="s">
        <v>483</v>
      </c>
      <c r="F241" s="99" t="s">
        <v>983</v>
      </c>
      <c r="G241" s="99" t="s">
        <v>74</v>
      </c>
      <c r="H241" s="99" t="s">
        <v>75</v>
      </c>
      <c r="I241" s="99" t="s">
        <v>242</v>
      </c>
      <c r="J241" s="99" t="s">
        <v>7</v>
      </c>
      <c r="K241" s="99" t="s">
        <v>485</v>
      </c>
      <c r="L241" s="103">
        <v>43052</v>
      </c>
      <c r="M241" s="103">
        <v>43997</v>
      </c>
      <c r="N241" s="104">
        <v>200000</v>
      </c>
      <c r="O241" s="104">
        <v>46740.36</v>
      </c>
      <c r="P241" s="104">
        <v>655.36</v>
      </c>
      <c r="Q241" s="104">
        <v>0</v>
      </c>
      <c r="R241" s="167">
        <f>IF(MONTH(M241)&gt;6,YEAR(M241)+1,YEAR(M241))</f>
        <v>2020</v>
      </c>
      <c r="S241" s="215">
        <f>YEAR(L241)</f>
        <v>2017</v>
      </c>
      <c r="T241" s="214">
        <f>MONTH(L241)</f>
        <v>11</v>
      </c>
      <c r="U241" s="211" t="str">
        <f>IF(T241&gt;9,CONCATENATE(S241,T241),CONCATENATE(S241,"0",T241))</f>
        <v>201711</v>
      </c>
      <c r="V241" s="214">
        <f>N241-O241</f>
        <v>153259.64000000001</v>
      </c>
      <c r="W241" s="214">
        <f ca="1">ROUNDUP((TODAY()-L241)/(365.25/12),0)</f>
        <v>18</v>
      </c>
      <c r="X241" s="214">
        <f>ROUNDDOWN((M241-L241)/(365.25/12),0)</f>
        <v>31</v>
      </c>
      <c r="Y241" s="214">
        <f ca="1">ROUNDDOWN((M241-TODAY())/(365.25/12),0)</f>
        <v>13</v>
      </c>
      <c r="Z241" s="216">
        <f ca="1">W241/X241</f>
        <v>0.58064516129032262</v>
      </c>
      <c r="AA241" s="216">
        <f>O241/N241</f>
        <v>0.23370180000000002</v>
      </c>
      <c r="AB241" s="216">
        <f ca="1">AA241-Z241</f>
        <v>-0.3469433612903226</v>
      </c>
      <c r="AC241" s="217">
        <f ca="1">O241/W241</f>
        <v>2596.6866666666665</v>
      </c>
      <c r="AD241" s="214">
        <f ca="1">V241-(("june 30, 2018"-TODAY())*AC241)</f>
        <v>950442.44666666666</v>
      </c>
      <c r="AE241" s="211" t="str">
        <f ca="1">IF(W241&gt;36,"1","")</f>
        <v/>
      </c>
      <c r="AF241" s="211" t="str">
        <f ca="1">IF(Y241&lt;1,"1","")</f>
        <v/>
      </c>
      <c r="AG241" s="211" t="str">
        <f ca="1">IF(AB241&lt;-15%,"1","")</f>
        <v>1</v>
      </c>
      <c r="AH241" s="211" t="str">
        <f>IF(AA241&lt;40%,"1","")</f>
        <v>1</v>
      </c>
      <c r="AI241" s="211" t="str">
        <f ca="1">IF(W241&gt;23,IF(AA241&lt;60%,"1",""),"")</f>
        <v/>
      </c>
      <c r="AJ241" s="211" t="str">
        <f ca="1">IF(Y241&lt;7,IF(AA241&lt;40%,"1",""),"")</f>
        <v/>
      </c>
      <c r="AK241" s="211" t="str">
        <f ca="1">IF(AD241&lt;0,"1","")</f>
        <v/>
      </c>
      <c r="AL241" s="218"/>
      <c r="AM241" s="218"/>
      <c r="AN241" s="211" t="e">
        <f>VLOOKUP(J241,'[2]Region code'!$A$3:$B$9,2,FALSE)</f>
        <v>#N/A</v>
      </c>
    </row>
    <row r="242" spans="1:40" ht="17.25">
      <c r="A242" s="99" t="s">
        <v>806</v>
      </c>
      <c r="B242" s="99" t="s">
        <v>807</v>
      </c>
      <c r="C242" s="99" t="s">
        <v>80</v>
      </c>
      <c r="D242" s="99" t="s">
        <v>984</v>
      </c>
      <c r="E242" s="99" t="s">
        <v>956</v>
      </c>
      <c r="F242" s="99" t="s">
        <v>985</v>
      </c>
      <c r="G242" s="99" t="s">
        <v>74</v>
      </c>
      <c r="H242" s="99" t="s">
        <v>75</v>
      </c>
      <c r="I242" s="99" t="s">
        <v>451</v>
      </c>
      <c r="J242" s="99" t="s">
        <v>84</v>
      </c>
      <c r="K242" s="99" t="s">
        <v>85</v>
      </c>
      <c r="L242" s="103">
        <v>43052</v>
      </c>
      <c r="M242" s="103">
        <v>43951</v>
      </c>
      <c r="N242" s="104">
        <v>200000</v>
      </c>
      <c r="O242" s="104">
        <v>87229.83</v>
      </c>
      <c r="P242" s="104">
        <v>69125.23</v>
      </c>
      <c r="Q242" s="104">
        <v>6178.03</v>
      </c>
      <c r="R242" s="167">
        <f>IF(MONTH(M242)&gt;6,YEAR(M242)+1,YEAR(M242))</f>
        <v>2020</v>
      </c>
      <c r="S242" s="215">
        <f>YEAR(L242)</f>
        <v>2017</v>
      </c>
      <c r="T242" s="214">
        <f>MONTH(L242)</f>
        <v>11</v>
      </c>
      <c r="U242" s="211" t="str">
        <f>IF(T242&gt;9,CONCATENATE(S242,T242),CONCATENATE(S242,"0",T242))</f>
        <v>201711</v>
      </c>
      <c r="V242" s="214">
        <f>N242-O242</f>
        <v>112770.17</v>
      </c>
      <c r="W242" s="214">
        <f ca="1">ROUNDUP((TODAY()-L242)/(365.25/12),0)</f>
        <v>18</v>
      </c>
      <c r="X242" s="214">
        <f>ROUNDDOWN((M242-L242)/(365.25/12),0)</f>
        <v>29</v>
      </c>
      <c r="Y242" s="214">
        <f ca="1">ROUNDDOWN((M242-TODAY())/(365.25/12),0)</f>
        <v>11</v>
      </c>
      <c r="Z242" s="216">
        <f ca="1">W242/X242</f>
        <v>0.62068965517241381</v>
      </c>
      <c r="AA242" s="216">
        <f>O242/N242</f>
        <v>0.43614914999999999</v>
      </c>
      <c r="AB242" s="216">
        <f ca="1">AA242-Z242</f>
        <v>-0.18454050517241383</v>
      </c>
      <c r="AC242" s="217">
        <f ca="1">O242/W242</f>
        <v>4846.1016666666665</v>
      </c>
      <c r="AD242" s="214">
        <f ca="1">V242-(("june 30, 2018"-TODAY())*AC242)</f>
        <v>1600523.3816666666</v>
      </c>
      <c r="AE242" s="211" t="str">
        <f ca="1">IF(W242&gt;36,"1","")</f>
        <v/>
      </c>
      <c r="AF242" s="211" t="str">
        <f ca="1">IF(Y242&lt;1,"1","")</f>
        <v/>
      </c>
      <c r="AG242" s="211" t="str">
        <f ca="1">IF(AB242&lt;-15%,"1","")</f>
        <v>1</v>
      </c>
      <c r="AH242" s="211" t="str">
        <f>IF(AA242&lt;40%,"1","")</f>
        <v/>
      </c>
      <c r="AI242" s="211" t="str">
        <f ca="1">IF(W242&gt;23,IF(AA242&lt;60%,"1",""),"")</f>
        <v/>
      </c>
      <c r="AJ242" s="211" t="str">
        <f ca="1">IF(Y242&lt;7,IF(AA242&lt;40%,"1",""),"")</f>
        <v/>
      </c>
      <c r="AK242" s="211" t="str">
        <f ca="1">IF(AD242&lt;0,"1","")</f>
        <v/>
      </c>
      <c r="AL242" s="218"/>
      <c r="AM242" s="218"/>
      <c r="AN242" s="211" t="e">
        <f>VLOOKUP(J242,'[2]Region code'!$A$3:$B$9,2,FALSE)</f>
        <v>#N/A</v>
      </c>
    </row>
    <row r="243" spans="1:40" ht="17.25">
      <c r="A243" s="99" t="s">
        <v>986</v>
      </c>
      <c r="B243" s="99" t="s">
        <v>790</v>
      </c>
      <c r="C243" s="99" t="s">
        <v>80</v>
      </c>
      <c r="D243" s="99" t="s">
        <v>987</v>
      </c>
      <c r="E243" s="99" t="s">
        <v>988</v>
      </c>
      <c r="F243" s="99" t="s">
        <v>989</v>
      </c>
      <c r="G243" s="99" t="s">
        <v>74</v>
      </c>
      <c r="H243" s="99" t="s">
        <v>75</v>
      </c>
      <c r="I243" s="99" t="s">
        <v>990</v>
      </c>
      <c r="J243" s="99" t="s">
        <v>5</v>
      </c>
      <c r="K243" s="99" t="s">
        <v>896</v>
      </c>
      <c r="L243" s="103">
        <v>43041</v>
      </c>
      <c r="M243" s="103">
        <v>43646</v>
      </c>
      <c r="N243" s="104">
        <v>430000</v>
      </c>
      <c r="O243" s="104">
        <v>192624.55</v>
      </c>
      <c r="P243" s="104">
        <v>129841.31</v>
      </c>
      <c r="Q243" s="104">
        <v>35749.47</v>
      </c>
      <c r="R243" s="167">
        <f>IF(MONTH(M243)&gt;6,YEAR(M243)+1,YEAR(M243))</f>
        <v>2019</v>
      </c>
      <c r="S243" s="215">
        <f>YEAR(L243)</f>
        <v>2017</v>
      </c>
      <c r="T243" s="214">
        <f>MONTH(L243)</f>
        <v>11</v>
      </c>
      <c r="U243" s="211" t="str">
        <f>IF(T243&gt;9,CONCATENATE(S243,T243),CONCATENATE(S243,"0",T243))</f>
        <v>201711</v>
      </c>
      <c r="V243" s="214">
        <f>N243-O243</f>
        <v>237375.45</v>
      </c>
      <c r="W243" s="214">
        <f ca="1">ROUNDUP((TODAY()-L243)/(365.25/12),0)</f>
        <v>18</v>
      </c>
      <c r="X243" s="214">
        <f>ROUNDDOWN((M243-L243)/(365.25/12),0)</f>
        <v>19</v>
      </c>
      <c r="Y243" s="214">
        <f ca="1">ROUNDDOWN((M243-TODAY())/(365.25/12),0)</f>
        <v>1</v>
      </c>
      <c r="Z243" s="216">
        <f ca="1">W243/X243</f>
        <v>0.94736842105263153</v>
      </c>
      <c r="AA243" s="216">
        <f>O243/N243</f>
        <v>0.44796406976744185</v>
      </c>
      <c r="AB243" s="216">
        <f ca="1">AA243-Z243</f>
        <v>-0.49940435128518967</v>
      </c>
      <c r="AC243" s="217">
        <f ca="1">O243/W243</f>
        <v>10701.363888888889</v>
      </c>
      <c r="AD243" s="214">
        <f ca="1">V243-(("june 30, 2018"-TODAY())*AC243)</f>
        <v>3522694.1638888889</v>
      </c>
      <c r="AE243" s="211" t="str">
        <f ca="1">IF(W243&gt;36,"1","")</f>
        <v/>
      </c>
      <c r="AF243" s="211" t="str">
        <f ca="1">IF(Y243&lt;1,"1","")</f>
        <v/>
      </c>
      <c r="AG243" s="211" t="str">
        <f ca="1">IF(AB243&lt;-15%,"1","")</f>
        <v>1</v>
      </c>
      <c r="AH243" s="211" t="str">
        <f>IF(AA243&lt;40%,"1","")</f>
        <v/>
      </c>
      <c r="AI243" s="211" t="str">
        <f ca="1">IF(W243&gt;23,IF(AA243&lt;60%,"1",""),"")</f>
        <v/>
      </c>
      <c r="AJ243" s="211" t="str">
        <f ca="1">IF(Y243&lt;7,IF(AA243&lt;40%,"1",""),"")</f>
        <v/>
      </c>
      <c r="AK243" s="211" t="str">
        <f ca="1">IF(AD243&lt;0,"1","")</f>
        <v/>
      </c>
      <c r="AL243" s="218"/>
      <c r="AM243" s="218"/>
      <c r="AN243" s="211" t="e">
        <f>VLOOKUP(J243,'[2]Region code'!$A$3:$B$9,2,FALSE)</f>
        <v>#N/A</v>
      </c>
    </row>
    <row r="244" spans="1:40" ht="17.25">
      <c r="A244" s="99" t="s">
        <v>806</v>
      </c>
      <c r="B244" s="99" t="s">
        <v>807</v>
      </c>
      <c r="C244" s="99" t="s">
        <v>80</v>
      </c>
      <c r="D244" s="99" t="s">
        <v>991</v>
      </c>
      <c r="E244" s="99" t="s">
        <v>992</v>
      </c>
      <c r="F244" s="99" t="s">
        <v>993</v>
      </c>
      <c r="G244" s="99" t="s">
        <v>74</v>
      </c>
      <c r="H244" s="99" t="s">
        <v>75</v>
      </c>
      <c r="I244" s="99" t="s">
        <v>994</v>
      </c>
      <c r="J244" s="99" t="s">
        <v>5</v>
      </c>
      <c r="K244" s="99" t="s">
        <v>718</v>
      </c>
      <c r="L244" s="103">
        <v>43039</v>
      </c>
      <c r="M244" s="103">
        <v>43616</v>
      </c>
      <c r="N244" s="104">
        <v>200000</v>
      </c>
      <c r="O244" s="104">
        <v>190814.03</v>
      </c>
      <c r="P244" s="104">
        <v>29420.15</v>
      </c>
      <c r="Q244" s="104">
        <v>960</v>
      </c>
      <c r="R244" s="167">
        <f>IF(MONTH(M244)&gt;6,YEAR(M244)+1,YEAR(M244))</f>
        <v>2019</v>
      </c>
      <c r="S244" s="215">
        <f>YEAR(L244)</f>
        <v>2017</v>
      </c>
      <c r="T244" s="214">
        <f>MONTH(L244)</f>
        <v>10</v>
      </c>
      <c r="U244" s="211" t="str">
        <f>IF(T244&gt;9,CONCATENATE(S244,T244),CONCATENATE(S244,"0",T244))</f>
        <v>201710</v>
      </c>
      <c r="V244" s="214">
        <f>N244-O244</f>
        <v>9185.9700000000012</v>
      </c>
      <c r="W244" s="214">
        <f ca="1">ROUNDUP((TODAY()-L244)/(365.25/12),0)</f>
        <v>19</v>
      </c>
      <c r="X244" s="214">
        <f>ROUNDDOWN((M244-L244)/(365.25/12),0)</f>
        <v>18</v>
      </c>
      <c r="Y244" s="214">
        <f ca="1">ROUNDDOWN((M244-TODAY())/(365.25/12),0)</f>
        <v>0</v>
      </c>
      <c r="Z244" s="216">
        <f ca="1">W244/X244</f>
        <v>1.0555555555555556</v>
      </c>
      <c r="AA244" s="216">
        <f>O244/N244</f>
        <v>0.95407014999999995</v>
      </c>
      <c r="AB244" s="216">
        <f ca="1">AA244-Z244</f>
        <v>-0.10148540555555563</v>
      </c>
      <c r="AC244" s="217">
        <f ca="1">O244/W244</f>
        <v>10042.843684210526</v>
      </c>
      <c r="AD244" s="214">
        <f ca="1">V244-(("june 30, 2018"-TODAY())*AC244)</f>
        <v>3092338.9810526315</v>
      </c>
      <c r="AE244" s="211" t="str">
        <f ca="1">IF(W244&gt;36,"1","")</f>
        <v/>
      </c>
      <c r="AF244" s="211" t="str">
        <f ca="1">IF(Y244&lt;1,"1","")</f>
        <v>1</v>
      </c>
      <c r="AG244" s="211" t="str">
        <f ca="1">IF(AB244&lt;-15%,"1","")</f>
        <v/>
      </c>
      <c r="AH244" s="211" t="str">
        <f>IF(AA244&lt;40%,"1","")</f>
        <v/>
      </c>
      <c r="AI244" s="211" t="str">
        <f ca="1">IF(W244&gt;23,IF(AA244&lt;60%,"1",""),"")</f>
        <v/>
      </c>
      <c r="AJ244" s="211" t="str">
        <f ca="1">IF(Y244&lt;7,IF(AA244&lt;40%,"1",""),"")</f>
        <v/>
      </c>
      <c r="AK244" s="211" t="str">
        <f ca="1">IF(AD244&lt;0,"1","")</f>
        <v/>
      </c>
      <c r="AL244" s="218"/>
      <c r="AM244" s="218"/>
      <c r="AN244" s="211" t="e">
        <f>VLOOKUP(J244,'[2]Region code'!$A$3:$B$9,2,FALSE)</f>
        <v>#N/A</v>
      </c>
    </row>
    <row r="245" spans="1:40" ht="17.25">
      <c r="A245" s="99" t="s">
        <v>960</v>
      </c>
      <c r="B245" s="99" t="s">
        <v>87</v>
      </c>
      <c r="C245" s="99" t="s">
        <v>80</v>
      </c>
      <c r="D245" s="99" t="s">
        <v>995</v>
      </c>
      <c r="E245" s="99" t="s">
        <v>996</v>
      </c>
      <c r="F245" s="99" t="s">
        <v>997</v>
      </c>
      <c r="G245" s="99" t="s">
        <v>74</v>
      </c>
      <c r="H245" s="99" t="s">
        <v>75</v>
      </c>
      <c r="I245" s="99" t="s">
        <v>998</v>
      </c>
      <c r="J245" s="99" t="s">
        <v>4</v>
      </c>
      <c r="K245" s="99" t="s">
        <v>999</v>
      </c>
      <c r="L245" s="103">
        <v>43038</v>
      </c>
      <c r="M245" s="103">
        <v>43799</v>
      </c>
      <c r="N245" s="104">
        <v>500000</v>
      </c>
      <c r="O245" s="104">
        <v>210655.74</v>
      </c>
      <c r="P245" s="104">
        <v>192103.9</v>
      </c>
      <c r="Q245" s="104">
        <v>265819.5</v>
      </c>
      <c r="R245" s="167">
        <f>IF(MONTH(M245)&gt;6,YEAR(M245)+1,YEAR(M245))</f>
        <v>2020</v>
      </c>
      <c r="S245" s="215">
        <f>YEAR(L245)</f>
        <v>2017</v>
      </c>
      <c r="T245" s="214">
        <f>MONTH(L245)</f>
        <v>10</v>
      </c>
      <c r="U245" s="211" t="str">
        <f>IF(T245&gt;9,CONCATENATE(S245,T245),CONCATENATE(S245,"0",T245))</f>
        <v>201710</v>
      </c>
      <c r="V245" s="214">
        <f>N245-O245</f>
        <v>289344.26</v>
      </c>
      <c r="W245" s="214">
        <f ca="1">ROUNDUP((TODAY()-L245)/(365.25/12),0)</f>
        <v>19</v>
      </c>
      <c r="X245" s="214">
        <f>ROUNDDOWN((M245-L245)/(365.25/12),0)</f>
        <v>25</v>
      </c>
      <c r="Y245" s="214">
        <f ca="1">ROUNDDOWN((M245-TODAY())/(365.25/12),0)</f>
        <v>6</v>
      </c>
      <c r="Z245" s="216">
        <f ca="1">W245/X245</f>
        <v>0.76</v>
      </c>
      <c r="AA245" s="216">
        <f>O245/N245</f>
        <v>0.42131147999999996</v>
      </c>
      <c r="AB245" s="216">
        <f ca="1">AA245-Z245</f>
        <v>-0.33868852000000005</v>
      </c>
      <c r="AC245" s="217">
        <f ca="1">O245/W245</f>
        <v>11087.144210526316</v>
      </c>
      <c r="AD245" s="214">
        <f ca="1">V245-(("june 30, 2018"-TODAY())*AC245)</f>
        <v>3693097.5326315789</v>
      </c>
      <c r="AE245" s="211" t="str">
        <f ca="1">IF(W245&gt;36,"1","")</f>
        <v/>
      </c>
      <c r="AF245" s="211" t="str">
        <f ca="1">IF(Y245&lt;1,"1","")</f>
        <v/>
      </c>
      <c r="AG245" s="211" t="str">
        <f ca="1">IF(AB245&lt;-15%,"1","")</f>
        <v>1</v>
      </c>
      <c r="AH245" s="211" t="str">
        <f>IF(AA245&lt;40%,"1","")</f>
        <v/>
      </c>
      <c r="AI245" s="211" t="str">
        <f ca="1">IF(W245&gt;23,IF(AA245&lt;60%,"1",""),"")</f>
        <v/>
      </c>
      <c r="AJ245" s="211" t="str">
        <f ca="1">IF(Y245&lt;7,IF(AA245&lt;40%,"1",""),"")</f>
        <v/>
      </c>
      <c r="AK245" s="211" t="str">
        <f ca="1">IF(AD245&lt;0,"1","")</f>
        <v/>
      </c>
      <c r="AL245" s="218"/>
      <c r="AM245" s="218"/>
      <c r="AN245" s="211" t="e">
        <f>VLOOKUP(J245,'[2]Region code'!$A$3:$B$9,2,FALSE)</f>
        <v>#N/A</v>
      </c>
    </row>
    <row r="246" spans="1:40" ht="17.25">
      <c r="A246" s="99" t="s">
        <v>266</v>
      </c>
      <c r="B246" s="99" t="s">
        <v>267</v>
      </c>
      <c r="C246" s="99" t="s">
        <v>95</v>
      </c>
      <c r="D246" s="99" t="s">
        <v>1003</v>
      </c>
      <c r="E246" s="99" t="s">
        <v>1004</v>
      </c>
      <c r="F246" s="99" t="s">
        <v>1005</v>
      </c>
      <c r="G246" s="99" t="s">
        <v>74</v>
      </c>
      <c r="H246" s="99" t="s">
        <v>75</v>
      </c>
      <c r="I246" s="99" t="s">
        <v>625</v>
      </c>
      <c r="J246" s="99" t="s">
        <v>5</v>
      </c>
      <c r="K246" s="99" t="s">
        <v>1006</v>
      </c>
      <c r="L246" s="103">
        <v>43038</v>
      </c>
      <c r="M246" s="103">
        <v>43496</v>
      </c>
      <c r="N246" s="104">
        <v>250000</v>
      </c>
      <c r="O246" s="104">
        <v>246668.96</v>
      </c>
      <c r="P246" s="104">
        <v>0</v>
      </c>
      <c r="Q246" s="104">
        <v>0</v>
      </c>
      <c r="R246" s="167">
        <f>IF(MONTH(M246)&gt;6,YEAR(M246)+1,YEAR(M246))</f>
        <v>2019</v>
      </c>
      <c r="S246" s="215">
        <f>YEAR(L246)</f>
        <v>2017</v>
      </c>
      <c r="T246" s="214">
        <f>MONTH(L246)</f>
        <v>10</v>
      </c>
      <c r="U246" s="211" t="str">
        <f>IF(T246&gt;9,CONCATENATE(S246,T246),CONCATENATE(S246,"0",T246))</f>
        <v>201710</v>
      </c>
      <c r="V246" s="214">
        <f>N246-O246</f>
        <v>3331.0400000000081</v>
      </c>
      <c r="W246" s="214">
        <f ca="1">ROUNDUP((TODAY()-L246)/(365.25/12),0)</f>
        <v>19</v>
      </c>
      <c r="X246" s="214">
        <f>ROUNDDOWN((M246-L246)/(365.25/12),0)</f>
        <v>15</v>
      </c>
      <c r="Y246" s="214">
        <f ca="1">ROUNDDOWN((M246-TODAY())/(365.25/12),0)</f>
        <v>-3</v>
      </c>
      <c r="Z246" s="216">
        <f ca="1">W246/X246</f>
        <v>1.2666666666666666</v>
      </c>
      <c r="AA246" s="216">
        <f>O246/N246</f>
        <v>0.98667583999999997</v>
      </c>
      <c r="AB246" s="216">
        <f ca="1">AA246-Z246</f>
        <v>-0.27999082666666664</v>
      </c>
      <c r="AC246" s="217">
        <f ca="1">O246/W246</f>
        <v>12982.576842105263</v>
      </c>
      <c r="AD246" s="214">
        <f ca="1">V246-(("june 30, 2018"-TODAY())*AC246)</f>
        <v>3988982.1305263159</v>
      </c>
      <c r="AE246" s="211" t="str">
        <f ca="1">IF(W246&gt;36,"1","")</f>
        <v/>
      </c>
      <c r="AF246" s="211" t="str">
        <f ca="1">IF(Y246&lt;1,"1","")</f>
        <v>1</v>
      </c>
      <c r="AG246" s="211" t="str">
        <f ca="1">IF(AB246&lt;-15%,"1","")</f>
        <v>1</v>
      </c>
      <c r="AH246" s="211" t="str">
        <f>IF(AA246&lt;40%,"1","")</f>
        <v/>
      </c>
      <c r="AI246" s="211" t="str">
        <f ca="1">IF(W246&gt;23,IF(AA246&lt;60%,"1",""),"")</f>
        <v/>
      </c>
      <c r="AJ246" s="211" t="str">
        <f ca="1">IF(Y246&lt;7,IF(AA246&lt;40%,"1",""),"")</f>
        <v/>
      </c>
      <c r="AK246" s="211" t="str">
        <f ca="1">IF(AD246&lt;0,"1","")</f>
        <v/>
      </c>
      <c r="AL246" s="218"/>
      <c r="AM246" s="218"/>
      <c r="AN246" s="211" t="e">
        <f>VLOOKUP(J246,'[2]Region code'!$A$3:$B$9,2,FALSE)</f>
        <v>#N/A</v>
      </c>
    </row>
    <row r="247" spans="1:40" ht="17.25">
      <c r="A247" s="99" t="s">
        <v>611</v>
      </c>
      <c r="B247" s="99" t="s">
        <v>612</v>
      </c>
      <c r="C247" s="99" t="s">
        <v>120</v>
      </c>
      <c r="D247" s="99" t="s">
        <v>1007</v>
      </c>
      <c r="E247" s="99" t="s">
        <v>1008</v>
      </c>
      <c r="F247" s="99" t="s">
        <v>1009</v>
      </c>
      <c r="G247" s="99" t="s">
        <v>74</v>
      </c>
      <c r="H247" s="99" t="s">
        <v>75</v>
      </c>
      <c r="I247" s="99" t="s">
        <v>1010</v>
      </c>
      <c r="J247" s="99" t="s">
        <v>84</v>
      </c>
      <c r="K247" s="99" t="s">
        <v>85</v>
      </c>
      <c r="L247" s="103">
        <v>43038</v>
      </c>
      <c r="M247" s="103">
        <v>43768</v>
      </c>
      <c r="N247" s="104">
        <v>600000</v>
      </c>
      <c r="O247" s="104">
        <v>362396</v>
      </c>
      <c r="P247" s="104">
        <v>161324.54999999999</v>
      </c>
      <c r="Q247" s="104">
        <v>199455</v>
      </c>
      <c r="R247" s="167">
        <f>IF(MONTH(M247)&gt;6,YEAR(M247)+1,YEAR(M247))</f>
        <v>2020</v>
      </c>
      <c r="S247" s="215">
        <f>YEAR(L247)</f>
        <v>2017</v>
      </c>
      <c r="T247" s="214">
        <f>MONTH(L247)</f>
        <v>10</v>
      </c>
      <c r="U247" s="211" t="str">
        <f>IF(T247&gt;9,CONCATENATE(S247,T247),CONCATENATE(S247,"0",T247))</f>
        <v>201710</v>
      </c>
      <c r="V247" s="214">
        <f>N247-O247</f>
        <v>237604</v>
      </c>
      <c r="W247" s="214">
        <f ca="1">ROUNDUP((TODAY()-L247)/(365.25/12),0)</f>
        <v>19</v>
      </c>
      <c r="X247" s="214">
        <f>ROUNDDOWN((M247-L247)/(365.25/12),0)</f>
        <v>23</v>
      </c>
      <c r="Y247" s="214">
        <f ca="1">ROUNDDOWN((M247-TODAY())/(365.25/12),0)</f>
        <v>5</v>
      </c>
      <c r="Z247" s="216">
        <f ca="1">W247/X247</f>
        <v>0.82608695652173914</v>
      </c>
      <c r="AA247" s="216">
        <f>O247/N247</f>
        <v>0.60399333333333338</v>
      </c>
      <c r="AB247" s="216">
        <f ca="1">AA247-Z247</f>
        <v>-0.22209362318840575</v>
      </c>
      <c r="AC247" s="217">
        <f ca="1">O247/W247</f>
        <v>19073.473684210527</v>
      </c>
      <c r="AD247" s="214">
        <f ca="1">V247-(("june 30, 2018"-TODAY())*AC247)</f>
        <v>6093160.4210526319</v>
      </c>
      <c r="AE247" s="211" t="str">
        <f ca="1">IF(W247&gt;36,"1","")</f>
        <v/>
      </c>
      <c r="AF247" s="211" t="str">
        <f ca="1">IF(Y247&lt;1,"1","")</f>
        <v/>
      </c>
      <c r="AG247" s="211" t="str">
        <f ca="1">IF(AB247&lt;-15%,"1","")</f>
        <v>1</v>
      </c>
      <c r="AH247" s="211" t="str">
        <f>IF(AA247&lt;40%,"1","")</f>
        <v/>
      </c>
      <c r="AI247" s="211" t="str">
        <f ca="1">IF(W247&gt;23,IF(AA247&lt;60%,"1",""),"")</f>
        <v/>
      </c>
      <c r="AJ247" s="211" t="str">
        <f ca="1">IF(Y247&lt;7,IF(AA247&lt;40%,"1",""),"")</f>
        <v/>
      </c>
      <c r="AK247" s="211" t="str">
        <f ca="1">IF(AD247&lt;0,"1","")</f>
        <v/>
      </c>
      <c r="AL247" s="218"/>
      <c r="AM247" s="218"/>
      <c r="AN247" s="211" t="e">
        <f>VLOOKUP(J247,'[2]Region code'!$A$3:$B$9,2,FALSE)</f>
        <v>#N/A</v>
      </c>
    </row>
    <row r="248" spans="1:40" ht="17.25">
      <c r="A248" s="99" t="s">
        <v>960</v>
      </c>
      <c r="B248" s="99" t="s">
        <v>87</v>
      </c>
      <c r="C248" s="99" t="s">
        <v>80</v>
      </c>
      <c r="D248" s="99" t="s">
        <v>1011</v>
      </c>
      <c r="E248" s="99" t="s">
        <v>1012</v>
      </c>
      <c r="F248" s="99" t="s">
        <v>1013</v>
      </c>
      <c r="G248" s="99" t="s">
        <v>74</v>
      </c>
      <c r="H248" s="99" t="s">
        <v>75</v>
      </c>
      <c r="I248" s="99" t="s">
        <v>125</v>
      </c>
      <c r="J248" s="99" t="s">
        <v>4</v>
      </c>
      <c r="K248" s="99" t="s">
        <v>126</v>
      </c>
      <c r="L248" s="103">
        <v>43038</v>
      </c>
      <c r="M248" s="103">
        <v>43770</v>
      </c>
      <c r="N248" s="104">
        <v>500000</v>
      </c>
      <c r="O248" s="104">
        <v>81033.33</v>
      </c>
      <c r="P248" s="104">
        <v>58362.86</v>
      </c>
      <c r="Q248" s="104">
        <v>7459.36</v>
      </c>
      <c r="R248" s="167">
        <f>IF(MONTH(M248)&gt;6,YEAR(M248)+1,YEAR(M248))</f>
        <v>2020</v>
      </c>
      <c r="S248" s="215">
        <f>YEAR(L248)</f>
        <v>2017</v>
      </c>
      <c r="T248" s="214">
        <f>MONTH(L248)</f>
        <v>10</v>
      </c>
      <c r="U248" s="211" t="str">
        <f>IF(T248&gt;9,CONCATENATE(S248,T248),CONCATENATE(S248,"0",T248))</f>
        <v>201710</v>
      </c>
      <c r="V248" s="214">
        <f>N248-O248</f>
        <v>418966.67</v>
      </c>
      <c r="W248" s="214">
        <f ca="1">ROUNDUP((TODAY()-L248)/(365.25/12),0)</f>
        <v>19</v>
      </c>
      <c r="X248" s="214">
        <f>ROUNDDOWN((M248-L248)/(365.25/12),0)</f>
        <v>24</v>
      </c>
      <c r="Y248" s="214">
        <f ca="1">ROUNDDOWN((M248-TODAY())/(365.25/12),0)</f>
        <v>5</v>
      </c>
      <c r="Z248" s="216">
        <f ca="1">W248/X248</f>
        <v>0.79166666666666663</v>
      </c>
      <c r="AA248" s="216">
        <f>O248/N248</f>
        <v>0.16206666</v>
      </c>
      <c r="AB248" s="216">
        <f ca="1">AA248-Z248</f>
        <v>-0.6296000066666666</v>
      </c>
      <c r="AC248" s="217">
        <f ca="1">O248/W248</f>
        <v>4264.9121052631581</v>
      </c>
      <c r="AD248" s="214">
        <f ca="1">V248-(("june 30, 2018"-TODAY())*AC248)</f>
        <v>1728294.6863157894</v>
      </c>
      <c r="AE248" s="211" t="str">
        <f ca="1">IF(W248&gt;36,"1","")</f>
        <v/>
      </c>
      <c r="AF248" s="211" t="str">
        <f ca="1">IF(Y248&lt;1,"1","")</f>
        <v/>
      </c>
      <c r="AG248" s="211" t="str">
        <f ca="1">IF(AB248&lt;-15%,"1","")</f>
        <v>1</v>
      </c>
      <c r="AH248" s="211" t="str">
        <f>IF(AA248&lt;40%,"1","")</f>
        <v>1</v>
      </c>
      <c r="AI248" s="211" t="str">
        <f ca="1">IF(W248&gt;23,IF(AA248&lt;60%,"1",""),"")</f>
        <v/>
      </c>
      <c r="AJ248" s="211" t="str">
        <f ca="1">IF(Y248&lt;7,IF(AA248&lt;40%,"1",""),"")</f>
        <v>1</v>
      </c>
      <c r="AK248" s="211" t="str">
        <f ca="1">IF(AD248&lt;0,"1","")</f>
        <v/>
      </c>
      <c r="AL248" s="218"/>
      <c r="AM248" s="218"/>
      <c r="AN248" s="211" t="e">
        <f>VLOOKUP(J248,'[2]Region code'!$A$3:$B$9,2,FALSE)</f>
        <v>#N/A</v>
      </c>
    </row>
    <row r="249" spans="1:40" ht="17.25">
      <c r="A249" s="99" t="s">
        <v>986</v>
      </c>
      <c r="B249" s="99" t="s">
        <v>790</v>
      </c>
      <c r="C249" s="99" t="s">
        <v>80</v>
      </c>
      <c r="D249" s="99" t="s">
        <v>1014</v>
      </c>
      <c r="E249" s="99" t="s">
        <v>1015</v>
      </c>
      <c r="F249" s="99" t="s">
        <v>1016</v>
      </c>
      <c r="G249" s="99" t="s">
        <v>74</v>
      </c>
      <c r="H249" s="99" t="s">
        <v>75</v>
      </c>
      <c r="I249" s="99" t="s">
        <v>1017</v>
      </c>
      <c r="J249" s="99" t="s">
        <v>5</v>
      </c>
      <c r="K249" s="99" t="s">
        <v>610</v>
      </c>
      <c r="L249" s="103">
        <v>43035</v>
      </c>
      <c r="M249" s="103">
        <v>43616</v>
      </c>
      <c r="N249" s="104">
        <v>200000</v>
      </c>
      <c r="O249" s="104">
        <v>126581.3</v>
      </c>
      <c r="P249" s="104">
        <v>104439.77</v>
      </c>
      <c r="Q249" s="104">
        <v>13348.26</v>
      </c>
      <c r="R249" s="167">
        <f>IF(MONTH(M249)&gt;6,YEAR(M249)+1,YEAR(M249))</f>
        <v>2019</v>
      </c>
      <c r="S249" s="215">
        <f>YEAR(L249)</f>
        <v>2017</v>
      </c>
      <c r="T249" s="214">
        <f>MONTH(L249)</f>
        <v>10</v>
      </c>
      <c r="U249" s="211" t="str">
        <f>IF(T249&gt;9,CONCATENATE(S249,T249),CONCATENATE(S249,"0",T249))</f>
        <v>201710</v>
      </c>
      <c r="V249" s="214">
        <f>N249-O249</f>
        <v>73418.7</v>
      </c>
      <c r="W249" s="214">
        <f ca="1">ROUNDUP((TODAY()-L249)/(365.25/12),0)</f>
        <v>19</v>
      </c>
      <c r="X249" s="214">
        <f>ROUNDDOWN((M249-L249)/(365.25/12),0)</f>
        <v>19</v>
      </c>
      <c r="Y249" s="214">
        <f ca="1">ROUNDDOWN((M249-TODAY())/(365.25/12),0)</f>
        <v>0</v>
      </c>
      <c r="Z249" s="216">
        <f ca="1">W249/X249</f>
        <v>1</v>
      </c>
      <c r="AA249" s="216">
        <f>O249/N249</f>
        <v>0.63290650000000004</v>
      </c>
      <c r="AB249" s="216">
        <f ca="1">AA249-Z249</f>
        <v>-0.36709349999999996</v>
      </c>
      <c r="AC249" s="217">
        <f ca="1">O249/W249</f>
        <v>6662.1736842105265</v>
      </c>
      <c r="AD249" s="214">
        <f ca="1">V249-(("june 30, 2018"-TODAY())*AC249)</f>
        <v>2118706.0210526315</v>
      </c>
      <c r="AE249" s="211" t="str">
        <f ca="1">IF(W249&gt;36,"1","")</f>
        <v/>
      </c>
      <c r="AF249" s="211" t="str">
        <f ca="1">IF(Y249&lt;1,"1","")</f>
        <v>1</v>
      </c>
      <c r="AG249" s="211" t="str">
        <f ca="1">IF(AB249&lt;-15%,"1","")</f>
        <v>1</v>
      </c>
      <c r="AH249" s="211" t="str">
        <f>IF(AA249&lt;40%,"1","")</f>
        <v/>
      </c>
      <c r="AI249" s="211" t="str">
        <f ca="1">IF(W249&gt;23,IF(AA249&lt;60%,"1",""),"")</f>
        <v/>
      </c>
      <c r="AJ249" s="211" t="str">
        <f ca="1">IF(Y249&lt;7,IF(AA249&lt;40%,"1",""),"")</f>
        <v/>
      </c>
      <c r="AK249" s="211" t="str">
        <f ca="1">IF(AD249&lt;0,"1","")</f>
        <v/>
      </c>
      <c r="AL249" s="218"/>
      <c r="AM249" s="218"/>
      <c r="AN249" s="211" t="e">
        <f>VLOOKUP(J249,'[2]Region code'!$A$3:$B$9,2,FALSE)</f>
        <v>#N/A</v>
      </c>
    </row>
    <row r="250" spans="1:40" ht="17.25">
      <c r="A250" s="99" t="s">
        <v>78</v>
      </c>
      <c r="B250" s="99" t="s">
        <v>79</v>
      </c>
      <c r="C250" s="99" t="s">
        <v>80</v>
      </c>
      <c r="D250" s="99" t="s">
        <v>1018</v>
      </c>
      <c r="E250" s="99" t="s">
        <v>264</v>
      </c>
      <c r="F250" s="99" t="s">
        <v>265</v>
      </c>
      <c r="G250" s="99" t="s">
        <v>74</v>
      </c>
      <c r="H250" s="99" t="s">
        <v>75</v>
      </c>
      <c r="I250" s="99" t="s">
        <v>83</v>
      </c>
      <c r="J250" s="99" t="s">
        <v>84</v>
      </c>
      <c r="K250" s="99" t="s">
        <v>85</v>
      </c>
      <c r="L250" s="103">
        <v>43035</v>
      </c>
      <c r="M250" s="103">
        <v>43524</v>
      </c>
      <c r="N250" s="104">
        <v>200000</v>
      </c>
      <c r="O250" s="104">
        <v>199563.74</v>
      </c>
      <c r="P250" s="104">
        <v>68470.91</v>
      </c>
      <c r="Q250" s="104">
        <v>0</v>
      </c>
      <c r="R250" s="167">
        <f>IF(MONTH(M250)&gt;6,YEAR(M250)+1,YEAR(M250))</f>
        <v>2019</v>
      </c>
      <c r="S250" s="215">
        <f>YEAR(L250)</f>
        <v>2017</v>
      </c>
      <c r="T250" s="214">
        <f>MONTH(L250)</f>
        <v>10</v>
      </c>
      <c r="U250" s="211" t="str">
        <f>IF(T250&gt;9,CONCATENATE(S250,T250),CONCATENATE(S250,"0",T250))</f>
        <v>201710</v>
      </c>
      <c r="V250" s="214">
        <f>N250-O250</f>
        <v>436.26000000000931</v>
      </c>
      <c r="W250" s="214">
        <f ca="1">ROUNDUP((TODAY()-L250)/(365.25/12),0)</f>
        <v>19</v>
      </c>
      <c r="X250" s="214">
        <f>ROUNDDOWN((M250-L250)/(365.25/12),0)</f>
        <v>16</v>
      </c>
      <c r="Y250" s="214">
        <f ca="1">ROUNDDOWN((M250-TODAY())/(365.25/12),0)</f>
        <v>-2</v>
      </c>
      <c r="Z250" s="216">
        <f ca="1">W250/X250</f>
        <v>1.1875</v>
      </c>
      <c r="AA250" s="216">
        <f>O250/N250</f>
        <v>0.99781869999999995</v>
      </c>
      <c r="AB250" s="216">
        <f ca="1">AA250-Z250</f>
        <v>-0.18968130000000005</v>
      </c>
      <c r="AC250" s="217">
        <f ca="1">O250/W250</f>
        <v>10503.354736842104</v>
      </c>
      <c r="AD250" s="214">
        <f ca="1">V250-(("june 30, 2018"-TODAY())*AC250)</f>
        <v>3224966.1642105263</v>
      </c>
      <c r="AE250" s="211" t="str">
        <f ca="1">IF(W250&gt;36,"1","")</f>
        <v/>
      </c>
      <c r="AF250" s="211" t="str">
        <f ca="1">IF(Y250&lt;1,"1","")</f>
        <v>1</v>
      </c>
      <c r="AG250" s="211" t="str">
        <f ca="1">IF(AB250&lt;-15%,"1","")</f>
        <v>1</v>
      </c>
      <c r="AH250" s="211" t="str">
        <f>IF(AA250&lt;40%,"1","")</f>
        <v/>
      </c>
      <c r="AI250" s="211" t="str">
        <f ca="1">IF(W250&gt;23,IF(AA250&lt;60%,"1",""),"")</f>
        <v/>
      </c>
      <c r="AJ250" s="211" t="str">
        <f ca="1">IF(Y250&lt;7,IF(AA250&lt;40%,"1",""),"")</f>
        <v/>
      </c>
      <c r="AK250" s="211" t="str">
        <f ca="1">IF(AD250&lt;0,"1","")</f>
        <v/>
      </c>
      <c r="AL250" s="218"/>
      <c r="AM250" s="218"/>
      <c r="AN250" s="211" t="e">
        <f>VLOOKUP(J250,'[2]Region code'!$A$3:$B$9,2,FALSE)</f>
        <v>#N/A</v>
      </c>
    </row>
    <row r="251" spans="1:40" ht="17.25">
      <c r="A251" s="99" t="s">
        <v>960</v>
      </c>
      <c r="B251" s="99" t="s">
        <v>87</v>
      </c>
      <c r="C251" s="99" t="s">
        <v>80</v>
      </c>
      <c r="D251" s="99" t="s">
        <v>1019</v>
      </c>
      <c r="E251" s="99" t="s">
        <v>473</v>
      </c>
      <c r="F251" s="99" t="s">
        <v>1020</v>
      </c>
      <c r="G251" s="99" t="s">
        <v>74</v>
      </c>
      <c r="H251" s="99" t="s">
        <v>75</v>
      </c>
      <c r="I251" s="99" t="s">
        <v>470</v>
      </c>
      <c r="J251" s="99" t="s">
        <v>4</v>
      </c>
      <c r="K251" s="99" t="s">
        <v>412</v>
      </c>
      <c r="L251" s="103">
        <v>43033</v>
      </c>
      <c r="M251" s="103">
        <v>43952</v>
      </c>
      <c r="N251" s="104">
        <v>500000</v>
      </c>
      <c r="O251" s="104">
        <v>323530.92</v>
      </c>
      <c r="P251" s="104">
        <v>184785.54</v>
      </c>
      <c r="Q251" s="104">
        <v>147675.42000000001</v>
      </c>
      <c r="R251" s="167">
        <f>IF(MONTH(M251)&gt;6,YEAR(M251)+1,YEAR(M251))</f>
        <v>2020</v>
      </c>
      <c r="S251" s="215">
        <f>YEAR(L251)</f>
        <v>2017</v>
      </c>
      <c r="T251" s="214">
        <f>MONTH(L251)</f>
        <v>10</v>
      </c>
      <c r="U251" s="211" t="str">
        <f>IF(T251&gt;9,CONCATENATE(S251,T251),CONCATENATE(S251,"0",T251))</f>
        <v>201710</v>
      </c>
      <c r="V251" s="214">
        <f>N251-O251</f>
        <v>176469.08000000002</v>
      </c>
      <c r="W251" s="214">
        <f ca="1">ROUNDUP((TODAY()-L251)/(365.25/12),0)</f>
        <v>19</v>
      </c>
      <c r="X251" s="214">
        <f>ROUNDDOWN((M251-L251)/(365.25/12),0)</f>
        <v>30</v>
      </c>
      <c r="Y251" s="214">
        <f ca="1">ROUNDDOWN((M251-TODAY())/(365.25/12),0)</f>
        <v>11</v>
      </c>
      <c r="Z251" s="216">
        <f ca="1">W251/X251</f>
        <v>0.6333333333333333</v>
      </c>
      <c r="AA251" s="216">
        <f>O251/N251</f>
        <v>0.64706184</v>
      </c>
      <c r="AB251" s="216">
        <f ca="1">AA251-Z251</f>
        <v>1.3728506666666696E-2</v>
      </c>
      <c r="AC251" s="217">
        <f ca="1">O251/W251</f>
        <v>17027.943157894737</v>
      </c>
      <c r="AD251" s="214">
        <f ca="1">V251-(("june 30, 2018"-TODAY())*AC251)</f>
        <v>5404047.6294736844</v>
      </c>
      <c r="AE251" s="211" t="str">
        <f ca="1">IF(W251&gt;36,"1","")</f>
        <v/>
      </c>
      <c r="AF251" s="211" t="str">
        <f ca="1">IF(Y251&lt;1,"1","")</f>
        <v/>
      </c>
      <c r="AG251" s="211" t="str">
        <f ca="1">IF(AB251&lt;-15%,"1","")</f>
        <v/>
      </c>
      <c r="AH251" s="211" t="str">
        <f>IF(AA251&lt;40%,"1","")</f>
        <v/>
      </c>
      <c r="AI251" s="211" t="str">
        <f ca="1">IF(W251&gt;23,IF(AA251&lt;60%,"1",""),"")</f>
        <v/>
      </c>
      <c r="AJ251" s="211" t="str">
        <f ca="1">IF(Y251&lt;7,IF(AA251&lt;40%,"1",""),"")</f>
        <v/>
      </c>
      <c r="AK251" s="211" t="str">
        <f ca="1">IF(AD251&lt;0,"1","")</f>
        <v/>
      </c>
      <c r="AL251" s="218"/>
      <c r="AM251" s="218"/>
      <c r="AN251" s="211" t="e">
        <f>VLOOKUP(J251,'[2]Region code'!$A$3:$B$9,2,FALSE)</f>
        <v>#N/A</v>
      </c>
    </row>
    <row r="252" spans="1:40" ht="17.25">
      <c r="A252" s="99" t="s">
        <v>806</v>
      </c>
      <c r="B252" s="99" t="s">
        <v>807</v>
      </c>
      <c r="C252" s="99" t="s">
        <v>80</v>
      </c>
      <c r="D252" s="99" t="s">
        <v>1021</v>
      </c>
      <c r="E252" s="99" t="s">
        <v>1022</v>
      </c>
      <c r="F252" s="99" t="s">
        <v>1023</v>
      </c>
      <c r="G252" s="99" t="s">
        <v>74</v>
      </c>
      <c r="H252" s="99" t="s">
        <v>75</v>
      </c>
      <c r="I252" s="99" t="s">
        <v>1024</v>
      </c>
      <c r="J252" s="99" t="s">
        <v>5</v>
      </c>
      <c r="K252" s="99" t="s">
        <v>708</v>
      </c>
      <c r="L252" s="103">
        <v>43031</v>
      </c>
      <c r="M252" s="103">
        <v>43616</v>
      </c>
      <c r="N252" s="104">
        <v>200000</v>
      </c>
      <c r="O252" s="104">
        <v>143249.32</v>
      </c>
      <c r="P252" s="104">
        <v>143249.32</v>
      </c>
      <c r="Q252" s="104">
        <v>44199.9</v>
      </c>
      <c r="R252" s="167">
        <f>IF(MONTH(M252)&gt;6,YEAR(M252)+1,YEAR(M252))</f>
        <v>2019</v>
      </c>
      <c r="S252" s="215">
        <f>YEAR(L252)</f>
        <v>2017</v>
      </c>
      <c r="T252" s="214">
        <f>MONTH(L252)</f>
        <v>10</v>
      </c>
      <c r="U252" s="211" t="str">
        <f>IF(T252&gt;9,CONCATENATE(S252,T252),CONCATENATE(S252,"0",T252))</f>
        <v>201710</v>
      </c>
      <c r="V252" s="214">
        <f>N252-O252</f>
        <v>56750.679999999993</v>
      </c>
      <c r="W252" s="214">
        <f ca="1">ROUNDUP((TODAY()-L252)/(365.25/12),0)</f>
        <v>19</v>
      </c>
      <c r="X252" s="214">
        <f>ROUNDDOWN((M252-L252)/(365.25/12),0)</f>
        <v>19</v>
      </c>
      <c r="Y252" s="214">
        <f ca="1">ROUNDDOWN((M252-TODAY())/(365.25/12),0)</f>
        <v>0</v>
      </c>
      <c r="Z252" s="216">
        <f ca="1">W252/X252</f>
        <v>1</v>
      </c>
      <c r="AA252" s="216">
        <f>O252/N252</f>
        <v>0.71624660000000007</v>
      </c>
      <c r="AB252" s="216">
        <f ca="1">AA252-Z252</f>
        <v>-0.28375339999999993</v>
      </c>
      <c r="AC252" s="217">
        <f ca="1">O252/W252</f>
        <v>7539.4378947368423</v>
      </c>
      <c r="AD252" s="214">
        <f ca="1">V252-(("june 30, 2018"-TODAY())*AC252)</f>
        <v>2371358.1136842109</v>
      </c>
      <c r="AE252" s="211" t="str">
        <f ca="1">IF(W252&gt;36,"1","")</f>
        <v/>
      </c>
      <c r="AF252" s="211" t="str">
        <f ca="1">IF(Y252&lt;1,"1","")</f>
        <v>1</v>
      </c>
      <c r="AG252" s="211" t="str">
        <f ca="1">IF(AB252&lt;-15%,"1","")</f>
        <v>1</v>
      </c>
      <c r="AH252" s="211" t="str">
        <f>IF(AA252&lt;40%,"1","")</f>
        <v/>
      </c>
      <c r="AI252" s="211" t="str">
        <f ca="1">IF(W252&gt;23,IF(AA252&lt;60%,"1",""),"")</f>
        <v/>
      </c>
      <c r="AJ252" s="211" t="str">
        <f ca="1">IF(Y252&lt;7,IF(AA252&lt;40%,"1",""),"")</f>
        <v/>
      </c>
      <c r="AK252" s="211" t="str">
        <f ca="1">IF(AD252&lt;0,"1","")</f>
        <v/>
      </c>
      <c r="AL252" s="218"/>
      <c r="AM252" s="218"/>
      <c r="AN252" s="211" t="e">
        <f>VLOOKUP(J252,'[2]Region code'!$A$3:$B$9,2,FALSE)</f>
        <v>#N/A</v>
      </c>
    </row>
    <row r="253" spans="1:40" ht="17.25">
      <c r="A253" s="99" t="s">
        <v>1025</v>
      </c>
      <c r="B253" s="99" t="s">
        <v>274</v>
      </c>
      <c r="C253" s="99" t="s">
        <v>80</v>
      </c>
      <c r="D253" s="99" t="s">
        <v>1026</v>
      </c>
      <c r="E253" s="99" t="s">
        <v>276</v>
      </c>
      <c r="F253" s="99" t="s">
        <v>277</v>
      </c>
      <c r="G253" s="99" t="s">
        <v>74</v>
      </c>
      <c r="H253" s="99" t="s">
        <v>75</v>
      </c>
      <c r="I253" s="99" t="s">
        <v>278</v>
      </c>
      <c r="J253" s="99" t="s">
        <v>84</v>
      </c>
      <c r="K253" s="99" t="s">
        <v>85</v>
      </c>
      <c r="L253" s="103">
        <v>43031</v>
      </c>
      <c r="M253" s="103">
        <v>43555</v>
      </c>
      <c r="N253" s="104">
        <v>400000</v>
      </c>
      <c r="O253" s="104">
        <v>399865.22</v>
      </c>
      <c r="P253" s="104">
        <v>268460.49</v>
      </c>
      <c r="Q253" s="104">
        <v>0</v>
      </c>
      <c r="R253" s="167">
        <f>IF(MONTH(M253)&gt;6,YEAR(M253)+1,YEAR(M253))</f>
        <v>2019</v>
      </c>
      <c r="S253" s="215">
        <f>YEAR(L253)</f>
        <v>2017</v>
      </c>
      <c r="T253" s="214">
        <f>MONTH(L253)</f>
        <v>10</v>
      </c>
      <c r="U253" s="211" t="str">
        <f>IF(T253&gt;9,CONCATENATE(S253,T253),CONCATENATE(S253,"0",T253))</f>
        <v>201710</v>
      </c>
      <c r="V253" s="214">
        <f>N253-O253</f>
        <v>134.78000000002794</v>
      </c>
      <c r="W253" s="214">
        <f ca="1">ROUNDUP((TODAY()-L253)/(365.25/12),0)</f>
        <v>19</v>
      </c>
      <c r="X253" s="214">
        <f>ROUNDDOWN((M253-L253)/(365.25/12),0)</f>
        <v>17</v>
      </c>
      <c r="Y253" s="214">
        <f ca="1">ROUNDDOWN((M253-TODAY())/(365.25/12),0)</f>
        <v>-1</v>
      </c>
      <c r="Z253" s="216">
        <f ca="1">W253/X253</f>
        <v>1.1176470588235294</v>
      </c>
      <c r="AA253" s="216">
        <f>O253/N253</f>
        <v>0.99966304999999989</v>
      </c>
      <c r="AB253" s="216">
        <f ca="1">AA253-Z253</f>
        <v>-0.11798400882352955</v>
      </c>
      <c r="AC253" s="217">
        <f ca="1">O253/W253</f>
        <v>21045.537894736841</v>
      </c>
      <c r="AD253" s="214">
        <f ca="1">V253-(("june 30, 2018"-TODAY())*AC253)</f>
        <v>6461114.9136842107</v>
      </c>
      <c r="AE253" s="211" t="str">
        <f ca="1">IF(W253&gt;36,"1","")</f>
        <v/>
      </c>
      <c r="AF253" s="211" t="str">
        <f ca="1">IF(Y253&lt;1,"1","")</f>
        <v>1</v>
      </c>
      <c r="AG253" s="211" t="str">
        <f ca="1">IF(AB253&lt;-15%,"1","")</f>
        <v/>
      </c>
      <c r="AH253" s="211" t="str">
        <f>IF(AA253&lt;40%,"1","")</f>
        <v/>
      </c>
      <c r="AI253" s="211" t="str">
        <f ca="1">IF(W253&gt;23,IF(AA253&lt;60%,"1",""),"")</f>
        <v/>
      </c>
      <c r="AJ253" s="211" t="str">
        <f ca="1">IF(Y253&lt;7,IF(AA253&lt;40%,"1",""),"")</f>
        <v/>
      </c>
      <c r="AK253" s="211" t="str">
        <f ca="1">IF(AD253&lt;0,"1","")</f>
        <v/>
      </c>
      <c r="AL253" s="218"/>
      <c r="AM253" s="218"/>
      <c r="AN253" s="211" t="e">
        <f>VLOOKUP(J253,'[2]Region code'!$A$3:$B$9,2,FALSE)</f>
        <v>#N/A</v>
      </c>
    </row>
    <row r="254" spans="1:40" ht="17.25">
      <c r="A254" s="99" t="s">
        <v>101</v>
      </c>
      <c r="B254" s="99" t="s">
        <v>102</v>
      </c>
      <c r="C254" s="99" t="s">
        <v>95</v>
      </c>
      <c r="D254" s="99" t="s">
        <v>1027</v>
      </c>
      <c r="E254" s="99" t="s">
        <v>1028</v>
      </c>
      <c r="F254" s="99" t="s">
        <v>1029</v>
      </c>
      <c r="G254" s="99" t="s">
        <v>74</v>
      </c>
      <c r="H254" s="99" t="s">
        <v>75</v>
      </c>
      <c r="I254" s="99" t="s">
        <v>906</v>
      </c>
      <c r="J254" s="99" t="s">
        <v>2</v>
      </c>
      <c r="K254" s="99" t="s">
        <v>581</v>
      </c>
      <c r="L254" s="103">
        <v>43026</v>
      </c>
      <c r="M254" s="103">
        <v>43921</v>
      </c>
      <c r="N254" s="104">
        <v>450000</v>
      </c>
      <c r="O254" s="104">
        <v>16249.85</v>
      </c>
      <c r="P254" s="104">
        <v>15773.95</v>
      </c>
      <c r="Q254" s="104">
        <v>270180.95</v>
      </c>
      <c r="R254" s="167">
        <f>IF(MONTH(M254)&gt;6,YEAR(M254)+1,YEAR(M254))</f>
        <v>2020</v>
      </c>
      <c r="S254" s="215">
        <f>YEAR(L254)</f>
        <v>2017</v>
      </c>
      <c r="T254" s="214">
        <f>MONTH(L254)</f>
        <v>10</v>
      </c>
      <c r="U254" s="211" t="str">
        <f>IF(T254&gt;9,CONCATENATE(S254,T254),CONCATENATE(S254,"0",T254))</f>
        <v>201710</v>
      </c>
      <c r="V254" s="214">
        <f>N254-O254</f>
        <v>433750.15</v>
      </c>
      <c r="W254" s="214">
        <f ca="1">ROUNDUP((TODAY()-L254)/(365.25/12),0)</f>
        <v>19</v>
      </c>
      <c r="X254" s="214">
        <f>ROUNDDOWN((M254-L254)/(365.25/12),0)</f>
        <v>29</v>
      </c>
      <c r="Y254" s="214">
        <f ca="1">ROUNDDOWN((M254-TODAY())/(365.25/12),0)</f>
        <v>10</v>
      </c>
      <c r="Z254" s="216">
        <f ca="1">W254/X254</f>
        <v>0.65517241379310343</v>
      </c>
      <c r="AA254" s="216">
        <f>O254/N254</f>
        <v>3.6110777777777776E-2</v>
      </c>
      <c r="AB254" s="216">
        <f ca="1">AA254-Z254</f>
        <v>-0.6190616360153256</v>
      </c>
      <c r="AC254" s="217">
        <f ca="1">O254/W254</f>
        <v>855.25526315789477</v>
      </c>
      <c r="AD254" s="214">
        <f ca="1">V254-(("june 30, 2018"-TODAY())*AC254)</f>
        <v>696313.51578947366</v>
      </c>
      <c r="AE254" s="211" t="str">
        <f ca="1">IF(W254&gt;36,"1","")</f>
        <v/>
      </c>
      <c r="AF254" s="211" t="str">
        <f ca="1">IF(Y254&lt;1,"1","")</f>
        <v/>
      </c>
      <c r="AG254" s="211" t="str">
        <f ca="1">IF(AB254&lt;-15%,"1","")</f>
        <v>1</v>
      </c>
      <c r="AH254" s="211" t="str">
        <f>IF(AA254&lt;40%,"1","")</f>
        <v>1</v>
      </c>
      <c r="AI254" s="211" t="str">
        <f ca="1">IF(W254&gt;23,IF(AA254&lt;60%,"1",""),"")</f>
        <v/>
      </c>
      <c r="AJ254" s="211" t="str">
        <f ca="1">IF(Y254&lt;7,IF(AA254&lt;40%,"1",""),"")</f>
        <v/>
      </c>
      <c r="AK254" s="211" t="str">
        <f ca="1">IF(AD254&lt;0,"1","")</f>
        <v/>
      </c>
      <c r="AL254" s="218"/>
      <c r="AM254" s="218"/>
      <c r="AN254" s="211" t="e">
        <f>VLOOKUP(J254,'[2]Region code'!$A$3:$B$9,2,FALSE)</f>
        <v>#N/A</v>
      </c>
    </row>
    <row r="255" spans="1:40" ht="17.25">
      <c r="A255" s="99" t="s">
        <v>1030</v>
      </c>
      <c r="B255" s="99" t="s">
        <v>128</v>
      </c>
      <c r="C255" s="99" t="s">
        <v>80</v>
      </c>
      <c r="D255" s="99" t="s">
        <v>1031</v>
      </c>
      <c r="E255" s="99" t="s">
        <v>1032</v>
      </c>
      <c r="F255" s="99" t="s">
        <v>1033</v>
      </c>
      <c r="G255" s="99" t="s">
        <v>74</v>
      </c>
      <c r="H255" s="99" t="s">
        <v>75</v>
      </c>
      <c r="I255" s="99" t="s">
        <v>132</v>
      </c>
      <c r="J255" s="99" t="s">
        <v>84</v>
      </c>
      <c r="K255" s="99" t="s">
        <v>85</v>
      </c>
      <c r="L255" s="103">
        <v>43024</v>
      </c>
      <c r="M255" s="103">
        <v>43749</v>
      </c>
      <c r="N255" s="104">
        <v>400000</v>
      </c>
      <c r="O255" s="104">
        <v>120686.56</v>
      </c>
      <c r="P255" s="104">
        <v>50075.15</v>
      </c>
      <c r="Q255" s="104">
        <v>4027.44</v>
      </c>
      <c r="R255" s="167">
        <f>IF(MONTH(M255)&gt;6,YEAR(M255)+1,YEAR(M255))</f>
        <v>2020</v>
      </c>
      <c r="S255" s="215">
        <f>YEAR(L255)</f>
        <v>2017</v>
      </c>
      <c r="T255" s="214">
        <f>MONTH(L255)</f>
        <v>10</v>
      </c>
      <c r="U255" s="211" t="str">
        <f>IF(T255&gt;9,CONCATENATE(S255,T255),CONCATENATE(S255,"0",T255))</f>
        <v>201710</v>
      </c>
      <c r="V255" s="214">
        <f>N255-O255</f>
        <v>279313.44</v>
      </c>
      <c r="W255" s="214">
        <f ca="1">ROUNDUP((TODAY()-L255)/(365.25/12),0)</f>
        <v>19</v>
      </c>
      <c r="X255" s="214">
        <f>ROUNDDOWN((M255-L255)/(365.25/12),0)</f>
        <v>23</v>
      </c>
      <c r="Y255" s="214">
        <f ca="1">ROUNDDOWN((M255-TODAY())/(365.25/12),0)</f>
        <v>5</v>
      </c>
      <c r="Z255" s="216">
        <f ca="1">W255/X255</f>
        <v>0.82608695652173914</v>
      </c>
      <c r="AA255" s="216">
        <f>O255/N255</f>
        <v>0.3017164</v>
      </c>
      <c r="AB255" s="216">
        <f ca="1">AA255-Z255</f>
        <v>-0.52437055652173914</v>
      </c>
      <c r="AC255" s="217">
        <f ca="1">O255/W255</f>
        <v>6351.9242105263156</v>
      </c>
      <c r="AD255" s="214">
        <f ca="1">V255-(("june 30, 2018"-TODAY())*AC255)</f>
        <v>2229354.172631579</v>
      </c>
      <c r="AE255" s="211" t="str">
        <f ca="1">IF(W255&gt;36,"1","")</f>
        <v/>
      </c>
      <c r="AF255" s="211" t="str">
        <f ca="1">IF(Y255&lt;1,"1","")</f>
        <v/>
      </c>
      <c r="AG255" s="211" t="str">
        <f ca="1">IF(AB255&lt;-15%,"1","")</f>
        <v>1</v>
      </c>
      <c r="AH255" s="211" t="str">
        <f>IF(AA255&lt;40%,"1","")</f>
        <v>1</v>
      </c>
      <c r="AI255" s="211" t="str">
        <f ca="1">IF(W255&gt;23,IF(AA255&lt;60%,"1",""),"")</f>
        <v/>
      </c>
      <c r="AJ255" s="211" t="str">
        <f ca="1">IF(Y255&lt;7,IF(AA255&lt;40%,"1",""),"")</f>
        <v>1</v>
      </c>
      <c r="AK255" s="211" t="str">
        <f ca="1">IF(AD255&lt;0,"1","")</f>
        <v/>
      </c>
      <c r="AL255" s="218"/>
      <c r="AM255" s="218"/>
      <c r="AN255" s="211" t="e">
        <f>VLOOKUP(J255,'[2]Region code'!$A$3:$B$9,2,FALSE)</f>
        <v>#N/A</v>
      </c>
    </row>
    <row r="256" spans="1:40" ht="17.25">
      <c r="A256" s="99" t="s">
        <v>1025</v>
      </c>
      <c r="B256" s="99" t="s">
        <v>274</v>
      </c>
      <c r="C256" s="99" t="s">
        <v>80</v>
      </c>
      <c r="D256" s="99" t="s">
        <v>1034</v>
      </c>
      <c r="E256" s="99" t="s">
        <v>1035</v>
      </c>
      <c r="F256" s="99" t="s">
        <v>318</v>
      </c>
      <c r="G256" s="99" t="s">
        <v>74</v>
      </c>
      <c r="H256" s="99" t="s">
        <v>75</v>
      </c>
      <c r="I256" s="99" t="s">
        <v>1036</v>
      </c>
      <c r="J256" s="99" t="s">
        <v>84</v>
      </c>
      <c r="K256" s="99" t="s">
        <v>85</v>
      </c>
      <c r="L256" s="103">
        <v>43024</v>
      </c>
      <c r="M256" s="103">
        <v>43524</v>
      </c>
      <c r="N256" s="104">
        <v>250000</v>
      </c>
      <c r="O256" s="104">
        <v>241088.25</v>
      </c>
      <c r="P256" s="104">
        <v>93856.63</v>
      </c>
      <c r="Q256" s="104">
        <v>6222</v>
      </c>
      <c r="R256" s="167">
        <f>IF(MONTH(M256)&gt;6,YEAR(M256)+1,YEAR(M256))</f>
        <v>2019</v>
      </c>
      <c r="S256" s="215">
        <f>YEAR(L256)</f>
        <v>2017</v>
      </c>
      <c r="T256" s="214">
        <f>MONTH(L256)</f>
        <v>10</v>
      </c>
      <c r="U256" s="211" t="str">
        <f>IF(T256&gt;9,CONCATENATE(S256,T256),CONCATENATE(S256,"0",T256))</f>
        <v>201710</v>
      </c>
      <c r="V256" s="214">
        <f>N256-O256</f>
        <v>8911.75</v>
      </c>
      <c r="W256" s="214">
        <f ca="1">ROUNDUP((TODAY()-L256)/(365.25/12),0)</f>
        <v>19</v>
      </c>
      <c r="X256" s="214">
        <f>ROUNDDOWN((M256-L256)/(365.25/12),0)</f>
        <v>16</v>
      </c>
      <c r="Y256" s="214">
        <f ca="1">ROUNDDOWN((M256-TODAY())/(365.25/12),0)</f>
        <v>-2</v>
      </c>
      <c r="Z256" s="216">
        <f ca="1">W256/X256</f>
        <v>1.1875</v>
      </c>
      <c r="AA256" s="216">
        <f>O256/N256</f>
        <v>0.96435300000000002</v>
      </c>
      <c r="AB256" s="216">
        <f ca="1">AA256-Z256</f>
        <v>-0.22314699999999998</v>
      </c>
      <c r="AC256" s="217">
        <f ca="1">O256/W256</f>
        <v>12688.855263157895</v>
      </c>
      <c r="AD256" s="214">
        <f ca="1">V256-(("june 30, 2018"-TODAY())*AC256)</f>
        <v>3904390.3157894737</v>
      </c>
      <c r="AE256" s="211" t="str">
        <f ca="1">IF(W256&gt;36,"1","")</f>
        <v/>
      </c>
      <c r="AF256" s="211" t="str">
        <f ca="1">IF(Y256&lt;1,"1","")</f>
        <v>1</v>
      </c>
      <c r="AG256" s="211" t="str">
        <f ca="1">IF(AB256&lt;-15%,"1","")</f>
        <v>1</v>
      </c>
      <c r="AH256" s="211" t="str">
        <f>IF(AA256&lt;40%,"1","")</f>
        <v/>
      </c>
      <c r="AI256" s="211" t="str">
        <f ca="1">IF(W256&gt;23,IF(AA256&lt;60%,"1",""),"")</f>
        <v/>
      </c>
      <c r="AJ256" s="211" t="str">
        <f ca="1">IF(Y256&lt;7,IF(AA256&lt;40%,"1",""),"")</f>
        <v/>
      </c>
      <c r="AK256" s="211" t="str">
        <f ca="1">IF(AD256&lt;0,"1","")</f>
        <v/>
      </c>
      <c r="AL256" s="218"/>
      <c r="AM256" s="218"/>
      <c r="AN256" s="211" t="e">
        <f>VLOOKUP(J256,'[2]Region code'!$A$3:$B$9,2,FALSE)</f>
        <v>#N/A</v>
      </c>
    </row>
    <row r="257" spans="1:40" ht="17.25">
      <c r="A257" s="99" t="s">
        <v>960</v>
      </c>
      <c r="B257" s="99" t="s">
        <v>87</v>
      </c>
      <c r="C257" s="99" t="s">
        <v>80</v>
      </c>
      <c r="D257" s="99" t="s">
        <v>1037</v>
      </c>
      <c r="E257" s="99" t="s">
        <v>1038</v>
      </c>
      <c r="F257" s="99" t="s">
        <v>1039</v>
      </c>
      <c r="G257" s="99" t="s">
        <v>74</v>
      </c>
      <c r="H257" s="99" t="s">
        <v>75</v>
      </c>
      <c r="I257" s="99" t="s">
        <v>411</v>
      </c>
      <c r="J257" s="99" t="s">
        <v>4</v>
      </c>
      <c r="K257" s="99" t="s">
        <v>412</v>
      </c>
      <c r="L257" s="103">
        <v>43014</v>
      </c>
      <c r="M257" s="103">
        <v>43734</v>
      </c>
      <c r="N257" s="104">
        <v>400000</v>
      </c>
      <c r="O257" s="104">
        <v>343700</v>
      </c>
      <c r="P257" s="104">
        <v>343328.18</v>
      </c>
      <c r="Q257" s="104">
        <v>20770</v>
      </c>
      <c r="R257" s="167">
        <f>IF(MONTH(M257)&gt;6,YEAR(M257)+1,YEAR(M257))</f>
        <v>2020</v>
      </c>
      <c r="S257" s="215">
        <f>YEAR(L257)</f>
        <v>2017</v>
      </c>
      <c r="T257" s="214">
        <f>MONTH(L257)</f>
        <v>10</v>
      </c>
      <c r="U257" s="211" t="str">
        <f>IF(T257&gt;9,CONCATENATE(S257,T257),CONCATENATE(S257,"0",T257))</f>
        <v>201710</v>
      </c>
      <c r="V257" s="214">
        <f>N257-O257</f>
        <v>56300</v>
      </c>
      <c r="W257" s="214">
        <f ca="1">ROUNDUP((TODAY()-L257)/(365.25/12),0)</f>
        <v>19</v>
      </c>
      <c r="X257" s="214">
        <f>ROUNDDOWN((M257-L257)/(365.25/12),0)</f>
        <v>23</v>
      </c>
      <c r="Y257" s="214">
        <f ca="1">ROUNDDOWN((M257-TODAY())/(365.25/12),0)</f>
        <v>4</v>
      </c>
      <c r="Z257" s="216">
        <f ca="1">W257/X257</f>
        <v>0.82608695652173914</v>
      </c>
      <c r="AA257" s="216">
        <f>O257/N257</f>
        <v>0.85924999999999996</v>
      </c>
      <c r="AB257" s="216">
        <f ca="1">AA257-Z257</f>
        <v>3.3163043478260823E-2</v>
      </c>
      <c r="AC257" s="217">
        <f ca="1">O257/W257</f>
        <v>18089.473684210527</v>
      </c>
      <c r="AD257" s="214">
        <f ca="1">V257-(("june 30, 2018"-TODAY())*AC257)</f>
        <v>5609768.4210526319</v>
      </c>
      <c r="AE257" s="211" t="str">
        <f ca="1">IF(W257&gt;36,"1","")</f>
        <v/>
      </c>
      <c r="AF257" s="211" t="str">
        <f ca="1">IF(Y257&lt;1,"1","")</f>
        <v/>
      </c>
      <c r="AG257" s="211" t="str">
        <f ca="1">IF(AB257&lt;-15%,"1","")</f>
        <v/>
      </c>
      <c r="AH257" s="211" t="str">
        <f>IF(AA257&lt;40%,"1","")</f>
        <v/>
      </c>
      <c r="AI257" s="211" t="str">
        <f ca="1">IF(W257&gt;23,IF(AA257&lt;60%,"1",""),"")</f>
        <v/>
      </c>
      <c r="AJ257" s="211" t="str">
        <f ca="1">IF(Y257&lt;7,IF(AA257&lt;40%,"1",""),"")</f>
        <v/>
      </c>
      <c r="AK257" s="211" t="str">
        <f ca="1">IF(AD257&lt;0,"1","")</f>
        <v/>
      </c>
      <c r="AL257" s="218"/>
      <c r="AM257" s="218"/>
      <c r="AN257" s="211" t="e">
        <f>VLOOKUP(J257,'[2]Region code'!$A$3:$B$9,2,FALSE)</f>
        <v>#N/A</v>
      </c>
    </row>
    <row r="258" spans="1:40" ht="17.25">
      <c r="A258" s="99" t="s">
        <v>1025</v>
      </c>
      <c r="B258" s="99" t="s">
        <v>274</v>
      </c>
      <c r="C258" s="99" t="s">
        <v>80</v>
      </c>
      <c r="D258" s="99" t="s">
        <v>1040</v>
      </c>
      <c r="E258" s="99" t="s">
        <v>253</v>
      </c>
      <c r="F258" s="99" t="s">
        <v>359</v>
      </c>
      <c r="G258" s="99" t="s">
        <v>74</v>
      </c>
      <c r="H258" s="99" t="s">
        <v>75</v>
      </c>
      <c r="I258" s="99" t="s">
        <v>255</v>
      </c>
      <c r="J258" s="99" t="s">
        <v>84</v>
      </c>
      <c r="K258" s="99" t="s">
        <v>85</v>
      </c>
      <c r="L258" s="103">
        <v>43004</v>
      </c>
      <c r="M258" s="103">
        <v>43528</v>
      </c>
      <c r="N258" s="104">
        <v>250000</v>
      </c>
      <c r="O258" s="104">
        <v>234342.66</v>
      </c>
      <c r="P258" s="104">
        <v>143060.43</v>
      </c>
      <c r="Q258" s="104">
        <v>14738</v>
      </c>
      <c r="R258" s="167">
        <f>IF(MONTH(M258)&gt;6,YEAR(M258)+1,YEAR(M258))</f>
        <v>2019</v>
      </c>
      <c r="S258" s="215">
        <f>YEAR(L258)</f>
        <v>2017</v>
      </c>
      <c r="T258" s="214">
        <f>MONTH(L258)</f>
        <v>9</v>
      </c>
      <c r="U258" s="211" t="str">
        <f>IF(T258&gt;9,CONCATENATE(S258,T258),CONCATENATE(S258,"0",T258))</f>
        <v>201709</v>
      </c>
      <c r="V258" s="214">
        <f>N258-O258</f>
        <v>15657.339999999997</v>
      </c>
      <c r="W258" s="214">
        <f ca="1">ROUNDUP((TODAY()-L258)/(365.25/12),0)</f>
        <v>20</v>
      </c>
      <c r="X258" s="214">
        <f>ROUNDDOWN((M258-L258)/(365.25/12),0)</f>
        <v>17</v>
      </c>
      <c r="Y258" s="214">
        <f ca="1">ROUNDDOWN((M258-TODAY())/(365.25/12),0)</f>
        <v>-1</v>
      </c>
      <c r="Z258" s="216">
        <f ca="1">W258/X258</f>
        <v>1.1764705882352942</v>
      </c>
      <c r="AA258" s="216">
        <f>O258/N258</f>
        <v>0.93737064000000003</v>
      </c>
      <c r="AB258" s="216">
        <f ca="1">AA258-Z258</f>
        <v>-0.23909994823529412</v>
      </c>
      <c r="AC258" s="217">
        <f ca="1">O258/W258</f>
        <v>11717.133</v>
      </c>
      <c r="AD258" s="214">
        <f ca="1">V258-(("june 30, 2018"-TODAY())*AC258)</f>
        <v>3612817.1709999996</v>
      </c>
      <c r="AE258" s="211" t="str">
        <f ca="1">IF(W258&gt;36,"1","")</f>
        <v/>
      </c>
      <c r="AF258" s="211" t="str">
        <f ca="1">IF(Y258&lt;1,"1","")</f>
        <v>1</v>
      </c>
      <c r="AG258" s="211" t="str">
        <f ca="1">IF(AB258&lt;-15%,"1","")</f>
        <v>1</v>
      </c>
      <c r="AH258" s="211" t="str">
        <f>IF(AA258&lt;40%,"1","")</f>
        <v/>
      </c>
      <c r="AI258" s="211" t="str">
        <f ca="1">IF(W258&gt;23,IF(AA258&lt;60%,"1",""),"")</f>
        <v/>
      </c>
      <c r="AJ258" s="211" t="str">
        <f ca="1">IF(Y258&lt;7,IF(AA258&lt;40%,"1",""),"")</f>
        <v/>
      </c>
      <c r="AK258" s="211" t="str">
        <f ca="1">IF(AD258&lt;0,"1","")</f>
        <v/>
      </c>
      <c r="AL258" s="218"/>
      <c r="AM258" s="218"/>
      <c r="AN258" s="211" t="e">
        <f>VLOOKUP(J258,'[2]Region code'!$A$3:$B$9,2,FALSE)</f>
        <v>#N/A</v>
      </c>
    </row>
    <row r="259" spans="1:40" ht="17.25">
      <c r="A259" s="99" t="s">
        <v>1041</v>
      </c>
      <c r="B259" s="99" t="s">
        <v>291</v>
      </c>
      <c r="C259" s="99" t="s">
        <v>80</v>
      </c>
      <c r="D259" s="99" t="s">
        <v>1042</v>
      </c>
      <c r="E259" s="99" t="s">
        <v>1043</v>
      </c>
      <c r="F259" s="99" t="s">
        <v>1044</v>
      </c>
      <c r="G259" s="99" t="s">
        <v>74</v>
      </c>
      <c r="H259" s="99" t="s">
        <v>75</v>
      </c>
      <c r="I259" s="99" t="s">
        <v>1045</v>
      </c>
      <c r="J259" s="99" t="s">
        <v>84</v>
      </c>
      <c r="K259" s="99" t="s">
        <v>85</v>
      </c>
      <c r="L259" s="103">
        <v>43004</v>
      </c>
      <c r="M259" s="103">
        <v>43677</v>
      </c>
      <c r="N259" s="104">
        <v>500000</v>
      </c>
      <c r="O259" s="104">
        <v>485828.88</v>
      </c>
      <c r="P259" s="104">
        <v>304968.02</v>
      </c>
      <c r="Q259" s="104">
        <v>6328</v>
      </c>
      <c r="R259" s="167">
        <f>IF(MONTH(M259)&gt;6,YEAR(M259)+1,YEAR(M259))</f>
        <v>2020</v>
      </c>
      <c r="S259" s="215">
        <f>YEAR(L259)</f>
        <v>2017</v>
      </c>
      <c r="T259" s="214">
        <f>MONTH(L259)</f>
        <v>9</v>
      </c>
      <c r="U259" s="211" t="str">
        <f>IF(T259&gt;9,CONCATENATE(S259,T259),CONCATENATE(S259,"0",T259))</f>
        <v>201709</v>
      </c>
      <c r="V259" s="214">
        <f>N259-O259</f>
        <v>14171.119999999995</v>
      </c>
      <c r="W259" s="214">
        <f ca="1">ROUNDUP((TODAY()-L259)/(365.25/12),0)</f>
        <v>20</v>
      </c>
      <c r="X259" s="214">
        <f>ROUNDDOWN((M259-L259)/(365.25/12),0)</f>
        <v>22</v>
      </c>
      <c r="Y259" s="214">
        <f ca="1">ROUNDDOWN((M259-TODAY())/(365.25/12),0)</f>
        <v>2</v>
      </c>
      <c r="Z259" s="216">
        <f ca="1">W259/X259</f>
        <v>0.90909090909090906</v>
      </c>
      <c r="AA259" s="216">
        <f>O259/N259</f>
        <v>0.97165776000000004</v>
      </c>
      <c r="AB259" s="216">
        <f ca="1">AA259-Z259</f>
        <v>6.2566850909090976E-2</v>
      </c>
      <c r="AC259" s="217">
        <f ca="1">O259/W259</f>
        <v>24291.444</v>
      </c>
      <c r="AD259" s="214">
        <f ca="1">V259-(("june 30, 2018"-TODAY())*AC259)</f>
        <v>7471644.4280000003</v>
      </c>
      <c r="AE259" s="211" t="str">
        <f ca="1">IF(W259&gt;36,"1","")</f>
        <v/>
      </c>
      <c r="AF259" s="211" t="str">
        <f ca="1">IF(Y259&lt;1,"1","")</f>
        <v/>
      </c>
      <c r="AG259" s="211" t="str">
        <f ca="1">IF(AB259&lt;-15%,"1","")</f>
        <v/>
      </c>
      <c r="AH259" s="211" t="str">
        <f>IF(AA259&lt;40%,"1","")</f>
        <v/>
      </c>
      <c r="AI259" s="211" t="str">
        <f ca="1">IF(W259&gt;23,IF(AA259&lt;60%,"1",""),"")</f>
        <v/>
      </c>
      <c r="AJ259" s="211" t="str">
        <f ca="1">IF(Y259&lt;7,IF(AA259&lt;40%,"1",""),"")</f>
        <v/>
      </c>
      <c r="AK259" s="211" t="str">
        <f ca="1">IF(AD259&lt;0,"1","")</f>
        <v/>
      </c>
      <c r="AL259" s="218"/>
      <c r="AM259" s="218"/>
      <c r="AN259" s="211" t="e">
        <f>VLOOKUP(J259,'[2]Region code'!$A$3:$B$9,2,FALSE)</f>
        <v>#N/A</v>
      </c>
    </row>
    <row r="260" spans="1:40" ht="17.25">
      <c r="A260" s="99" t="s">
        <v>1046</v>
      </c>
      <c r="B260" s="99" t="s">
        <v>1047</v>
      </c>
      <c r="C260" s="99" t="s">
        <v>80</v>
      </c>
      <c r="D260" s="99" t="s">
        <v>1048</v>
      </c>
      <c r="E260" s="99" t="s">
        <v>1049</v>
      </c>
      <c r="F260" s="99" t="s">
        <v>1050</v>
      </c>
      <c r="G260" s="99" t="s">
        <v>74</v>
      </c>
      <c r="H260" s="99" t="s">
        <v>75</v>
      </c>
      <c r="I260" s="99" t="s">
        <v>605</v>
      </c>
      <c r="J260" s="99" t="s">
        <v>84</v>
      </c>
      <c r="K260" s="99" t="s">
        <v>85</v>
      </c>
      <c r="L260" s="103">
        <v>42982</v>
      </c>
      <c r="M260" s="103">
        <v>43799</v>
      </c>
      <c r="N260" s="104">
        <v>500000</v>
      </c>
      <c r="O260" s="104">
        <v>436651.72</v>
      </c>
      <c r="P260" s="104">
        <v>50205.7</v>
      </c>
      <c r="Q260" s="104">
        <v>11866.82</v>
      </c>
      <c r="R260" s="167">
        <f>IF(MONTH(M260)&gt;6,YEAR(M260)+1,YEAR(M260))</f>
        <v>2020</v>
      </c>
      <c r="S260" s="215">
        <f>YEAR(L260)</f>
        <v>2017</v>
      </c>
      <c r="T260" s="214">
        <f>MONTH(L260)</f>
        <v>9</v>
      </c>
      <c r="U260" s="211" t="str">
        <f>IF(T260&gt;9,CONCATENATE(S260,T260),CONCATENATE(S260,"0",T260))</f>
        <v>201709</v>
      </c>
      <c r="V260" s="214">
        <f>N260-O260</f>
        <v>63348.280000000028</v>
      </c>
      <c r="W260" s="214">
        <f ca="1">ROUNDUP((TODAY()-L260)/(365.25/12),0)</f>
        <v>20</v>
      </c>
      <c r="X260" s="214">
        <f>ROUNDDOWN((M260-L260)/(365.25/12),0)</f>
        <v>26</v>
      </c>
      <c r="Y260" s="214">
        <f ca="1">ROUNDDOWN((M260-TODAY())/(365.25/12),0)</f>
        <v>6</v>
      </c>
      <c r="Z260" s="216">
        <f ca="1">W260/X260</f>
        <v>0.76923076923076927</v>
      </c>
      <c r="AA260" s="216">
        <f>O260/N260</f>
        <v>0.87330343999999993</v>
      </c>
      <c r="AB260" s="216">
        <f ca="1">AA260-Z260</f>
        <v>0.10407267076923066</v>
      </c>
      <c r="AC260" s="217">
        <f ca="1">O260/W260</f>
        <v>21832.585999999999</v>
      </c>
      <c r="AD260" s="214">
        <f ca="1">V260-(("june 30, 2018"-TODAY())*AC260)</f>
        <v>6765952.182</v>
      </c>
      <c r="AE260" s="211" t="str">
        <f ca="1">IF(W260&gt;36,"1","")</f>
        <v/>
      </c>
      <c r="AF260" s="211" t="str">
        <f ca="1">IF(Y260&lt;1,"1","")</f>
        <v/>
      </c>
      <c r="AG260" s="211" t="str">
        <f ca="1">IF(AB260&lt;-15%,"1","")</f>
        <v/>
      </c>
      <c r="AH260" s="211" t="str">
        <f>IF(AA260&lt;40%,"1","")</f>
        <v/>
      </c>
      <c r="AI260" s="211" t="str">
        <f ca="1">IF(W260&gt;23,IF(AA260&lt;60%,"1",""),"")</f>
        <v/>
      </c>
      <c r="AJ260" s="211" t="str">
        <f ca="1">IF(Y260&lt;7,IF(AA260&lt;40%,"1",""),"")</f>
        <v/>
      </c>
      <c r="AK260" s="211" t="str">
        <f ca="1">IF(AD260&lt;0,"1","")</f>
        <v/>
      </c>
      <c r="AL260" s="218"/>
      <c r="AM260" s="218"/>
      <c r="AN260" s="211" t="e">
        <f>VLOOKUP(J260,'[2]Region code'!$A$3:$B$9,2,FALSE)</f>
        <v>#N/A</v>
      </c>
    </row>
    <row r="261" spans="1:40" ht="17.25">
      <c r="A261" s="99" t="s">
        <v>118</v>
      </c>
      <c r="B261" s="99" t="s">
        <v>119</v>
      </c>
      <c r="C261" s="99" t="s">
        <v>120</v>
      </c>
      <c r="D261" s="99" t="s">
        <v>1051</v>
      </c>
      <c r="E261" s="99" t="s">
        <v>1052</v>
      </c>
      <c r="F261" s="99" t="s">
        <v>1053</v>
      </c>
      <c r="G261" s="99" t="s">
        <v>74</v>
      </c>
      <c r="H261" s="99" t="s">
        <v>75</v>
      </c>
      <c r="I261" s="99" t="s">
        <v>1054</v>
      </c>
      <c r="J261" s="99" t="s">
        <v>4</v>
      </c>
      <c r="K261" s="99" t="s">
        <v>143</v>
      </c>
      <c r="L261" s="103">
        <v>42981</v>
      </c>
      <c r="M261" s="103">
        <v>43738</v>
      </c>
      <c r="N261" s="104">
        <v>1000000</v>
      </c>
      <c r="O261" s="104">
        <v>533642.81000000006</v>
      </c>
      <c r="P261" s="104">
        <v>358460.24</v>
      </c>
      <c r="Q261" s="104">
        <v>461819.19</v>
      </c>
      <c r="R261" s="167">
        <f>IF(MONTH(M261)&gt;6,YEAR(M261)+1,YEAR(M261))</f>
        <v>2020</v>
      </c>
      <c r="S261" s="215">
        <f>YEAR(L261)</f>
        <v>2017</v>
      </c>
      <c r="T261" s="214">
        <f>MONTH(L261)</f>
        <v>9</v>
      </c>
      <c r="U261" s="211" t="str">
        <f>IF(T261&gt;9,CONCATENATE(S261,T261),CONCATENATE(S261,"0",T261))</f>
        <v>201709</v>
      </c>
      <c r="V261" s="214">
        <f>N261-O261</f>
        <v>466357.18999999994</v>
      </c>
      <c r="W261" s="214">
        <f ca="1">ROUNDUP((TODAY()-L261)/(365.25/12),0)</f>
        <v>20</v>
      </c>
      <c r="X261" s="214">
        <f>ROUNDDOWN((M261-L261)/(365.25/12),0)</f>
        <v>24</v>
      </c>
      <c r="Y261" s="214">
        <f ca="1">ROUNDDOWN((M261-TODAY())/(365.25/12),0)</f>
        <v>4</v>
      </c>
      <c r="Z261" s="216">
        <f ca="1">W261/X261</f>
        <v>0.83333333333333337</v>
      </c>
      <c r="AA261" s="216">
        <f>O261/N261</f>
        <v>0.53364281000000002</v>
      </c>
      <c r="AB261" s="216">
        <f ca="1">AA261-Z261</f>
        <v>-0.29969052333333335</v>
      </c>
      <c r="AC261" s="217">
        <f ca="1">O261/W261</f>
        <v>26682.140500000001</v>
      </c>
      <c r="AD261" s="214">
        <f ca="1">V261-(("june 30, 2018"-TODAY())*AC261)</f>
        <v>8657774.3234999999</v>
      </c>
      <c r="AE261" s="211" t="str">
        <f ca="1">IF(W261&gt;36,"1","")</f>
        <v/>
      </c>
      <c r="AF261" s="211" t="str">
        <f ca="1">IF(Y261&lt;1,"1","")</f>
        <v/>
      </c>
      <c r="AG261" s="211" t="str">
        <f ca="1">IF(AB261&lt;-15%,"1","")</f>
        <v>1</v>
      </c>
      <c r="AH261" s="211" t="str">
        <f>IF(AA261&lt;40%,"1","")</f>
        <v/>
      </c>
      <c r="AI261" s="211" t="str">
        <f ca="1">IF(W261&gt;23,IF(AA261&lt;60%,"1",""),"")</f>
        <v/>
      </c>
      <c r="AJ261" s="211" t="str">
        <f ca="1">IF(Y261&lt;7,IF(AA261&lt;40%,"1",""),"")</f>
        <v/>
      </c>
      <c r="AK261" s="211" t="str">
        <f ca="1">IF(AD261&lt;0,"1","")</f>
        <v/>
      </c>
      <c r="AL261" s="218"/>
      <c r="AM261" s="218"/>
      <c r="AN261" s="211" t="e">
        <f>VLOOKUP(J261,'[2]Region code'!$A$3:$B$9,2,FALSE)</f>
        <v>#N/A</v>
      </c>
    </row>
    <row r="262" spans="1:40" ht="17.25">
      <c r="A262" s="99" t="s">
        <v>1041</v>
      </c>
      <c r="B262" s="99" t="s">
        <v>291</v>
      </c>
      <c r="C262" s="99" t="s">
        <v>80</v>
      </c>
      <c r="D262" s="99" t="s">
        <v>1055</v>
      </c>
      <c r="E262" s="99" t="s">
        <v>1056</v>
      </c>
      <c r="F262" s="99" t="s">
        <v>1057</v>
      </c>
      <c r="G262" s="99" t="s">
        <v>74</v>
      </c>
      <c r="H262" s="99" t="s">
        <v>75</v>
      </c>
      <c r="I262" s="99" t="s">
        <v>616</v>
      </c>
      <c r="J262" s="99" t="s">
        <v>84</v>
      </c>
      <c r="K262" s="99" t="s">
        <v>85</v>
      </c>
      <c r="L262" s="103">
        <v>42976</v>
      </c>
      <c r="M262" s="103">
        <v>43739</v>
      </c>
      <c r="N262" s="104">
        <v>450000</v>
      </c>
      <c r="O262" s="104">
        <v>401543.77</v>
      </c>
      <c r="P262" s="104">
        <v>207999.84</v>
      </c>
      <c r="Q262" s="104">
        <v>18495</v>
      </c>
      <c r="R262" s="167">
        <f>IF(MONTH(M262)&gt;6,YEAR(M262)+1,YEAR(M262))</f>
        <v>2020</v>
      </c>
      <c r="S262" s="215">
        <f>YEAR(L262)</f>
        <v>2017</v>
      </c>
      <c r="T262" s="214">
        <f>MONTH(L262)</f>
        <v>8</v>
      </c>
      <c r="U262" s="211" t="str">
        <f>IF(T262&gt;9,CONCATENATE(S262,T262),CONCATENATE(S262,"0",T262))</f>
        <v>201708</v>
      </c>
      <c r="V262" s="214">
        <f>N262-O262</f>
        <v>48456.229999999981</v>
      </c>
      <c r="W262" s="214">
        <f ca="1">ROUNDUP((TODAY()-L262)/(365.25/12),0)</f>
        <v>21</v>
      </c>
      <c r="X262" s="214">
        <f>ROUNDDOWN((M262-L262)/(365.25/12),0)</f>
        <v>25</v>
      </c>
      <c r="Y262" s="214">
        <f ca="1">ROUNDDOWN((M262-TODAY())/(365.25/12),0)</f>
        <v>4</v>
      </c>
      <c r="Z262" s="216">
        <f ca="1">W262/X262</f>
        <v>0.84</v>
      </c>
      <c r="AA262" s="216">
        <f>O262/N262</f>
        <v>0.8923194888888889</v>
      </c>
      <c r="AB262" s="216">
        <f ca="1">AA262-Z262</f>
        <v>5.2319488888888932E-2</v>
      </c>
      <c r="AC262" s="217">
        <f ca="1">O262/W262</f>
        <v>19121.131904761907</v>
      </c>
      <c r="AD262" s="214">
        <f ca="1">V262-(("june 30, 2018"-TODAY())*AC262)</f>
        <v>5918643.7247619051</v>
      </c>
      <c r="AE262" s="211" t="str">
        <f ca="1">IF(W262&gt;36,"1","")</f>
        <v/>
      </c>
      <c r="AF262" s="211" t="str">
        <f ca="1">IF(Y262&lt;1,"1","")</f>
        <v/>
      </c>
      <c r="AG262" s="211" t="str">
        <f ca="1">IF(AB262&lt;-15%,"1","")</f>
        <v/>
      </c>
      <c r="AH262" s="211" t="str">
        <f>IF(AA262&lt;40%,"1","")</f>
        <v/>
      </c>
      <c r="AI262" s="211" t="str">
        <f ca="1">IF(W262&gt;23,IF(AA262&lt;60%,"1",""),"")</f>
        <v/>
      </c>
      <c r="AJ262" s="211" t="str">
        <f ca="1">IF(Y262&lt;7,IF(AA262&lt;40%,"1",""),"")</f>
        <v/>
      </c>
      <c r="AK262" s="211" t="str">
        <f ca="1">IF(AD262&lt;0,"1","")</f>
        <v/>
      </c>
      <c r="AL262" s="218"/>
      <c r="AM262" s="218"/>
      <c r="AN262" s="211" t="e">
        <f>VLOOKUP(J262,'[2]Region code'!$A$3:$B$9,2,FALSE)</f>
        <v>#N/A</v>
      </c>
    </row>
    <row r="263" spans="1:40" ht="17.25">
      <c r="A263" s="99" t="s">
        <v>960</v>
      </c>
      <c r="B263" s="99" t="s">
        <v>87</v>
      </c>
      <c r="C263" s="99" t="s">
        <v>80</v>
      </c>
      <c r="D263" s="99" t="s">
        <v>1058</v>
      </c>
      <c r="E263" s="99" t="s">
        <v>1059</v>
      </c>
      <c r="F263" s="99" t="s">
        <v>1060</v>
      </c>
      <c r="G263" s="99" t="s">
        <v>74</v>
      </c>
      <c r="H263" s="99" t="s">
        <v>75</v>
      </c>
      <c r="I263" s="99" t="s">
        <v>411</v>
      </c>
      <c r="J263" s="99" t="s">
        <v>4</v>
      </c>
      <c r="K263" s="99" t="s">
        <v>481</v>
      </c>
      <c r="L263" s="103">
        <v>42965</v>
      </c>
      <c r="M263" s="103">
        <v>43708</v>
      </c>
      <c r="N263" s="104">
        <v>600000</v>
      </c>
      <c r="O263" s="104">
        <v>200884.79</v>
      </c>
      <c r="P263" s="104">
        <v>200867.15</v>
      </c>
      <c r="Q263" s="104">
        <v>296358.59999999998</v>
      </c>
      <c r="R263" s="167">
        <f>IF(MONTH(M263)&gt;6,YEAR(M263)+1,YEAR(M263))</f>
        <v>2020</v>
      </c>
      <c r="S263" s="215">
        <f>YEAR(L263)</f>
        <v>2017</v>
      </c>
      <c r="T263" s="214">
        <f>MONTH(L263)</f>
        <v>8</v>
      </c>
      <c r="U263" s="211" t="str">
        <f>IF(T263&gt;9,CONCATENATE(S263,T263),CONCATENATE(S263,"0",T263))</f>
        <v>201708</v>
      </c>
      <c r="V263" s="214">
        <f>N263-O263</f>
        <v>399115.20999999996</v>
      </c>
      <c r="W263" s="214">
        <f ca="1">ROUNDUP((TODAY()-L263)/(365.25/12),0)</f>
        <v>21</v>
      </c>
      <c r="X263" s="214">
        <f>ROUNDDOWN((M263-L263)/(365.25/12),0)</f>
        <v>24</v>
      </c>
      <c r="Y263" s="214">
        <f ca="1">ROUNDDOWN((M263-TODAY())/(365.25/12),0)</f>
        <v>3</v>
      </c>
      <c r="Z263" s="216">
        <f ca="1">W263/X263</f>
        <v>0.875</v>
      </c>
      <c r="AA263" s="216">
        <f>O263/N263</f>
        <v>0.33480798333333334</v>
      </c>
      <c r="AB263" s="216">
        <f ca="1">AA263-Z263</f>
        <v>-0.54019201666666672</v>
      </c>
      <c r="AC263" s="217">
        <f ca="1">O263/W263</f>
        <v>9565.9423809523814</v>
      </c>
      <c r="AD263" s="214">
        <f ca="1">V263-(("june 30, 2018"-TODAY())*AC263)</f>
        <v>3335859.5209523812</v>
      </c>
      <c r="AE263" s="211" t="str">
        <f ca="1">IF(W263&gt;36,"1","")</f>
        <v/>
      </c>
      <c r="AF263" s="211" t="str">
        <f ca="1">IF(Y263&lt;1,"1","")</f>
        <v/>
      </c>
      <c r="AG263" s="211" t="str">
        <f ca="1">IF(AB263&lt;-15%,"1","")</f>
        <v>1</v>
      </c>
      <c r="AH263" s="211" t="str">
        <f>IF(AA263&lt;40%,"1","")</f>
        <v>1</v>
      </c>
      <c r="AI263" s="211" t="str">
        <f ca="1">IF(W263&gt;23,IF(AA263&lt;60%,"1",""),"")</f>
        <v/>
      </c>
      <c r="AJ263" s="211" t="str">
        <f ca="1">IF(Y263&lt;7,IF(AA263&lt;40%,"1",""),"")</f>
        <v>1</v>
      </c>
      <c r="AK263" s="211" t="str">
        <f ca="1">IF(AD263&lt;0,"1","")</f>
        <v/>
      </c>
      <c r="AL263" s="218"/>
      <c r="AM263" s="218"/>
      <c r="AN263" s="211" t="e">
        <f>VLOOKUP(J263,'[2]Region code'!$A$3:$B$9,2,FALSE)</f>
        <v>#N/A</v>
      </c>
    </row>
    <row r="264" spans="1:40" ht="17.25">
      <c r="A264" s="99" t="s">
        <v>1061</v>
      </c>
      <c r="B264" s="99" t="s">
        <v>547</v>
      </c>
      <c r="C264" s="99" t="s">
        <v>80</v>
      </c>
      <c r="D264" s="99" t="s">
        <v>1062</v>
      </c>
      <c r="E264" s="99" t="s">
        <v>1063</v>
      </c>
      <c r="F264" s="99" t="s">
        <v>1064</v>
      </c>
      <c r="G264" s="99" t="s">
        <v>74</v>
      </c>
      <c r="H264" s="99" t="s">
        <v>75</v>
      </c>
      <c r="I264" s="99" t="s">
        <v>3230</v>
      </c>
      <c r="J264" s="99" t="s">
        <v>84</v>
      </c>
      <c r="K264" s="99" t="s">
        <v>85</v>
      </c>
      <c r="L264" s="103">
        <v>42963</v>
      </c>
      <c r="M264" s="103">
        <v>43646</v>
      </c>
      <c r="N264" s="104">
        <v>946555.05</v>
      </c>
      <c r="O264" s="104">
        <v>928051.68</v>
      </c>
      <c r="P264" s="104">
        <v>58659.14</v>
      </c>
      <c r="Q264" s="104">
        <v>18280</v>
      </c>
      <c r="R264" s="167">
        <f>IF(MONTH(M264)&gt;6,YEAR(M264)+1,YEAR(M264))</f>
        <v>2019</v>
      </c>
      <c r="S264" s="215">
        <f>YEAR(L264)</f>
        <v>2017</v>
      </c>
      <c r="T264" s="214">
        <f>MONTH(L264)</f>
        <v>8</v>
      </c>
      <c r="U264" s="211" t="str">
        <f>IF(T264&gt;9,CONCATENATE(S264,T264),CONCATENATE(S264,"0",T264))</f>
        <v>201708</v>
      </c>
      <c r="V264" s="214">
        <f>N264-O264</f>
        <v>18503.369999999995</v>
      </c>
      <c r="W264" s="214">
        <f ca="1">ROUNDUP((TODAY()-L264)/(365.25/12),0)</f>
        <v>21</v>
      </c>
      <c r="X264" s="214">
        <f>ROUNDDOWN((M264-L264)/(365.25/12),0)</f>
        <v>22</v>
      </c>
      <c r="Y264" s="214">
        <f ca="1">ROUNDDOWN((M264-TODAY())/(365.25/12),0)</f>
        <v>1</v>
      </c>
      <c r="Z264" s="216">
        <f ca="1">W264/X264</f>
        <v>0.95454545454545459</v>
      </c>
      <c r="AA264" s="216">
        <f>O264/N264</f>
        <v>0.98045188180021858</v>
      </c>
      <c r="AB264" s="216">
        <f ca="1">AA264-Z264</f>
        <v>2.5906427254763997E-2</v>
      </c>
      <c r="AC264" s="217">
        <f ca="1">O264/W264</f>
        <v>44192.937142857147</v>
      </c>
      <c r="AD264" s="214">
        <f ca="1">V264-(("june 30, 2018"-TODAY())*AC264)</f>
        <v>13585735.072857143</v>
      </c>
      <c r="AE264" s="211" t="str">
        <f ca="1">IF(W264&gt;36,"1","")</f>
        <v/>
      </c>
      <c r="AF264" s="211" t="str">
        <f ca="1">IF(Y264&lt;1,"1","")</f>
        <v/>
      </c>
      <c r="AG264" s="211" t="str">
        <f ca="1">IF(AB264&lt;-15%,"1","")</f>
        <v/>
      </c>
      <c r="AH264" s="211" t="str">
        <f>IF(AA264&lt;40%,"1","")</f>
        <v/>
      </c>
      <c r="AI264" s="211" t="str">
        <f ca="1">IF(W264&gt;23,IF(AA264&lt;60%,"1",""),"")</f>
        <v/>
      </c>
      <c r="AJ264" s="211" t="str">
        <f ca="1">IF(Y264&lt;7,IF(AA264&lt;40%,"1",""),"")</f>
        <v/>
      </c>
      <c r="AK264" s="211" t="str">
        <f ca="1">IF(AD264&lt;0,"1","")</f>
        <v/>
      </c>
      <c r="AL264" s="218"/>
      <c r="AM264" s="218"/>
      <c r="AN264" s="211" t="e">
        <f>VLOOKUP(J264,'[2]Region code'!$A$3:$B$9,2,FALSE)</f>
        <v>#N/A</v>
      </c>
    </row>
    <row r="265" spans="1:40" ht="17.25">
      <c r="A265" s="99" t="s">
        <v>960</v>
      </c>
      <c r="B265" s="99" t="s">
        <v>87</v>
      </c>
      <c r="C265" s="99" t="s">
        <v>80</v>
      </c>
      <c r="D265" s="99" t="s">
        <v>1065</v>
      </c>
      <c r="E265" s="99" t="s">
        <v>1066</v>
      </c>
      <c r="F265" s="99" t="s">
        <v>1067</v>
      </c>
      <c r="G265" s="99" t="s">
        <v>74</v>
      </c>
      <c r="H265" s="99" t="s">
        <v>75</v>
      </c>
      <c r="I265" s="99" t="s">
        <v>1068</v>
      </c>
      <c r="J265" s="99" t="s">
        <v>4</v>
      </c>
      <c r="K265" s="99" t="s">
        <v>1069</v>
      </c>
      <c r="L265" s="103">
        <v>42961</v>
      </c>
      <c r="M265" s="103">
        <v>43585</v>
      </c>
      <c r="N265" s="104">
        <v>500000</v>
      </c>
      <c r="O265" s="104">
        <v>499704.44</v>
      </c>
      <c r="P265" s="104">
        <v>351809.06</v>
      </c>
      <c r="Q265" s="104">
        <v>0</v>
      </c>
      <c r="R265" s="167">
        <f>IF(MONTH(M265)&gt;6,YEAR(M265)+1,YEAR(M265))</f>
        <v>2019</v>
      </c>
      <c r="S265" s="215">
        <f>YEAR(L265)</f>
        <v>2017</v>
      </c>
      <c r="T265" s="214">
        <f>MONTH(L265)</f>
        <v>8</v>
      </c>
      <c r="U265" s="211" t="str">
        <f>IF(T265&gt;9,CONCATENATE(S265,T265),CONCATENATE(S265,"0",T265))</f>
        <v>201708</v>
      </c>
      <c r="V265" s="214">
        <f>N265-O265</f>
        <v>295.55999999999767</v>
      </c>
      <c r="W265" s="214">
        <f ca="1">ROUNDUP((TODAY()-L265)/(365.25/12),0)</f>
        <v>21</v>
      </c>
      <c r="X265" s="214">
        <f>ROUNDDOWN((M265-L265)/(365.25/12),0)</f>
        <v>20</v>
      </c>
      <c r="Y265" s="214">
        <f ca="1">ROUNDDOWN((M265-TODAY())/(365.25/12),0)</f>
        <v>0</v>
      </c>
      <c r="Z265" s="216">
        <f ca="1">W265/X265</f>
        <v>1.05</v>
      </c>
      <c r="AA265" s="216">
        <f>O265/N265</f>
        <v>0.99940888000000005</v>
      </c>
      <c r="AB265" s="216">
        <f ca="1">AA265-Z265</f>
        <v>-5.0591119999999989E-2</v>
      </c>
      <c r="AC265" s="217">
        <f ca="1">O265/W265</f>
        <v>23795.449523809522</v>
      </c>
      <c r="AD265" s="214">
        <f ca="1">V265-(("june 30, 2018"-TODAY())*AC265)</f>
        <v>7305498.5638095234</v>
      </c>
      <c r="AE265" s="211" t="str">
        <f ca="1">IF(W265&gt;36,"1","")</f>
        <v/>
      </c>
      <c r="AF265" s="211" t="str">
        <f ca="1">IF(Y265&lt;1,"1","")</f>
        <v>1</v>
      </c>
      <c r="AG265" s="211" t="str">
        <f ca="1">IF(AB265&lt;-15%,"1","")</f>
        <v/>
      </c>
      <c r="AH265" s="211" t="str">
        <f>IF(AA265&lt;40%,"1","")</f>
        <v/>
      </c>
      <c r="AI265" s="211" t="str">
        <f ca="1">IF(W265&gt;23,IF(AA265&lt;60%,"1",""),"")</f>
        <v/>
      </c>
      <c r="AJ265" s="211" t="str">
        <f ca="1">IF(Y265&lt;7,IF(AA265&lt;40%,"1",""),"")</f>
        <v/>
      </c>
      <c r="AK265" s="211" t="str">
        <f ca="1">IF(AD265&lt;0,"1","")</f>
        <v/>
      </c>
      <c r="AL265" s="218"/>
      <c r="AM265" s="218"/>
      <c r="AN265" s="211" t="e">
        <f>VLOOKUP(J265,'[2]Region code'!$A$3:$B$9,2,FALSE)</f>
        <v>#N/A</v>
      </c>
    </row>
    <row r="266" spans="1:40" ht="17.25">
      <c r="A266" s="99" t="s">
        <v>1070</v>
      </c>
      <c r="B266" s="99" t="s">
        <v>280</v>
      </c>
      <c r="C266" s="99" t="s">
        <v>80</v>
      </c>
      <c r="D266" s="99" t="s">
        <v>1071</v>
      </c>
      <c r="E266" s="99" t="s">
        <v>1072</v>
      </c>
      <c r="F266" s="99" t="s">
        <v>1073</v>
      </c>
      <c r="G266" s="99" t="s">
        <v>74</v>
      </c>
      <c r="H266" s="99" t="s">
        <v>75</v>
      </c>
      <c r="I266" s="99" t="s">
        <v>1074</v>
      </c>
      <c r="J266" s="99" t="s">
        <v>6</v>
      </c>
      <c r="K266" s="99" t="s">
        <v>1075</v>
      </c>
      <c r="L266" s="103">
        <v>42957</v>
      </c>
      <c r="M266" s="103">
        <v>43830</v>
      </c>
      <c r="N266" s="104">
        <v>250000</v>
      </c>
      <c r="O266" s="104">
        <v>151644.01</v>
      </c>
      <c r="P266" s="104">
        <v>146928.01</v>
      </c>
      <c r="Q266" s="104">
        <v>0</v>
      </c>
      <c r="R266" s="167">
        <f>IF(MONTH(M266)&gt;6,YEAR(M266)+1,YEAR(M266))</f>
        <v>2020</v>
      </c>
      <c r="S266" s="215">
        <f>YEAR(L266)</f>
        <v>2017</v>
      </c>
      <c r="T266" s="214">
        <f>MONTH(L266)</f>
        <v>8</v>
      </c>
      <c r="U266" s="211" t="str">
        <f>IF(T266&gt;9,CONCATENATE(S266,T266),CONCATENATE(S266,"0",T266))</f>
        <v>201708</v>
      </c>
      <c r="V266" s="214">
        <f>N266-O266</f>
        <v>98355.989999999991</v>
      </c>
      <c r="W266" s="214">
        <f ca="1">ROUNDUP((TODAY()-L266)/(365.25/12),0)</f>
        <v>21</v>
      </c>
      <c r="X266" s="214">
        <f>ROUNDDOWN((M266-L266)/(365.25/12),0)</f>
        <v>28</v>
      </c>
      <c r="Y266" s="214">
        <f ca="1">ROUNDDOWN((M266-TODAY())/(365.25/12),0)</f>
        <v>7</v>
      </c>
      <c r="Z266" s="216">
        <f ca="1">W266/X266</f>
        <v>0.75</v>
      </c>
      <c r="AA266" s="216">
        <f>O266/N266</f>
        <v>0.60657603999999998</v>
      </c>
      <c r="AB266" s="216">
        <f ca="1">AA266-Z266</f>
        <v>-0.14342396000000002</v>
      </c>
      <c r="AC266" s="217">
        <f ca="1">O266/W266</f>
        <v>7221.1433333333334</v>
      </c>
      <c r="AD266" s="214">
        <f ca="1">V266-(("june 30, 2018"-TODAY())*AC266)</f>
        <v>2315246.9933333332</v>
      </c>
      <c r="AE266" s="211" t="str">
        <f ca="1">IF(W266&gt;36,"1","")</f>
        <v/>
      </c>
      <c r="AF266" s="211" t="str">
        <f ca="1">IF(Y266&lt;1,"1","")</f>
        <v/>
      </c>
      <c r="AG266" s="211" t="str">
        <f ca="1">IF(AB266&lt;-15%,"1","")</f>
        <v/>
      </c>
      <c r="AH266" s="211" t="str">
        <f>IF(AA266&lt;40%,"1","")</f>
        <v/>
      </c>
      <c r="AI266" s="211" t="str">
        <f ca="1">IF(W266&gt;23,IF(AA266&lt;60%,"1",""),"")</f>
        <v/>
      </c>
      <c r="AJ266" s="211" t="str">
        <f ca="1">IF(Y266&lt;7,IF(AA266&lt;40%,"1",""),"")</f>
        <v/>
      </c>
      <c r="AK266" s="211" t="str">
        <f ca="1">IF(AD266&lt;0,"1","")</f>
        <v/>
      </c>
      <c r="AL266" s="218"/>
      <c r="AM266" s="218"/>
      <c r="AN266" s="211" t="e">
        <f>VLOOKUP(J266,'[2]Region code'!$A$3:$B$9,2,FALSE)</f>
        <v>#N/A</v>
      </c>
    </row>
    <row r="267" spans="1:40" ht="17.25">
      <c r="A267" s="99" t="s">
        <v>611</v>
      </c>
      <c r="B267" s="99" t="s">
        <v>612</v>
      </c>
      <c r="C267" s="99" t="s">
        <v>120</v>
      </c>
      <c r="D267" s="99" t="s">
        <v>1076</v>
      </c>
      <c r="E267" s="99" t="s">
        <v>1077</v>
      </c>
      <c r="F267" s="99" t="s">
        <v>1078</v>
      </c>
      <c r="G267" s="99" t="s">
        <v>74</v>
      </c>
      <c r="H267" s="99" t="s">
        <v>75</v>
      </c>
      <c r="I267" s="99" t="s">
        <v>1079</v>
      </c>
      <c r="J267" s="99" t="s">
        <v>84</v>
      </c>
      <c r="K267" s="99" t="s">
        <v>85</v>
      </c>
      <c r="L267" s="103">
        <v>42957</v>
      </c>
      <c r="M267" s="103">
        <v>43659</v>
      </c>
      <c r="N267" s="104">
        <v>500000</v>
      </c>
      <c r="O267" s="104">
        <v>351743.2</v>
      </c>
      <c r="P267" s="104">
        <v>69235.83</v>
      </c>
      <c r="Q267" s="104">
        <v>17968.189999999999</v>
      </c>
      <c r="R267" s="167">
        <f>IF(MONTH(M267)&gt;6,YEAR(M267)+1,YEAR(M267))</f>
        <v>2020</v>
      </c>
      <c r="S267" s="215">
        <f>YEAR(L267)</f>
        <v>2017</v>
      </c>
      <c r="T267" s="214">
        <f>MONTH(L267)</f>
        <v>8</v>
      </c>
      <c r="U267" s="211" t="str">
        <f>IF(T267&gt;9,CONCATENATE(S267,T267),CONCATENATE(S267,"0",T267))</f>
        <v>201708</v>
      </c>
      <c r="V267" s="214">
        <f>N267-O267</f>
        <v>148256.79999999999</v>
      </c>
      <c r="W267" s="214">
        <f ca="1">ROUNDUP((TODAY()-L267)/(365.25/12),0)</f>
        <v>21</v>
      </c>
      <c r="X267" s="214">
        <f>ROUNDDOWN((M267-L267)/(365.25/12),0)</f>
        <v>23</v>
      </c>
      <c r="Y267" s="214">
        <f ca="1">ROUNDDOWN((M267-TODAY())/(365.25/12),0)</f>
        <v>2</v>
      </c>
      <c r="Z267" s="216">
        <f ca="1">W267/X267</f>
        <v>0.91304347826086951</v>
      </c>
      <c r="AA267" s="216">
        <f>O267/N267</f>
        <v>0.70348640000000007</v>
      </c>
      <c r="AB267" s="216">
        <f ca="1">AA267-Z267</f>
        <v>-0.20955707826086944</v>
      </c>
      <c r="AC267" s="217">
        <f ca="1">O267/W267</f>
        <v>16749.676190476192</v>
      </c>
      <c r="AD267" s="214">
        <f ca="1">V267-(("june 30, 2018"-TODAY())*AC267)</f>
        <v>5290407.3904761905</v>
      </c>
      <c r="AE267" s="211" t="str">
        <f ca="1">IF(W267&gt;36,"1","")</f>
        <v/>
      </c>
      <c r="AF267" s="211" t="str">
        <f ca="1">IF(Y267&lt;1,"1","")</f>
        <v/>
      </c>
      <c r="AG267" s="211" t="str">
        <f ca="1">IF(AB267&lt;-15%,"1","")</f>
        <v>1</v>
      </c>
      <c r="AH267" s="211" t="str">
        <f>IF(AA267&lt;40%,"1","")</f>
        <v/>
      </c>
      <c r="AI267" s="211" t="str">
        <f ca="1">IF(W267&gt;23,IF(AA267&lt;60%,"1",""),"")</f>
        <v/>
      </c>
      <c r="AJ267" s="211" t="str">
        <f ca="1">IF(Y267&lt;7,IF(AA267&lt;40%,"1",""),"")</f>
        <v/>
      </c>
      <c r="AK267" s="211" t="str">
        <f ca="1">IF(AD267&lt;0,"1","")</f>
        <v/>
      </c>
      <c r="AL267" s="218"/>
      <c r="AM267" s="218"/>
      <c r="AN267" s="211" t="e">
        <f>VLOOKUP(J267,'[2]Region code'!$A$3:$B$9,2,FALSE)</f>
        <v>#N/A</v>
      </c>
    </row>
    <row r="268" spans="1:40" ht="17.25">
      <c r="A268" s="99" t="s">
        <v>1080</v>
      </c>
      <c r="B268" s="99" t="s">
        <v>776</v>
      </c>
      <c r="C268" s="99" t="s">
        <v>80</v>
      </c>
      <c r="D268" s="99" t="s">
        <v>1081</v>
      </c>
      <c r="E268" s="99" t="s">
        <v>1082</v>
      </c>
      <c r="F268" s="99" t="s">
        <v>1083</v>
      </c>
      <c r="G268" s="99" t="s">
        <v>74</v>
      </c>
      <c r="H268" s="99" t="s">
        <v>75</v>
      </c>
      <c r="I268" s="99" t="s">
        <v>1084</v>
      </c>
      <c r="J268" s="99" t="s">
        <v>4</v>
      </c>
      <c r="K268" s="99" t="s">
        <v>376</v>
      </c>
      <c r="L268" s="103">
        <v>42949</v>
      </c>
      <c r="M268" s="103">
        <v>43616</v>
      </c>
      <c r="N268" s="104">
        <v>420000</v>
      </c>
      <c r="O268" s="104">
        <v>383575.58</v>
      </c>
      <c r="P268" s="104">
        <v>186082.36</v>
      </c>
      <c r="Q268" s="104">
        <v>15132.27</v>
      </c>
      <c r="R268" s="167">
        <f>IF(MONTH(M268)&gt;6,YEAR(M268)+1,YEAR(M268))</f>
        <v>2019</v>
      </c>
      <c r="S268" s="215">
        <f>YEAR(L268)</f>
        <v>2017</v>
      </c>
      <c r="T268" s="214">
        <f>MONTH(L268)</f>
        <v>8</v>
      </c>
      <c r="U268" s="211" t="str">
        <f>IF(T268&gt;9,CONCATENATE(S268,T268),CONCATENATE(S268,"0",T268))</f>
        <v>201708</v>
      </c>
      <c r="V268" s="214">
        <f>N268-O268</f>
        <v>36424.419999999984</v>
      </c>
      <c r="W268" s="214">
        <f ca="1">ROUNDUP((TODAY()-L268)/(365.25/12),0)</f>
        <v>21</v>
      </c>
      <c r="X268" s="214">
        <f>ROUNDDOWN((M268-L268)/(365.25/12),0)</f>
        <v>21</v>
      </c>
      <c r="Y268" s="214">
        <f ca="1">ROUNDDOWN((M268-TODAY())/(365.25/12),0)</f>
        <v>0</v>
      </c>
      <c r="Z268" s="216">
        <f ca="1">W268/X268</f>
        <v>1</v>
      </c>
      <c r="AA268" s="216">
        <f>O268/N268</f>
        <v>0.91327519047619055</v>
      </c>
      <c r="AB268" s="216">
        <f ca="1">AA268-Z268</f>
        <v>-8.6724809523809454E-2</v>
      </c>
      <c r="AC268" s="217">
        <f ca="1">O268/W268</f>
        <v>18265.503809523809</v>
      </c>
      <c r="AD268" s="214">
        <f ca="1">V268-(("june 30, 2018"-TODAY())*AC268)</f>
        <v>5643934.089523809</v>
      </c>
      <c r="AE268" s="211" t="str">
        <f ca="1">IF(W268&gt;36,"1","")</f>
        <v/>
      </c>
      <c r="AF268" s="211" t="str">
        <f ca="1">IF(Y268&lt;1,"1","")</f>
        <v>1</v>
      </c>
      <c r="AG268" s="211" t="str">
        <f ca="1">IF(AB268&lt;-15%,"1","")</f>
        <v/>
      </c>
      <c r="AH268" s="211" t="str">
        <f>IF(AA268&lt;40%,"1","")</f>
        <v/>
      </c>
      <c r="AI268" s="211" t="str">
        <f ca="1">IF(W268&gt;23,IF(AA268&lt;60%,"1",""),"")</f>
        <v/>
      </c>
      <c r="AJ268" s="211" t="str">
        <f ca="1">IF(Y268&lt;7,IF(AA268&lt;40%,"1",""),"")</f>
        <v/>
      </c>
      <c r="AK268" s="211" t="str">
        <f ca="1">IF(AD268&lt;0,"1","")</f>
        <v/>
      </c>
      <c r="AL268" s="218"/>
      <c r="AM268" s="218"/>
      <c r="AN268" s="211" t="e">
        <f>VLOOKUP(J268,'[2]Region code'!$A$3:$B$9,2,FALSE)</f>
        <v>#N/A</v>
      </c>
    </row>
    <row r="269" spans="1:40" ht="17.25">
      <c r="A269" s="99" t="s">
        <v>1085</v>
      </c>
      <c r="B269" s="99" t="s">
        <v>1086</v>
      </c>
      <c r="C269" s="99" t="s">
        <v>164</v>
      </c>
      <c r="D269" s="99" t="s">
        <v>1087</v>
      </c>
      <c r="E269" s="99" t="s">
        <v>455</v>
      </c>
      <c r="F269" s="99" t="s">
        <v>1086</v>
      </c>
      <c r="G269" s="99" t="s">
        <v>74</v>
      </c>
      <c r="H269" s="99" t="s">
        <v>75</v>
      </c>
      <c r="I269" s="99" t="s">
        <v>457</v>
      </c>
      <c r="J269" s="99" t="s">
        <v>84</v>
      </c>
      <c r="K269" s="99" t="s">
        <v>85</v>
      </c>
      <c r="L269" s="103">
        <v>42948</v>
      </c>
      <c r="M269" s="103">
        <v>44377</v>
      </c>
      <c r="N269" s="104">
        <v>2247589</v>
      </c>
      <c r="O269" s="104">
        <v>974483.6</v>
      </c>
      <c r="P269" s="104">
        <v>452362.57</v>
      </c>
      <c r="Q269" s="104">
        <v>41281.5</v>
      </c>
      <c r="R269" s="167">
        <f>IF(MONTH(M269)&gt;6,YEAR(M269)+1,YEAR(M269))</f>
        <v>2021</v>
      </c>
      <c r="S269" s="215">
        <f>YEAR(L269)</f>
        <v>2017</v>
      </c>
      <c r="T269" s="214">
        <f>MONTH(L269)</f>
        <v>8</v>
      </c>
      <c r="U269" s="211" t="str">
        <f>IF(T269&gt;9,CONCATENATE(S269,T269),CONCATENATE(S269,"0",T269))</f>
        <v>201708</v>
      </c>
      <c r="V269" s="214">
        <f>N269-O269</f>
        <v>1273105.3999999999</v>
      </c>
      <c r="W269" s="214">
        <f ca="1">ROUNDUP((TODAY()-L269)/(365.25/12),0)</f>
        <v>22</v>
      </c>
      <c r="X269" s="214">
        <f>ROUNDDOWN((M269-L269)/(365.25/12),0)</f>
        <v>46</v>
      </c>
      <c r="Y269" s="214">
        <f ca="1">ROUNDDOWN((M269-TODAY())/(365.25/12),0)</f>
        <v>25</v>
      </c>
      <c r="Z269" s="216">
        <f ca="1">W269/X269</f>
        <v>0.47826086956521741</v>
      </c>
      <c r="AA269" s="216">
        <f>O269/N269</f>
        <v>0.43356841486588515</v>
      </c>
      <c r="AB269" s="216">
        <f ca="1">AA269-Z269</f>
        <v>-4.4692454699332251E-2</v>
      </c>
      <c r="AC269" s="217">
        <f ca="1">O269/W269</f>
        <v>44294.709090909091</v>
      </c>
      <c r="AD269" s="214">
        <f ca="1">V269-(("june 30, 2018"-TODAY())*AC269)</f>
        <v>14871581.090909092</v>
      </c>
      <c r="AE269" s="211" t="str">
        <f ca="1">IF(W269&gt;36,"1","")</f>
        <v/>
      </c>
      <c r="AF269" s="211" t="str">
        <f ca="1">IF(Y269&lt;1,"1","")</f>
        <v/>
      </c>
      <c r="AG269" s="211" t="str">
        <f ca="1">IF(AB269&lt;-15%,"1","")</f>
        <v/>
      </c>
      <c r="AH269" s="211" t="str">
        <f>IF(AA269&lt;40%,"1","")</f>
        <v/>
      </c>
      <c r="AI269" s="211" t="str">
        <f ca="1">IF(W269&gt;23,IF(AA269&lt;60%,"1",""),"")</f>
        <v/>
      </c>
      <c r="AJ269" s="211" t="str">
        <f ca="1">IF(Y269&lt;7,IF(AA269&lt;40%,"1",""),"")</f>
        <v/>
      </c>
      <c r="AK269" s="211" t="str">
        <f ca="1">IF(AD269&lt;0,"1","")</f>
        <v/>
      </c>
      <c r="AL269" s="218"/>
      <c r="AM269" s="218"/>
      <c r="AN269" s="211" t="e">
        <f>VLOOKUP(J269,'[2]Region code'!$A$3:$B$9,2,FALSE)</f>
        <v>#N/A</v>
      </c>
    </row>
    <row r="270" spans="1:40" ht="17.25">
      <c r="A270" s="99" t="s">
        <v>101</v>
      </c>
      <c r="B270" s="99" t="s">
        <v>102</v>
      </c>
      <c r="C270" s="99" t="s">
        <v>95</v>
      </c>
      <c r="D270" s="99" t="s">
        <v>1088</v>
      </c>
      <c r="E270" s="99" t="s">
        <v>1089</v>
      </c>
      <c r="F270" s="99" t="s">
        <v>1090</v>
      </c>
      <c r="G270" s="99" t="s">
        <v>74</v>
      </c>
      <c r="H270" s="99" t="s">
        <v>75</v>
      </c>
      <c r="I270" s="99" t="s">
        <v>111</v>
      </c>
      <c r="J270" s="99" t="s">
        <v>3</v>
      </c>
      <c r="K270" s="99" t="s">
        <v>207</v>
      </c>
      <c r="L270" s="103">
        <v>42948</v>
      </c>
      <c r="M270" s="103">
        <v>43830</v>
      </c>
      <c r="N270" s="104">
        <v>455000</v>
      </c>
      <c r="O270" s="104">
        <v>319718.15000000002</v>
      </c>
      <c r="P270" s="104">
        <v>133675.98000000001</v>
      </c>
      <c r="Q270" s="104">
        <v>51576.02</v>
      </c>
      <c r="R270" s="167">
        <f>IF(MONTH(M270)&gt;6,YEAR(M270)+1,YEAR(M270))</f>
        <v>2020</v>
      </c>
      <c r="S270" s="215">
        <f>YEAR(L270)</f>
        <v>2017</v>
      </c>
      <c r="T270" s="214">
        <f>MONTH(L270)</f>
        <v>8</v>
      </c>
      <c r="U270" s="211" t="str">
        <f>IF(T270&gt;9,CONCATENATE(S270,T270),CONCATENATE(S270,"0",T270))</f>
        <v>201708</v>
      </c>
      <c r="V270" s="214">
        <f>N270-O270</f>
        <v>135281.84999999998</v>
      </c>
      <c r="W270" s="214">
        <f ca="1">ROUNDUP((TODAY()-L270)/(365.25/12),0)</f>
        <v>22</v>
      </c>
      <c r="X270" s="214">
        <f>ROUNDDOWN((M270-L270)/(365.25/12),0)</f>
        <v>28</v>
      </c>
      <c r="Y270" s="214">
        <f ca="1">ROUNDDOWN((M270-TODAY())/(365.25/12),0)</f>
        <v>7</v>
      </c>
      <c r="Z270" s="216">
        <f ca="1">W270/X270</f>
        <v>0.7857142857142857</v>
      </c>
      <c r="AA270" s="216">
        <f>O270/N270</f>
        <v>0.70267725274725279</v>
      </c>
      <c r="AB270" s="216">
        <f ca="1">AA270-Z270</f>
        <v>-8.3037032967032909E-2</v>
      </c>
      <c r="AC270" s="217">
        <f ca="1">O270/W270</f>
        <v>14532.643181818183</v>
      </c>
      <c r="AD270" s="214">
        <f ca="1">V270-(("june 30, 2018"-TODAY())*AC270)</f>
        <v>4596803.3068181816</v>
      </c>
      <c r="AE270" s="211" t="str">
        <f ca="1">IF(W270&gt;36,"1","")</f>
        <v/>
      </c>
      <c r="AF270" s="211" t="str">
        <f ca="1">IF(Y270&lt;1,"1","")</f>
        <v/>
      </c>
      <c r="AG270" s="211" t="str">
        <f ca="1">IF(AB270&lt;-15%,"1","")</f>
        <v/>
      </c>
      <c r="AH270" s="211" t="str">
        <f>IF(AA270&lt;40%,"1","")</f>
        <v/>
      </c>
      <c r="AI270" s="211" t="str">
        <f ca="1">IF(W270&gt;23,IF(AA270&lt;60%,"1",""),"")</f>
        <v/>
      </c>
      <c r="AJ270" s="211" t="str">
        <f ca="1">IF(Y270&lt;7,IF(AA270&lt;40%,"1",""),"")</f>
        <v/>
      </c>
      <c r="AK270" s="211" t="str">
        <f ca="1">IF(AD270&lt;0,"1","")</f>
        <v/>
      </c>
      <c r="AL270" s="218"/>
      <c r="AM270" s="218"/>
      <c r="AN270" s="211" t="e">
        <f>VLOOKUP(J270,'[2]Region code'!$A$3:$B$9,2,FALSE)</f>
        <v>#N/A</v>
      </c>
    </row>
    <row r="271" spans="1:40" ht="17.25">
      <c r="A271" s="99" t="s">
        <v>1080</v>
      </c>
      <c r="B271" s="99" t="s">
        <v>776</v>
      </c>
      <c r="C271" s="99" t="s">
        <v>80</v>
      </c>
      <c r="D271" s="99" t="s">
        <v>1091</v>
      </c>
      <c r="E271" s="99" t="s">
        <v>1092</v>
      </c>
      <c r="F271" s="99" t="s">
        <v>1093</v>
      </c>
      <c r="G271" s="99" t="s">
        <v>74</v>
      </c>
      <c r="H271" s="99" t="s">
        <v>75</v>
      </c>
      <c r="I271" s="99" t="s">
        <v>1094</v>
      </c>
      <c r="J271" s="99" t="s">
        <v>5</v>
      </c>
      <c r="K271" s="99" t="s">
        <v>981</v>
      </c>
      <c r="L271" s="103">
        <v>42948</v>
      </c>
      <c r="M271" s="103">
        <v>43684</v>
      </c>
      <c r="N271" s="104">
        <v>450000</v>
      </c>
      <c r="O271" s="104">
        <v>432914.38</v>
      </c>
      <c r="P271" s="104">
        <v>159073.69</v>
      </c>
      <c r="Q271" s="104">
        <v>8628.4699999999993</v>
      </c>
      <c r="R271" s="167">
        <f>IF(MONTH(M271)&gt;6,YEAR(M271)+1,YEAR(M271))</f>
        <v>2020</v>
      </c>
      <c r="S271" s="215">
        <f>YEAR(L271)</f>
        <v>2017</v>
      </c>
      <c r="T271" s="214">
        <f>MONTH(L271)</f>
        <v>8</v>
      </c>
      <c r="U271" s="211" t="str">
        <f>IF(T271&gt;9,CONCATENATE(S271,T271),CONCATENATE(S271,"0",T271))</f>
        <v>201708</v>
      </c>
      <c r="V271" s="214">
        <f>N271-O271</f>
        <v>17085.619999999995</v>
      </c>
      <c r="W271" s="214">
        <f ca="1">ROUNDUP((TODAY()-L271)/(365.25/12),0)</f>
        <v>22</v>
      </c>
      <c r="X271" s="214">
        <f>ROUNDDOWN((M271-L271)/(365.25/12),0)</f>
        <v>24</v>
      </c>
      <c r="Y271" s="214">
        <f ca="1">ROUNDDOWN((M271-TODAY())/(365.25/12),0)</f>
        <v>3</v>
      </c>
      <c r="Z271" s="216">
        <f ca="1">W271/X271</f>
        <v>0.91666666666666663</v>
      </c>
      <c r="AA271" s="216">
        <f>O271/N271</f>
        <v>0.96203195555555554</v>
      </c>
      <c r="AB271" s="216">
        <f ca="1">AA271-Z271</f>
        <v>4.5365288888888911E-2</v>
      </c>
      <c r="AC271" s="217">
        <f ca="1">O271/W271</f>
        <v>19677.926363636365</v>
      </c>
      <c r="AD271" s="214">
        <f ca="1">V271-(("june 30, 2018"-TODAY())*AC271)</f>
        <v>6058209.0136363637</v>
      </c>
      <c r="AE271" s="211" t="str">
        <f ca="1">IF(W271&gt;36,"1","")</f>
        <v/>
      </c>
      <c r="AF271" s="211" t="str">
        <f ca="1">IF(Y271&lt;1,"1","")</f>
        <v/>
      </c>
      <c r="AG271" s="211" t="str">
        <f ca="1">IF(AB271&lt;-15%,"1","")</f>
        <v/>
      </c>
      <c r="AH271" s="211" t="str">
        <f>IF(AA271&lt;40%,"1","")</f>
        <v/>
      </c>
      <c r="AI271" s="211" t="str">
        <f ca="1">IF(W271&gt;23,IF(AA271&lt;60%,"1",""),"")</f>
        <v/>
      </c>
      <c r="AJ271" s="211" t="str">
        <f ca="1">IF(Y271&lt;7,IF(AA271&lt;40%,"1",""),"")</f>
        <v/>
      </c>
      <c r="AK271" s="211" t="str">
        <f ca="1">IF(AD271&lt;0,"1","")</f>
        <v/>
      </c>
      <c r="AL271" s="218"/>
      <c r="AM271" s="218"/>
      <c r="AN271" s="211" t="e">
        <f>VLOOKUP(J271,'[2]Region code'!$A$3:$B$9,2,FALSE)</f>
        <v>#N/A</v>
      </c>
    </row>
    <row r="272" spans="1:40" ht="17.25">
      <c r="A272" s="99" t="s">
        <v>118</v>
      </c>
      <c r="B272" s="99" t="s">
        <v>119</v>
      </c>
      <c r="C272" s="99" t="s">
        <v>120</v>
      </c>
      <c r="D272" s="99" t="s">
        <v>1095</v>
      </c>
      <c r="E272" s="99" t="s">
        <v>1096</v>
      </c>
      <c r="F272" s="99" t="s">
        <v>1097</v>
      </c>
      <c r="G272" s="99" t="s">
        <v>74</v>
      </c>
      <c r="H272" s="99" t="s">
        <v>75</v>
      </c>
      <c r="I272" s="99" t="s">
        <v>231</v>
      </c>
      <c r="J272" s="99" t="s">
        <v>7</v>
      </c>
      <c r="K272" s="99" t="s">
        <v>232</v>
      </c>
      <c r="L272" s="103">
        <v>42940</v>
      </c>
      <c r="M272" s="103">
        <v>43830</v>
      </c>
      <c r="N272" s="104">
        <v>1250000</v>
      </c>
      <c r="O272" s="104">
        <v>286600.63</v>
      </c>
      <c r="P272" s="104">
        <v>117215.07</v>
      </c>
      <c r="Q272" s="104">
        <v>183821.19</v>
      </c>
      <c r="R272" s="167">
        <f>IF(MONTH(M272)&gt;6,YEAR(M272)+1,YEAR(M272))</f>
        <v>2020</v>
      </c>
      <c r="S272" s="215">
        <f>YEAR(L272)</f>
        <v>2017</v>
      </c>
      <c r="T272" s="214">
        <f>MONTH(L272)</f>
        <v>7</v>
      </c>
      <c r="U272" s="211" t="str">
        <f>IF(T272&gt;9,CONCATENATE(S272,T272),CONCATENATE(S272,"0",T272))</f>
        <v>201707</v>
      </c>
      <c r="V272" s="214">
        <f>N272-O272</f>
        <v>963399.37</v>
      </c>
      <c r="W272" s="214">
        <f ca="1">ROUNDUP((TODAY()-L272)/(365.25/12),0)</f>
        <v>22</v>
      </c>
      <c r="X272" s="214">
        <f>ROUNDDOWN((M272-L272)/(365.25/12),0)</f>
        <v>29</v>
      </c>
      <c r="Y272" s="214">
        <f ca="1">ROUNDDOWN((M272-TODAY())/(365.25/12),0)</f>
        <v>7</v>
      </c>
      <c r="Z272" s="216">
        <f ca="1">W272/X272</f>
        <v>0.75862068965517238</v>
      </c>
      <c r="AA272" s="216">
        <f>O272/N272</f>
        <v>0.229280504</v>
      </c>
      <c r="AB272" s="216">
        <f ca="1">AA272-Z272</f>
        <v>-0.52934018565517238</v>
      </c>
      <c r="AC272" s="217">
        <f ca="1">O272/W272</f>
        <v>13027.301363636363</v>
      </c>
      <c r="AD272" s="214">
        <f ca="1">V272-(("june 30, 2018"-TODAY())*AC272)</f>
        <v>4962780.8886363637</v>
      </c>
      <c r="AE272" s="211" t="str">
        <f ca="1">IF(W272&gt;36,"1","")</f>
        <v/>
      </c>
      <c r="AF272" s="211" t="str">
        <f ca="1">IF(Y272&lt;1,"1","")</f>
        <v/>
      </c>
      <c r="AG272" s="211" t="str">
        <f ca="1">IF(AB272&lt;-15%,"1","")</f>
        <v>1</v>
      </c>
      <c r="AH272" s="211" t="str">
        <f>IF(AA272&lt;40%,"1","")</f>
        <v>1</v>
      </c>
      <c r="AI272" s="211" t="str">
        <f ca="1">IF(W272&gt;23,IF(AA272&lt;60%,"1",""),"")</f>
        <v/>
      </c>
      <c r="AJ272" s="211" t="str">
        <f ca="1">IF(Y272&lt;7,IF(AA272&lt;40%,"1",""),"")</f>
        <v/>
      </c>
      <c r="AK272" s="211" t="str">
        <f ca="1">IF(AD272&lt;0,"1","")</f>
        <v/>
      </c>
      <c r="AL272" s="218"/>
      <c r="AM272" s="218"/>
      <c r="AN272" s="211" t="e">
        <f>VLOOKUP(J272,'[2]Region code'!$A$3:$B$9,2,FALSE)</f>
        <v>#N/A</v>
      </c>
    </row>
    <row r="273" spans="1:40" ht="17.25">
      <c r="A273" s="99" t="s">
        <v>975</v>
      </c>
      <c r="B273" s="99" t="s">
        <v>976</v>
      </c>
      <c r="C273" s="99" t="s">
        <v>80</v>
      </c>
      <c r="D273" s="99" t="s">
        <v>1098</v>
      </c>
      <c r="E273" s="99" t="s">
        <v>1099</v>
      </c>
      <c r="F273" s="99" t="s">
        <v>1100</v>
      </c>
      <c r="G273" s="99" t="s">
        <v>74</v>
      </c>
      <c r="H273" s="99" t="s">
        <v>75</v>
      </c>
      <c r="I273" s="99" t="s">
        <v>707</v>
      </c>
      <c r="J273" s="99" t="s">
        <v>5</v>
      </c>
      <c r="K273" s="99" t="s">
        <v>708</v>
      </c>
      <c r="L273" s="103">
        <v>42940</v>
      </c>
      <c r="M273" s="103">
        <v>43738</v>
      </c>
      <c r="N273" s="104">
        <v>125000</v>
      </c>
      <c r="O273" s="104">
        <v>53359.88</v>
      </c>
      <c r="P273" s="104">
        <v>37589.199999999997</v>
      </c>
      <c r="Q273" s="104">
        <v>53147.8</v>
      </c>
      <c r="R273" s="167">
        <f>IF(MONTH(M273)&gt;6,YEAR(M273)+1,YEAR(M273))</f>
        <v>2020</v>
      </c>
      <c r="S273" s="215">
        <f>YEAR(L273)</f>
        <v>2017</v>
      </c>
      <c r="T273" s="214">
        <f>MONTH(L273)</f>
        <v>7</v>
      </c>
      <c r="U273" s="211" t="str">
        <f>IF(T273&gt;9,CONCATENATE(S273,T273),CONCATENATE(S273,"0",T273))</f>
        <v>201707</v>
      </c>
      <c r="V273" s="214">
        <f>N273-O273</f>
        <v>71640.12</v>
      </c>
      <c r="W273" s="214">
        <f ca="1">ROUNDUP((TODAY()-L273)/(365.25/12),0)</f>
        <v>22</v>
      </c>
      <c r="X273" s="214">
        <f>ROUNDDOWN((M273-L273)/(365.25/12),0)</f>
        <v>26</v>
      </c>
      <c r="Y273" s="214">
        <f ca="1">ROUNDDOWN((M273-TODAY())/(365.25/12),0)</f>
        <v>4</v>
      </c>
      <c r="Z273" s="216">
        <f ca="1">W273/X273</f>
        <v>0.84615384615384615</v>
      </c>
      <c r="AA273" s="216">
        <f>O273/N273</f>
        <v>0.42687903999999999</v>
      </c>
      <c r="AB273" s="216">
        <f ca="1">AA273-Z273</f>
        <v>-0.41927480615384616</v>
      </c>
      <c r="AC273" s="217">
        <f ca="1">O273/W273</f>
        <v>2425.449090909091</v>
      </c>
      <c r="AD273" s="214">
        <f ca="1">V273-(("june 30, 2018"-TODAY())*AC273)</f>
        <v>816252.99090909096</v>
      </c>
      <c r="AE273" s="211" t="str">
        <f ca="1">IF(W273&gt;36,"1","")</f>
        <v/>
      </c>
      <c r="AF273" s="211" t="str">
        <f ca="1">IF(Y273&lt;1,"1","")</f>
        <v/>
      </c>
      <c r="AG273" s="211" t="str">
        <f ca="1">IF(AB273&lt;-15%,"1","")</f>
        <v>1</v>
      </c>
      <c r="AH273" s="211" t="str">
        <f>IF(AA273&lt;40%,"1","")</f>
        <v/>
      </c>
      <c r="AI273" s="211" t="str">
        <f ca="1">IF(W273&gt;23,IF(AA273&lt;60%,"1",""),"")</f>
        <v/>
      </c>
      <c r="AJ273" s="211" t="str">
        <f ca="1">IF(Y273&lt;7,IF(AA273&lt;40%,"1",""),"")</f>
        <v/>
      </c>
      <c r="AK273" s="211" t="str">
        <f ca="1">IF(AD273&lt;0,"1","")</f>
        <v/>
      </c>
      <c r="AL273" s="218"/>
      <c r="AM273" s="218"/>
      <c r="AN273" s="211" t="e">
        <f>VLOOKUP(J273,'[2]Region code'!$A$3:$B$9,2,FALSE)</f>
        <v>#N/A</v>
      </c>
    </row>
    <row r="274" spans="1:40" ht="17.25">
      <c r="A274" s="99" t="s">
        <v>118</v>
      </c>
      <c r="B274" s="99" t="s">
        <v>119</v>
      </c>
      <c r="C274" s="99" t="s">
        <v>120</v>
      </c>
      <c r="D274" s="99" t="s">
        <v>1101</v>
      </c>
      <c r="E274" s="99" t="s">
        <v>1102</v>
      </c>
      <c r="F274" s="99" t="s">
        <v>1103</v>
      </c>
      <c r="G274" s="99" t="s">
        <v>74</v>
      </c>
      <c r="H274" s="99" t="s">
        <v>75</v>
      </c>
      <c r="I274" s="99" t="s">
        <v>1104</v>
      </c>
      <c r="J274" s="99" t="s">
        <v>7</v>
      </c>
      <c r="K274" s="99" t="s">
        <v>485</v>
      </c>
      <c r="L274" s="103">
        <v>42940</v>
      </c>
      <c r="M274" s="103">
        <v>43738</v>
      </c>
      <c r="N274" s="104">
        <v>500000</v>
      </c>
      <c r="O274" s="104">
        <v>278316.76</v>
      </c>
      <c r="P274" s="104">
        <v>81698.710000000006</v>
      </c>
      <c r="Q274" s="104">
        <v>151563.35</v>
      </c>
      <c r="R274" s="167">
        <f>IF(MONTH(M274)&gt;6,YEAR(M274)+1,YEAR(M274))</f>
        <v>2020</v>
      </c>
      <c r="S274" s="215">
        <f>YEAR(L274)</f>
        <v>2017</v>
      </c>
      <c r="T274" s="214">
        <f>MONTH(L274)</f>
        <v>7</v>
      </c>
      <c r="U274" s="211" t="str">
        <f>IF(T274&gt;9,CONCATENATE(S274,T274),CONCATENATE(S274,"0",T274))</f>
        <v>201707</v>
      </c>
      <c r="V274" s="214">
        <f>N274-O274</f>
        <v>221683.24</v>
      </c>
      <c r="W274" s="214">
        <f ca="1">ROUNDUP((TODAY()-L274)/(365.25/12),0)</f>
        <v>22</v>
      </c>
      <c r="X274" s="214">
        <f>ROUNDDOWN((M274-L274)/(365.25/12),0)</f>
        <v>26</v>
      </c>
      <c r="Y274" s="214">
        <f ca="1">ROUNDDOWN((M274-TODAY())/(365.25/12),0)</f>
        <v>4</v>
      </c>
      <c r="Z274" s="216">
        <f ca="1">W274/X274</f>
        <v>0.84615384615384615</v>
      </c>
      <c r="AA274" s="216">
        <f>O274/N274</f>
        <v>0.55663351999999999</v>
      </c>
      <c r="AB274" s="216">
        <f ca="1">AA274-Z274</f>
        <v>-0.28952032615384615</v>
      </c>
      <c r="AC274" s="217">
        <f ca="1">O274/W274</f>
        <v>12650.761818181818</v>
      </c>
      <c r="AD274" s="214">
        <f ca="1">V274-(("june 30, 2018"-TODAY())*AC274)</f>
        <v>4105467.1181818182</v>
      </c>
      <c r="AE274" s="211" t="str">
        <f ca="1">IF(W274&gt;36,"1","")</f>
        <v/>
      </c>
      <c r="AF274" s="211" t="str">
        <f ca="1">IF(Y274&lt;1,"1","")</f>
        <v/>
      </c>
      <c r="AG274" s="211" t="str">
        <f ca="1">IF(AB274&lt;-15%,"1","")</f>
        <v>1</v>
      </c>
      <c r="AH274" s="211" t="str">
        <f>IF(AA274&lt;40%,"1","")</f>
        <v/>
      </c>
      <c r="AI274" s="211" t="str">
        <f ca="1">IF(W274&gt;23,IF(AA274&lt;60%,"1",""),"")</f>
        <v/>
      </c>
      <c r="AJ274" s="211" t="str">
        <f ca="1">IF(Y274&lt;7,IF(AA274&lt;40%,"1",""),"")</f>
        <v/>
      </c>
      <c r="AK274" s="211" t="str">
        <f ca="1">IF(AD274&lt;0,"1","")</f>
        <v/>
      </c>
      <c r="AL274" s="218"/>
      <c r="AM274" s="218"/>
      <c r="AN274" s="211" t="e">
        <f>VLOOKUP(J274,'[2]Region code'!$A$3:$B$9,2,FALSE)</f>
        <v>#N/A</v>
      </c>
    </row>
    <row r="275" spans="1:40" ht="17.25">
      <c r="A275" s="99" t="s">
        <v>1105</v>
      </c>
      <c r="B275" s="99" t="s">
        <v>244</v>
      </c>
      <c r="C275" s="99" t="s">
        <v>80</v>
      </c>
      <c r="D275" s="99" t="s">
        <v>1106</v>
      </c>
      <c r="E275" s="99" t="s">
        <v>1107</v>
      </c>
      <c r="F275" s="99" t="s">
        <v>1108</v>
      </c>
      <c r="G275" s="99" t="s">
        <v>74</v>
      </c>
      <c r="H275" s="99" t="s">
        <v>75</v>
      </c>
      <c r="I275" s="99" t="s">
        <v>1109</v>
      </c>
      <c r="J275" s="99" t="s">
        <v>2</v>
      </c>
      <c r="K275" s="99" t="s">
        <v>1110</v>
      </c>
      <c r="L275" s="103">
        <v>42940</v>
      </c>
      <c r="M275" s="103">
        <v>43646</v>
      </c>
      <c r="N275" s="104">
        <v>220000</v>
      </c>
      <c r="O275" s="104">
        <v>168314.42</v>
      </c>
      <c r="P275" s="104">
        <v>11122.38</v>
      </c>
      <c r="Q275" s="104">
        <v>48860</v>
      </c>
      <c r="R275" s="167">
        <f>IF(MONTH(M275)&gt;6,YEAR(M275)+1,YEAR(M275))</f>
        <v>2019</v>
      </c>
      <c r="S275" s="215">
        <f>YEAR(L275)</f>
        <v>2017</v>
      </c>
      <c r="T275" s="214">
        <f>MONTH(L275)</f>
        <v>7</v>
      </c>
      <c r="U275" s="211" t="str">
        <f>IF(T275&gt;9,CONCATENATE(S275,T275),CONCATENATE(S275,"0",T275))</f>
        <v>201707</v>
      </c>
      <c r="V275" s="214">
        <f>N275-O275</f>
        <v>51685.579999999987</v>
      </c>
      <c r="W275" s="214">
        <f ca="1">ROUNDUP((TODAY()-L275)/(365.25/12),0)</f>
        <v>22</v>
      </c>
      <c r="X275" s="214">
        <f>ROUNDDOWN((M275-L275)/(365.25/12),0)</f>
        <v>23</v>
      </c>
      <c r="Y275" s="214">
        <f ca="1">ROUNDDOWN((M275-TODAY())/(365.25/12),0)</f>
        <v>1</v>
      </c>
      <c r="Z275" s="216">
        <f ca="1">W275/X275</f>
        <v>0.95652173913043481</v>
      </c>
      <c r="AA275" s="216">
        <f>O275/N275</f>
        <v>0.76506554545454553</v>
      </c>
      <c r="AB275" s="216">
        <f ca="1">AA275-Z275</f>
        <v>-0.19145619367588929</v>
      </c>
      <c r="AC275" s="217">
        <f ca="1">O275/W275</f>
        <v>7650.6554545454555</v>
      </c>
      <c r="AD275" s="214">
        <f ca="1">V275-(("june 30, 2018"-TODAY())*AC275)</f>
        <v>2400436.8045454551</v>
      </c>
      <c r="AE275" s="211" t="str">
        <f ca="1">IF(W275&gt;36,"1","")</f>
        <v/>
      </c>
      <c r="AF275" s="211" t="str">
        <f ca="1">IF(Y275&lt;1,"1","")</f>
        <v/>
      </c>
      <c r="AG275" s="211" t="str">
        <f ca="1">IF(AB275&lt;-15%,"1","")</f>
        <v>1</v>
      </c>
      <c r="AH275" s="211" t="str">
        <f>IF(AA275&lt;40%,"1","")</f>
        <v/>
      </c>
      <c r="AI275" s="211" t="str">
        <f ca="1">IF(W275&gt;23,IF(AA275&lt;60%,"1",""),"")</f>
        <v/>
      </c>
      <c r="AJ275" s="211" t="str">
        <f ca="1">IF(Y275&lt;7,IF(AA275&lt;40%,"1",""),"")</f>
        <v/>
      </c>
      <c r="AK275" s="211" t="str">
        <f ca="1">IF(AD275&lt;0,"1","")</f>
        <v/>
      </c>
      <c r="AL275" s="218"/>
      <c r="AM275" s="218"/>
      <c r="AN275" s="211" t="e">
        <f>VLOOKUP(J275,'[2]Region code'!$A$3:$B$9,2,FALSE)</f>
        <v>#N/A</v>
      </c>
    </row>
    <row r="276" spans="1:40" ht="17.25">
      <c r="A276" s="99" t="s">
        <v>118</v>
      </c>
      <c r="B276" s="99" t="s">
        <v>119</v>
      </c>
      <c r="C276" s="99" t="s">
        <v>120</v>
      </c>
      <c r="D276" s="99" t="s">
        <v>1111</v>
      </c>
      <c r="E276" s="99" t="s">
        <v>229</v>
      </c>
      <c r="F276" s="99" t="s">
        <v>1112</v>
      </c>
      <c r="G276" s="99" t="s">
        <v>74</v>
      </c>
      <c r="H276" s="99" t="s">
        <v>75</v>
      </c>
      <c r="I276" s="99" t="s">
        <v>231</v>
      </c>
      <c r="J276" s="99" t="s">
        <v>7</v>
      </c>
      <c r="K276" s="99" t="s">
        <v>232</v>
      </c>
      <c r="L276" s="103">
        <v>42936</v>
      </c>
      <c r="M276" s="103">
        <v>44043</v>
      </c>
      <c r="N276" s="104">
        <v>500000</v>
      </c>
      <c r="O276" s="104">
        <v>201768.04</v>
      </c>
      <c r="P276" s="104">
        <v>54641.59</v>
      </c>
      <c r="Q276" s="104">
        <v>10.17</v>
      </c>
      <c r="R276" s="167">
        <f>IF(MONTH(M276)&gt;6,YEAR(M276)+1,YEAR(M276))</f>
        <v>2021</v>
      </c>
      <c r="S276" s="215">
        <f>YEAR(L276)</f>
        <v>2017</v>
      </c>
      <c r="T276" s="214">
        <f>MONTH(L276)</f>
        <v>7</v>
      </c>
      <c r="U276" s="211" t="str">
        <f>IF(T276&gt;9,CONCATENATE(S276,T276),CONCATENATE(S276,"0",T276))</f>
        <v>201707</v>
      </c>
      <c r="V276" s="214">
        <f>N276-O276</f>
        <v>298231.95999999996</v>
      </c>
      <c r="W276" s="214">
        <f ca="1">ROUNDUP((TODAY()-L276)/(365.25/12),0)</f>
        <v>22</v>
      </c>
      <c r="X276" s="214">
        <f>ROUNDDOWN((M276-L276)/(365.25/12),0)</f>
        <v>36</v>
      </c>
      <c r="Y276" s="214">
        <f ca="1">ROUNDDOWN((M276-TODAY())/(365.25/12),0)</f>
        <v>14</v>
      </c>
      <c r="Z276" s="216">
        <f ca="1">W276/X276</f>
        <v>0.61111111111111116</v>
      </c>
      <c r="AA276" s="216">
        <f>O276/N276</f>
        <v>0.40353608000000002</v>
      </c>
      <c r="AB276" s="216">
        <f ca="1">AA276-Z276</f>
        <v>-0.20757503111111114</v>
      </c>
      <c r="AC276" s="217">
        <f ca="1">O276/W276</f>
        <v>9171.2745454545457</v>
      </c>
      <c r="AD276" s="214">
        <f ca="1">V276-(("june 30, 2018"-TODAY())*AC276)</f>
        <v>3113813.2454545456</v>
      </c>
      <c r="AE276" s="211" t="str">
        <f ca="1">IF(W276&gt;36,"1","")</f>
        <v/>
      </c>
      <c r="AF276" s="211" t="str">
        <f ca="1">IF(Y276&lt;1,"1","")</f>
        <v/>
      </c>
      <c r="AG276" s="211" t="str">
        <f ca="1">IF(AB276&lt;-15%,"1","")</f>
        <v>1</v>
      </c>
      <c r="AH276" s="211" t="str">
        <f>IF(AA276&lt;40%,"1","")</f>
        <v/>
      </c>
      <c r="AI276" s="211" t="str">
        <f ca="1">IF(W276&gt;23,IF(AA276&lt;60%,"1",""),"")</f>
        <v/>
      </c>
      <c r="AJ276" s="211" t="str">
        <f ca="1">IF(Y276&lt;7,IF(AA276&lt;40%,"1",""),"")</f>
        <v/>
      </c>
      <c r="AK276" s="211" t="str">
        <f ca="1">IF(AD276&lt;0,"1","")</f>
        <v/>
      </c>
      <c r="AL276" s="218"/>
      <c r="AM276" s="218"/>
      <c r="AN276" s="211" t="e">
        <f>VLOOKUP(J276,'[2]Region code'!$A$3:$B$9,2,FALSE)</f>
        <v>#N/A</v>
      </c>
    </row>
    <row r="277" spans="1:40" ht="17.25">
      <c r="A277" s="99" t="s">
        <v>118</v>
      </c>
      <c r="B277" s="99" t="s">
        <v>119</v>
      </c>
      <c r="C277" s="99" t="s">
        <v>120</v>
      </c>
      <c r="D277" s="99" t="s">
        <v>1113</v>
      </c>
      <c r="E277" s="99" t="s">
        <v>631</v>
      </c>
      <c r="F277" s="99" t="s">
        <v>1114</v>
      </c>
      <c r="G277" s="99" t="s">
        <v>74</v>
      </c>
      <c r="H277" s="99" t="s">
        <v>75</v>
      </c>
      <c r="I277" s="99" t="s">
        <v>633</v>
      </c>
      <c r="J277" s="99" t="s">
        <v>3</v>
      </c>
      <c r="K277" s="99" t="s">
        <v>154</v>
      </c>
      <c r="L277" s="103">
        <v>42933</v>
      </c>
      <c r="M277" s="103">
        <v>44012</v>
      </c>
      <c r="N277" s="104">
        <v>500000</v>
      </c>
      <c r="O277" s="104">
        <v>76993.81</v>
      </c>
      <c r="P277" s="104">
        <v>31059.56</v>
      </c>
      <c r="Q277" s="104">
        <v>163380</v>
      </c>
      <c r="R277" s="167">
        <f>IF(MONTH(M277)&gt;6,YEAR(M277)+1,YEAR(M277))</f>
        <v>2020</v>
      </c>
      <c r="S277" s="215">
        <f>YEAR(L277)</f>
        <v>2017</v>
      </c>
      <c r="T277" s="214">
        <f>MONTH(L277)</f>
        <v>7</v>
      </c>
      <c r="U277" s="211" t="str">
        <f>IF(T277&gt;9,CONCATENATE(S277,T277),CONCATENATE(S277,"0",T277))</f>
        <v>201707</v>
      </c>
      <c r="V277" s="214">
        <f>N277-O277</f>
        <v>423006.19</v>
      </c>
      <c r="W277" s="214">
        <f ca="1">ROUNDUP((TODAY()-L277)/(365.25/12),0)</f>
        <v>22</v>
      </c>
      <c r="X277" s="214">
        <f>ROUNDDOWN((M277-L277)/(365.25/12),0)</f>
        <v>35</v>
      </c>
      <c r="Y277" s="214">
        <f ca="1">ROUNDDOWN((M277-TODAY())/(365.25/12),0)</f>
        <v>13</v>
      </c>
      <c r="Z277" s="216">
        <f ca="1">W277/X277</f>
        <v>0.62857142857142856</v>
      </c>
      <c r="AA277" s="216">
        <f>O277/N277</f>
        <v>0.15398761999999999</v>
      </c>
      <c r="AB277" s="216">
        <f ca="1">AA277-Z277</f>
        <v>-0.47458380857142857</v>
      </c>
      <c r="AC277" s="217">
        <f ca="1">O277/W277</f>
        <v>3499.7186363636361</v>
      </c>
      <c r="AD277" s="214">
        <f ca="1">V277-(("june 30, 2018"-TODAY())*AC277)</f>
        <v>1497419.8113636363</v>
      </c>
      <c r="AE277" s="211" t="str">
        <f ca="1">IF(W277&gt;36,"1","")</f>
        <v/>
      </c>
      <c r="AF277" s="211" t="str">
        <f ca="1">IF(Y277&lt;1,"1","")</f>
        <v/>
      </c>
      <c r="AG277" s="211" t="str">
        <f ca="1">IF(AB277&lt;-15%,"1","")</f>
        <v>1</v>
      </c>
      <c r="AH277" s="211" t="str">
        <f>IF(AA277&lt;40%,"1","")</f>
        <v>1</v>
      </c>
      <c r="AI277" s="211" t="str">
        <f ca="1">IF(W277&gt;23,IF(AA277&lt;60%,"1",""),"")</f>
        <v/>
      </c>
      <c r="AJ277" s="211" t="str">
        <f ca="1">IF(Y277&lt;7,IF(AA277&lt;40%,"1",""),"")</f>
        <v/>
      </c>
      <c r="AK277" s="211" t="str">
        <f ca="1">IF(AD277&lt;0,"1","")</f>
        <v/>
      </c>
      <c r="AL277" s="218"/>
      <c r="AM277" s="218"/>
      <c r="AN277" s="211" t="e">
        <f>VLOOKUP(J277,'[2]Region code'!$A$3:$B$9,2,FALSE)</f>
        <v>#N/A</v>
      </c>
    </row>
    <row r="278" spans="1:40" ht="17.25">
      <c r="A278" s="99" t="s">
        <v>1105</v>
      </c>
      <c r="B278" s="99" t="s">
        <v>244</v>
      </c>
      <c r="C278" s="99" t="s">
        <v>80</v>
      </c>
      <c r="D278" s="99" t="s">
        <v>1115</v>
      </c>
      <c r="E278" s="99" t="s">
        <v>1116</v>
      </c>
      <c r="F278" s="99" t="s">
        <v>1117</v>
      </c>
      <c r="G278" s="99" t="s">
        <v>74</v>
      </c>
      <c r="H278" s="99" t="s">
        <v>75</v>
      </c>
      <c r="I278" s="99" t="s">
        <v>1109</v>
      </c>
      <c r="J278" s="99" t="s">
        <v>2</v>
      </c>
      <c r="K278" s="99" t="s">
        <v>838</v>
      </c>
      <c r="L278" s="103">
        <v>42930</v>
      </c>
      <c r="M278" s="103">
        <v>43830</v>
      </c>
      <c r="N278" s="104">
        <v>200000</v>
      </c>
      <c r="O278" s="104">
        <v>170910.24</v>
      </c>
      <c r="P278" s="104">
        <v>65379.65</v>
      </c>
      <c r="Q278" s="104">
        <v>29088.63</v>
      </c>
      <c r="R278" s="167">
        <f>IF(MONTH(M278)&gt;6,YEAR(M278)+1,YEAR(M278))</f>
        <v>2020</v>
      </c>
      <c r="S278" s="215">
        <f>YEAR(L278)</f>
        <v>2017</v>
      </c>
      <c r="T278" s="214">
        <f>MONTH(L278)</f>
        <v>7</v>
      </c>
      <c r="U278" s="211" t="str">
        <f>IF(T278&gt;9,CONCATENATE(S278,T278),CONCATENATE(S278,"0",T278))</f>
        <v>201707</v>
      </c>
      <c r="V278" s="214">
        <f>N278-O278</f>
        <v>29089.760000000009</v>
      </c>
      <c r="W278" s="214">
        <f ca="1">ROUNDUP((TODAY()-L278)/(365.25/12),0)</f>
        <v>22</v>
      </c>
      <c r="X278" s="214">
        <f>ROUNDDOWN((M278-L278)/(365.25/12),0)</f>
        <v>29</v>
      </c>
      <c r="Y278" s="214">
        <f ca="1">ROUNDDOWN((M278-TODAY())/(365.25/12),0)</f>
        <v>7</v>
      </c>
      <c r="Z278" s="216">
        <f ca="1">W278/X278</f>
        <v>0.75862068965517238</v>
      </c>
      <c r="AA278" s="216">
        <f>O278/N278</f>
        <v>0.85455119999999996</v>
      </c>
      <c r="AB278" s="216">
        <f ca="1">AA278-Z278</f>
        <v>9.593051034482758E-2</v>
      </c>
      <c r="AC278" s="217">
        <f ca="1">O278/W278</f>
        <v>7768.6472727272721</v>
      </c>
      <c r="AD278" s="214">
        <f ca="1">V278-(("june 30, 2018"-TODAY())*AC278)</f>
        <v>2414064.4727272727</v>
      </c>
      <c r="AE278" s="211" t="str">
        <f ca="1">IF(W278&gt;36,"1","")</f>
        <v/>
      </c>
      <c r="AF278" s="211" t="str">
        <f ca="1">IF(Y278&lt;1,"1","")</f>
        <v/>
      </c>
      <c r="AG278" s="211" t="str">
        <f ca="1">IF(AB278&lt;-15%,"1","")</f>
        <v/>
      </c>
      <c r="AH278" s="211" t="str">
        <f>IF(AA278&lt;40%,"1","")</f>
        <v/>
      </c>
      <c r="AI278" s="211" t="str">
        <f ca="1">IF(W278&gt;23,IF(AA278&lt;60%,"1",""),"")</f>
        <v/>
      </c>
      <c r="AJ278" s="211" t="str">
        <f ca="1">IF(Y278&lt;7,IF(AA278&lt;40%,"1",""),"")</f>
        <v/>
      </c>
      <c r="AK278" s="211" t="str">
        <f ca="1">IF(AD278&lt;0,"1","")</f>
        <v/>
      </c>
      <c r="AL278" s="218"/>
      <c r="AM278" s="218"/>
      <c r="AN278" s="211" t="e">
        <f>VLOOKUP(J278,'[2]Region code'!$A$3:$B$9,2,FALSE)</f>
        <v>#N/A</v>
      </c>
    </row>
    <row r="279" spans="1:40" ht="17.25">
      <c r="A279" s="99" t="s">
        <v>118</v>
      </c>
      <c r="B279" s="99" t="s">
        <v>119</v>
      </c>
      <c r="C279" s="99" t="s">
        <v>120</v>
      </c>
      <c r="D279" s="99" t="s">
        <v>1118</v>
      </c>
      <c r="E279" s="99" t="s">
        <v>196</v>
      </c>
      <c r="F279" s="99" t="s">
        <v>1119</v>
      </c>
      <c r="G279" s="99" t="s">
        <v>124</v>
      </c>
      <c r="H279" s="99" t="s">
        <v>75</v>
      </c>
      <c r="I279" s="99" t="s">
        <v>198</v>
      </c>
      <c r="J279" s="99" t="s">
        <v>3</v>
      </c>
      <c r="K279" s="99" t="s">
        <v>199</v>
      </c>
      <c r="L279" s="103">
        <v>42915</v>
      </c>
      <c r="M279" s="103">
        <v>44073</v>
      </c>
      <c r="N279" s="104">
        <v>1000000</v>
      </c>
      <c r="O279" s="104">
        <v>300000</v>
      </c>
      <c r="P279" s="104">
        <v>0</v>
      </c>
      <c r="Q279" s="104">
        <v>700000</v>
      </c>
      <c r="R279" s="167">
        <f>IF(MONTH(M279)&gt;6,YEAR(M279)+1,YEAR(M279))</f>
        <v>2021</v>
      </c>
      <c r="S279" s="215">
        <f>YEAR(L279)</f>
        <v>2017</v>
      </c>
      <c r="T279" s="214">
        <f>MONTH(L279)</f>
        <v>6</v>
      </c>
      <c r="U279" s="211" t="str">
        <f>IF(T279&gt;9,CONCATENATE(S279,T279),CONCATENATE(S279,"0",T279))</f>
        <v>201706</v>
      </c>
      <c r="V279" s="214">
        <f>N279-O279</f>
        <v>700000</v>
      </c>
      <c r="W279" s="214">
        <f ca="1">ROUNDUP((TODAY()-L279)/(365.25/12),0)</f>
        <v>23</v>
      </c>
      <c r="X279" s="214">
        <f>ROUNDDOWN((M279-L279)/(365.25/12),0)</f>
        <v>38</v>
      </c>
      <c r="Y279" s="214">
        <f ca="1">ROUNDDOWN((M279-TODAY())/(365.25/12),0)</f>
        <v>15</v>
      </c>
      <c r="Z279" s="216">
        <f ca="1">W279/X279</f>
        <v>0.60526315789473684</v>
      </c>
      <c r="AA279" s="216">
        <f>O279/N279</f>
        <v>0.3</v>
      </c>
      <c r="AB279" s="216">
        <f ca="1">AA279-Z279</f>
        <v>-0.30526315789473685</v>
      </c>
      <c r="AC279" s="217">
        <f ca="1">O279/W279</f>
        <v>13043.478260869566</v>
      </c>
      <c r="AD279" s="214">
        <f ca="1">V279-(("june 30, 2018"-TODAY())*AC279)</f>
        <v>4704347.826086957</v>
      </c>
      <c r="AE279" s="211" t="str">
        <f ca="1">IF(W279&gt;36,"1","")</f>
        <v/>
      </c>
      <c r="AF279" s="211" t="str">
        <f ca="1">IF(Y279&lt;1,"1","")</f>
        <v/>
      </c>
      <c r="AG279" s="211" t="str">
        <f ca="1">IF(AB279&lt;-15%,"1","")</f>
        <v>1</v>
      </c>
      <c r="AH279" s="211" t="str">
        <f>IF(AA279&lt;40%,"1","")</f>
        <v>1</v>
      </c>
      <c r="AI279" s="211" t="str">
        <f ca="1">IF(W279&gt;23,IF(AA279&lt;60%,"1",""),"")</f>
        <v/>
      </c>
      <c r="AJ279" s="211" t="str">
        <f ca="1">IF(Y279&lt;7,IF(AA279&lt;40%,"1",""),"")</f>
        <v/>
      </c>
      <c r="AK279" s="211" t="str">
        <f ca="1">IF(AD279&lt;0,"1","")</f>
        <v/>
      </c>
      <c r="AL279" s="218"/>
      <c r="AM279" s="218"/>
      <c r="AN279" s="211" t="e">
        <f>VLOOKUP(J279,'[2]Region code'!$A$3:$B$9,2,FALSE)</f>
        <v>#N/A</v>
      </c>
    </row>
    <row r="280" spans="1:40" ht="17.25">
      <c r="A280" s="99" t="s">
        <v>1080</v>
      </c>
      <c r="B280" s="99" t="s">
        <v>776</v>
      </c>
      <c r="C280" s="99" t="s">
        <v>80</v>
      </c>
      <c r="D280" s="99" t="s">
        <v>1120</v>
      </c>
      <c r="E280" s="99" t="s">
        <v>1121</v>
      </c>
      <c r="F280" s="99" t="s">
        <v>1122</v>
      </c>
      <c r="G280" s="99" t="s">
        <v>74</v>
      </c>
      <c r="H280" s="99" t="s">
        <v>75</v>
      </c>
      <c r="I280" s="99" t="s">
        <v>328</v>
      </c>
      <c r="J280" s="99" t="s">
        <v>6</v>
      </c>
      <c r="K280" s="99" t="s">
        <v>798</v>
      </c>
      <c r="L280" s="103">
        <v>42913</v>
      </c>
      <c r="M280" s="103">
        <v>43814</v>
      </c>
      <c r="N280" s="104">
        <v>500000</v>
      </c>
      <c r="O280" s="104">
        <v>317918.57</v>
      </c>
      <c r="P280" s="104">
        <v>89673.55</v>
      </c>
      <c r="Q280" s="104">
        <v>165226.01</v>
      </c>
      <c r="R280" s="167">
        <f>IF(MONTH(M280)&gt;6,YEAR(M280)+1,YEAR(M280))</f>
        <v>2020</v>
      </c>
      <c r="S280" s="215">
        <f>YEAR(L280)</f>
        <v>2017</v>
      </c>
      <c r="T280" s="214">
        <f>MONTH(L280)</f>
        <v>6</v>
      </c>
      <c r="U280" s="211" t="str">
        <f>IF(T280&gt;9,CONCATENATE(S280,T280),CONCATENATE(S280,"0",T280))</f>
        <v>201706</v>
      </c>
      <c r="V280" s="214">
        <f>N280-O280</f>
        <v>182081.43</v>
      </c>
      <c r="W280" s="214">
        <f ca="1">ROUNDUP((TODAY()-L280)/(365.25/12),0)</f>
        <v>23</v>
      </c>
      <c r="X280" s="214">
        <f>ROUNDDOWN((M280-L280)/(365.25/12),0)</f>
        <v>29</v>
      </c>
      <c r="Y280" s="214">
        <f ca="1">ROUNDDOWN((M280-TODAY())/(365.25/12),0)</f>
        <v>7</v>
      </c>
      <c r="Z280" s="216">
        <f ca="1">W280/X280</f>
        <v>0.7931034482758621</v>
      </c>
      <c r="AA280" s="216">
        <f>O280/N280</f>
        <v>0.63583714000000002</v>
      </c>
      <c r="AB280" s="216">
        <f ca="1">AA280-Z280</f>
        <v>-0.15726630827586208</v>
      </c>
      <c r="AC280" s="217">
        <f ca="1">O280/W280</f>
        <v>13822.54652173913</v>
      </c>
      <c r="AD280" s="214">
        <f ca="1">V280-(("june 30, 2018"-TODAY())*AC280)</f>
        <v>4425603.2121739127</v>
      </c>
      <c r="AE280" s="211" t="str">
        <f ca="1">IF(W280&gt;36,"1","")</f>
        <v/>
      </c>
      <c r="AF280" s="211" t="str">
        <f ca="1">IF(Y280&lt;1,"1","")</f>
        <v/>
      </c>
      <c r="AG280" s="211" t="str">
        <f ca="1">IF(AB280&lt;-15%,"1","")</f>
        <v>1</v>
      </c>
      <c r="AH280" s="211" t="str">
        <f>IF(AA280&lt;40%,"1","")</f>
        <v/>
      </c>
      <c r="AI280" s="211" t="str">
        <f ca="1">IF(W280&gt;23,IF(AA280&lt;60%,"1",""),"")</f>
        <v/>
      </c>
      <c r="AJ280" s="211" t="str">
        <f ca="1">IF(Y280&lt;7,IF(AA280&lt;40%,"1",""),"")</f>
        <v/>
      </c>
      <c r="AK280" s="211" t="str">
        <f ca="1">IF(AD280&lt;0,"1","")</f>
        <v/>
      </c>
      <c r="AL280" s="218"/>
      <c r="AM280" s="218"/>
      <c r="AN280" s="211" t="e">
        <f>VLOOKUP(J280,'[2]Region code'!$A$3:$B$9,2,FALSE)</f>
        <v>#N/A</v>
      </c>
    </row>
    <row r="281" spans="1:40" ht="17.25">
      <c r="A281" s="99" t="s">
        <v>1061</v>
      </c>
      <c r="B281" s="99" t="s">
        <v>547</v>
      </c>
      <c r="C281" s="99" t="s">
        <v>80</v>
      </c>
      <c r="D281" s="99" t="s">
        <v>1123</v>
      </c>
      <c r="E281" s="99" t="s">
        <v>553</v>
      </c>
      <c r="F281" s="99" t="s">
        <v>554</v>
      </c>
      <c r="G281" s="99" t="s">
        <v>74</v>
      </c>
      <c r="H281" s="99" t="s">
        <v>75</v>
      </c>
      <c r="I281" s="99" t="s">
        <v>551</v>
      </c>
      <c r="J281" s="99" t="s">
        <v>84</v>
      </c>
      <c r="K281" s="99" t="s">
        <v>85</v>
      </c>
      <c r="L281" s="103">
        <v>42912</v>
      </c>
      <c r="M281" s="103">
        <v>43465</v>
      </c>
      <c r="N281" s="104">
        <v>250000</v>
      </c>
      <c r="O281" s="104">
        <v>247627.27</v>
      </c>
      <c r="P281" s="104">
        <v>69868.78</v>
      </c>
      <c r="Q281" s="104">
        <v>29.99</v>
      </c>
      <c r="R281" s="167">
        <f>IF(MONTH(M281)&gt;6,YEAR(M281)+1,YEAR(M281))</f>
        <v>2019</v>
      </c>
      <c r="S281" s="215">
        <f>YEAR(L281)</f>
        <v>2017</v>
      </c>
      <c r="T281" s="214">
        <f>MONTH(L281)</f>
        <v>6</v>
      </c>
      <c r="U281" s="211" t="str">
        <f>IF(T281&gt;9,CONCATENATE(S281,T281),CONCATENATE(S281,"0",T281))</f>
        <v>201706</v>
      </c>
      <c r="V281" s="214">
        <f>N281-O281</f>
        <v>2372.7300000000105</v>
      </c>
      <c r="W281" s="214">
        <f ca="1">ROUNDUP((TODAY()-L281)/(365.25/12),0)</f>
        <v>23</v>
      </c>
      <c r="X281" s="214">
        <f>ROUNDDOWN((M281-L281)/(365.25/12),0)</f>
        <v>18</v>
      </c>
      <c r="Y281" s="214">
        <f ca="1">ROUNDDOWN((M281-TODAY())/(365.25/12),0)</f>
        <v>-4</v>
      </c>
      <c r="Z281" s="216">
        <f ca="1">W281/X281</f>
        <v>1.2777777777777777</v>
      </c>
      <c r="AA281" s="216">
        <f>O281/N281</f>
        <v>0.99050907999999993</v>
      </c>
      <c r="AB281" s="216">
        <f ca="1">AA281-Z281</f>
        <v>-0.28726869777777775</v>
      </c>
      <c r="AC281" s="217">
        <f ca="1">O281/W281</f>
        <v>10766.40304347826</v>
      </c>
      <c r="AD281" s="214">
        <f ca="1">V281-(("june 30, 2018"-TODAY())*AC281)</f>
        <v>3307658.4643478259</v>
      </c>
      <c r="AE281" s="211" t="str">
        <f ca="1">IF(W281&gt;36,"1","")</f>
        <v/>
      </c>
      <c r="AF281" s="211" t="str">
        <f ca="1">IF(Y281&lt;1,"1","")</f>
        <v>1</v>
      </c>
      <c r="AG281" s="211" t="str">
        <f ca="1">IF(AB281&lt;-15%,"1","")</f>
        <v>1</v>
      </c>
      <c r="AH281" s="211" t="str">
        <f>IF(AA281&lt;40%,"1","")</f>
        <v/>
      </c>
      <c r="AI281" s="211" t="str">
        <f ca="1">IF(W281&gt;23,IF(AA281&lt;60%,"1",""),"")</f>
        <v/>
      </c>
      <c r="AJ281" s="211" t="str">
        <f ca="1">IF(Y281&lt;7,IF(AA281&lt;40%,"1",""),"")</f>
        <v/>
      </c>
      <c r="AK281" s="211" t="str">
        <f ca="1">IF(AD281&lt;0,"1","")</f>
        <v/>
      </c>
      <c r="AL281" s="218"/>
      <c r="AM281" s="218"/>
      <c r="AN281" s="211" t="e">
        <f>VLOOKUP(J281,'[2]Region code'!$A$3:$B$9,2,FALSE)</f>
        <v>#N/A</v>
      </c>
    </row>
    <row r="282" spans="1:40" ht="17.25">
      <c r="A282" s="99" t="s">
        <v>118</v>
      </c>
      <c r="B282" s="99" t="s">
        <v>119</v>
      </c>
      <c r="C282" s="99" t="s">
        <v>120</v>
      </c>
      <c r="D282" s="99" t="s">
        <v>1124</v>
      </c>
      <c r="E282" s="99" t="s">
        <v>1001</v>
      </c>
      <c r="F282" s="99" t="s">
        <v>1125</v>
      </c>
      <c r="G282" s="99" t="s">
        <v>74</v>
      </c>
      <c r="H282" s="99" t="s">
        <v>75</v>
      </c>
      <c r="I282" s="99" t="s">
        <v>600</v>
      </c>
      <c r="J282" s="99" t="s">
        <v>5</v>
      </c>
      <c r="K282" s="99" t="s">
        <v>601</v>
      </c>
      <c r="L282" s="103">
        <v>42912</v>
      </c>
      <c r="M282" s="103">
        <v>43646</v>
      </c>
      <c r="N282" s="104">
        <v>800000</v>
      </c>
      <c r="O282" s="104">
        <v>285873.15000000002</v>
      </c>
      <c r="P282" s="104">
        <v>86798.03</v>
      </c>
      <c r="Q282" s="104">
        <v>14195</v>
      </c>
      <c r="R282" s="167">
        <f>IF(MONTH(M282)&gt;6,YEAR(M282)+1,YEAR(M282))</f>
        <v>2019</v>
      </c>
      <c r="S282" s="215">
        <f>YEAR(L282)</f>
        <v>2017</v>
      </c>
      <c r="T282" s="214">
        <f>MONTH(L282)</f>
        <v>6</v>
      </c>
      <c r="U282" s="211" t="str">
        <f>IF(T282&gt;9,CONCATENATE(S282,T282),CONCATENATE(S282,"0",T282))</f>
        <v>201706</v>
      </c>
      <c r="V282" s="214">
        <f>N282-O282</f>
        <v>514126.85</v>
      </c>
      <c r="W282" s="214">
        <f ca="1">ROUNDUP((TODAY()-L282)/(365.25/12),0)</f>
        <v>23</v>
      </c>
      <c r="X282" s="214">
        <f>ROUNDDOWN((M282-L282)/(365.25/12),0)</f>
        <v>24</v>
      </c>
      <c r="Y282" s="214">
        <f ca="1">ROUNDDOWN((M282-TODAY())/(365.25/12),0)</f>
        <v>1</v>
      </c>
      <c r="Z282" s="216">
        <f ca="1">W282/X282</f>
        <v>0.95833333333333337</v>
      </c>
      <c r="AA282" s="216">
        <f>O282/N282</f>
        <v>0.35734143750000003</v>
      </c>
      <c r="AB282" s="216">
        <f ca="1">AA282-Z282</f>
        <v>-0.60099189583333334</v>
      </c>
      <c r="AC282" s="217">
        <f ca="1">O282/W282</f>
        <v>12429.267391304349</v>
      </c>
      <c r="AD282" s="214">
        <f ca="1">V282-(("june 30, 2018"-TODAY())*AC282)</f>
        <v>4329911.9391304348</v>
      </c>
      <c r="AE282" s="211" t="str">
        <f ca="1">IF(W282&gt;36,"1","")</f>
        <v/>
      </c>
      <c r="AF282" s="211" t="str">
        <f ca="1">IF(Y282&lt;1,"1","")</f>
        <v/>
      </c>
      <c r="AG282" s="211" t="str">
        <f ca="1">IF(AB282&lt;-15%,"1","")</f>
        <v>1</v>
      </c>
      <c r="AH282" s="211" t="str">
        <f>IF(AA282&lt;40%,"1","")</f>
        <v>1</v>
      </c>
      <c r="AI282" s="211" t="str">
        <f ca="1">IF(W282&gt;23,IF(AA282&lt;60%,"1",""),"")</f>
        <v/>
      </c>
      <c r="AJ282" s="211" t="str">
        <f ca="1">IF(Y282&lt;7,IF(AA282&lt;40%,"1",""),"")</f>
        <v>1</v>
      </c>
      <c r="AK282" s="211" t="str">
        <f ca="1">IF(AD282&lt;0,"1","")</f>
        <v/>
      </c>
      <c r="AL282" s="218"/>
      <c r="AM282" s="218"/>
      <c r="AN282" s="211" t="e">
        <f>VLOOKUP(J282,'[2]Region code'!$A$3:$B$9,2,FALSE)</f>
        <v>#N/A</v>
      </c>
    </row>
    <row r="283" spans="1:40" ht="17.25">
      <c r="A283" s="99" t="s">
        <v>1061</v>
      </c>
      <c r="B283" s="99" t="s">
        <v>547</v>
      </c>
      <c r="C283" s="99" t="s">
        <v>80</v>
      </c>
      <c r="D283" s="99" t="s">
        <v>1126</v>
      </c>
      <c r="E283" s="99" t="s">
        <v>549</v>
      </c>
      <c r="F283" s="99" t="s">
        <v>1127</v>
      </c>
      <c r="G283" s="99" t="s">
        <v>74</v>
      </c>
      <c r="H283" s="99" t="s">
        <v>75</v>
      </c>
      <c r="I283" s="99" t="s">
        <v>551</v>
      </c>
      <c r="J283" s="99" t="s">
        <v>84</v>
      </c>
      <c r="K283" s="99" t="s">
        <v>85</v>
      </c>
      <c r="L283" s="103">
        <v>42908</v>
      </c>
      <c r="M283" s="103">
        <v>43465</v>
      </c>
      <c r="N283" s="104">
        <v>150000</v>
      </c>
      <c r="O283" s="104">
        <v>148552.12</v>
      </c>
      <c r="P283" s="104">
        <v>26851.88</v>
      </c>
      <c r="Q283" s="104">
        <v>0</v>
      </c>
      <c r="R283" s="167">
        <f>IF(MONTH(M283)&gt;6,YEAR(M283)+1,YEAR(M283))</f>
        <v>2019</v>
      </c>
      <c r="S283" s="215">
        <f>YEAR(L283)</f>
        <v>2017</v>
      </c>
      <c r="T283" s="214">
        <f>MONTH(L283)</f>
        <v>6</v>
      </c>
      <c r="U283" s="211" t="str">
        <f>IF(T283&gt;9,CONCATENATE(S283,T283),CONCATENATE(S283,"0",T283))</f>
        <v>201706</v>
      </c>
      <c r="V283" s="214">
        <f>N283-O283</f>
        <v>1447.8800000000047</v>
      </c>
      <c r="W283" s="214">
        <f ca="1">ROUNDUP((TODAY()-L283)/(365.25/12),0)</f>
        <v>23</v>
      </c>
      <c r="X283" s="214">
        <f>ROUNDDOWN((M283-L283)/(365.25/12),0)</f>
        <v>18</v>
      </c>
      <c r="Y283" s="214">
        <f ca="1">ROUNDDOWN((M283-TODAY())/(365.25/12),0)</f>
        <v>-4</v>
      </c>
      <c r="Z283" s="216">
        <f ca="1">W283/X283</f>
        <v>1.2777777777777777</v>
      </c>
      <c r="AA283" s="216">
        <f>O283/N283</f>
        <v>0.99034746666666662</v>
      </c>
      <c r="AB283" s="216">
        <f ca="1">AA283-Z283</f>
        <v>-0.28743031111111106</v>
      </c>
      <c r="AC283" s="217">
        <f ca="1">O283/W283</f>
        <v>6458.7878260869566</v>
      </c>
      <c r="AD283" s="214">
        <f ca="1">V283-(("june 30, 2018"-TODAY())*AC283)</f>
        <v>1984295.7426086958</v>
      </c>
      <c r="AE283" s="211" t="str">
        <f ca="1">IF(W283&gt;36,"1","")</f>
        <v/>
      </c>
      <c r="AF283" s="211" t="str">
        <f ca="1">IF(Y283&lt;1,"1","")</f>
        <v>1</v>
      </c>
      <c r="AG283" s="211" t="str">
        <f ca="1">IF(AB283&lt;-15%,"1","")</f>
        <v>1</v>
      </c>
      <c r="AH283" s="211" t="str">
        <f>IF(AA283&lt;40%,"1","")</f>
        <v/>
      </c>
      <c r="AI283" s="211" t="str">
        <f ca="1">IF(W283&gt;23,IF(AA283&lt;60%,"1",""),"")</f>
        <v/>
      </c>
      <c r="AJ283" s="211" t="str">
        <f ca="1">IF(Y283&lt;7,IF(AA283&lt;40%,"1",""),"")</f>
        <v/>
      </c>
      <c r="AK283" s="211" t="str">
        <f ca="1">IF(AD283&lt;0,"1","")</f>
        <v/>
      </c>
      <c r="AL283" s="218"/>
      <c r="AM283" s="218"/>
      <c r="AN283" s="211" t="e">
        <f>VLOOKUP(J283,'[2]Region code'!$A$3:$B$9,2,FALSE)</f>
        <v>#N/A</v>
      </c>
    </row>
    <row r="284" spans="1:40" ht="17.25">
      <c r="A284" s="99" t="s">
        <v>866</v>
      </c>
      <c r="B284" s="99" t="s">
        <v>320</v>
      </c>
      <c r="C284" s="99" t="s">
        <v>80</v>
      </c>
      <c r="D284" s="99" t="s">
        <v>1128</v>
      </c>
      <c r="E284" s="99" t="s">
        <v>1129</v>
      </c>
      <c r="F284" s="99" t="s">
        <v>1130</v>
      </c>
      <c r="G284" s="99" t="s">
        <v>74</v>
      </c>
      <c r="H284" s="99" t="s">
        <v>75</v>
      </c>
      <c r="I284" s="99" t="s">
        <v>1131</v>
      </c>
      <c r="J284" s="99" t="s">
        <v>7</v>
      </c>
      <c r="K284" s="99" t="s">
        <v>232</v>
      </c>
      <c r="L284" s="103">
        <v>42898</v>
      </c>
      <c r="M284" s="103">
        <v>43769</v>
      </c>
      <c r="N284" s="104">
        <v>200000</v>
      </c>
      <c r="O284" s="104">
        <v>147667.68</v>
      </c>
      <c r="P284" s="104">
        <v>88470.36</v>
      </c>
      <c r="Q284" s="104">
        <v>17447.05</v>
      </c>
      <c r="R284" s="167">
        <f>IF(MONTH(M284)&gt;6,YEAR(M284)+1,YEAR(M284))</f>
        <v>2020</v>
      </c>
      <c r="S284" s="215">
        <f>YEAR(L284)</f>
        <v>2017</v>
      </c>
      <c r="T284" s="214">
        <f>MONTH(L284)</f>
        <v>6</v>
      </c>
      <c r="U284" s="211" t="str">
        <f>IF(T284&gt;9,CONCATENATE(S284,T284),CONCATENATE(S284,"0",T284))</f>
        <v>201706</v>
      </c>
      <c r="V284" s="214">
        <f>N284-O284</f>
        <v>52332.320000000007</v>
      </c>
      <c r="W284" s="214">
        <f ca="1">ROUNDUP((TODAY()-L284)/(365.25/12),0)</f>
        <v>23</v>
      </c>
      <c r="X284" s="214">
        <f>ROUNDDOWN((M284-L284)/(365.25/12),0)</f>
        <v>28</v>
      </c>
      <c r="Y284" s="214">
        <f ca="1">ROUNDDOWN((M284-TODAY())/(365.25/12),0)</f>
        <v>5</v>
      </c>
      <c r="Z284" s="216">
        <f ca="1">W284/X284</f>
        <v>0.8214285714285714</v>
      </c>
      <c r="AA284" s="216">
        <f>O284/N284</f>
        <v>0.73833839999999995</v>
      </c>
      <c r="AB284" s="216">
        <f ca="1">AA284-Z284</f>
        <v>-8.3090171428571447E-2</v>
      </c>
      <c r="AC284" s="217">
        <f ca="1">O284/W284</f>
        <v>6420.3339130434779</v>
      </c>
      <c r="AD284" s="214">
        <f ca="1">V284-(("june 30, 2018"-TODAY())*AC284)</f>
        <v>2023374.8313043478</v>
      </c>
      <c r="AE284" s="211" t="str">
        <f ca="1">IF(W284&gt;36,"1","")</f>
        <v/>
      </c>
      <c r="AF284" s="211" t="str">
        <f ca="1">IF(Y284&lt;1,"1","")</f>
        <v/>
      </c>
      <c r="AG284" s="211" t="str">
        <f ca="1">IF(AB284&lt;-15%,"1","")</f>
        <v/>
      </c>
      <c r="AH284" s="211" t="str">
        <f>IF(AA284&lt;40%,"1","")</f>
        <v/>
      </c>
      <c r="AI284" s="211" t="str">
        <f ca="1">IF(W284&gt;23,IF(AA284&lt;60%,"1",""),"")</f>
        <v/>
      </c>
      <c r="AJ284" s="211" t="str">
        <f ca="1">IF(Y284&lt;7,IF(AA284&lt;40%,"1",""),"")</f>
        <v/>
      </c>
      <c r="AK284" s="211" t="str">
        <f ca="1">IF(AD284&lt;0,"1","")</f>
        <v/>
      </c>
      <c r="AL284" s="218"/>
      <c r="AM284" s="218"/>
      <c r="AN284" s="211" t="e">
        <f>VLOOKUP(J284,'[2]Region code'!$A$3:$B$9,2,FALSE)</f>
        <v>#N/A</v>
      </c>
    </row>
    <row r="285" spans="1:40" ht="17.25">
      <c r="A285" s="99" t="s">
        <v>101</v>
      </c>
      <c r="B285" s="99" t="s">
        <v>102</v>
      </c>
      <c r="C285" s="99" t="s">
        <v>95</v>
      </c>
      <c r="D285" s="99" t="s">
        <v>1132</v>
      </c>
      <c r="E285" s="99" t="s">
        <v>1089</v>
      </c>
      <c r="F285" s="99" t="s">
        <v>1133</v>
      </c>
      <c r="G285" s="99" t="s">
        <v>74</v>
      </c>
      <c r="H285" s="99" t="s">
        <v>75</v>
      </c>
      <c r="I285" s="99" t="s">
        <v>111</v>
      </c>
      <c r="J285" s="99" t="s">
        <v>3</v>
      </c>
      <c r="K285" s="99" t="s">
        <v>207</v>
      </c>
      <c r="L285" s="103">
        <v>42898</v>
      </c>
      <c r="M285" s="103">
        <v>43889</v>
      </c>
      <c r="N285" s="104">
        <v>500000</v>
      </c>
      <c r="O285" s="104">
        <v>108882.98</v>
      </c>
      <c r="P285" s="104">
        <v>69954.7</v>
      </c>
      <c r="Q285" s="104">
        <v>379304.31</v>
      </c>
      <c r="R285" s="167">
        <f>IF(MONTH(M285)&gt;6,YEAR(M285)+1,YEAR(M285))</f>
        <v>2020</v>
      </c>
      <c r="S285" s="215">
        <f>YEAR(L285)</f>
        <v>2017</v>
      </c>
      <c r="T285" s="214">
        <f>MONTH(L285)</f>
        <v>6</v>
      </c>
      <c r="U285" s="211" t="str">
        <f>IF(T285&gt;9,CONCATENATE(S285,T285),CONCATENATE(S285,"0",T285))</f>
        <v>201706</v>
      </c>
      <c r="V285" s="214">
        <f>N285-O285</f>
        <v>391117.02</v>
      </c>
      <c r="W285" s="214">
        <f ca="1">ROUNDUP((TODAY()-L285)/(365.25/12),0)</f>
        <v>23</v>
      </c>
      <c r="X285" s="214">
        <f>ROUNDDOWN((M285-L285)/(365.25/12),0)</f>
        <v>32</v>
      </c>
      <c r="Y285" s="214">
        <f ca="1">ROUNDDOWN((M285-TODAY())/(365.25/12),0)</f>
        <v>9</v>
      </c>
      <c r="Z285" s="216">
        <f ca="1">W285/X285</f>
        <v>0.71875</v>
      </c>
      <c r="AA285" s="216">
        <f>O285/N285</f>
        <v>0.21776595999999998</v>
      </c>
      <c r="AB285" s="216">
        <f ca="1">AA285-Z285</f>
        <v>-0.50098404000000007</v>
      </c>
      <c r="AC285" s="217">
        <f ca="1">O285/W285</f>
        <v>4734.0426086956522</v>
      </c>
      <c r="AD285" s="214">
        <f ca="1">V285-(("june 30, 2018"-TODAY())*AC285)</f>
        <v>1844468.1008695653</v>
      </c>
      <c r="AE285" s="211" t="str">
        <f ca="1">IF(W285&gt;36,"1","")</f>
        <v/>
      </c>
      <c r="AF285" s="211" t="str">
        <f ca="1">IF(Y285&lt;1,"1","")</f>
        <v/>
      </c>
      <c r="AG285" s="211" t="str">
        <f ca="1">IF(AB285&lt;-15%,"1","")</f>
        <v>1</v>
      </c>
      <c r="AH285" s="211" t="str">
        <f>IF(AA285&lt;40%,"1","")</f>
        <v>1</v>
      </c>
      <c r="AI285" s="211" t="str">
        <f ca="1">IF(W285&gt;23,IF(AA285&lt;60%,"1",""),"")</f>
        <v/>
      </c>
      <c r="AJ285" s="211" t="str">
        <f ca="1">IF(Y285&lt;7,IF(AA285&lt;40%,"1",""),"")</f>
        <v/>
      </c>
      <c r="AK285" s="211" t="str">
        <f ca="1">IF(AD285&lt;0,"1","")</f>
        <v/>
      </c>
      <c r="AL285" s="218"/>
      <c r="AM285" s="218"/>
      <c r="AN285" s="211" t="e">
        <f>VLOOKUP(J285,'[2]Region code'!$A$3:$B$9,2,FALSE)</f>
        <v>#N/A</v>
      </c>
    </row>
    <row r="286" spans="1:40" ht="17.25">
      <c r="A286" s="99" t="s">
        <v>960</v>
      </c>
      <c r="B286" s="99" t="s">
        <v>87</v>
      </c>
      <c r="C286" s="99" t="s">
        <v>80</v>
      </c>
      <c r="D286" s="99" t="s">
        <v>1134</v>
      </c>
      <c r="E286" s="99" t="s">
        <v>1135</v>
      </c>
      <c r="F286" s="99" t="s">
        <v>1136</v>
      </c>
      <c r="G286" s="99" t="s">
        <v>74</v>
      </c>
      <c r="H286" s="99" t="s">
        <v>75</v>
      </c>
      <c r="I286" s="99" t="s">
        <v>1137</v>
      </c>
      <c r="J286" s="99" t="s">
        <v>4</v>
      </c>
      <c r="K286" s="99" t="s">
        <v>1138</v>
      </c>
      <c r="L286" s="103">
        <v>42887</v>
      </c>
      <c r="M286" s="103">
        <v>43511</v>
      </c>
      <c r="N286" s="104">
        <v>300000</v>
      </c>
      <c r="O286" s="104">
        <v>276919.2</v>
      </c>
      <c r="P286" s="104">
        <v>225451.58</v>
      </c>
      <c r="Q286" s="104">
        <v>22979</v>
      </c>
      <c r="R286" s="167">
        <f>IF(MONTH(M286)&gt;6,YEAR(M286)+1,YEAR(M286))</f>
        <v>2019</v>
      </c>
      <c r="S286" s="215">
        <f>YEAR(L286)</f>
        <v>2017</v>
      </c>
      <c r="T286" s="214">
        <f>MONTH(L286)</f>
        <v>6</v>
      </c>
      <c r="U286" s="211" t="str">
        <f>IF(T286&gt;9,CONCATENATE(S286,T286),CONCATENATE(S286,"0",T286))</f>
        <v>201706</v>
      </c>
      <c r="V286" s="214">
        <f>N286-O286</f>
        <v>23080.799999999988</v>
      </c>
      <c r="W286" s="214">
        <f ca="1">ROUNDUP((TODAY()-L286)/(365.25/12),0)</f>
        <v>24</v>
      </c>
      <c r="X286" s="214">
        <f>ROUNDDOWN((M286-L286)/(365.25/12),0)</f>
        <v>20</v>
      </c>
      <c r="Y286" s="214">
        <f ca="1">ROUNDDOWN((M286-TODAY())/(365.25/12),0)</f>
        <v>-2</v>
      </c>
      <c r="Z286" s="216">
        <f ca="1">W286/X286</f>
        <v>1.2</v>
      </c>
      <c r="AA286" s="216">
        <f>O286/N286</f>
        <v>0.923064</v>
      </c>
      <c r="AB286" s="216">
        <f ca="1">AA286-Z286</f>
        <v>-0.27693599999999996</v>
      </c>
      <c r="AC286" s="217">
        <f ca="1">O286/W286</f>
        <v>11538.300000000001</v>
      </c>
      <c r="AD286" s="214">
        <f ca="1">V286-(("june 30, 2018"-TODAY())*AC286)</f>
        <v>3565338.9000000004</v>
      </c>
      <c r="AE286" s="211" t="str">
        <f ca="1">IF(W286&gt;36,"1","")</f>
        <v/>
      </c>
      <c r="AF286" s="211" t="str">
        <f ca="1">IF(Y286&lt;1,"1","")</f>
        <v>1</v>
      </c>
      <c r="AG286" s="211" t="str">
        <f ca="1">IF(AB286&lt;-15%,"1","")</f>
        <v>1</v>
      </c>
      <c r="AH286" s="211" t="str">
        <f>IF(AA286&lt;40%,"1","")</f>
        <v/>
      </c>
      <c r="AI286" s="211" t="str">
        <f ca="1">IF(W286&gt;23,IF(AA286&lt;60%,"1",""),"")</f>
        <v/>
      </c>
      <c r="AJ286" s="211" t="str">
        <f ca="1">IF(Y286&lt;7,IF(AA286&lt;40%,"1",""),"")</f>
        <v/>
      </c>
      <c r="AK286" s="211" t="str">
        <f ca="1">IF(AD286&lt;0,"1","")</f>
        <v/>
      </c>
      <c r="AL286" s="218"/>
      <c r="AM286" s="218"/>
      <c r="AN286" s="211" t="e">
        <f>VLOOKUP(J286,'[2]Region code'!$A$3:$B$9,2,FALSE)</f>
        <v>#N/A</v>
      </c>
    </row>
    <row r="287" spans="1:40" ht="17.25">
      <c r="A287" s="99" t="s">
        <v>118</v>
      </c>
      <c r="B287" s="99" t="s">
        <v>119</v>
      </c>
      <c r="C287" s="99" t="s">
        <v>120</v>
      </c>
      <c r="D287" s="99" t="s">
        <v>1139</v>
      </c>
      <c r="E287" s="99" t="s">
        <v>1140</v>
      </c>
      <c r="F287" s="99" t="s">
        <v>1141</v>
      </c>
      <c r="G287" s="99" t="s">
        <v>74</v>
      </c>
      <c r="H287" s="99" t="s">
        <v>75</v>
      </c>
      <c r="I287" s="99" t="s">
        <v>1142</v>
      </c>
      <c r="J287" s="99" t="s">
        <v>84</v>
      </c>
      <c r="K287" s="99" t="s">
        <v>85</v>
      </c>
      <c r="L287" s="103">
        <v>42874</v>
      </c>
      <c r="M287" s="103">
        <v>43646</v>
      </c>
      <c r="N287" s="104">
        <v>1000000</v>
      </c>
      <c r="O287" s="104">
        <v>705565.81</v>
      </c>
      <c r="P287" s="104">
        <v>346590.46</v>
      </c>
      <c r="Q287" s="104">
        <v>226790.14</v>
      </c>
      <c r="R287" s="167">
        <f>IF(MONTH(M287)&gt;6,YEAR(M287)+1,YEAR(M287))</f>
        <v>2019</v>
      </c>
      <c r="S287" s="215">
        <f>YEAR(L287)</f>
        <v>2017</v>
      </c>
      <c r="T287" s="214">
        <f>MONTH(L287)</f>
        <v>5</v>
      </c>
      <c r="U287" s="211" t="str">
        <f>IF(T287&gt;9,CONCATENATE(S287,T287),CONCATENATE(S287,"0",T287))</f>
        <v>201705</v>
      </c>
      <c r="V287" s="214">
        <f>N287-O287</f>
        <v>294434.18999999994</v>
      </c>
      <c r="W287" s="214">
        <f ca="1">ROUNDUP((TODAY()-L287)/(365.25/12),0)</f>
        <v>24</v>
      </c>
      <c r="X287" s="214">
        <f>ROUNDDOWN((M287-L287)/(365.25/12),0)</f>
        <v>25</v>
      </c>
      <c r="Y287" s="214">
        <f ca="1">ROUNDDOWN((M287-TODAY())/(365.25/12),0)</f>
        <v>1</v>
      </c>
      <c r="Z287" s="216">
        <f ca="1">W287/X287</f>
        <v>0.96</v>
      </c>
      <c r="AA287" s="216">
        <f>O287/N287</f>
        <v>0.70556581000000007</v>
      </c>
      <c r="AB287" s="216">
        <f ca="1">AA287-Z287</f>
        <v>-0.25443418999999989</v>
      </c>
      <c r="AC287" s="217">
        <f ca="1">O287/W287</f>
        <v>29398.57541666667</v>
      </c>
      <c r="AD287" s="214">
        <f ca="1">V287-(("june 30, 2018"-TODAY())*AC287)</f>
        <v>9319796.8429166675</v>
      </c>
      <c r="AE287" s="211" t="str">
        <f ca="1">IF(W287&gt;36,"1","")</f>
        <v/>
      </c>
      <c r="AF287" s="211" t="str">
        <f ca="1">IF(Y287&lt;1,"1","")</f>
        <v/>
      </c>
      <c r="AG287" s="211" t="str">
        <f ca="1">IF(AB287&lt;-15%,"1","")</f>
        <v>1</v>
      </c>
      <c r="AH287" s="211" t="str">
        <f>IF(AA287&lt;40%,"1","")</f>
        <v/>
      </c>
      <c r="AI287" s="211" t="str">
        <f ca="1">IF(W287&gt;23,IF(AA287&lt;60%,"1",""),"")</f>
        <v/>
      </c>
      <c r="AJ287" s="211" t="str">
        <f ca="1">IF(Y287&lt;7,IF(AA287&lt;40%,"1",""),"")</f>
        <v/>
      </c>
      <c r="AK287" s="211" t="str">
        <f ca="1">IF(AD287&lt;0,"1","")</f>
        <v/>
      </c>
      <c r="AL287" s="218"/>
      <c r="AM287" s="218"/>
      <c r="AN287" s="211" t="e">
        <f>VLOOKUP(J287,'[2]Region code'!$A$3:$B$9,2,FALSE)</f>
        <v>#N/A</v>
      </c>
    </row>
    <row r="288" spans="1:40" ht="17.25">
      <c r="A288" s="99" t="s">
        <v>1080</v>
      </c>
      <c r="B288" s="99" t="s">
        <v>776</v>
      </c>
      <c r="C288" s="99" t="s">
        <v>80</v>
      </c>
      <c r="D288" s="99" t="s">
        <v>1143</v>
      </c>
      <c r="E288" s="99" t="s">
        <v>1144</v>
      </c>
      <c r="F288" s="99" t="s">
        <v>1145</v>
      </c>
      <c r="G288" s="99" t="s">
        <v>74</v>
      </c>
      <c r="H288" s="99" t="s">
        <v>75</v>
      </c>
      <c r="I288" s="99" t="s">
        <v>1146</v>
      </c>
      <c r="J288" s="99" t="s">
        <v>2</v>
      </c>
      <c r="K288" s="99" t="s">
        <v>289</v>
      </c>
      <c r="L288" s="103">
        <v>42863</v>
      </c>
      <c r="M288" s="103">
        <v>44074</v>
      </c>
      <c r="N288" s="104">
        <v>850000</v>
      </c>
      <c r="O288" s="104">
        <v>402446.69</v>
      </c>
      <c r="P288" s="104">
        <v>257182.47</v>
      </c>
      <c r="Q288" s="104">
        <v>198134.5</v>
      </c>
      <c r="R288" s="167">
        <f>IF(MONTH(M288)&gt;6,YEAR(M288)+1,YEAR(M288))</f>
        <v>2021</v>
      </c>
      <c r="S288" s="215">
        <f>YEAR(L288)</f>
        <v>2017</v>
      </c>
      <c r="T288" s="214">
        <f>MONTH(L288)</f>
        <v>5</v>
      </c>
      <c r="U288" s="211" t="str">
        <f>IF(T288&gt;9,CONCATENATE(S288,T288),CONCATENATE(S288,"0",T288))</f>
        <v>201705</v>
      </c>
      <c r="V288" s="214">
        <f>N288-O288</f>
        <v>447553.31</v>
      </c>
      <c r="W288" s="214">
        <f ca="1">ROUNDUP((TODAY()-L288)/(365.25/12),0)</f>
        <v>24</v>
      </c>
      <c r="X288" s="214">
        <f>ROUNDDOWN((M288-L288)/(365.25/12),0)</f>
        <v>39</v>
      </c>
      <c r="Y288" s="214">
        <f ca="1">ROUNDDOWN((M288-TODAY())/(365.25/12),0)</f>
        <v>15</v>
      </c>
      <c r="Z288" s="216">
        <f ca="1">W288/X288</f>
        <v>0.61538461538461542</v>
      </c>
      <c r="AA288" s="216">
        <f>O288/N288</f>
        <v>0.47346669411764708</v>
      </c>
      <c r="AB288" s="216">
        <f ca="1">AA288-Z288</f>
        <v>-0.14191792126696834</v>
      </c>
      <c r="AC288" s="217">
        <f ca="1">O288/W288</f>
        <v>16768.612083333333</v>
      </c>
      <c r="AD288" s="214">
        <f ca="1">V288-(("june 30, 2018"-TODAY())*AC288)</f>
        <v>5595517.2195833325</v>
      </c>
      <c r="AE288" s="211" t="str">
        <f ca="1">IF(W288&gt;36,"1","")</f>
        <v/>
      </c>
      <c r="AF288" s="211" t="str">
        <f ca="1">IF(Y288&lt;1,"1","")</f>
        <v/>
      </c>
      <c r="AG288" s="211" t="str">
        <f ca="1">IF(AB288&lt;-15%,"1","")</f>
        <v/>
      </c>
      <c r="AH288" s="211" t="str">
        <f>IF(AA288&lt;40%,"1","")</f>
        <v/>
      </c>
      <c r="AI288" s="211" t="str">
        <f ca="1">IF(W288&gt;23,IF(AA288&lt;60%,"1",""),"")</f>
        <v>1</v>
      </c>
      <c r="AJ288" s="211" t="str">
        <f ca="1">IF(Y288&lt;7,IF(AA288&lt;40%,"1",""),"")</f>
        <v/>
      </c>
      <c r="AK288" s="211" t="str">
        <f ca="1">IF(AD288&lt;0,"1","")</f>
        <v/>
      </c>
      <c r="AL288" s="218"/>
      <c r="AM288" s="218"/>
      <c r="AN288" s="211" t="e">
        <f>VLOOKUP(J288,'[2]Region code'!$A$3:$B$9,2,FALSE)</f>
        <v>#N/A</v>
      </c>
    </row>
    <row r="289" spans="1:40" ht="17.25">
      <c r="A289" s="99" t="s">
        <v>872</v>
      </c>
      <c r="B289" s="99" t="s">
        <v>873</v>
      </c>
      <c r="C289" s="99" t="s">
        <v>120</v>
      </c>
      <c r="D289" s="99" t="s">
        <v>1147</v>
      </c>
      <c r="E289" s="99" t="s">
        <v>1148</v>
      </c>
      <c r="F289" s="99" t="s">
        <v>1149</v>
      </c>
      <c r="G289" s="99" t="s">
        <v>74</v>
      </c>
      <c r="H289" s="99" t="s">
        <v>75</v>
      </c>
      <c r="I289" s="99" t="s">
        <v>732</v>
      </c>
      <c r="J289" s="99" t="s">
        <v>3</v>
      </c>
      <c r="K289" s="99" t="s">
        <v>657</v>
      </c>
      <c r="L289" s="103">
        <v>42862</v>
      </c>
      <c r="M289" s="103">
        <v>43646</v>
      </c>
      <c r="N289" s="104">
        <v>1100000</v>
      </c>
      <c r="O289" s="104">
        <v>740843.48</v>
      </c>
      <c r="P289" s="104">
        <v>494597.33</v>
      </c>
      <c r="Q289" s="104">
        <v>252548.75</v>
      </c>
      <c r="R289" s="167">
        <f>IF(MONTH(M289)&gt;6,YEAR(M289)+1,YEAR(M289))</f>
        <v>2019</v>
      </c>
      <c r="S289" s="215">
        <f>YEAR(L289)</f>
        <v>2017</v>
      </c>
      <c r="T289" s="214">
        <f>MONTH(L289)</f>
        <v>5</v>
      </c>
      <c r="U289" s="211" t="str">
        <f>IF(T289&gt;9,CONCATENATE(S289,T289),CONCATENATE(S289,"0",T289))</f>
        <v>201705</v>
      </c>
      <c r="V289" s="214">
        <f>N289-O289</f>
        <v>359156.52</v>
      </c>
      <c r="W289" s="214">
        <f ca="1">ROUNDUP((TODAY()-L289)/(365.25/12),0)</f>
        <v>24</v>
      </c>
      <c r="X289" s="214">
        <f>ROUNDDOWN((M289-L289)/(365.25/12),0)</f>
        <v>25</v>
      </c>
      <c r="Y289" s="214">
        <f ca="1">ROUNDDOWN((M289-TODAY())/(365.25/12),0)</f>
        <v>1</v>
      </c>
      <c r="Z289" s="216">
        <f ca="1">W289/X289</f>
        <v>0.96</v>
      </c>
      <c r="AA289" s="216">
        <f>O289/N289</f>
        <v>0.67349407272727269</v>
      </c>
      <c r="AB289" s="216">
        <f ca="1">AA289-Z289</f>
        <v>-0.28650592727272728</v>
      </c>
      <c r="AC289" s="217">
        <f ca="1">O289/W289</f>
        <v>30868.478333333333</v>
      </c>
      <c r="AD289" s="214">
        <f ca="1">V289-(("june 30, 2018"-TODAY())*AC289)</f>
        <v>9835779.3683333322</v>
      </c>
      <c r="AE289" s="211" t="str">
        <f ca="1">IF(W289&gt;36,"1","")</f>
        <v/>
      </c>
      <c r="AF289" s="211" t="str">
        <f ca="1">IF(Y289&lt;1,"1","")</f>
        <v/>
      </c>
      <c r="AG289" s="211" t="str">
        <f ca="1">IF(AB289&lt;-15%,"1","")</f>
        <v>1</v>
      </c>
      <c r="AH289" s="211" t="str">
        <f>IF(AA289&lt;40%,"1","")</f>
        <v/>
      </c>
      <c r="AI289" s="211" t="str">
        <f ca="1">IF(W289&gt;23,IF(AA289&lt;60%,"1",""),"")</f>
        <v/>
      </c>
      <c r="AJ289" s="211" t="str">
        <f ca="1">IF(Y289&lt;7,IF(AA289&lt;40%,"1",""),"")</f>
        <v/>
      </c>
      <c r="AK289" s="211" t="str">
        <f ca="1">IF(AD289&lt;0,"1","")</f>
        <v/>
      </c>
      <c r="AL289" s="218"/>
      <c r="AM289" s="218"/>
      <c r="AN289" s="211" t="e">
        <f>VLOOKUP(J289,'[2]Region code'!$A$3:$B$9,2,FALSE)</f>
        <v>#N/A</v>
      </c>
    </row>
    <row r="290" spans="1:40" ht="17.25">
      <c r="A290" s="99" t="s">
        <v>101</v>
      </c>
      <c r="B290" s="99" t="s">
        <v>102</v>
      </c>
      <c r="C290" s="99" t="s">
        <v>95</v>
      </c>
      <c r="D290" s="99" t="s">
        <v>1150</v>
      </c>
      <c r="E290" s="99" t="s">
        <v>1151</v>
      </c>
      <c r="F290" s="99" t="s">
        <v>1152</v>
      </c>
      <c r="G290" s="99" t="s">
        <v>74</v>
      </c>
      <c r="H290" s="99" t="s">
        <v>75</v>
      </c>
      <c r="I290" s="99" t="s">
        <v>1153</v>
      </c>
      <c r="J290" s="99" t="s">
        <v>84</v>
      </c>
      <c r="K290" s="99" t="s">
        <v>535</v>
      </c>
      <c r="L290" s="103">
        <v>42850</v>
      </c>
      <c r="M290" s="103">
        <v>43830</v>
      </c>
      <c r="N290" s="104">
        <v>100000</v>
      </c>
      <c r="O290" s="104">
        <v>16235.46</v>
      </c>
      <c r="P290" s="104">
        <v>1714.44</v>
      </c>
      <c r="Q290" s="104">
        <v>0</v>
      </c>
      <c r="R290" s="167">
        <f>IF(MONTH(M290)&gt;6,YEAR(M290)+1,YEAR(M290))</f>
        <v>2020</v>
      </c>
      <c r="S290" s="215">
        <f>YEAR(L290)</f>
        <v>2017</v>
      </c>
      <c r="T290" s="214">
        <f>MONTH(L290)</f>
        <v>4</v>
      </c>
      <c r="U290" s="211" t="str">
        <f>IF(T290&gt;9,CONCATENATE(S290,T290),CONCATENATE(S290,"0",T290))</f>
        <v>201704</v>
      </c>
      <c r="V290" s="214">
        <f>N290-O290</f>
        <v>83764.540000000008</v>
      </c>
      <c r="W290" s="214">
        <f ca="1">ROUNDUP((TODAY()-L290)/(365.25/12),0)</f>
        <v>25</v>
      </c>
      <c r="X290" s="214">
        <f>ROUNDDOWN((M290-L290)/(365.25/12),0)</f>
        <v>32</v>
      </c>
      <c r="Y290" s="214">
        <f ca="1">ROUNDDOWN((M290-TODAY())/(365.25/12),0)</f>
        <v>7</v>
      </c>
      <c r="Z290" s="216">
        <f ca="1">W290/X290</f>
        <v>0.78125</v>
      </c>
      <c r="AA290" s="216">
        <f>O290/N290</f>
        <v>0.16235459999999999</v>
      </c>
      <c r="AB290" s="216">
        <f ca="1">AA290-Z290</f>
        <v>-0.61889539999999998</v>
      </c>
      <c r="AC290" s="217">
        <f ca="1">O290/W290</f>
        <v>649.41840000000002</v>
      </c>
      <c r="AD290" s="214">
        <f ca="1">V290-(("june 30, 2018"-TODAY())*AC290)</f>
        <v>283135.98880000005</v>
      </c>
      <c r="AE290" s="211" t="str">
        <f ca="1">IF(W290&gt;36,"1","")</f>
        <v/>
      </c>
      <c r="AF290" s="211" t="str">
        <f ca="1">IF(Y290&lt;1,"1","")</f>
        <v/>
      </c>
      <c r="AG290" s="211" t="str">
        <f ca="1">IF(AB290&lt;-15%,"1","")</f>
        <v>1</v>
      </c>
      <c r="AH290" s="211" t="str">
        <f>IF(AA290&lt;40%,"1","")</f>
        <v>1</v>
      </c>
      <c r="AI290" s="211" t="str">
        <f ca="1">IF(W290&gt;23,IF(AA290&lt;60%,"1",""),"")</f>
        <v>1</v>
      </c>
      <c r="AJ290" s="211" t="str">
        <f ca="1">IF(Y290&lt;7,IF(AA290&lt;40%,"1",""),"")</f>
        <v/>
      </c>
      <c r="AK290" s="211" t="str">
        <f ca="1">IF(AD290&lt;0,"1","")</f>
        <v/>
      </c>
      <c r="AL290" s="218"/>
      <c r="AM290" s="218"/>
      <c r="AN290" s="211" t="e">
        <f>VLOOKUP(J290,'[2]Region code'!$A$3:$B$9,2,FALSE)</f>
        <v>#N/A</v>
      </c>
    </row>
    <row r="291" spans="1:40" ht="17.25">
      <c r="A291" s="99" t="s">
        <v>1154</v>
      </c>
      <c r="B291" s="99" t="s">
        <v>1155</v>
      </c>
      <c r="C291" s="99" t="s">
        <v>1156</v>
      </c>
      <c r="D291" s="99" t="s">
        <v>1157</v>
      </c>
      <c r="E291" s="99" t="s">
        <v>374</v>
      </c>
      <c r="F291" s="99" t="s">
        <v>1158</v>
      </c>
      <c r="G291" s="99" t="s">
        <v>124</v>
      </c>
      <c r="H291" s="99" t="s">
        <v>75</v>
      </c>
      <c r="I291" s="99" t="s">
        <v>142</v>
      </c>
      <c r="J291" s="99" t="s">
        <v>4</v>
      </c>
      <c r="K291" s="99" t="s">
        <v>376</v>
      </c>
      <c r="L291" s="103">
        <v>42842</v>
      </c>
      <c r="M291" s="103">
        <v>43830</v>
      </c>
      <c r="N291" s="104">
        <v>4094884.55</v>
      </c>
      <c r="O291" s="104">
        <v>3063474.41</v>
      </c>
      <c r="P291" s="104">
        <v>834247.17</v>
      </c>
      <c r="Q291" s="104">
        <v>1204309.6399999999</v>
      </c>
      <c r="R291" s="167">
        <f>IF(MONTH(M291)&gt;6,YEAR(M291)+1,YEAR(M291))</f>
        <v>2020</v>
      </c>
      <c r="S291" s="215">
        <f>YEAR(L291)</f>
        <v>2017</v>
      </c>
      <c r="T291" s="214">
        <f>MONTH(L291)</f>
        <v>4</v>
      </c>
      <c r="U291" s="211" t="str">
        <f>IF(T291&gt;9,CONCATENATE(S291,T291),CONCATENATE(S291,"0",T291))</f>
        <v>201704</v>
      </c>
      <c r="V291" s="214">
        <f>N291-O291</f>
        <v>1031410.1399999997</v>
      </c>
      <c r="W291" s="214">
        <f ca="1">ROUNDUP((TODAY()-L291)/(365.25/12),0)</f>
        <v>25</v>
      </c>
      <c r="X291" s="214">
        <f>ROUNDDOWN((M291-L291)/(365.25/12),0)</f>
        <v>32</v>
      </c>
      <c r="Y291" s="214">
        <f ca="1">ROUNDDOWN((M291-TODAY())/(365.25/12),0)</f>
        <v>7</v>
      </c>
      <c r="Z291" s="216">
        <f ca="1">W291/X291</f>
        <v>0.78125</v>
      </c>
      <c r="AA291" s="216">
        <f>O291/N291</f>
        <v>0.74812229077374115</v>
      </c>
      <c r="AB291" s="216">
        <f ca="1">AA291-Z291</f>
        <v>-3.312770922625885E-2</v>
      </c>
      <c r="AC291" s="217">
        <f ca="1">O291/W291</f>
        <v>122538.9764</v>
      </c>
      <c r="AD291" s="214">
        <f ca="1">V291-(("june 30, 2018"-TODAY())*AC291)</f>
        <v>38650875.8948</v>
      </c>
      <c r="AE291" s="211" t="str">
        <f ca="1">IF(W291&gt;36,"1","")</f>
        <v/>
      </c>
      <c r="AF291" s="211" t="str">
        <f ca="1">IF(Y291&lt;1,"1","")</f>
        <v/>
      </c>
      <c r="AG291" s="211" t="str">
        <f ca="1">IF(AB291&lt;-15%,"1","")</f>
        <v/>
      </c>
      <c r="AH291" s="211" t="str">
        <f>IF(AA291&lt;40%,"1","")</f>
        <v/>
      </c>
      <c r="AI291" s="211" t="str">
        <f ca="1">IF(W291&gt;23,IF(AA291&lt;60%,"1",""),"")</f>
        <v/>
      </c>
      <c r="AJ291" s="211" t="str">
        <f ca="1">IF(Y291&lt;7,IF(AA291&lt;40%,"1",""),"")</f>
        <v/>
      </c>
      <c r="AK291" s="211" t="str">
        <f ca="1">IF(AD291&lt;0,"1","")</f>
        <v/>
      </c>
      <c r="AL291" s="218"/>
      <c r="AM291" s="218"/>
      <c r="AN291" s="211" t="e">
        <f>VLOOKUP(J291,'[2]Region code'!$A$3:$B$9,2,FALSE)</f>
        <v>#N/A</v>
      </c>
    </row>
    <row r="292" spans="1:40" ht="17.25">
      <c r="A292" s="99" t="s">
        <v>960</v>
      </c>
      <c r="B292" s="99" t="s">
        <v>87</v>
      </c>
      <c r="C292" s="99" t="s">
        <v>80</v>
      </c>
      <c r="D292" s="99" t="s">
        <v>1159</v>
      </c>
      <c r="E292" s="99" t="s">
        <v>374</v>
      </c>
      <c r="F292" s="99" t="s">
        <v>1160</v>
      </c>
      <c r="G292" s="99" t="s">
        <v>124</v>
      </c>
      <c r="H292" s="99" t="s">
        <v>75</v>
      </c>
      <c r="I292" s="99" t="s">
        <v>142</v>
      </c>
      <c r="J292" s="99" t="s">
        <v>4</v>
      </c>
      <c r="K292" s="99" t="s">
        <v>376</v>
      </c>
      <c r="L292" s="103">
        <v>42842</v>
      </c>
      <c r="M292" s="103">
        <v>43769</v>
      </c>
      <c r="N292" s="104">
        <v>1020000</v>
      </c>
      <c r="O292" s="104">
        <v>568943.81999999995</v>
      </c>
      <c r="P292" s="104">
        <v>267677.82</v>
      </c>
      <c r="Q292" s="104">
        <v>451056.18</v>
      </c>
      <c r="R292" s="167">
        <f>IF(MONTH(M292)&gt;6,YEAR(M292)+1,YEAR(M292))</f>
        <v>2020</v>
      </c>
      <c r="S292" s="215">
        <f>YEAR(L292)</f>
        <v>2017</v>
      </c>
      <c r="T292" s="214">
        <f>MONTH(L292)</f>
        <v>4</v>
      </c>
      <c r="U292" s="211" t="str">
        <f>IF(T292&gt;9,CONCATENATE(S292,T292),CONCATENATE(S292,"0",T292))</f>
        <v>201704</v>
      </c>
      <c r="V292" s="214">
        <f>N292-O292</f>
        <v>451056.18000000005</v>
      </c>
      <c r="W292" s="214">
        <f ca="1">ROUNDUP((TODAY()-L292)/(365.25/12),0)</f>
        <v>25</v>
      </c>
      <c r="X292" s="214">
        <f>ROUNDDOWN((M292-L292)/(365.25/12),0)</f>
        <v>30</v>
      </c>
      <c r="Y292" s="214">
        <f ca="1">ROUNDDOWN((M292-TODAY())/(365.25/12),0)</f>
        <v>5</v>
      </c>
      <c r="Z292" s="216">
        <f ca="1">W292/X292</f>
        <v>0.83333333333333337</v>
      </c>
      <c r="AA292" s="216">
        <f>O292/N292</f>
        <v>0.55778805882352933</v>
      </c>
      <c r="AB292" s="216">
        <f ca="1">AA292-Z292</f>
        <v>-0.27554527450980404</v>
      </c>
      <c r="AC292" s="217">
        <f ca="1">O292/W292</f>
        <v>22757.752799999998</v>
      </c>
      <c r="AD292" s="214">
        <f ca="1">V292-(("june 30, 2018"-TODAY())*AC292)</f>
        <v>7437686.2895999989</v>
      </c>
      <c r="AE292" s="211" t="str">
        <f ca="1">IF(W292&gt;36,"1","")</f>
        <v/>
      </c>
      <c r="AF292" s="211" t="str">
        <f ca="1">IF(Y292&lt;1,"1","")</f>
        <v/>
      </c>
      <c r="AG292" s="211" t="str">
        <f ca="1">IF(AB292&lt;-15%,"1","")</f>
        <v>1</v>
      </c>
      <c r="AH292" s="211" t="str">
        <f>IF(AA292&lt;40%,"1","")</f>
        <v/>
      </c>
      <c r="AI292" s="211" t="str">
        <f ca="1">IF(W292&gt;23,IF(AA292&lt;60%,"1",""),"")</f>
        <v>1</v>
      </c>
      <c r="AJ292" s="211" t="str">
        <f ca="1">IF(Y292&lt;7,IF(AA292&lt;40%,"1",""),"")</f>
        <v/>
      </c>
      <c r="AK292" s="211" t="str">
        <f ca="1">IF(AD292&lt;0,"1","")</f>
        <v/>
      </c>
      <c r="AL292" s="218"/>
      <c r="AM292" s="218"/>
      <c r="AN292" s="211" t="e">
        <f>VLOOKUP(J292,'[2]Region code'!$A$3:$B$9,2,FALSE)</f>
        <v>#N/A</v>
      </c>
    </row>
    <row r="293" spans="1:40" ht="17.25">
      <c r="A293" s="99" t="s">
        <v>1161</v>
      </c>
      <c r="B293" s="99" t="s">
        <v>1162</v>
      </c>
      <c r="C293" s="99" t="s">
        <v>80</v>
      </c>
      <c r="D293" s="99" t="s">
        <v>1163</v>
      </c>
      <c r="E293" s="99" t="s">
        <v>1164</v>
      </c>
      <c r="F293" s="99" t="s">
        <v>1165</v>
      </c>
      <c r="G293" s="99" t="s">
        <v>74</v>
      </c>
      <c r="H293" s="99" t="s">
        <v>75</v>
      </c>
      <c r="I293" s="99" t="s">
        <v>605</v>
      </c>
      <c r="J293" s="99" t="s">
        <v>84</v>
      </c>
      <c r="K293" s="99" t="s">
        <v>85</v>
      </c>
      <c r="L293" s="103">
        <v>42842</v>
      </c>
      <c r="M293" s="103">
        <v>43646</v>
      </c>
      <c r="N293" s="104">
        <v>1375000</v>
      </c>
      <c r="O293" s="104">
        <v>1302732.8600000001</v>
      </c>
      <c r="P293" s="104">
        <v>729453.39</v>
      </c>
      <c r="Q293" s="104">
        <v>18114.09</v>
      </c>
      <c r="R293" s="167">
        <f>IF(MONTH(M293)&gt;6,YEAR(M293)+1,YEAR(M293))</f>
        <v>2019</v>
      </c>
      <c r="S293" s="215">
        <f>YEAR(L293)</f>
        <v>2017</v>
      </c>
      <c r="T293" s="214">
        <f>MONTH(L293)</f>
        <v>4</v>
      </c>
      <c r="U293" s="211" t="str">
        <f>IF(T293&gt;9,CONCATENATE(S293,T293),CONCATENATE(S293,"0",T293))</f>
        <v>201704</v>
      </c>
      <c r="V293" s="214">
        <f>N293-O293</f>
        <v>72267.139999999898</v>
      </c>
      <c r="W293" s="214">
        <f ca="1">ROUNDUP((TODAY()-L293)/(365.25/12),0)</f>
        <v>25</v>
      </c>
      <c r="X293" s="214">
        <f>ROUNDDOWN((M293-L293)/(365.25/12),0)</f>
        <v>26</v>
      </c>
      <c r="Y293" s="214">
        <f ca="1">ROUNDDOWN((M293-TODAY())/(365.25/12),0)</f>
        <v>1</v>
      </c>
      <c r="Z293" s="216">
        <f ca="1">W293/X293</f>
        <v>0.96153846153846156</v>
      </c>
      <c r="AA293" s="216">
        <f>O293/N293</f>
        <v>0.94744208000000008</v>
      </c>
      <c r="AB293" s="216">
        <f ca="1">AA293-Z293</f>
        <v>-1.4096381538461489E-2</v>
      </c>
      <c r="AC293" s="217">
        <f ca="1">O293/W293</f>
        <v>52109.314400000003</v>
      </c>
      <c r="AD293" s="214">
        <f ca="1">V293-(("june 30, 2018"-TODAY())*AC293)</f>
        <v>16069826.660800001</v>
      </c>
      <c r="AE293" s="211" t="str">
        <f ca="1">IF(W293&gt;36,"1","")</f>
        <v/>
      </c>
      <c r="AF293" s="211" t="str">
        <f ca="1">IF(Y293&lt;1,"1","")</f>
        <v/>
      </c>
      <c r="AG293" s="211" t="str">
        <f ca="1">IF(AB293&lt;-15%,"1","")</f>
        <v/>
      </c>
      <c r="AH293" s="211" t="str">
        <f>IF(AA293&lt;40%,"1","")</f>
        <v/>
      </c>
      <c r="AI293" s="211" t="str">
        <f ca="1">IF(W293&gt;23,IF(AA293&lt;60%,"1",""),"")</f>
        <v/>
      </c>
      <c r="AJ293" s="211" t="str">
        <f ca="1">IF(Y293&lt;7,IF(AA293&lt;40%,"1",""),"")</f>
        <v/>
      </c>
      <c r="AK293" s="211" t="str">
        <f ca="1">IF(AD293&lt;0,"1","")</f>
        <v/>
      </c>
      <c r="AL293" s="218"/>
      <c r="AM293" s="218"/>
      <c r="AN293" s="211" t="e">
        <f>VLOOKUP(J293,'[2]Region code'!$A$3:$B$9,2,FALSE)</f>
        <v>#N/A</v>
      </c>
    </row>
    <row r="294" spans="1:40" ht="17.25">
      <c r="A294" s="99" t="s">
        <v>975</v>
      </c>
      <c r="B294" s="99" t="s">
        <v>976</v>
      </c>
      <c r="C294" s="99" t="s">
        <v>80</v>
      </c>
      <c r="D294" s="99" t="s">
        <v>1166</v>
      </c>
      <c r="E294" s="99" t="s">
        <v>1151</v>
      </c>
      <c r="F294" s="99" t="s">
        <v>1167</v>
      </c>
      <c r="G294" s="99" t="s">
        <v>74</v>
      </c>
      <c r="H294" s="99" t="s">
        <v>75</v>
      </c>
      <c r="I294" s="99" t="s">
        <v>1153</v>
      </c>
      <c r="J294" s="99" t="s">
        <v>84</v>
      </c>
      <c r="K294" s="99" t="s">
        <v>535</v>
      </c>
      <c r="L294" s="103">
        <v>42828</v>
      </c>
      <c r="M294" s="103">
        <v>44012</v>
      </c>
      <c r="N294" s="104">
        <v>400000</v>
      </c>
      <c r="O294" s="104">
        <v>291335.3</v>
      </c>
      <c r="P294" s="104">
        <v>137334.16</v>
      </c>
      <c r="Q294" s="104">
        <v>62080.74</v>
      </c>
      <c r="R294" s="167">
        <f>IF(MONTH(M294)&gt;6,YEAR(M294)+1,YEAR(M294))</f>
        <v>2020</v>
      </c>
      <c r="S294" s="215">
        <f>YEAR(L294)</f>
        <v>2017</v>
      </c>
      <c r="T294" s="214">
        <f>MONTH(L294)</f>
        <v>4</v>
      </c>
      <c r="U294" s="211" t="str">
        <f>IF(T294&gt;9,CONCATENATE(S294,T294),CONCATENATE(S294,"0",T294))</f>
        <v>201704</v>
      </c>
      <c r="V294" s="214">
        <f>N294-O294</f>
        <v>108664.70000000001</v>
      </c>
      <c r="W294" s="214">
        <f ca="1">ROUNDUP((TODAY()-L294)/(365.25/12),0)</f>
        <v>25</v>
      </c>
      <c r="X294" s="214">
        <f>ROUNDDOWN((M294-L294)/(365.25/12),0)</f>
        <v>38</v>
      </c>
      <c r="Y294" s="214">
        <f ca="1">ROUNDDOWN((M294-TODAY())/(365.25/12),0)</f>
        <v>13</v>
      </c>
      <c r="Z294" s="216">
        <f ca="1">W294/X294</f>
        <v>0.65789473684210531</v>
      </c>
      <c r="AA294" s="216">
        <f>O294/N294</f>
        <v>0.72833824999999996</v>
      </c>
      <c r="AB294" s="216">
        <f ca="1">AA294-Z294</f>
        <v>7.0443513157894655E-2</v>
      </c>
      <c r="AC294" s="217">
        <f ca="1">O294/W294</f>
        <v>11653.412</v>
      </c>
      <c r="AD294" s="214">
        <f ca="1">V294-(("june 30, 2018"-TODAY())*AC294)</f>
        <v>3686262.1840000004</v>
      </c>
      <c r="AE294" s="211" t="str">
        <f ca="1">IF(W294&gt;36,"1","")</f>
        <v/>
      </c>
      <c r="AF294" s="211" t="str">
        <f ca="1">IF(Y294&lt;1,"1","")</f>
        <v/>
      </c>
      <c r="AG294" s="211" t="str">
        <f ca="1">IF(AB294&lt;-15%,"1","")</f>
        <v/>
      </c>
      <c r="AH294" s="211" t="str">
        <f>IF(AA294&lt;40%,"1","")</f>
        <v/>
      </c>
      <c r="AI294" s="211" t="str">
        <f ca="1">IF(W294&gt;23,IF(AA294&lt;60%,"1",""),"")</f>
        <v/>
      </c>
      <c r="AJ294" s="211" t="str">
        <f ca="1">IF(Y294&lt;7,IF(AA294&lt;40%,"1",""),"")</f>
        <v/>
      </c>
      <c r="AK294" s="211" t="str">
        <f ca="1">IF(AD294&lt;0,"1","")</f>
        <v/>
      </c>
      <c r="AL294" s="218"/>
      <c r="AM294" s="218"/>
      <c r="AN294" s="211" t="e">
        <f>VLOOKUP(J294,'[2]Region code'!$A$3:$B$9,2,FALSE)</f>
        <v>#N/A</v>
      </c>
    </row>
    <row r="295" spans="1:40" ht="17.25">
      <c r="A295" s="99" t="s">
        <v>611</v>
      </c>
      <c r="B295" s="99" t="s">
        <v>612</v>
      </c>
      <c r="C295" s="99" t="s">
        <v>120</v>
      </c>
      <c r="D295" s="99" t="s">
        <v>1168</v>
      </c>
      <c r="E295" s="99" t="s">
        <v>1169</v>
      </c>
      <c r="F295" s="99" t="s">
        <v>1170</v>
      </c>
      <c r="G295" s="99" t="s">
        <v>74</v>
      </c>
      <c r="H295" s="99" t="s">
        <v>75</v>
      </c>
      <c r="I295" s="99" t="s">
        <v>1171</v>
      </c>
      <c r="J295" s="99" t="s">
        <v>84</v>
      </c>
      <c r="K295" s="99" t="s">
        <v>85</v>
      </c>
      <c r="L295" s="103">
        <v>42818</v>
      </c>
      <c r="M295" s="103">
        <v>44012</v>
      </c>
      <c r="N295" s="104">
        <v>700000</v>
      </c>
      <c r="O295" s="104">
        <v>462385.18</v>
      </c>
      <c r="P295" s="104">
        <v>136838.21</v>
      </c>
      <c r="Q295" s="104">
        <v>40330.36</v>
      </c>
      <c r="R295" s="167">
        <f>IF(MONTH(M295)&gt;6,YEAR(M295)+1,YEAR(M295))</f>
        <v>2020</v>
      </c>
      <c r="S295" s="215">
        <f>YEAR(L295)</f>
        <v>2017</v>
      </c>
      <c r="T295" s="214">
        <f>MONTH(L295)</f>
        <v>3</v>
      </c>
      <c r="U295" s="211" t="str">
        <f>IF(T295&gt;9,CONCATENATE(S295,T295),CONCATENATE(S295,"0",T295))</f>
        <v>201703</v>
      </c>
      <c r="V295" s="214">
        <f>N295-O295</f>
        <v>237614.82</v>
      </c>
      <c r="W295" s="214">
        <f ca="1">ROUNDUP((TODAY()-L295)/(365.25/12),0)</f>
        <v>26</v>
      </c>
      <c r="X295" s="214">
        <f>ROUNDDOWN((M295-L295)/(365.25/12),0)</f>
        <v>39</v>
      </c>
      <c r="Y295" s="214">
        <f ca="1">ROUNDDOWN((M295-TODAY())/(365.25/12),0)</f>
        <v>13</v>
      </c>
      <c r="Z295" s="216">
        <f ca="1">W295/X295</f>
        <v>0.66666666666666663</v>
      </c>
      <c r="AA295" s="216">
        <f>O295/N295</f>
        <v>0.66055025714285709</v>
      </c>
      <c r="AB295" s="216">
        <f ca="1">AA295-Z295</f>
        <v>-6.1164095238095406E-3</v>
      </c>
      <c r="AC295" s="217">
        <f ca="1">O295/W295</f>
        <v>17784.045384615383</v>
      </c>
      <c r="AD295" s="214">
        <f ca="1">V295-(("june 30, 2018"-TODAY())*AC295)</f>
        <v>5697316.7530769231</v>
      </c>
      <c r="AE295" s="211" t="str">
        <f ca="1">IF(W295&gt;36,"1","")</f>
        <v/>
      </c>
      <c r="AF295" s="211" t="str">
        <f ca="1">IF(Y295&lt;1,"1","")</f>
        <v/>
      </c>
      <c r="AG295" s="211" t="str">
        <f ca="1">IF(AB295&lt;-15%,"1","")</f>
        <v/>
      </c>
      <c r="AH295" s="211" t="str">
        <f>IF(AA295&lt;40%,"1","")</f>
        <v/>
      </c>
      <c r="AI295" s="211" t="str">
        <f ca="1">IF(W295&gt;23,IF(AA295&lt;60%,"1",""),"")</f>
        <v/>
      </c>
      <c r="AJ295" s="211" t="str">
        <f ca="1">IF(Y295&lt;7,IF(AA295&lt;40%,"1",""),"")</f>
        <v/>
      </c>
      <c r="AK295" s="211" t="str">
        <f ca="1">IF(AD295&lt;0,"1","")</f>
        <v/>
      </c>
      <c r="AL295" s="218"/>
      <c r="AM295" s="218"/>
      <c r="AN295" s="211" t="e">
        <f>VLOOKUP(J295,'[2]Region code'!$A$3:$B$9,2,FALSE)</f>
        <v>#N/A</v>
      </c>
    </row>
    <row r="296" spans="1:40" ht="17.25">
      <c r="A296" s="99" t="s">
        <v>101</v>
      </c>
      <c r="B296" s="99" t="s">
        <v>102</v>
      </c>
      <c r="C296" s="99" t="s">
        <v>95</v>
      </c>
      <c r="D296" s="99" t="s">
        <v>1172</v>
      </c>
      <c r="E296" s="99" t="s">
        <v>1173</v>
      </c>
      <c r="F296" s="99" t="s">
        <v>1174</v>
      </c>
      <c r="G296" s="99" t="s">
        <v>74</v>
      </c>
      <c r="H296" s="99" t="s">
        <v>75</v>
      </c>
      <c r="I296" s="99" t="s">
        <v>425</v>
      </c>
      <c r="J296" s="99" t="s">
        <v>5</v>
      </c>
      <c r="K296" s="99" t="s">
        <v>426</v>
      </c>
      <c r="L296" s="103">
        <v>42817</v>
      </c>
      <c r="M296" s="103">
        <v>43889</v>
      </c>
      <c r="N296" s="104">
        <v>350000</v>
      </c>
      <c r="O296" s="104">
        <v>181454.28</v>
      </c>
      <c r="P296" s="104">
        <v>18222.400000000001</v>
      </c>
      <c r="Q296" s="104">
        <v>32082.83</v>
      </c>
      <c r="R296" s="167">
        <f>IF(MONTH(M296)&gt;6,YEAR(M296)+1,YEAR(M296))</f>
        <v>2020</v>
      </c>
      <c r="S296" s="215">
        <f>YEAR(L296)</f>
        <v>2017</v>
      </c>
      <c r="T296" s="214">
        <f>MONTH(L296)</f>
        <v>3</v>
      </c>
      <c r="U296" s="211" t="str">
        <f>IF(T296&gt;9,CONCATENATE(S296,T296),CONCATENATE(S296,"0",T296))</f>
        <v>201703</v>
      </c>
      <c r="V296" s="214">
        <f>N296-O296</f>
        <v>168545.72</v>
      </c>
      <c r="W296" s="214">
        <f ca="1">ROUNDUP((TODAY()-L296)/(365.25/12),0)</f>
        <v>26</v>
      </c>
      <c r="X296" s="214">
        <f>ROUNDDOWN((M296-L296)/(365.25/12),0)</f>
        <v>35</v>
      </c>
      <c r="Y296" s="214">
        <f ca="1">ROUNDDOWN((M296-TODAY())/(365.25/12),0)</f>
        <v>9</v>
      </c>
      <c r="Z296" s="216">
        <f ca="1">W296/X296</f>
        <v>0.74285714285714288</v>
      </c>
      <c r="AA296" s="216">
        <f>O296/N296</f>
        <v>0.51844080000000003</v>
      </c>
      <c r="AB296" s="216">
        <f ca="1">AA296-Z296</f>
        <v>-0.22441634285714285</v>
      </c>
      <c r="AC296" s="217">
        <f ca="1">O296/W296</f>
        <v>6979.0107692307693</v>
      </c>
      <c r="AD296" s="214">
        <f ca="1">V296-(("june 30, 2018"-TODAY())*AC296)</f>
        <v>2311102.0261538462</v>
      </c>
      <c r="AE296" s="211" t="str">
        <f ca="1">IF(W296&gt;36,"1","")</f>
        <v/>
      </c>
      <c r="AF296" s="211" t="str">
        <f ca="1">IF(Y296&lt;1,"1","")</f>
        <v/>
      </c>
      <c r="AG296" s="211" t="str">
        <f ca="1">IF(AB296&lt;-15%,"1","")</f>
        <v>1</v>
      </c>
      <c r="AH296" s="211" t="str">
        <f>IF(AA296&lt;40%,"1","")</f>
        <v/>
      </c>
      <c r="AI296" s="211" t="str">
        <f ca="1">IF(W296&gt;23,IF(AA296&lt;60%,"1",""),"")</f>
        <v>1</v>
      </c>
      <c r="AJ296" s="211" t="str">
        <f ca="1">IF(Y296&lt;7,IF(AA296&lt;40%,"1",""),"")</f>
        <v/>
      </c>
      <c r="AK296" s="211" t="str">
        <f ca="1">IF(AD296&lt;0,"1","")</f>
        <v/>
      </c>
      <c r="AL296" s="218"/>
      <c r="AM296" s="218"/>
      <c r="AN296" s="211" t="e">
        <f>VLOOKUP(J296,'[2]Region code'!$A$3:$B$9,2,FALSE)</f>
        <v>#N/A</v>
      </c>
    </row>
    <row r="297" spans="1:40" ht="17.25">
      <c r="A297" s="99" t="s">
        <v>975</v>
      </c>
      <c r="B297" s="99" t="s">
        <v>976</v>
      </c>
      <c r="C297" s="99" t="s">
        <v>80</v>
      </c>
      <c r="D297" s="99" t="s">
        <v>1175</v>
      </c>
      <c r="E297" s="99" t="s">
        <v>840</v>
      </c>
      <c r="F297" s="99" t="s">
        <v>1176</v>
      </c>
      <c r="G297" s="99" t="s">
        <v>74</v>
      </c>
      <c r="H297" s="99" t="s">
        <v>75</v>
      </c>
      <c r="I297" s="99" t="s">
        <v>842</v>
      </c>
      <c r="J297" s="99" t="s">
        <v>5</v>
      </c>
      <c r="K297" s="99" t="s">
        <v>528</v>
      </c>
      <c r="L297" s="103">
        <v>42817</v>
      </c>
      <c r="M297" s="103">
        <v>43646</v>
      </c>
      <c r="N297" s="104">
        <v>100000</v>
      </c>
      <c r="O297" s="104">
        <v>80902.2</v>
      </c>
      <c r="P297" s="104">
        <v>74823.199999999997</v>
      </c>
      <c r="Q297" s="104">
        <v>17264</v>
      </c>
      <c r="R297" s="167">
        <f>IF(MONTH(M297)&gt;6,YEAR(M297)+1,YEAR(M297))</f>
        <v>2019</v>
      </c>
      <c r="S297" s="215">
        <f>YEAR(L297)</f>
        <v>2017</v>
      </c>
      <c r="T297" s="214">
        <f>MONTH(L297)</f>
        <v>3</v>
      </c>
      <c r="U297" s="211" t="str">
        <f>IF(T297&gt;9,CONCATENATE(S297,T297),CONCATENATE(S297,"0",T297))</f>
        <v>201703</v>
      </c>
      <c r="V297" s="214">
        <f>N297-O297</f>
        <v>19097.800000000003</v>
      </c>
      <c r="W297" s="214">
        <f ca="1">ROUNDUP((TODAY()-L297)/(365.25/12),0)</f>
        <v>26</v>
      </c>
      <c r="X297" s="214">
        <f>ROUNDDOWN((M297-L297)/(365.25/12),0)</f>
        <v>27</v>
      </c>
      <c r="Y297" s="214">
        <f ca="1">ROUNDDOWN((M297-TODAY())/(365.25/12),0)</f>
        <v>1</v>
      </c>
      <c r="Z297" s="216">
        <f ca="1">W297/X297</f>
        <v>0.96296296296296291</v>
      </c>
      <c r="AA297" s="216">
        <f>O297/N297</f>
        <v>0.80902200000000002</v>
      </c>
      <c r="AB297" s="216">
        <f ca="1">AA297-Z297</f>
        <v>-0.15394096296296289</v>
      </c>
      <c r="AC297" s="217">
        <f ca="1">O297/W297</f>
        <v>3111.623076923077</v>
      </c>
      <c r="AD297" s="214">
        <f ca="1">V297-(("june 30, 2018"-TODAY())*AC297)</f>
        <v>974366.08461538469</v>
      </c>
      <c r="AE297" s="211" t="str">
        <f ca="1">IF(W297&gt;36,"1","")</f>
        <v/>
      </c>
      <c r="AF297" s="211" t="str">
        <f ca="1">IF(Y297&lt;1,"1","")</f>
        <v/>
      </c>
      <c r="AG297" s="211" t="str">
        <f ca="1">IF(AB297&lt;-15%,"1","")</f>
        <v>1</v>
      </c>
      <c r="AH297" s="211" t="str">
        <f>IF(AA297&lt;40%,"1","")</f>
        <v/>
      </c>
      <c r="AI297" s="211" t="str">
        <f ca="1">IF(W297&gt;23,IF(AA297&lt;60%,"1",""),"")</f>
        <v/>
      </c>
      <c r="AJ297" s="211" t="str">
        <f ca="1">IF(Y297&lt;7,IF(AA297&lt;40%,"1",""),"")</f>
        <v/>
      </c>
      <c r="AK297" s="211" t="str">
        <f ca="1">IF(AD297&lt;0,"1","")</f>
        <v/>
      </c>
      <c r="AL297" s="218"/>
      <c r="AM297" s="218"/>
      <c r="AN297" s="211" t="e">
        <f>VLOOKUP(J297,'[2]Region code'!$A$3:$B$9,2,FALSE)</f>
        <v>#N/A</v>
      </c>
    </row>
    <row r="298" spans="1:40" ht="17.25">
      <c r="A298" s="99" t="s">
        <v>118</v>
      </c>
      <c r="B298" s="99" t="s">
        <v>119</v>
      </c>
      <c r="C298" s="99" t="s">
        <v>120</v>
      </c>
      <c r="D298" s="99" t="s">
        <v>1177</v>
      </c>
      <c r="E298" s="99" t="s">
        <v>1178</v>
      </c>
      <c r="F298" s="99" t="s">
        <v>1179</v>
      </c>
      <c r="G298" s="99" t="s">
        <v>74</v>
      </c>
      <c r="H298" s="99" t="s">
        <v>75</v>
      </c>
      <c r="I298" s="99" t="s">
        <v>765</v>
      </c>
      <c r="J298" s="99" t="s">
        <v>7</v>
      </c>
      <c r="K298" s="99" t="s">
        <v>385</v>
      </c>
      <c r="L298" s="103">
        <v>42817</v>
      </c>
      <c r="M298" s="103">
        <v>43903</v>
      </c>
      <c r="N298" s="104">
        <v>500000</v>
      </c>
      <c r="O298" s="104">
        <v>410923.32</v>
      </c>
      <c r="P298" s="104">
        <v>84957.5</v>
      </c>
      <c r="Q298" s="104">
        <v>264</v>
      </c>
      <c r="R298" s="167">
        <f>IF(MONTH(M298)&gt;6,YEAR(M298)+1,YEAR(M298))</f>
        <v>2020</v>
      </c>
      <c r="S298" s="215">
        <f>YEAR(L298)</f>
        <v>2017</v>
      </c>
      <c r="T298" s="214">
        <f>MONTH(L298)</f>
        <v>3</v>
      </c>
      <c r="U298" s="211" t="str">
        <f>IF(T298&gt;9,CONCATENATE(S298,T298),CONCATENATE(S298,"0",T298))</f>
        <v>201703</v>
      </c>
      <c r="V298" s="214">
        <f>N298-O298</f>
        <v>89076.68</v>
      </c>
      <c r="W298" s="214">
        <f ca="1">ROUNDUP((TODAY()-L298)/(365.25/12),0)</f>
        <v>26</v>
      </c>
      <c r="X298" s="214">
        <f>ROUNDDOWN((M298-L298)/(365.25/12),0)</f>
        <v>35</v>
      </c>
      <c r="Y298" s="214">
        <f ca="1">ROUNDDOWN((M298-TODAY())/(365.25/12),0)</f>
        <v>10</v>
      </c>
      <c r="Z298" s="216">
        <f ca="1">W298/X298</f>
        <v>0.74285714285714288</v>
      </c>
      <c r="AA298" s="216">
        <f>O298/N298</f>
        <v>0.82184663999999996</v>
      </c>
      <c r="AB298" s="216">
        <f ca="1">AA298-Z298</f>
        <v>7.8989497142857079E-2</v>
      </c>
      <c r="AC298" s="217">
        <f ca="1">O298/W298</f>
        <v>15804.743076923078</v>
      </c>
      <c r="AD298" s="214">
        <f ca="1">V298-(("june 30, 2018"-TODAY())*AC298)</f>
        <v>4941132.8046153849</v>
      </c>
      <c r="AE298" s="211" t="str">
        <f ca="1">IF(W298&gt;36,"1","")</f>
        <v/>
      </c>
      <c r="AF298" s="211" t="str">
        <f ca="1">IF(Y298&lt;1,"1","")</f>
        <v/>
      </c>
      <c r="AG298" s="211" t="str">
        <f ca="1">IF(AB298&lt;-15%,"1","")</f>
        <v/>
      </c>
      <c r="AH298" s="211" t="str">
        <f>IF(AA298&lt;40%,"1","")</f>
        <v/>
      </c>
      <c r="AI298" s="211" t="str">
        <f ca="1">IF(W298&gt;23,IF(AA298&lt;60%,"1",""),"")</f>
        <v/>
      </c>
      <c r="AJ298" s="211" t="str">
        <f ca="1">IF(Y298&lt;7,IF(AA298&lt;40%,"1",""),"")</f>
        <v/>
      </c>
      <c r="AK298" s="211" t="str">
        <f ca="1">IF(AD298&lt;0,"1","")</f>
        <v/>
      </c>
      <c r="AL298" s="218"/>
      <c r="AM298" s="218"/>
      <c r="AN298" s="211" t="e">
        <f>VLOOKUP(J298,'[2]Region code'!$A$3:$B$9,2,FALSE)</f>
        <v>#N/A</v>
      </c>
    </row>
    <row r="299" spans="1:40" ht="17.25">
      <c r="A299" s="99" t="s">
        <v>446</v>
      </c>
      <c r="B299" s="99" t="s">
        <v>447</v>
      </c>
      <c r="C299" s="99" t="s">
        <v>80</v>
      </c>
      <c r="D299" s="99" t="s">
        <v>1180</v>
      </c>
      <c r="E299" s="99" t="s">
        <v>1140</v>
      </c>
      <c r="F299" s="99" t="s">
        <v>1181</v>
      </c>
      <c r="G299" s="99" t="s">
        <v>74</v>
      </c>
      <c r="H299" s="99" t="s">
        <v>75</v>
      </c>
      <c r="I299" s="99" t="s">
        <v>1142</v>
      </c>
      <c r="J299" s="99" t="s">
        <v>84</v>
      </c>
      <c r="K299" s="99" t="s">
        <v>85</v>
      </c>
      <c r="L299" s="103">
        <v>42814</v>
      </c>
      <c r="M299" s="103">
        <v>43646</v>
      </c>
      <c r="N299" s="104">
        <v>500000</v>
      </c>
      <c r="O299" s="104">
        <v>429048.03</v>
      </c>
      <c r="P299" s="104">
        <v>197683.94</v>
      </c>
      <c r="Q299" s="104">
        <v>5220</v>
      </c>
      <c r="R299" s="167">
        <f>IF(MONTH(M299)&gt;6,YEAR(M299)+1,YEAR(M299))</f>
        <v>2019</v>
      </c>
      <c r="S299" s="215">
        <f>YEAR(L299)</f>
        <v>2017</v>
      </c>
      <c r="T299" s="214">
        <f>MONTH(L299)</f>
        <v>3</v>
      </c>
      <c r="U299" s="211" t="str">
        <f>IF(T299&gt;9,CONCATENATE(S299,T299),CONCATENATE(S299,"0",T299))</f>
        <v>201703</v>
      </c>
      <c r="V299" s="214">
        <f>N299-O299</f>
        <v>70951.969999999972</v>
      </c>
      <c r="W299" s="214">
        <f ca="1">ROUNDUP((TODAY()-L299)/(365.25/12),0)</f>
        <v>26</v>
      </c>
      <c r="X299" s="214">
        <f>ROUNDDOWN((M299-L299)/(365.25/12),0)</f>
        <v>27</v>
      </c>
      <c r="Y299" s="214">
        <f ca="1">ROUNDDOWN((M299-TODAY())/(365.25/12),0)</f>
        <v>1</v>
      </c>
      <c r="Z299" s="216">
        <f ca="1">W299/X299</f>
        <v>0.96296296296296291</v>
      </c>
      <c r="AA299" s="216">
        <f>O299/N299</f>
        <v>0.85809606000000005</v>
      </c>
      <c r="AB299" s="216">
        <f ca="1">AA299-Z299</f>
        <v>-0.10486690296296286</v>
      </c>
      <c r="AC299" s="217">
        <f ca="1">O299/W299</f>
        <v>16501.847307692307</v>
      </c>
      <c r="AD299" s="214">
        <f ca="1">V299-(("june 30, 2018"-TODAY())*AC299)</f>
        <v>5137019.0934615377</v>
      </c>
      <c r="AE299" s="211" t="str">
        <f ca="1">IF(W299&gt;36,"1","")</f>
        <v/>
      </c>
      <c r="AF299" s="211" t="str">
        <f ca="1">IF(Y299&lt;1,"1","")</f>
        <v/>
      </c>
      <c r="AG299" s="211" t="str">
        <f ca="1">IF(AB299&lt;-15%,"1","")</f>
        <v/>
      </c>
      <c r="AH299" s="211" t="str">
        <f>IF(AA299&lt;40%,"1","")</f>
        <v/>
      </c>
      <c r="AI299" s="211" t="str">
        <f ca="1">IF(W299&gt;23,IF(AA299&lt;60%,"1",""),"")</f>
        <v/>
      </c>
      <c r="AJ299" s="211" t="str">
        <f ca="1">IF(Y299&lt;7,IF(AA299&lt;40%,"1",""),"")</f>
        <v/>
      </c>
      <c r="AK299" s="211" t="str">
        <f ca="1">IF(AD299&lt;0,"1","")</f>
        <v/>
      </c>
      <c r="AL299" s="218"/>
      <c r="AM299" s="218"/>
      <c r="AN299" s="211" t="e">
        <f>VLOOKUP(J299,'[2]Region code'!$A$3:$B$9,2,FALSE)</f>
        <v>#N/A</v>
      </c>
    </row>
    <row r="300" spans="1:40" ht="17.25">
      <c r="A300" s="99" t="s">
        <v>1182</v>
      </c>
      <c r="B300" s="99" t="s">
        <v>1183</v>
      </c>
      <c r="C300" s="99" t="s">
        <v>1184</v>
      </c>
      <c r="D300" s="99" t="s">
        <v>1185</v>
      </c>
      <c r="E300" s="99" t="s">
        <v>455</v>
      </c>
      <c r="F300" s="99" t="s">
        <v>1186</v>
      </c>
      <c r="G300" s="99" t="s">
        <v>74</v>
      </c>
      <c r="H300" s="99" t="s">
        <v>75</v>
      </c>
      <c r="I300" s="99" t="s">
        <v>1187</v>
      </c>
      <c r="J300" s="99" t="s">
        <v>84</v>
      </c>
      <c r="K300" s="99" t="s">
        <v>85</v>
      </c>
      <c r="L300" s="103">
        <v>42796</v>
      </c>
      <c r="M300" s="103">
        <v>43803</v>
      </c>
      <c r="N300" s="104">
        <v>963000</v>
      </c>
      <c r="O300" s="104">
        <v>483504.14</v>
      </c>
      <c r="P300" s="104">
        <v>150398.99</v>
      </c>
      <c r="Q300" s="104">
        <v>12315.1</v>
      </c>
      <c r="R300" s="167">
        <f>IF(MONTH(M300)&gt;6,YEAR(M300)+1,YEAR(M300))</f>
        <v>2020</v>
      </c>
      <c r="S300" s="215">
        <f>YEAR(L300)</f>
        <v>2017</v>
      </c>
      <c r="T300" s="214">
        <f>MONTH(L300)</f>
        <v>3</v>
      </c>
      <c r="U300" s="211" t="str">
        <f>IF(T300&gt;9,CONCATENATE(S300,T300),CONCATENATE(S300,"0",T300))</f>
        <v>201703</v>
      </c>
      <c r="V300" s="214">
        <f>N300-O300</f>
        <v>479495.86</v>
      </c>
      <c r="W300" s="214">
        <f ca="1">ROUNDUP((TODAY()-L300)/(365.25/12),0)</f>
        <v>27</v>
      </c>
      <c r="X300" s="214">
        <f>ROUNDDOWN((M300-L300)/(365.25/12),0)</f>
        <v>33</v>
      </c>
      <c r="Y300" s="214">
        <f ca="1">ROUNDDOWN((M300-TODAY())/(365.25/12),0)</f>
        <v>7</v>
      </c>
      <c r="Z300" s="216">
        <f ca="1">W300/X300</f>
        <v>0.81818181818181823</v>
      </c>
      <c r="AA300" s="216">
        <f>O300/N300</f>
        <v>0.50208114226375911</v>
      </c>
      <c r="AB300" s="216">
        <f ca="1">AA300-Z300</f>
        <v>-0.31610067591805913</v>
      </c>
      <c r="AC300" s="217">
        <f ca="1">O300/W300</f>
        <v>17907.560740740741</v>
      </c>
      <c r="AD300" s="214">
        <f ca="1">V300-(("june 30, 2018"-TODAY())*AC300)</f>
        <v>5977117.0074074073</v>
      </c>
      <c r="AE300" s="211" t="str">
        <f ca="1">IF(W300&gt;36,"1","")</f>
        <v/>
      </c>
      <c r="AF300" s="211" t="str">
        <f ca="1">IF(Y300&lt;1,"1","")</f>
        <v/>
      </c>
      <c r="AG300" s="211" t="str">
        <f ca="1">IF(AB300&lt;-15%,"1","")</f>
        <v>1</v>
      </c>
      <c r="AH300" s="211" t="str">
        <f>IF(AA300&lt;40%,"1","")</f>
        <v/>
      </c>
      <c r="AI300" s="211" t="str">
        <f ca="1">IF(W300&gt;23,IF(AA300&lt;60%,"1",""),"")</f>
        <v>1</v>
      </c>
      <c r="AJ300" s="211" t="str">
        <f ca="1">IF(Y300&lt;7,IF(AA300&lt;40%,"1",""),"")</f>
        <v/>
      </c>
      <c r="AK300" s="211" t="str">
        <f ca="1">IF(AD300&lt;0,"1","")</f>
        <v/>
      </c>
      <c r="AL300" s="218"/>
      <c r="AM300" s="218"/>
      <c r="AN300" s="211" t="e">
        <f>VLOOKUP(J300,'[2]Region code'!$A$3:$B$9,2,FALSE)</f>
        <v>#N/A</v>
      </c>
    </row>
    <row r="301" spans="1:40" ht="17.25">
      <c r="A301" s="99" t="s">
        <v>118</v>
      </c>
      <c r="B301" s="99" t="s">
        <v>119</v>
      </c>
      <c r="C301" s="99" t="s">
        <v>120</v>
      </c>
      <c r="D301" s="99" t="s">
        <v>1188</v>
      </c>
      <c r="E301" s="99" t="s">
        <v>1189</v>
      </c>
      <c r="F301" s="99" t="s">
        <v>1190</v>
      </c>
      <c r="G301" s="99" t="s">
        <v>74</v>
      </c>
      <c r="H301" s="99" t="s">
        <v>75</v>
      </c>
      <c r="I301" s="99" t="s">
        <v>633</v>
      </c>
      <c r="J301" s="99" t="s">
        <v>3</v>
      </c>
      <c r="K301" s="99" t="s">
        <v>154</v>
      </c>
      <c r="L301" s="103">
        <v>42794</v>
      </c>
      <c r="M301" s="103">
        <v>44002</v>
      </c>
      <c r="N301" s="104">
        <v>1200000</v>
      </c>
      <c r="O301" s="104">
        <v>370080.42</v>
      </c>
      <c r="P301" s="104">
        <v>293218.67</v>
      </c>
      <c r="Q301" s="104">
        <v>617996</v>
      </c>
      <c r="R301" s="167">
        <f>IF(MONTH(M301)&gt;6,YEAR(M301)+1,YEAR(M301))</f>
        <v>2020</v>
      </c>
      <c r="S301" s="215">
        <f>YEAR(L301)</f>
        <v>2017</v>
      </c>
      <c r="T301" s="214">
        <f>MONTH(L301)</f>
        <v>2</v>
      </c>
      <c r="U301" s="211" t="str">
        <f>IF(T301&gt;9,CONCATENATE(S301,T301),CONCATENATE(S301,"0",T301))</f>
        <v>201702</v>
      </c>
      <c r="V301" s="214">
        <f>N301-O301</f>
        <v>829919.58000000007</v>
      </c>
      <c r="W301" s="214">
        <f ca="1">ROUNDUP((TODAY()-L301)/(365.25/12),0)</f>
        <v>27</v>
      </c>
      <c r="X301" s="214">
        <f>ROUNDDOWN((M301-L301)/(365.25/12),0)</f>
        <v>39</v>
      </c>
      <c r="Y301" s="214">
        <f ca="1">ROUNDDOWN((M301-TODAY())/(365.25/12),0)</f>
        <v>13</v>
      </c>
      <c r="Z301" s="216">
        <f ca="1">W301/X301</f>
        <v>0.69230769230769229</v>
      </c>
      <c r="AA301" s="216">
        <f>O301/N301</f>
        <v>0.30840034999999999</v>
      </c>
      <c r="AB301" s="216">
        <f ca="1">AA301-Z301</f>
        <v>-0.3839073423076923</v>
      </c>
      <c r="AC301" s="217">
        <f ca="1">O301/W301</f>
        <v>13706.682222222222</v>
      </c>
      <c r="AD301" s="214">
        <f ca="1">V301-(("june 30, 2018"-TODAY())*AC301)</f>
        <v>5037871.0222222218</v>
      </c>
      <c r="AE301" s="211" t="str">
        <f ca="1">IF(W301&gt;36,"1","")</f>
        <v/>
      </c>
      <c r="AF301" s="211" t="str">
        <f ca="1">IF(Y301&lt;1,"1","")</f>
        <v/>
      </c>
      <c r="AG301" s="211" t="str">
        <f ca="1">IF(AB301&lt;-15%,"1","")</f>
        <v>1</v>
      </c>
      <c r="AH301" s="211" t="str">
        <f>IF(AA301&lt;40%,"1","")</f>
        <v>1</v>
      </c>
      <c r="AI301" s="211" t="str">
        <f ca="1">IF(W301&gt;23,IF(AA301&lt;60%,"1",""),"")</f>
        <v>1</v>
      </c>
      <c r="AJ301" s="211" t="str">
        <f ca="1">IF(Y301&lt;7,IF(AA301&lt;40%,"1",""),"")</f>
        <v/>
      </c>
      <c r="AK301" s="211" t="str">
        <f ca="1">IF(AD301&lt;0,"1","")</f>
        <v/>
      </c>
      <c r="AL301" s="218"/>
      <c r="AM301" s="218"/>
      <c r="AN301" s="211" t="e">
        <f>VLOOKUP(J301,'[2]Region code'!$A$3:$B$9,2,FALSE)</f>
        <v>#N/A</v>
      </c>
    </row>
    <row r="302" spans="1:40" ht="17.25">
      <c r="A302" s="99" t="s">
        <v>93</v>
      </c>
      <c r="B302" s="99" t="s">
        <v>94</v>
      </c>
      <c r="C302" s="99" t="s">
        <v>95</v>
      </c>
      <c r="D302" s="99" t="s">
        <v>1191</v>
      </c>
      <c r="E302" s="99" t="s">
        <v>1089</v>
      </c>
      <c r="F302" s="99" t="s">
        <v>1192</v>
      </c>
      <c r="G302" s="99" t="s">
        <v>74</v>
      </c>
      <c r="H302" s="99" t="s">
        <v>75</v>
      </c>
      <c r="I302" s="99" t="s">
        <v>111</v>
      </c>
      <c r="J302" s="99" t="s">
        <v>3</v>
      </c>
      <c r="K302" s="99" t="s">
        <v>207</v>
      </c>
      <c r="L302" s="103">
        <v>42790</v>
      </c>
      <c r="M302" s="103">
        <v>43890</v>
      </c>
      <c r="N302" s="104">
        <v>720000</v>
      </c>
      <c r="O302" s="104">
        <v>158171.54999999999</v>
      </c>
      <c r="P302" s="104">
        <v>38103.089999999997</v>
      </c>
      <c r="Q302" s="104">
        <v>511445.04</v>
      </c>
      <c r="R302" s="167">
        <f>IF(MONTH(M302)&gt;6,YEAR(M302)+1,YEAR(M302))</f>
        <v>2020</v>
      </c>
      <c r="S302" s="215">
        <f>YEAR(L302)</f>
        <v>2017</v>
      </c>
      <c r="T302" s="214">
        <f>MONTH(L302)</f>
        <v>2</v>
      </c>
      <c r="U302" s="211" t="str">
        <f>IF(T302&gt;9,CONCATENATE(S302,T302),CONCATENATE(S302,"0",T302))</f>
        <v>201702</v>
      </c>
      <c r="V302" s="214">
        <f>N302-O302</f>
        <v>561828.44999999995</v>
      </c>
      <c r="W302" s="214">
        <f ca="1">ROUNDUP((TODAY()-L302)/(365.25/12),0)</f>
        <v>27</v>
      </c>
      <c r="X302" s="214">
        <f>ROUNDDOWN((M302-L302)/(365.25/12),0)</f>
        <v>36</v>
      </c>
      <c r="Y302" s="214">
        <f ca="1">ROUNDDOWN((M302-TODAY())/(365.25/12),0)</f>
        <v>9</v>
      </c>
      <c r="Z302" s="216">
        <f ca="1">W302/X302</f>
        <v>0.75</v>
      </c>
      <c r="AA302" s="216">
        <f>O302/N302</f>
        <v>0.21968270833333331</v>
      </c>
      <c r="AB302" s="216">
        <f ca="1">AA302-Z302</f>
        <v>-0.53031729166666675</v>
      </c>
      <c r="AC302" s="217">
        <f ca="1">O302/W302</f>
        <v>5858.2055555555553</v>
      </c>
      <c r="AD302" s="214">
        <f ca="1">V302-(("june 30, 2018"-TODAY())*AC302)</f>
        <v>2360297.5555555555</v>
      </c>
      <c r="AE302" s="211" t="str">
        <f ca="1">IF(W302&gt;36,"1","")</f>
        <v/>
      </c>
      <c r="AF302" s="211" t="str">
        <f ca="1">IF(Y302&lt;1,"1","")</f>
        <v/>
      </c>
      <c r="AG302" s="211" t="str">
        <f ca="1">IF(AB302&lt;-15%,"1","")</f>
        <v>1</v>
      </c>
      <c r="AH302" s="211" t="str">
        <f>IF(AA302&lt;40%,"1","")</f>
        <v>1</v>
      </c>
      <c r="AI302" s="211" t="str">
        <f ca="1">IF(W302&gt;23,IF(AA302&lt;60%,"1",""),"")</f>
        <v>1</v>
      </c>
      <c r="AJ302" s="211" t="str">
        <f ca="1">IF(Y302&lt;7,IF(AA302&lt;40%,"1",""),"")</f>
        <v/>
      </c>
      <c r="AK302" s="211" t="str">
        <f ca="1">IF(AD302&lt;0,"1","")</f>
        <v/>
      </c>
      <c r="AL302" s="218"/>
      <c r="AM302" s="218"/>
      <c r="AN302" s="211" t="e">
        <f>VLOOKUP(J302,'[2]Region code'!$A$3:$B$9,2,FALSE)</f>
        <v>#N/A</v>
      </c>
    </row>
    <row r="303" spans="1:40" ht="17.25">
      <c r="A303" s="99" t="s">
        <v>1070</v>
      </c>
      <c r="B303" s="99" t="s">
        <v>280</v>
      </c>
      <c r="C303" s="99" t="s">
        <v>80</v>
      </c>
      <c r="D303" s="99" t="s">
        <v>1193</v>
      </c>
      <c r="E303" s="99" t="s">
        <v>1194</v>
      </c>
      <c r="F303" s="99" t="s">
        <v>1195</v>
      </c>
      <c r="G303" s="99" t="s">
        <v>74</v>
      </c>
      <c r="H303" s="99" t="s">
        <v>75</v>
      </c>
      <c r="I303" s="99" t="s">
        <v>328</v>
      </c>
      <c r="J303" s="99" t="s">
        <v>6</v>
      </c>
      <c r="K303" s="99" t="s">
        <v>285</v>
      </c>
      <c r="L303" s="103">
        <v>42787</v>
      </c>
      <c r="M303" s="103">
        <v>43982</v>
      </c>
      <c r="N303" s="104">
        <v>700000</v>
      </c>
      <c r="O303" s="104">
        <v>648179.75</v>
      </c>
      <c r="P303" s="104">
        <v>236121.29</v>
      </c>
      <c r="Q303" s="104">
        <v>5902.68</v>
      </c>
      <c r="R303" s="167">
        <f>IF(MONTH(M303)&gt;6,YEAR(M303)+1,YEAR(M303))</f>
        <v>2020</v>
      </c>
      <c r="S303" s="215">
        <f>YEAR(L303)</f>
        <v>2017</v>
      </c>
      <c r="T303" s="214">
        <f>MONTH(L303)</f>
        <v>2</v>
      </c>
      <c r="U303" s="211" t="str">
        <f>IF(T303&gt;9,CONCATENATE(S303,T303),CONCATENATE(S303,"0",T303))</f>
        <v>201702</v>
      </c>
      <c r="V303" s="214">
        <f>N303-O303</f>
        <v>51820.25</v>
      </c>
      <c r="W303" s="214">
        <f ca="1">ROUNDUP((TODAY()-L303)/(365.25/12),0)</f>
        <v>27</v>
      </c>
      <c r="X303" s="214">
        <f>ROUNDDOWN((M303-L303)/(365.25/12),0)</f>
        <v>39</v>
      </c>
      <c r="Y303" s="214">
        <f ca="1">ROUNDDOWN((M303-TODAY())/(365.25/12),0)</f>
        <v>12</v>
      </c>
      <c r="Z303" s="216">
        <f ca="1">W303/X303</f>
        <v>0.69230769230769229</v>
      </c>
      <c r="AA303" s="216">
        <f>O303/N303</f>
        <v>0.92597107142857138</v>
      </c>
      <c r="AB303" s="216">
        <f ca="1">AA303-Z303</f>
        <v>0.23366337912087909</v>
      </c>
      <c r="AC303" s="217">
        <f ca="1">O303/W303</f>
        <v>24006.657407407409</v>
      </c>
      <c r="AD303" s="214">
        <f ca="1">V303-(("june 30, 2018"-TODAY())*AC303)</f>
        <v>7421864.0740740746</v>
      </c>
      <c r="AE303" s="211" t="str">
        <f ca="1">IF(W303&gt;36,"1","")</f>
        <v/>
      </c>
      <c r="AF303" s="211" t="str">
        <f ca="1">IF(Y303&lt;1,"1","")</f>
        <v/>
      </c>
      <c r="AG303" s="211" t="str">
        <f ca="1">IF(AB303&lt;-15%,"1","")</f>
        <v/>
      </c>
      <c r="AH303" s="211" t="str">
        <f>IF(AA303&lt;40%,"1","")</f>
        <v/>
      </c>
      <c r="AI303" s="211" t="str">
        <f ca="1">IF(W303&gt;23,IF(AA303&lt;60%,"1",""),"")</f>
        <v/>
      </c>
      <c r="AJ303" s="211" t="str">
        <f ca="1">IF(Y303&lt;7,IF(AA303&lt;40%,"1",""),"")</f>
        <v/>
      </c>
      <c r="AK303" s="211" t="str">
        <f ca="1">IF(AD303&lt;0,"1","")</f>
        <v/>
      </c>
      <c r="AL303" s="218"/>
      <c r="AM303" s="218"/>
      <c r="AN303" s="211" t="e">
        <f>VLOOKUP(J303,'[2]Region code'!$A$3:$B$9,2,FALSE)</f>
        <v>#N/A</v>
      </c>
    </row>
    <row r="304" spans="1:40" ht="17.25">
      <c r="A304" s="99" t="s">
        <v>1196</v>
      </c>
      <c r="B304" s="99" t="s">
        <v>1197</v>
      </c>
      <c r="C304" s="99" t="s">
        <v>238</v>
      </c>
      <c r="D304" s="99" t="s">
        <v>1198</v>
      </c>
      <c r="E304" s="99" t="s">
        <v>1199</v>
      </c>
      <c r="F304" s="99" t="s">
        <v>1200</v>
      </c>
      <c r="G304" s="99" t="s">
        <v>74</v>
      </c>
      <c r="H304" s="99" t="s">
        <v>75</v>
      </c>
      <c r="I304" s="99" t="s">
        <v>1201</v>
      </c>
      <c r="J304" s="99" t="s">
        <v>7</v>
      </c>
      <c r="K304" s="99" t="s">
        <v>1202</v>
      </c>
      <c r="L304" s="103">
        <v>42785</v>
      </c>
      <c r="M304" s="103">
        <v>44012</v>
      </c>
      <c r="N304" s="104">
        <v>150000</v>
      </c>
      <c r="O304" s="104">
        <v>78422.55</v>
      </c>
      <c r="P304" s="104">
        <v>15149.35</v>
      </c>
      <c r="Q304" s="104">
        <v>71438.320000000007</v>
      </c>
      <c r="R304" s="167">
        <f>IF(MONTH(M304)&gt;6,YEAR(M304)+1,YEAR(M304))</f>
        <v>2020</v>
      </c>
      <c r="S304" s="215">
        <f>YEAR(L304)</f>
        <v>2017</v>
      </c>
      <c r="T304" s="214">
        <f>MONTH(L304)</f>
        <v>2</v>
      </c>
      <c r="U304" s="211" t="str">
        <f>IF(T304&gt;9,CONCATENATE(S304,T304),CONCATENATE(S304,"0",T304))</f>
        <v>201702</v>
      </c>
      <c r="V304" s="214">
        <f>N304-O304</f>
        <v>71577.45</v>
      </c>
      <c r="W304" s="214">
        <f ca="1">ROUNDUP((TODAY()-L304)/(365.25/12),0)</f>
        <v>27</v>
      </c>
      <c r="X304" s="214">
        <f>ROUNDDOWN((M304-L304)/(365.25/12),0)</f>
        <v>40</v>
      </c>
      <c r="Y304" s="214">
        <f ca="1">ROUNDDOWN((M304-TODAY())/(365.25/12),0)</f>
        <v>13</v>
      </c>
      <c r="Z304" s="216">
        <f ca="1">W304/X304</f>
        <v>0.67500000000000004</v>
      </c>
      <c r="AA304" s="216">
        <f>O304/N304</f>
        <v>0.52281699999999998</v>
      </c>
      <c r="AB304" s="216">
        <f ca="1">AA304-Z304</f>
        <v>-0.15218300000000007</v>
      </c>
      <c r="AC304" s="217">
        <f ca="1">O304/W304</f>
        <v>2904.5388888888888</v>
      </c>
      <c r="AD304" s="214">
        <f ca="1">V304-(("june 30, 2018"-TODAY())*AC304)</f>
        <v>963270.88888888876</v>
      </c>
      <c r="AE304" s="211" t="str">
        <f ca="1">IF(W304&gt;36,"1","")</f>
        <v/>
      </c>
      <c r="AF304" s="211" t="str">
        <f ca="1">IF(Y304&lt;1,"1","")</f>
        <v/>
      </c>
      <c r="AG304" s="211" t="str">
        <f ca="1">IF(AB304&lt;-15%,"1","")</f>
        <v>1</v>
      </c>
      <c r="AH304" s="211" t="str">
        <f>IF(AA304&lt;40%,"1","")</f>
        <v/>
      </c>
      <c r="AI304" s="211" t="str">
        <f ca="1">IF(W304&gt;23,IF(AA304&lt;60%,"1",""),"")</f>
        <v>1</v>
      </c>
      <c r="AJ304" s="211" t="str">
        <f ca="1">IF(Y304&lt;7,IF(AA304&lt;40%,"1",""),"")</f>
        <v/>
      </c>
      <c r="AK304" s="211" t="str">
        <f ca="1">IF(AD304&lt;0,"1","")</f>
        <v/>
      </c>
      <c r="AL304" s="218"/>
      <c r="AM304" s="218"/>
      <c r="AN304" s="211" t="e">
        <f>VLOOKUP(J304,'[2]Region code'!$A$3:$B$9,2,FALSE)</f>
        <v>#N/A</v>
      </c>
    </row>
    <row r="305" spans="1:40" ht="17.25">
      <c r="A305" s="99" t="s">
        <v>118</v>
      </c>
      <c r="B305" s="99" t="s">
        <v>119</v>
      </c>
      <c r="C305" s="99" t="s">
        <v>120</v>
      </c>
      <c r="D305" s="99" t="s">
        <v>1203</v>
      </c>
      <c r="E305" s="99" t="s">
        <v>196</v>
      </c>
      <c r="F305" s="99" t="s">
        <v>1119</v>
      </c>
      <c r="G305" s="99" t="s">
        <v>74</v>
      </c>
      <c r="H305" s="99" t="s">
        <v>75</v>
      </c>
      <c r="I305" s="99" t="s">
        <v>198</v>
      </c>
      <c r="J305" s="99" t="s">
        <v>3</v>
      </c>
      <c r="K305" s="99" t="s">
        <v>199</v>
      </c>
      <c r="L305" s="103">
        <v>42781</v>
      </c>
      <c r="M305" s="103">
        <v>44012</v>
      </c>
      <c r="N305" s="104">
        <v>300000</v>
      </c>
      <c r="O305" s="104">
        <v>145016.26</v>
      </c>
      <c r="P305" s="104">
        <v>106567.74</v>
      </c>
      <c r="Q305" s="104">
        <v>0</v>
      </c>
      <c r="R305" s="167">
        <f>IF(MONTH(M305)&gt;6,YEAR(M305)+1,YEAR(M305))</f>
        <v>2020</v>
      </c>
      <c r="S305" s="215">
        <f>YEAR(L305)</f>
        <v>2017</v>
      </c>
      <c r="T305" s="214">
        <f>MONTH(L305)</f>
        <v>2</v>
      </c>
      <c r="U305" s="211" t="str">
        <f>IF(T305&gt;9,CONCATENATE(S305,T305),CONCATENATE(S305,"0",T305))</f>
        <v>201702</v>
      </c>
      <c r="V305" s="214">
        <f>N305-O305</f>
        <v>154983.74</v>
      </c>
      <c r="W305" s="214">
        <f ca="1">ROUNDUP((TODAY()-L305)/(365.25/12),0)</f>
        <v>27</v>
      </c>
      <c r="X305" s="214">
        <f>ROUNDDOWN((M305-L305)/(365.25/12),0)</f>
        <v>40</v>
      </c>
      <c r="Y305" s="214">
        <f ca="1">ROUNDDOWN((M305-TODAY())/(365.25/12),0)</f>
        <v>13</v>
      </c>
      <c r="Z305" s="216">
        <f ca="1">W305/X305</f>
        <v>0.67500000000000004</v>
      </c>
      <c r="AA305" s="216">
        <f>O305/N305</f>
        <v>0.48338753333333334</v>
      </c>
      <c r="AB305" s="216">
        <f ca="1">AA305-Z305</f>
        <v>-0.1916124666666667</v>
      </c>
      <c r="AC305" s="217">
        <f ca="1">O305/W305</f>
        <v>5370.9725925925932</v>
      </c>
      <c r="AD305" s="214">
        <f ca="1">V305-(("june 30, 2018"-TODAY())*AC305)</f>
        <v>1803872.325925926</v>
      </c>
      <c r="AE305" s="211" t="str">
        <f ca="1">IF(W305&gt;36,"1","")</f>
        <v/>
      </c>
      <c r="AF305" s="211" t="str">
        <f ca="1">IF(Y305&lt;1,"1","")</f>
        <v/>
      </c>
      <c r="AG305" s="211" t="str">
        <f ca="1">IF(AB305&lt;-15%,"1","")</f>
        <v>1</v>
      </c>
      <c r="AH305" s="211" t="str">
        <f>IF(AA305&lt;40%,"1","")</f>
        <v/>
      </c>
      <c r="AI305" s="211" t="str">
        <f ca="1">IF(W305&gt;23,IF(AA305&lt;60%,"1",""),"")</f>
        <v>1</v>
      </c>
      <c r="AJ305" s="211" t="str">
        <f ca="1">IF(Y305&lt;7,IF(AA305&lt;40%,"1",""),"")</f>
        <v/>
      </c>
      <c r="AK305" s="211" t="str">
        <f ca="1">IF(AD305&lt;0,"1","")</f>
        <v/>
      </c>
      <c r="AL305" s="218"/>
      <c r="AM305" s="218"/>
      <c r="AN305" s="211" t="e">
        <f>VLOOKUP(J305,'[2]Region code'!$A$3:$B$9,2,FALSE)</f>
        <v>#N/A</v>
      </c>
    </row>
    <row r="306" spans="1:40" ht="17.25">
      <c r="A306" s="99" t="s">
        <v>118</v>
      </c>
      <c r="B306" s="99" t="s">
        <v>119</v>
      </c>
      <c r="C306" s="99" t="s">
        <v>120</v>
      </c>
      <c r="D306" s="99" t="s">
        <v>1204</v>
      </c>
      <c r="E306" s="99" t="s">
        <v>1205</v>
      </c>
      <c r="F306" s="99" t="s">
        <v>1206</v>
      </c>
      <c r="G306" s="99" t="s">
        <v>74</v>
      </c>
      <c r="H306" s="99" t="s">
        <v>75</v>
      </c>
      <c r="I306" s="99" t="s">
        <v>1207</v>
      </c>
      <c r="J306" s="99" t="s">
        <v>6</v>
      </c>
      <c r="K306" s="99" t="s">
        <v>1208</v>
      </c>
      <c r="L306" s="103">
        <v>42776</v>
      </c>
      <c r="M306" s="103">
        <v>43646</v>
      </c>
      <c r="N306" s="104">
        <v>600000</v>
      </c>
      <c r="O306" s="104">
        <v>508049.36</v>
      </c>
      <c r="P306" s="104">
        <v>81594.37</v>
      </c>
      <c r="Q306" s="104">
        <v>11267.46</v>
      </c>
      <c r="R306" s="167">
        <f>IF(MONTH(M306)&gt;6,YEAR(M306)+1,YEAR(M306))</f>
        <v>2019</v>
      </c>
      <c r="S306" s="215">
        <f>YEAR(L306)</f>
        <v>2017</v>
      </c>
      <c r="T306" s="214">
        <f>MONTH(L306)</f>
        <v>2</v>
      </c>
      <c r="U306" s="211" t="str">
        <f>IF(T306&gt;9,CONCATENATE(S306,T306),CONCATENATE(S306,"0",T306))</f>
        <v>201702</v>
      </c>
      <c r="V306" s="214">
        <f>N306-O306</f>
        <v>91950.640000000014</v>
      </c>
      <c r="W306" s="214">
        <f ca="1">ROUNDUP((TODAY()-L306)/(365.25/12),0)</f>
        <v>27</v>
      </c>
      <c r="X306" s="214">
        <f>ROUNDDOWN((M306-L306)/(365.25/12),0)</f>
        <v>28</v>
      </c>
      <c r="Y306" s="214">
        <f ca="1">ROUNDDOWN((M306-TODAY())/(365.25/12),0)</f>
        <v>1</v>
      </c>
      <c r="Z306" s="216">
        <f ca="1">W306/X306</f>
        <v>0.9642857142857143</v>
      </c>
      <c r="AA306" s="216">
        <f>O306/N306</f>
        <v>0.84674893333333334</v>
      </c>
      <c r="AB306" s="216">
        <f ca="1">AA306-Z306</f>
        <v>-0.11753678095238096</v>
      </c>
      <c r="AC306" s="217">
        <f ca="1">O306/W306</f>
        <v>18816.642962962964</v>
      </c>
      <c r="AD306" s="214">
        <f ca="1">V306-(("june 30, 2018"-TODAY())*AC306)</f>
        <v>5868660.0296296291</v>
      </c>
      <c r="AE306" s="211" t="str">
        <f ca="1">IF(W306&gt;36,"1","")</f>
        <v/>
      </c>
      <c r="AF306" s="211" t="str">
        <f ca="1">IF(Y306&lt;1,"1","")</f>
        <v/>
      </c>
      <c r="AG306" s="211" t="str">
        <f ca="1">IF(AB306&lt;-15%,"1","")</f>
        <v/>
      </c>
      <c r="AH306" s="211" t="str">
        <f>IF(AA306&lt;40%,"1","")</f>
        <v/>
      </c>
      <c r="AI306" s="211" t="str">
        <f ca="1">IF(W306&gt;23,IF(AA306&lt;60%,"1",""),"")</f>
        <v/>
      </c>
      <c r="AJ306" s="211" t="str">
        <f ca="1">IF(Y306&lt;7,IF(AA306&lt;40%,"1",""),"")</f>
        <v/>
      </c>
      <c r="AK306" s="211" t="str">
        <f ca="1">IF(AD306&lt;0,"1","")</f>
        <v/>
      </c>
      <c r="AL306" s="218"/>
      <c r="AM306" s="218"/>
      <c r="AN306" s="211" t="e">
        <f>VLOOKUP(J306,'[2]Region code'!$A$3:$B$9,2,FALSE)</f>
        <v>#N/A</v>
      </c>
    </row>
    <row r="307" spans="1:40" ht="17.25">
      <c r="A307" s="99" t="s">
        <v>118</v>
      </c>
      <c r="B307" s="99" t="s">
        <v>119</v>
      </c>
      <c r="C307" s="99" t="s">
        <v>120</v>
      </c>
      <c r="D307" s="99" t="s">
        <v>1209</v>
      </c>
      <c r="E307" s="99" t="s">
        <v>1059</v>
      </c>
      <c r="F307" s="99" t="s">
        <v>1210</v>
      </c>
      <c r="G307" s="99" t="s">
        <v>74</v>
      </c>
      <c r="H307" s="99" t="s">
        <v>75</v>
      </c>
      <c r="I307" s="99" t="s">
        <v>411</v>
      </c>
      <c r="J307" s="99" t="s">
        <v>4</v>
      </c>
      <c r="K307" s="99" t="s">
        <v>481</v>
      </c>
      <c r="L307" s="103">
        <v>42775</v>
      </c>
      <c r="M307" s="103">
        <v>43708</v>
      </c>
      <c r="N307" s="104">
        <v>1800000</v>
      </c>
      <c r="O307" s="104">
        <v>1767214.12</v>
      </c>
      <c r="P307" s="104">
        <v>751329.56</v>
      </c>
      <c r="Q307" s="104">
        <v>32485.759999999998</v>
      </c>
      <c r="R307" s="167">
        <f>IF(MONTH(M307)&gt;6,YEAR(M307)+1,YEAR(M307))</f>
        <v>2020</v>
      </c>
      <c r="S307" s="215">
        <f>YEAR(L307)</f>
        <v>2017</v>
      </c>
      <c r="T307" s="214">
        <f>MONTH(L307)</f>
        <v>2</v>
      </c>
      <c r="U307" s="211" t="str">
        <f>IF(T307&gt;9,CONCATENATE(S307,T307),CONCATENATE(S307,"0",T307))</f>
        <v>201702</v>
      </c>
      <c r="V307" s="214">
        <f>N307-O307</f>
        <v>32785.879999999888</v>
      </c>
      <c r="W307" s="214">
        <f ca="1">ROUNDUP((TODAY()-L307)/(365.25/12),0)</f>
        <v>27</v>
      </c>
      <c r="X307" s="214">
        <f>ROUNDDOWN((M307-L307)/(365.25/12),0)</f>
        <v>30</v>
      </c>
      <c r="Y307" s="214">
        <f ca="1">ROUNDDOWN((M307-TODAY())/(365.25/12),0)</f>
        <v>3</v>
      </c>
      <c r="Z307" s="216">
        <f ca="1">W307/X307</f>
        <v>0.9</v>
      </c>
      <c r="AA307" s="216">
        <f>O307/N307</f>
        <v>0.98178562222222232</v>
      </c>
      <c r="AB307" s="216">
        <f ca="1">AA307-Z307</f>
        <v>8.1785622222222298E-2</v>
      </c>
      <c r="AC307" s="217">
        <f ca="1">O307/W307</f>
        <v>65452.374814814822</v>
      </c>
      <c r="AD307" s="214">
        <f ca="1">V307-(("june 30, 2018"-TODAY())*AC307)</f>
        <v>20126664.94814815</v>
      </c>
      <c r="AE307" s="211" t="str">
        <f ca="1">IF(W307&gt;36,"1","")</f>
        <v/>
      </c>
      <c r="AF307" s="211" t="str">
        <f ca="1">IF(Y307&lt;1,"1","")</f>
        <v/>
      </c>
      <c r="AG307" s="211" t="str">
        <f ca="1">IF(AB307&lt;-15%,"1","")</f>
        <v/>
      </c>
      <c r="AH307" s="211" t="str">
        <f>IF(AA307&lt;40%,"1","")</f>
        <v/>
      </c>
      <c r="AI307" s="211" t="str">
        <f ca="1">IF(W307&gt;23,IF(AA307&lt;60%,"1",""),"")</f>
        <v/>
      </c>
      <c r="AJ307" s="211" t="str">
        <f ca="1">IF(Y307&lt;7,IF(AA307&lt;40%,"1",""),"")</f>
        <v/>
      </c>
      <c r="AK307" s="211" t="str">
        <f ca="1">IF(AD307&lt;0,"1","")</f>
        <v/>
      </c>
      <c r="AL307" s="218"/>
      <c r="AM307" s="218"/>
      <c r="AN307" s="211" t="e">
        <f>VLOOKUP(J307,'[2]Region code'!$A$3:$B$9,2,FALSE)</f>
        <v>#N/A</v>
      </c>
    </row>
    <row r="308" spans="1:40" ht="17.25">
      <c r="A308" s="99" t="s">
        <v>1105</v>
      </c>
      <c r="B308" s="99" t="s">
        <v>244</v>
      </c>
      <c r="C308" s="99" t="s">
        <v>80</v>
      </c>
      <c r="D308" s="99" t="s">
        <v>1211</v>
      </c>
      <c r="E308" s="99" t="s">
        <v>1212</v>
      </c>
      <c r="F308" s="99" t="s">
        <v>1213</v>
      </c>
      <c r="G308" s="99" t="s">
        <v>74</v>
      </c>
      <c r="H308" s="99" t="s">
        <v>75</v>
      </c>
      <c r="I308" s="99" t="s">
        <v>1214</v>
      </c>
      <c r="J308" s="99" t="s">
        <v>2</v>
      </c>
      <c r="K308" s="99" t="s">
        <v>182</v>
      </c>
      <c r="L308" s="103">
        <v>42766</v>
      </c>
      <c r="M308" s="103">
        <v>43646</v>
      </c>
      <c r="N308" s="104">
        <v>250000</v>
      </c>
      <c r="O308" s="104">
        <v>226900.06</v>
      </c>
      <c r="P308" s="104">
        <v>77962.509999999995</v>
      </c>
      <c r="Q308" s="104">
        <v>2295</v>
      </c>
      <c r="R308" s="167">
        <f>IF(MONTH(M308)&gt;6,YEAR(M308)+1,YEAR(M308))</f>
        <v>2019</v>
      </c>
      <c r="S308" s="215">
        <f>YEAR(L308)</f>
        <v>2017</v>
      </c>
      <c r="T308" s="214">
        <f>MONTH(L308)</f>
        <v>1</v>
      </c>
      <c r="U308" s="211" t="str">
        <f>IF(T308&gt;9,CONCATENATE(S308,T308),CONCATENATE(S308,"0",T308))</f>
        <v>201701</v>
      </c>
      <c r="V308" s="214">
        <f>N308-O308</f>
        <v>23099.940000000002</v>
      </c>
      <c r="W308" s="214">
        <f ca="1">ROUNDUP((TODAY()-L308)/(365.25/12),0)</f>
        <v>28</v>
      </c>
      <c r="X308" s="214">
        <f>ROUNDDOWN((M308-L308)/(365.25/12),0)</f>
        <v>28</v>
      </c>
      <c r="Y308" s="214">
        <f ca="1">ROUNDDOWN((M308-TODAY())/(365.25/12),0)</f>
        <v>1</v>
      </c>
      <c r="Z308" s="216">
        <f ca="1">W308/X308</f>
        <v>1</v>
      </c>
      <c r="AA308" s="216">
        <f>O308/N308</f>
        <v>0.90760023999999995</v>
      </c>
      <c r="AB308" s="216">
        <f ca="1">AA308-Z308</f>
        <v>-9.2399760000000053E-2</v>
      </c>
      <c r="AC308" s="217">
        <f ca="1">O308/W308</f>
        <v>8103.5735714285711</v>
      </c>
      <c r="AD308" s="214">
        <f ca="1">V308-(("june 30, 2018"-TODAY())*AC308)</f>
        <v>2510897.0264285714</v>
      </c>
      <c r="AE308" s="211" t="str">
        <f ca="1">IF(W308&gt;36,"1","")</f>
        <v/>
      </c>
      <c r="AF308" s="211" t="str">
        <f ca="1">IF(Y308&lt;1,"1","")</f>
        <v/>
      </c>
      <c r="AG308" s="211" t="str">
        <f ca="1">IF(AB308&lt;-15%,"1","")</f>
        <v/>
      </c>
      <c r="AH308" s="211" t="str">
        <f>IF(AA308&lt;40%,"1","")</f>
        <v/>
      </c>
      <c r="AI308" s="211" t="str">
        <f ca="1">IF(W308&gt;23,IF(AA308&lt;60%,"1",""),"")</f>
        <v/>
      </c>
      <c r="AJ308" s="211" t="str">
        <f ca="1">IF(Y308&lt;7,IF(AA308&lt;40%,"1",""),"")</f>
        <v/>
      </c>
      <c r="AK308" s="211" t="str">
        <f ca="1">IF(AD308&lt;0,"1","")</f>
        <v/>
      </c>
      <c r="AL308" s="218"/>
      <c r="AM308" s="218"/>
      <c r="AN308" s="211" t="e">
        <f>VLOOKUP(J308,'[2]Region code'!$A$3:$B$9,2,FALSE)</f>
        <v>#N/A</v>
      </c>
    </row>
    <row r="309" spans="1:40" ht="17.25">
      <c r="A309" s="99" t="s">
        <v>1105</v>
      </c>
      <c r="B309" s="99" t="s">
        <v>244</v>
      </c>
      <c r="C309" s="99" t="s">
        <v>80</v>
      </c>
      <c r="D309" s="99" t="s">
        <v>1215</v>
      </c>
      <c r="E309" s="99" t="s">
        <v>1216</v>
      </c>
      <c r="F309" s="99" t="s">
        <v>1217</v>
      </c>
      <c r="G309" s="99" t="s">
        <v>74</v>
      </c>
      <c r="H309" s="99" t="s">
        <v>75</v>
      </c>
      <c r="I309" s="99" t="s">
        <v>1218</v>
      </c>
      <c r="J309" s="99" t="s">
        <v>2</v>
      </c>
      <c r="K309" s="99" t="s">
        <v>249</v>
      </c>
      <c r="L309" s="103">
        <v>42759</v>
      </c>
      <c r="M309" s="103">
        <v>43830</v>
      </c>
      <c r="N309" s="104">
        <v>150000</v>
      </c>
      <c r="O309" s="104">
        <v>35916</v>
      </c>
      <c r="P309" s="104">
        <v>0</v>
      </c>
      <c r="Q309" s="104">
        <v>0</v>
      </c>
      <c r="R309" s="167">
        <f>IF(MONTH(M309)&gt;6,YEAR(M309)+1,YEAR(M309))</f>
        <v>2020</v>
      </c>
      <c r="S309" s="215">
        <f>YEAR(L309)</f>
        <v>2017</v>
      </c>
      <c r="T309" s="214">
        <f>MONTH(L309)</f>
        <v>1</v>
      </c>
      <c r="U309" s="211" t="str">
        <f>IF(T309&gt;9,CONCATENATE(S309,T309),CONCATENATE(S309,"0",T309))</f>
        <v>201701</v>
      </c>
      <c r="V309" s="214">
        <f>N309-O309</f>
        <v>114084</v>
      </c>
      <c r="W309" s="214">
        <f ca="1">ROUNDUP((TODAY()-L309)/(365.25/12),0)</f>
        <v>28</v>
      </c>
      <c r="X309" s="214">
        <f>ROUNDDOWN((M309-L309)/(365.25/12),0)</f>
        <v>35</v>
      </c>
      <c r="Y309" s="214">
        <f ca="1">ROUNDDOWN((M309-TODAY())/(365.25/12),0)</f>
        <v>7</v>
      </c>
      <c r="Z309" s="216">
        <f ca="1">W309/X309</f>
        <v>0.8</v>
      </c>
      <c r="AA309" s="216">
        <f>O309/N309</f>
        <v>0.23943999999999999</v>
      </c>
      <c r="AB309" s="216">
        <f ca="1">AA309-Z309</f>
        <v>-0.56056000000000006</v>
      </c>
      <c r="AC309" s="217">
        <f ca="1">O309/W309</f>
        <v>1282.7142857142858</v>
      </c>
      <c r="AD309" s="214">
        <f ca="1">V309-(("june 30, 2018"-TODAY())*AC309)</f>
        <v>507877.28571428574</v>
      </c>
      <c r="AE309" s="211" t="str">
        <f ca="1">IF(W309&gt;36,"1","")</f>
        <v/>
      </c>
      <c r="AF309" s="211" t="str">
        <f ca="1">IF(Y309&lt;1,"1","")</f>
        <v/>
      </c>
      <c r="AG309" s="211" t="str">
        <f ca="1">IF(AB309&lt;-15%,"1","")</f>
        <v>1</v>
      </c>
      <c r="AH309" s="211" t="str">
        <f>IF(AA309&lt;40%,"1","")</f>
        <v>1</v>
      </c>
      <c r="AI309" s="211" t="str">
        <f ca="1">IF(W309&gt;23,IF(AA309&lt;60%,"1",""),"")</f>
        <v>1</v>
      </c>
      <c r="AJ309" s="211" t="str">
        <f ca="1">IF(Y309&lt;7,IF(AA309&lt;40%,"1",""),"")</f>
        <v/>
      </c>
      <c r="AK309" s="211" t="str">
        <f ca="1">IF(AD309&lt;0,"1","")</f>
        <v/>
      </c>
      <c r="AL309" s="218"/>
      <c r="AM309" s="218"/>
      <c r="AN309" s="211" t="e">
        <f>VLOOKUP(J309,'[2]Region code'!$A$3:$B$9,2,FALSE)</f>
        <v>#N/A</v>
      </c>
    </row>
    <row r="310" spans="1:40" ht="17.25">
      <c r="A310" s="99" t="s">
        <v>611</v>
      </c>
      <c r="B310" s="99" t="s">
        <v>612</v>
      </c>
      <c r="C310" s="99" t="s">
        <v>120</v>
      </c>
      <c r="D310" s="99" t="s">
        <v>1219</v>
      </c>
      <c r="E310" s="99" t="s">
        <v>1220</v>
      </c>
      <c r="F310" s="99" t="s">
        <v>1221</v>
      </c>
      <c r="G310" s="99" t="s">
        <v>74</v>
      </c>
      <c r="H310" s="99" t="s">
        <v>75</v>
      </c>
      <c r="I310" s="99" t="s">
        <v>1222</v>
      </c>
      <c r="J310" s="99" t="s">
        <v>84</v>
      </c>
      <c r="K310" s="99" t="s">
        <v>85</v>
      </c>
      <c r="L310" s="103">
        <v>42753</v>
      </c>
      <c r="M310" s="103">
        <v>44012</v>
      </c>
      <c r="N310" s="104">
        <v>500000</v>
      </c>
      <c r="O310" s="104">
        <v>421987.77</v>
      </c>
      <c r="P310" s="104">
        <v>166607.93</v>
      </c>
      <c r="Q310" s="104">
        <v>0</v>
      </c>
      <c r="R310" s="167">
        <f>IF(MONTH(M310)&gt;6,YEAR(M310)+1,YEAR(M310))</f>
        <v>2020</v>
      </c>
      <c r="S310" s="215">
        <f>YEAR(L310)</f>
        <v>2017</v>
      </c>
      <c r="T310" s="214">
        <f>MONTH(L310)</f>
        <v>1</v>
      </c>
      <c r="U310" s="211" t="str">
        <f>IF(T310&gt;9,CONCATENATE(S310,T310),CONCATENATE(S310,"0",T310))</f>
        <v>201701</v>
      </c>
      <c r="V310" s="214">
        <f>N310-O310</f>
        <v>78012.229999999981</v>
      </c>
      <c r="W310" s="214">
        <f ca="1">ROUNDUP((TODAY()-L310)/(365.25/12),0)</f>
        <v>28</v>
      </c>
      <c r="X310" s="214">
        <f>ROUNDDOWN((M310-L310)/(365.25/12),0)</f>
        <v>41</v>
      </c>
      <c r="Y310" s="214">
        <f ca="1">ROUNDDOWN((M310-TODAY())/(365.25/12),0)</f>
        <v>13</v>
      </c>
      <c r="Z310" s="216">
        <f ca="1">W310/X310</f>
        <v>0.68292682926829273</v>
      </c>
      <c r="AA310" s="216">
        <f>O310/N310</f>
        <v>0.84397554000000008</v>
      </c>
      <c r="AB310" s="216">
        <f ca="1">AA310-Z310</f>
        <v>0.16104871073170735</v>
      </c>
      <c r="AC310" s="217">
        <f ca="1">O310/W310</f>
        <v>15070.991785714286</v>
      </c>
      <c r="AD310" s="214">
        <f ca="1">V310-(("june 30, 2018"-TODAY())*AC310)</f>
        <v>4704806.7082142867</v>
      </c>
      <c r="AE310" s="211" t="str">
        <f ca="1">IF(W310&gt;36,"1","")</f>
        <v/>
      </c>
      <c r="AF310" s="211" t="str">
        <f ca="1">IF(Y310&lt;1,"1","")</f>
        <v/>
      </c>
      <c r="AG310" s="211" t="str">
        <f ca="1">IF(AB310&lt;-15%,"1","")</f>
        <v/>
      </c>
      <c r="AH310" s="211" t="str">
        <f>IF(AA310&lt;40%,"1","")</f>
        <v/>
      </c>
      <c r="AI310" s="211" t="str">
        <f ca="1">IF(W310&gt;23,IF(AA310&lt;60%,"1",""),"")</f>
        <v/>
      </c>
      <c r="AJ310" s="211" t="str">
        <f ca="1">IF(Y310&lt;7,IF(AA310&lt;40%,"1",""),"")</f>
        <v/>
      </c>
      <c r="AK310" s="211" t="str">
        <f ca="1">IF(AD310&lt;0,"1","")</f>
        <v/>
      </c>
      <c r="AL310" s="218"/>
      <c r="AM310" s="218"/>
      <c r="AN310" s="211" t="e">
        <f>VLOOKUP(J310,'[2]Region code'!$A$3:$B$9,2,FALSE)</f>
        <v>#N/A</v>
      </c>
    </row>
    <row r="311" spans="1:40" ht="17.25">
      <c r="A311" s="99" t="s">
        <v>611</v>
      </c>
      <c r="B311" s="99" t="s">
        <v>612</v>
      </c>
      <c r="C311" s="99" t="s">
        <v>120</v>
      </c>
      <c r="D311" s="99" t="s">
        <v>1223</v>
      </c>
      <c r="E311" s="99" t="s">
        <v>1224</v>
      </c>
      <c r="F311" s="99" t="s">
        <v>1225</v>
      </c>
      <c r="G311" s="99" t="s">
        <v>74</v>
      </c>
      <c r="H311" s="99" t="s">
        <v>75</v>
      </c>
      <c r="I311" s="99" t="s">
        <v>1226</v>
      </c>
      <c r="J311" s="99" t="s">
        <v>84</v>
      </c>
      <c r="K311" s="99" t="s">
        <v>85</v>
      </c>
      <c r="L311" s="103">
        <v>42753</v>
      </c>
      <c r="M311" s="103">
        <v>43646</v>
      </c>
      <c r="N311" s="104">
        <v>300000</v>
      </c>
      <c r="O311" s="104">
        <v>226182.15</v>
      </c>
      <c r="P311" s="104">
        <v>40366.75</v>
      </c>
      <c r="Q311" s="104">
        <v>4066.43</v>
      </c>
      <c r="R311" s="167">
        <f>IF(MONTH(M311)&gt;6,YEAR(M311)+1,YEAR(M311))</f>
        <v>2019</v>
      </c>
      <c r="S311" s="215">
        <f>YEAR(L311)</f>
        <v>2017</v>
      </c>
      <c r="T311" s="214">
        <f>MONTH(L311)</f>
        <v>1</v>
      </c>
      <c r="U311" s="211" t="str">
        <f>IF(T311&gt;9,CONCATENATE(S311,T311),CONCATENATE(S311,"0",T311))</f>
        <v>201701</v>
      </c>
      <c r="V311" s="214">
        <f>N311-O311</f>
        <v>73817.850000000006</v>
      </c>
      <c r="W311" s="214">
        <f ca="1">ROUNDUP((TODAY()-L311)/(365.25/12),0)</f>
        <v>28</v>
      </c>
      <c r="X311" s="214">
        <f>ROUNDDOWN((M311-L311)/(365.25/12),0)</f>
        <v>29</v>
      </c>
      <c r="Y311" s="214">
        <f ca="1">ROUNDDOWN((M311-TODAY())/(365.25/12),0)</f>
        <v>1</v>
      </c>
      <c r="Z311" s="216">
        <f ca="1">W311/X311</f>
        <v>0.96551724137931039</v>
      </c>
      <c r="AA311" s="216">
        <f>O311/N311</f>
        <v>0.75394050000000001</v>
      </c>
      <c r="AB311" s="216">
        <f ca="1">AA311-Z311</f>
        <v>-0.21157674137931037</v>
      </c>
      <c r="AC311" s="217">
        <f ca="1">O311/W311</f>
        <v>8077.9339285714286</v>
      </c>
      <c r="AD311" s="214">
        <f ca="1">V311-(("june 30, 2018"-TODAY())*AC311)</f>
        <v>2553743.5660714288</v>
      </c>
      <c r="AE311" s="211" t="str">
        <f ca="1">IF(W311&gt;36,"1","")</f>
        <v/>
      </c>
      <c r="AF311" s="211" t="str">
        <f ca="1">IF(Y311&lt;1,"1","")</f>
        <v/>
      </c>
      <c r="AG311" s="211" t="str">
        <f ca="1">IF(AB311&lt;-15%,"1","")</f>
        <v>1</v>
      </c>
      <c r="AH311" s="211" t="str">
        <f>IF(AA311&lt;40%,"1","")</f>
        <v/>
      </c>
      <c r="AI311" s="211" t="str">
        <f ca="1">IF(W311&gt;23,IF(AA311&lt;60%,"1",""),"")</f>
        <v/>
      </c>
      <c r="AJ311" s="211" t="str">
        <f ca="1">IF(Y311&lt;7,IF(AA311&lt;40%,"1",""),"")</f>
        <v/>
      </c>
      <c r="AK311" s="211" t="str">
        <f ca="1">IF(AD311&lt;0,"1","")</f>
        <v/>
      </c>
      <c r="AL311" s="218"/>
      <c r="AM311" s="218"/>
      <c r="AN311" s="211" t="e">
        <f>VLOOKUP(J311,'[2]Region code'!$A$3:$B$9,2,FALSE)</f>
        <v>#N/A</v>
      </c>
    </row>
    <row r="312" spans="1:40" ht="17.25">
      <c r="A312" s="99" t="s">
        <v>93</v>
      </c>
      <c r="B312" s="99" t="s">
        <v>94</v>
      </c>
      <c r="C312" s="99" t="s">
        <v>95</v>
      </c>
      <c r="D312" s="99" t="s">
        <v>1227</v>
      </c>
      <c r="E312" s="99" t="s">
        <v>730</v>
      </c>
      <c r="F312" s="99" t="s">
        <v>1228</v>
      </c>
      <c r="G312" s="99" t="s">
        <v>74</v>
      </c>
      <c r="H312" s="99" t="s">
        <v>75</v>
      </c>
      <c r="I312" s="99" t="s">
        <v>732</v>
      </c>
      <c r="J312" s="99" t="s">
        <v>3</v>
      </c>
      <c r="K312" s="99" t="s">
        <v>207</v>
      </c>
      <c r="L312" s="103">
        <v>42753</v>
      </c>
      <c r="M312" s="103">
        <v>43889</v>
      </c>
      <c r="N312" s="104">
        <v>740000</v>
      </c>
      <c r="O312" s="104">
        <v>542298.26</v>
      </c>
      <c r="P312" s="104">
        <v>64989.31</v>
      </c>
      <c r="Q312" s="104">
        <v>26720</v>
      </c>
      <c r="R312" s="167">
        <f>IF(MONTH(M312)&gt;6,YEAR(M312)+1,YEAR(M312))</f>
        <v>2020</v>
      </c>
      <c r="S312" s="215">
        <f>YEAR(L312)</f>
        <v>2017</v>
      </c>
      <c r="T312" s="214">
        <f>MONTH(L312)</f>
        <v>1</v>
      </c>
      <c r="U312" s="211" t="str">
        <f>IF(T312&gt;9,CONCATENATE(S312,T312),CONCATENATE(S312,"0",T312))</f>
        <v>201701</v>
      </c>
      <c r="V312" s="214">
        <f>N312-O312</f>
        <v>197701.74</v>
      </c>
      <c r="W312" s="214">
        <f ca="1">ROUNDUP((TODAY()-L312)/(365.25/12),0)</f>
        <v>28</v>
      </c>
      <c r="X312" s="214">
        <f>ROUNDDOWN((M312-L312)/(365.25/12),0)</f>
        <v>37</v>
      </c>
      <c r="Y312" s="214">
        <f ca="1">ROUNDDOWN((M312-TODAY())/(365.25/12),0)</f>
        <v>9</v>
      </c>
      <c r="Z312" s="216">
        <f ca="1">W312/X312</f>
        <v>0.7567567567567568</v>
      </c>
      <c r="AA312" s="216">
        <f>O312/N312</f>
        <v>0.73283548648648655</v>
      </c>
      <c r="AB312" s="216">
        <f ca="1">AA312-Z312</f>
        <v>-2.3921270270270245E-2</v>
      </c>
      <c r="AC312" s="217">
        <f ca="1">O312/W312</f>
        <v>19367.795000000002</v>
      </c>
      <c r="AD312" s="214">
        <f ca="1">V312-(("june 30, 2018"-TODAY())*AC312)</f>
        <v>6143614.8050000006</v>
      </c>
      <c r="AE312" s="211" t="str">
        <f ca="1">IF(W312&gt;36,"1","")</f>
        <v/>
      </c>
      <c r="AF312" s="211" t="str">
        <f ca="1">IF(Y312&lt;1,"1","")</f>
        <v/>
      </c>
      <c r="AG312" s="211" t="str">
        <f ca="1">IF(AB312&lt;-15%,"1","")</f>
        <v/>
      </c>
      <c r="AH312" s="211" t="str">
        <f>IF(AA312&lt;40%,"1","")</f>
        <v/>
      </c>
      <c r="AI312" s="211" t="str">
        <f ca="1">IF(W312&gt;23,IF(AA312&lt;60%,"1",""),"")</f>
        <v/>
      </c>
      <c r="AJ312" s="211" t="str">
        <f ca="1">IF(Y312&lt;7,IF(AA312&lt;40%,"1",""),"")</f>
        <v/>
      </c>
      <c r="AK312" s="211" t="str">
        <f ca="1">IF(AD312&lt;0,"1","")</f>
        <v/>
      </c>
      <c r="AL312" s="218"/>
      <c r="AM312" s="218"/>
      <c r="AN312" s="211" t="e">
        <f>VLOOKUP(J312,'[2]Region code'!$A$3:$B$9,2,FALSE)</f>
        <v>#N/A</v>
      </c>
    </row>
    <row r="313" spans="1:40" ht="17.25">
      <c r="A313" s="99" t="s">
        <v>1070</v>
      </c>
      <c r="B313" s="99" t="s">
        <v>280</v>
      </c>
      <c r="C313" s="99" t="s">
        <v>80</v>
      </c>
      <c r="D313" s="99" t="s">
        <v>1229</v>
      </c>
      <c r="E313" s="99" t="s">
        <v>1230</v>
      </c>
      <c r="F313" s="99" t="s">
        <v>1231</v>
      </c>
      <c r="G313" s="99" t="s">
        <v>74</v>
      </c>
      <c r="H313" s="99" t="s">
        <v>75</v>
      </c>
      <c r="I313" s="99" t="s">
        <v>1232</v>
      </c>
      <c r="J313" s="99" t="s">
        <v>6</v>
      </c>
      <c r="K313" s="99" t="s">
        <v>1233</v>
      </c>
      <c r="L313" s="103">
        <v>42753</v>
      </c>
      <c r="M313" s="103">
        <v>43646</v>
      </c>
      <c r="N313" s="104">
        <v>500000</v>
      </c>
      <c r="O313" s="104">
        <v>303577.53000000003</v>
      </c>
      <c r="P313" s="104">
        <v>48571.33</v>
      </c>
      <c r="Q313" s="104">
        <v>83488.34</v>
      </c>
      <c r="R313" s="167">
        <f>IF(MONTH(M313)&gt;6,YEAR(M313)+1,YEAR(M313))</f>
        <v>2019</v>
      </c>
      <c r="S313" s="215">
        <f>YEAR(L313)</f>
        <v>2017</v>
      </c>
      <c r="T313" s="214">
        <f>MONTH(L313)</f>
        <v>1</v>
      </c>
      <c r="U313" s="211" t="str">
        <f>IF(T313&gt;9,CONCATENATE(S313,T313),CONCATENATE(S313,"0",T313))</f>
        <v>201701</v>
      </c>
      <c r="V313" s="214">
        <f>N313-O313</f>
        <v>196422.46999999997</v>
      </c>
      <c r="W313" s="214">
        <f ca="1">ROUNDUP((TODAY()-L313)/(365.25/12),0)</f>
        <v>28</v>
      </c>
      <c r="X313" s="214">
        <f>ROUNDDOWN((M313-L313)/(365.25/12),0)</f>
        <v>29</v>
      </c>
      <c r="Y313" s="214">
        <f ca="1">ROUNDDOWN((M313-TODAY())/(365.25/12),0)</f>
        <v>1</v>
      </c>
      <c r="Z313" s="216">
        <f ca="1">W313/X313</f>
        <v>0.96551724137931039</v>
      </c>
      <c r="AA313" s="216">
        <f>O313/N313</f>
        <v>0.60715506000000008</v>
      </c>
      <c r="AB313" s="216">
        <f ca="1">AA313-Z313</f>
        <v>-0.35836218137931031</v>
      </c>
      <c r="AC313" s="217">
        <f ca="1">O313/W313</f>
        <v>10842.054642857143</v>
      </c>
      <c r="AD313" s="214">
        <f ca="1">V313-(("june 30, 2018"-TODAY())*AC313)</f>
        <v>3524933.2453571428</v>
      </c>
      <c r="AE313" s="211" t="str">
        <f ca="1">IF(W313&gt;36,"1","")</f>
        <v/>
      </c>
      <c r="AF313" s="211" t="str">
        <f ca="1">IF(Y313&lt;1,"1","")</f>
        <v/>
      </c>
      <c r="AG313" s="211" t="str">
        <f ca="1">IF(AB313&lt;-15%,"1","")</f>
        <v>1</v>
      </c>
      <c r="AH313" s="211" t="str">
        <f>IF(AA313&lt;40%,"1","")</f>
        <v/>
      </c>
      <c r="AI313" s="211" t="str">
        <f ca="1">IF(W313&gt;23,IF(AA313&lt;60%,"1",""),"")</f>
        <v/>
      </c>
      <c r="AJ313" s="211" t="str">
        <f ca="1">IF(Y313&lt;7,IF(AA313&lt;40%,"1",""),"")</f>
        <v/>
      </c>
      <c r="AK313" s="211" t="str">
        <f ca="1">IF(AD313&lt;0,"1","")</f>
        <v/>
      </c>
      <c r="AL313" s="218"/>
      <c r="AM313" s="218"/>
      <c r="AN313" s="211" t="e">
        <f>VLOOKUP(J313,'[2]Region code'!$A$3:$B$9,2,FALSE)</f>
        <v>#N/A</v>
      </c>
    </row>
    <row r="314" spans="1:40" ht="17.25">
      <c r="A314" s="99" t="s">
        <v>1030</v>
      </c>
      <c r="B314" s="99" t="s">
        <v>128</v>
      </c>
      <c r="C314" s="99" t="s">
        <v>80</v>
      </c>
      <c r="D314" s="99" t="s">
        <v>1234</v>
      </c>
      <c r="E314" s="99" t="s">
        <v>1089</v>
      </c>
      <c r="F314" s="99" t="s">
        <v>1235</v>
      </c>
      <c r="G314" s="99" t="s">
        <v>74</v>
      </c>
      <c r="H314" s="99" t="s">
        <v>75</v>
      </c>
      <c r="I314" s="99" t="s">
        <v>111</v>
      </c>
      <c r="J314" s="99" t="s">
        <v>3</v>
      </c>
      <c r="K314" s="99" t="s">
        <v>207</v>
      </c>
      <c r="L314" s="103">
        <v>42752</v>
      </c>
      <c r="M314" s="103">
        <v>43890</v>
      </c>
      <c r="N314" s="104">
        <v>1200000</v>
      </c>
      <c r="O314" s="104">
        <v>321037.05</v>
      </c>
      <c r="P314" s="104">
        <v>236486.97</v>
      </c>
      <c r="Q314" s="104">
        <v>841943.5</v>
      </c>
      <c r="R314" s="167">
        <f>IF(MONTH(M314)&gt;6,YEAR(M314)+1,YEAR(M314))</f>
        <v>2020</v>
      </c>
      <c r="S314" s="215">
        <f>YEAR(L314)</f>
        <v>2017</v>
      </c>
      <c r="T314" s="214">
        <f>MONTH(L314)</f>
        <v>1</v>
      </c>
      <c r="U314" s="211" t="str">
        <f>IF(T314&gt;9,CONCATENATE(S314,T314),CONCATENATE(S314,"0",T314))</f>
        <v>201701</v>
      </c>
      <c r="V314" s="214">
        <f>N314-O314</f>
        <v>878962.95</v>
      </c>
      <c r="W314" s="214">
        <f ca="1">ROUNDUP((TODAY()-L314)/(365.25/12),0)</f>
        <v>28</v>
      </c>
      <c r="X314" s="214">
        <f>ROUNDDOWN((M314-L314)/(365.25/12),0)</f>
        <v>37</v>
      </c>
      <c r="Y314" s="214">
        <f ca="1">ROUNDDOWN((M314-TODAY())/(365.25/12),0)</f>
        <v>9</v>
      </c>
      <c r="Z314" s="216">
        <f ca="1">W314/X314</f>
        <v>0.7567567567567568</v>
      </c>
      <c r="AA314" s="216">
        <f>O314/N314</f>
        <v>0.267530875</v>
      </c>
      <c r="AB314" s="216">
        <f ca="1">AA314-Z314</f>
        <v>-0.4892258817567568</v>
      </c>
      <c r="AC314" s="217">
        <f ca="1">O314/W314</f>
        <v>11465.608928571428</v>
      </c>
      <c r="AD314" s="214">
        <f ca="1">V314-(("june 30, 2018"-TODAY())*AC314)</f>
        <v>4398904.8910714285</v>
      </c>
      <c r="AE314" s="211" t="str">
        <f ca="1">IF(W314&gt;36,"1","")</f>
        <v/>
      </c>
      <c r="AF314" s="211" t="str">
        <f ca="1">IF(Y314&lt;1,"1","")</f>
        <v/>
      </c>
      <c r="AG314" s="211" t="str">
        <f ca="1">IF(AB314&lt;-15%,"1","")</f>
        <v>1</v>
      </c>
      <c r="AH314" s="211" t="str">
        <f>IF(AA314&lt;40%,"1","")</f>
        <v>1</v>
      </c>
      <c r="AI314" s="211" t="str">
        <f ca="1">IF(W314&gt;23,IF(AA314&lt;60%,"1",""),"")</f>
        <v>1</v>
      </c>
      <c r="AJ314" s="211" t="str">
        <f ca="1">IF(Y314&lt;7,IF(AA314&lt;40%,"1",""),"")</f>
        <v/>
      </c>
      <c r="AK314" s="211" t="str">
        <f ca="1">IF(AD314&lt;0,"1","")</f>
        <v/>
      </c>
      <c r="AL314" s="218"/>
      <c r="AM314" s="218"/>
      <c r="AN314" s="211" t="e">
        <f>VLOOKUP(J314,'[2]Region code'!$A$3:$B$9,2,FALSE)</f>
        <v>#N/A</v>
      </c>
    </row>
    <row r="315" spans="1:40" ht="17.25">
      <c r="A315" s="99" t="s">
        <v>118</v>
      </c>
      <c r="B315" s="99" t="s">
        <v>119</v>
      </c>
      <c r="C315" s="99" t="s">
        <v>120</v>
      </c>
      <c r="D315" s="99" t="s">
        <v>1236</v>
      </c>
      <c r="E315" s="99" t="s">
        <v>1237</v>
      </c>
      <c r="F315" s="99" t="s">
        <v>1238</v>
      </c>
      <c r="G315" s="99" t="s">
        <v>74</v>
      </c>
      <c r="H315" s="99" t="s">
        <v>75</v>
      </c>
      <c r="I315" s="99" t="s">
        <v>211</v>
      </c>
      <c r="J315" s="99" t="s">
        <v>2</v>
      </c>
      <c r="K315" s="99" t="s">
        <v>249</v>
      </c>
      <c r="L315" s="103">
        <v>42745</v>
      </c>
      <c r="M315" s="103">
        <v>43830</v>
      </c>
      <c r="N315" s="104">
        <v>3000000</v>
      </c>
      <c r="O315" s="104">
        <v>2184515.98</v>
      </c>
      <c r="P315" s="104">
        <v>306217.12</v>
      </c>
      <c r="Q315" s="104">
        <v>40605</v>
      </c>
      <c r="R315" s="167">
        <f>IF(MONTH(M315)&gt;6,YEAR(M315)+1,YEAR(M315))</f>
        <v>2020</v>
      </c>
      <c r="S315" s="215">
        <f>YEAR(L315)</f>
        <v>2017</v>
      </c>
      <c r="T315" s="214">
        <f>MONTH(L315)</f>
        <v>1</v>
      </c>
      <c r="U315" s="211" t="str">
        <f>IF(T315&gt;9,CONCATENATE(S315,T315),CONCATENATE(S315,"0",T315))</f>
        <v>201701</v>
      </c>
      <c r="V315" s="214">
        <f>N315-O315</f>
        <v>815484.02</v>
      </c>
      <c r="W315" s="214">
        <f ca="1">ROUNDUP((TODAY()-L315)/(365.25/12),0)</f>
        <v>28</v>
      </c>
      <c r="X315" s="214">
        <f>ROUNDDOWN((M315-L315)/(365.25/12),0)</f>
        <v>35</v>
      </c>
      <c r="Y315" s="214">
        <f ca="1">ROUNDDOWN((M315-TODAY())/(365.25/12),0)</f>
        <v>7</v>
      </c>
      <c r="Z315" s="216">
        <f ca="1">W315/X315</f>
        <v>0.8</v>
      </c>
      <c r="AA315" s="216">
        <f>O315/N315</f>
        <v>0.72817199333333338</v>
      </c>
      <c r="AB315" s="216">
        <f ca="1">AA315-Z315</f>
        <v>-7.1828006666666666E-2</v>
      </c>
      <c r="AC315" s="217">
        <f ca="1">O315/W315</f>
        <v>78018.427857142859</v>
      </c>
      <c r="AD315" s="214">
        <f ca="1">V315-(("june 30, 2018"-TODAY())*AC315)</f>
        <v>24767141.372142859</v>
      </c>
      <c r="AE315" s="211" t="str">
        <f ca="1">IF(W315&gt;36,"1","")</f>
        <v/>
      </c>
      <c r="AF315" s="211" t="str">
        <f ca="1">IF(Y315&lt;1,"1","")</f>
        <v/>
      </c>
      <c r="AG315" s="211" t="str">
        <f ca="1">IF(AB315&lt;-15%,"1","")</f>
        <v/>
      </c>
      <c r="AH315" s="211" t="str">
        <f>IF(AA315&lt;40%,"1","")</f>
        <v/>
      </c>
      <c r="AI315" s="211" t="str">
        <f ca="1">IF(W315&gt;23,IF(AA315&lt;60%,"1",""),"")</f>
        <v/>
      </c>
      <c r="AJ315" s="211" t="str">
        <f ca="1">IF(Y315&lt;7,IF(AA315&lt;40%,"1",""),"")</f>
        <v/>
      </c>
      <c r="AK315" s="211" t="str">
        <f ca="1">IF(AD315&lt;0,"1","")</f>
        <v/>
      </c>
      <c r="AL315" s="218"/>
      <c r="AM315" s="218"/>
      <c r="AN315" s="211" t="e">
        <f>VLOOKUP(J315,'[2]Region code'!$A$3:$B$9,2,FALSE)</f>
        <v>#N/A</v>
      </c>
    </row>
    <row r="316" spans="1:40" ht="17.25">
      <c r="A316" s="99" t="s">
        <v>446</v>
      </c>
      <c r="B316" s="99" t="s">
        <v>447</v>
      </c>
      <c r="C316" s="99" t="s">
        <v>80</v>
      </c>
      <c r="D316" s="99" t="s">
        <v>1239</v>
      </c>
      <c r="E316" s="99" t="s">
        <v>449</v>
      </c>
      <c r="F316" s="99" t="s">
        <v>1240</v>
      </c>
      <c r="G316" s="99" t="s">
        <v>74</v>
      </c>
      <c r="H316" s="99" t="s">
        <v>75</v>
      </c>
      <c r="I316" s="99" t="s">
        <v>451</v>
      </c>
      <c r="J316" s="99" t="s">
        <v>84</v>
      </c>
      <c r="K316" s="99" t="s">
        <v>85</v>
      </c>
      <c r="L316" s="103">
        <v>42719</v>
      </c>
      <c r="M316" s="103">
        <v>44012</v>
      </c>
      <c r="N316" s="104">
        <v>2404000</v>
      </c>
      <c r="O316" s="104">
        <v>2352961.48</v>
      </c>
      <c r="P316" s="104">
        <v>931616.49</v>
      </c>
      <c r="Q316" s="104">
        <v>41945.97</v>
      </c>
      <c r="R316" s="167">
        <f>IF(MONTH(M316)&gt;6,YEAR(M316)+1,YEAR(M316))</f>
        <v>2020</v>
      </c>
      <c r="S316" s="215">
        <f>YEAR(L316)</f>
        <v>2016</v>
      </c>
      <c r="T316" s="214">
        <f>MONTH(L316)</f>
        <v>12</v>
      </c>
      <c r="U316" s="211" t="str">
        <f>IF(T316&gt;9,CONCATENATE(S316,T316),CONCATENATE(S316,"0",T316))</f>
        <v>201612</v>
      </c>
      <c r="V316" s="214">
        <f>N316-O316</f>
        <v>51038.520000000019</v>
      </c>
      <c r="W316" s="214">
        <f ca="1">ROUNDUP((TODAY()-L316)/(365.25/12),0)</f>
        <v>29</v>
      </c>
      <c r="X316" s="214">
        <f>ROUNDDOWN((M316-L316)/(365.25/12),0)</f>
        <v>42</v>
      </c>
      <c r="Y316" s="214">
        <f ca="1">ROUNDDOWN((M316-TODAY())/(365.25/12),0)</f>
        <v>13</v>
      </c>
      <c r="Z316" s="216">
        <f ca="1">W316/X316</f>
        <v>0.69047619047619047</v>
      </c>
      <c r="AA316" s="216">
        <f>O316/N316</f>
        <v>0.97876933444259562</v>
      </c>
      <c r="AB316" s="216">
        <f ca="1">AA316-Z316</f>
        <v>0.28829314396640515</v>
      </c>
      <c r="AC316" s="217">
        <f ca="1">O316/W316</f>
        <v>81136.602758620691</v>
      </c>
      <c r="AD316" s="214">
        <f ca="1">V316-(("june 30, 2018"-TODAY())*AC316)</f>
        <v>24959975.56689655</v>
      </c>
      <c r="AE316" s="211" t="str">
        <f ca="1">IF(W316&gt;36,"1","")</f>
        <v/>
      </c>
      <c r="AF316" s="211" t="str">
        <f ca="1">IF(Y316&lt;1,"1","")</f>
        <v/>
      </c>
      <c r="AG316" s="211" t="str">
        <f ca="1">IF(AB316&lt;-15%,"1","")</f>
        <v/>
      </c>
      <c r="AH316" s="211" t="str">
        <f>IF(AA316&lt;40%,"1","")</f>
        <v/>
      </c>
      <c r="AI316" s="211" t="str">
        <f ca="1">IF(W316&gt;23,IF(AA316&lt;60%,"1",""),"")</f>
        <v/>
      </c>
      <c r="AJ316" s="211" t="str">
        <f ca="1">IF(Y316&lt;7,IF(AA316&lt;40%,"1",""),"")</f>
        <v/>
      </c>
      <c r="AK316" s="211" t="str">
        <f ca="1">IF(AD316&lt;0,"1","")</f>
        <v/>
      </c>
      <c r="AL316" s="218"/>
      <c r="AM316" s="218"/>
      <c r="AN316" s="211" t="e">
        <f>VLOOKUP(J316,'[2]Region code'!$A$3:$B$9,2,FALSE)</f>
        <v>#N/A</v>
      </c>
    </row>
    <row r="317" spans="1:40" ht="17.25">
      <c r="A317" s="99" t="s">
        <v>101</v>
      </c>
      <c r="B317" s="99" t="s">
        <v>102</v>
      </c>
      <c r="C317" s="99" t="s">
        <v>95</v>
      </c>
      <c r="D317" s="99" t="s">
        <v>1241</v>
      </c>
      <c r="E317" s="99" t="s">
        <v>893</v>
      </c>
      <c r="F317" s="99" t="s">
        <v>1242</v>
      </c>
      <c r="G317" s="99" t="s">
        <v>74</v>
      </c>
      <c r="H317" s="99" t="s">
        <v>75</v>
      </c>
      <c r="I317" s="99" t="s">
        <v>895</v>
      </c>
      <c r="J317" s="99" t="s">
        <v>5</v>
      </c>
      <c r="K317" s="99" t="s">
        <v>896</v>
      </c>
      <c r="L317" s="103">
        <v>42710</v>
      </c>
      <c r="M317" s="103">
        <v>43661</v>
      </c>
      <c r="N317" s="104">
        <v>800000</v>
      </c>
      <c r="O317" s="104">
        <v>557060.17000000004</v>
      </c>
      <c r="P317" s="104">
        <v>227809.66</v>
      </c>
      <c r="Q317" s="104">
        <v>71078</v>
      </c>
      <c r="R317" s="167">
        <f>IF(MONTH(M317)&gt;6,YEAR(M317)+1,YEAR(M317))</f>
        <v>2020</v>
      </c>
      <c r="S317" s="215">
        <f>YEAR(L317)</f>
        <v>2016</v>
      </c>
      <c r="T317" s="214">
        <f>MONTH(L317)</f>
        <v>12</v>
      </c>
      <c r="U317" s="211" t="str">
        <f>IF(T317&gt;9,CONCATENATE(S317,T317),CONCATENATE(S317,"0",T317))</f>
        <v>201612</v>
      </c>
      <c r="V317" s="214">
        <f>N317-O317</f>
        <v>242939.82999999996</v>
      </c>
      <c r="W317" s="214">
        <f ca="1">ROUNDUP((TODAY()-L317)/(365.25/12),0)</f>
        <v>29</v>
      </c>
      <c r="X317" s="214">
        <f>ROUNDDOWN((M317-L317)/(365.25/12),0)</f>
        <v>31</v>
      </c>
      <c r="Y317" s="214">
        <f ca="1">ROUNDDOWN((M317-TODAY())/(365.25/12),0)</f>
        <v>2</v>
      </c>
      <c r="Z317" s="216">
        <f ca="1">W317/X317</f>
        <v>0.93548387096774188</v>
      </c>
      <c r="AA317" s="216">
        <f>O317/N317</f>
        <v>0.69632521250000001</v>
      </c>
      <c r="AB317" s="216">
        <f ca="1">AA317-Z317</f>
        <v>-0.23915865846774187</v>
      </c>
      <c r="AC317" s="217">
        <f ca="1">O317/W317</f>
        <v>19208.971379310347</v>
      </c>
      <c r="AD317" s="214">
        <f ca="1">V317-(("june 30, 2018"-TODAY())*AC317)</f>
        <v>6140094.0434482768</v>
      </c>
      <c r="AE317" s="211" t="str">
        <f ca="1">IF(W317&gt;36,"1","")</f>
        <v/>
      </c>
      <c r="AF317" s="211" t="str">
        <f ca="1">IF(Y317&lt;1,"1","")</f>
        <v/>
      </c>
      <c r="AG317" s="211" t="str">
        <f ca="1">IF(AB317&lt;-15%,"1","")</f>
        <v>1</v>
      </c>
      <c r="AH317" s="211" t="str">
        <f>IF(AA317&lt;40%,"1","")</f>
        <v/>
      </c>
      <c r="AI317" s="211" t="str">
        <f ca="1">IF(W317&gt;23,IF(AA317&lt;60%,"1",""),"")</f>
        <v/>
      </c>
      <c r="AJ317" s="211" t="str">
        <f ca="1">IF(Y317&lt;7,IF(AA317&lt;40%,"1",""),"")</f>
        <v/>
      </c>
      <c r="AK317" s="211" t="str">
        <f ca="1">IF(AD317&lt;0,"1","")</f>
        <v/>
      </c>
      <c r="AL317" s="218"/>
      <c r="AM317" s="218"/>
      <c r="AN317" s="211" t="e">
        <f>VLOOKUP(J317,'[2]Region code'!$A$3:$B$9,2,FALSE)</f>
        <v>#N/A</v>
      </c>
    </row>
    <row r="318" spans="1:40" ht="17.25">
      <c r="A318" s="99" t="s">
        <v>1080</v>
      </c>
      <c r="B318" s="99" t="s">
        <v>776</v>
      </c>
      <c r="C318" s="99" t="s">
        <v>80</v>
      </c>
      <c r="D318" s="99" t="s">
        <v>1243</v>
      </c>
      <c r="E318" s="99" t="s">
        <v>1244</v>
      </c>
      <c r="F318" s="99" t="s">
        <v>1245</v>
      </c>
      <c r="G318" s="99" t="s">
        <v>74</v>
      </c>
      <c r="H318" s="99" t="s">
        <v>75</v>
      </c>
      <c r="I318" s="99" t="s">
        <v>1246</v>
      </c>
      <c r="J318" s="99" t="s">
        <v>2</v>
      </c>
      <c r="K318" s="99" t="s">
        <v>249</v>
      </c>
      <c r="L318" s="103">
        <v>42692</v>
      </c>
      <c r="M318" s="103">
        <v>43776</v>
      </c>
      <c r="N318" s="104">
        <v>357000</v>
      </c>
      <c r="O318" s="104">
        <v>174662.44</v>
      </c>
      <c r="P318" s="104">
        <v>28767.4</v>
      </c>
      <c r="Q318" s="104">
        <v>98163.199999999997</v>
      </c>
      <c r="R318" s="167">
        <f>IF(MONTH(M318)&gt;6,YEAR(M318)+1,YEAR(M318))</f>
        <v>2020</v>
      </c>
      <c r="S318" s="215">
        <f>YEAR(L318)</f>
        <v>2016</v>
      </c>
      <c r="T318" s="214">
        <f>MONTH(L318)</f>
        <v>11</v>
      </c>
      <c r="U318" s="211" t="str">
        <f>IF(T318&gt;9,CONCATENATE(S318,T318),CONCATENATE(S318,"0",T318))</f>
        <v>201611</v>
      </c>
      <c r="V318" s="214">
        <f>N318-O318</f>
        <v>182337.56</v>
      </c>
      <c r="W318" s="214">
        <f ca="1">ROUNDUP((TODAY()-L318)/(365.25/12),0)</f>
        <v>30</v>
      </c>
      <c r="X318" s="214">
        <f>ROUNDDOWN((M318-L318)/(365.25/12),0)</f>
        <v>35</v>
      </c>
      <c r="Y318" s="214">
        <f ca="1">ROUNDDOWN((M318-TODAY())/(365.25/12),0)</f>
        <v>6</v>
      </c>
      <c r="Z318" s="216">
        <f ca="1">W318/X318</f>
        <v>0.8571428571428571</v>
      </c>
      <c r="AA318" s="216">
        <f>O318/N318</f>
        <v>0.48925053221288517</v>
      </c>
      <c r="AB318" s="216">
        <f ca="1">AA318-Z318</f>
        <v>-0.36789232492997193</v>
      </c>
      <c r="AC318" s="217">
        <f ca="1">O318/W318</f>
        <v>5822.0813333333335</v>
      </c>
      <c r="AD318" s="214">
        <f ca="1">V318-(("june 30, 2018"-TODAY())*AC318)</f>
        <v>1969716.5293333335</v>
      </c>
      <c r="AE318" s="211" t="str">
        <f ca="1">IF(W318&gt;36,"1","")</f>
        <v/>
      </c>
      <c r="AF318" s="211" t="str">
        <f ca="1">IF(Y318&lt;1,"1","")</f>
        <v/>
      </c>
      <c r="AG318" s="211" t="str">
        <f ca="1">IF(AB318&lt;-15%,"1","")</f>
        <v>1</v>
      </c>
      <c r="AH318" s="211" t="str">
        <f>IF(AA318&lt;40%,"1","")</f>
        <v/>
      </c>
      <c r="AI318" s="211" t="str">
        <f ca="1">IF(W318&gt;23,IF(AA318&lt;60%,"1",""),"")</f>
        <v>1</v>
      </c>
      <c r="AJ318" s="211" t="str">
        <f ca="1">IF(Y318&lt;7,IF(AA318&lt;40%,"1",""),"")</f>
        <v/>
      </c>
      <c r="AK318" s="211" t="str">
        <f ca="1">IF(AD318&lt;0,"1","")</f>
        <v/>
      </c>
      <c r="AL318" s="218"/>
      <c r="AM318" s="218"/>
      <c r="AN318" s="211" t="e">
        <f>VLOOKUP(J318,'[2]Region code'!$A$3:$B$9,2,FALSE)</f>
        <v>#N/A</v>
      </c>
    </row>
    <row r="319" spans="1:40" ht="17.25">
      <c r="A319" s="99" t="s">
        <v>1080</v>
      </c>
      <c r="B319" s="99" t="s">
        <v>776</v>
      </c>
      <c r="C319" s="99" t="s">
        <v>80</v>
      </c>
      <c r="D319" s="99" t="s">
        <v>1247</v>
      </c>
      <c r="E319" s="99" t="s">
        <v>1248</v>
      </c>
      <c r="F319" s="99" t="s">
        <v>1249</v>
      </c>
      <c r="G319" s="99" t="s">
        <v>74</v>
      </c>
      <c r="H319" s="99" t="s">
        <v>75</v>
      </c>
      <c r="I319" s="99" t="s">
        <v>1250</v>
      </c>
      <c r="J319" s="99" t="s">
        <v>2</v>
      </c>
      <c r="K319" s="99" t="s">
        <v>1251</v>
      </c>
      <c r="L319" s="103">
        <v>42690</v>
      </c>
      <c r="M319" s="103">
        <v>43465</v>
      </c>
      <c r="N319" s="104">
        <v>360000</v>
      </c>
      <c r="O319" s="104">
        <v>359369.4</v>
      </c>
      <c r="P319" s="104">
        <v>55570.44</v>
      </c>
      <c r="Q319" s="104">
        <v>347.48</v>
      </c>
      <c r="R319" s="167">
        <f>IF(MONTH(M319)&gt;6,YEAR(M319)+1,YEAR(M319))</f>
        <v>2019</v>
      </c>
      <c r="S319" s="215">
        <f>YEAR(L319)</f>
        <v>2016</v>
      </c>
      <c r="T319" s="214">
        <f>MONTH(L319)</f>
        <v>11</v>
      </c>
      <c r="U319" s="211" t="str">
        <f>IF(T319&gt;9,CONCATENATE(S319,T319),CONCATENATE(S319,"0",T319))</f>
        <v>201611</v>
      </c>
      <c r="V319" s="214">
        <f>N319-O319</f>
        <v>630.59999999997672</v>
      </c>
      <c r="W319" s="214">
        <f ca="1">ROUNDUP((TODAY()-L319)/(365.25/12),0)</f>
        <v>30</v>
      </c>
      <c r="X319" s="214">
        <f>ROUNDDOWN((M319-L319)/(365.25/12),0)</f>
        <v>25</v>
      </c>
      <c r="Y319" s="214">
        <f ca="1">ROUNDDOWN((M319-TODAY())/(365.25/12),0)</f>
        <v>-4</v>
      </c>
      <c r="Z319" s="216">
        <f ca="1">W319/X319</f>
        <v>1.2</v>
      </c>
      <c r="AA319" s="216">
        <f>O319/N319</f>
        <v>0.9982483333333334</v>
      </c>
      <c r="AB319" s="216">
        <f ca="1">AA319-Z319</f>
        <v>-0.20175166666666655</v>
      </c>
      <c r="AC319" s="217">
        <f ca="1">O319/W319</f>
        <v>11978.980000000001</v>
      </c>
      <c r="AD319" s="214">
        <f ca="1">V319-(("june 30, 2018"-TODAY())*AC319)</f>
        <v>3678177.4600000004</v>
      </c>
      <c r="AE319" s="211" t="str">
        <f ca="1">IF(W319&gt;36,"1","")</f>
        <v/>
      </c>
      <c r="AF319" s="211" t="str">
        <f ca="1">IF(Y319&lt;1,"1","")</f>
        <v>1</v>
      </c>
      <c r="AG319" s="211" t="str">
        <f ca="1">IF(AB319&lt;-15%,"1","")</f>
        <v>1</v>
      </c>
      <c r="AH319" s="211" t="str">
        <f>IF(AA319&lt;40%,"1","")</f>
        <v/>
      </c>
      <c r="AI319" s="211" t="str">
        <f ca="1">IF(W319&gt;23,IF(AA319&lt;60%,"1",""),"")</f>
        <v/>
      </c>
      <c r="AJ319" s="211" t="str">
        <f ca="1">IF(Y319&lt;7,IF(AA319&lt;40%,"1",""),"")</f>
        <v/>
      </c>
      <c r="AK319" s="211" t="str">
        <f ca="1">IF(AD319&lt;0,"1","")</f>
        <v/>
      </c>
      <c r="AL319" s="218"/>
      <c r="AM319" s="218"/>
      <c r="AN319" s="211" t="e">
        <f>VLOOKUP(J319,'[2]Region code'!$A$3:$B$9,2,FALSE)</f>
        <v>#N/A</v>
      </c>
    </row>
    <row r="320" spans="1:40" ht="17.25">
      <c r="A320" s="99" t="s">
        <v>611</v>
      </c>
      <c r="B320" s="99" t="s">
        <v>612</v>
      </c>
      <c r="C320" s="99" t="s">
        <v>120</v>
      </c>
      <c r="D320" s="99" t="s">
        <v>1252</v>
      </c>
      <c r="E320" s="99" t="s">
        <v>1253</v>
      </c>
      <c r="F320" s="99" t="s">
        <v>1254</v>
      </c>
      <c r="G320" s="99" t="s">
        <v>74</v>
      </c>
      <c r="H320" s="99" t="s">
        <v>75</v>
      </c>
      <c r="I320" s="99" t="s">
        <v>1222</v>
      </c>
      <c r="J320" s="99" t="s">
        <v>84</v>
      </c>
      <c r="K320" s="99" t="s">
        <v>85</v>
      </c>
      <c r="L320" s="103">
        <v>42690</v>
      </c>
      <c r="M320" s="103">
        <v>43646</v>
      </c>
      <c r="N320" s="104">
        <v>300000</v>
      </c>
      <c r="O320" s="104">
        <v>224304.35</v>
      </c>
      <c r="P320" s="104">
        <v>29749.439999999999</v>
      </c>
      <c r="Q320" s="104">
        <v>27996.63</v>
      </c>
      <c r="R320" s="167">
        <f>IF(MONTH(M320)&gt;6,YEAR(M320)+1,YEAR(M320))</f>
        <v>2019</v>
      </c>
      <c r="S320" s="215">
        <f>YEAR(L320)</f>
        <v>2016</v>
      </c>
      <c r="T320" s="214">
        <f>MONTH(L320)</f>
        <v>11</v>
      </c>
      <c r="U320" s="211" t="str">
        <f>IF(T320&gt;9,CONCATENATE(S320,T320),CONCATENATE(S320,"0",T320))</f>
        <v>201611</v>
      </c>
      <c r="V320" s="214">
        <f>N320-O320</f>
        <v>75695.649999999994</v>
      </c>
      <c r="W320" s="214">
        <f ca="1">ROUNDUP((TODAY()-L320)/(365.25/12),0)</f>
        <v>30</v>
      </c>
      <c r="X320" s="214">
        <f>ROUNDDOWN((M320-L320)/(365.25/12),0)</f>
        <v>31</v>
      </c>
      <c r="Y320" s="214">
        <f ca="1">ROUNDDOWN((M320-TODAY())/(365.25/12),0)</f>
        <v>1</v>
      </c>
      <c r="Z320" s="216">
        <f ca="1">W320/X320</f>
        <v>0.967741935483871</v>
      </c>
      <c r="AA320" s="216">
        <f>O320/N320</f>
        <v>0.74768116666666673</v>
      </c>
      <c r="AB320" s="216">
        <f ca="1">AA320-Z320</f>
        <v>-0.22006076881720427</v>
      </c>
      <c r="AC320" s="217">
        <f ca="1">O320/W320</f>
        <v>7476.8116666666665</v>
      </c>
      <c r="AD320" s="214">
        <f ca="1">V320-(("june 30, 2018"-TODAY())*AC320)</f>
        <v>2371076.8316666665</v>
      </c>
      <c r="AE320" s="211" t="str">
        <f ca="1">IF(W320&gt;36,"1","")</f>
        <v/>
      </c>
      <c r="AF320" s="211" t="str">
        <f ca="1">IF(Y320&lt;1,"1","")</f>
        <v/>
      </c>
      <c r="AG320" s="211" t="str">
        <f ca="1">IF(AB320&lt;-15%,"1","")</f>
        <v>1</v>
      </c>
      <c r="AH320" s="211" t="str">
        <f>IF(AA320&lt;40%,"1","")</f>
        <v/>
      </c>
      <c r="AI320" s="211" t="str">
        <f ca="1">IF(W320&gt;23,IF(AA320&lt;60%,"1",""),"")</f>
        <v/>
      </c>
      <c r="AJ320" s="211" t="str">
        <f ca="1">IF(Y320&lt;7,IF(AA320&lt;40%,"1",""),"")</f>
        <v/>
      </c>
      <c r="AK320" s="211" t="str">
        <f ca="1">IF(AD320&lt;0,"1","")</f>
        <v/>
      </c>
      <c r="AL320" s="218"/>
      <c r="AM320" s="218"/>
      <c r="AN320" s="211" t="e">
        <f>VLOOKUP(J320,'[2]Region code'!$A$3:$B$9,2,FALSE)</f>
        <v>#N/A</v>
      </c>
    </row>
    <row r="321" spans="1:40" ht="17.25">
      <c r="A321" s="99" t="s">
        <v>611</v>
      </c>
      <c r="B321" s="99" t="s">
        <v>612</v>
      </c>
      <c r="C321" s="99" t="s">
        <v>120</v>
      </c>
      <c r="D321" s="99" t="s">
        <v>1255</v>
      </c>
      <c r="E321" s="99" t="s">
        <v>1256</v>
      </c>
      <c r="F321" s="99" t="s">
        <v>1257</v>
      </c>
      <c r="G321" s="99" t="s">
        <v>74</v>
      </c>
      <c r="H321" s="99" t="s">
        <v>75</v>
      </c>
      <c r="I321" s="99" t="s">
        <v>1258</v>
      </c>
      <c r="J321" s="99" t="s">
        <v>84</v>
      </c>
      <c r="K321" s="99" t="s">
        <v>85</v>
      </c>
      <c r="L321" s="103">
        <v>42690</v>
      </c>
      <c r="M321" s="103">
        <v>43646</v>
      </c>
      <c r="N321" s="104">
        <v>560000</v>
      </c>
      <c r="O321" s="104">
        <v>452804.03</v>
      </c>
      <c r="P321" s="104">
        <v>34462.43</v>
      </c>
      <c r="Q321" s="104">
        <v>42700</v>
      </c>
      <c r="R321" s="167">
        <f>IF(MONTH(M321)&gt;6,YEAR(M321)+1,YEAR(M321))</f>
        <v>2019</v>
      </c>
      <c r="S321" s="215">
        <f>YEAR(L321)</f>
        <v>2016</v>
      </c>
      <c r="T321" s="214">
        <f>MONTH(L321)</f>
        <v>11</v>
      </c>
      <c r="U321" s="211" t="str">
        <f>IF(T321&gt;9,CONCATENATE(S321,T321),CONCATENATE(S321,"0",T321))</f>
        <v>201611</v>
      </c>
      <c r="V321" s="214">
        <f>N321-O321</f>
        <v>107195.96999999997</v>
      </c>
      <c r="W321" s="214">
        <f ca="1">ROUNDUP((TODAY()-L321)/(365.25/12),0)</f>
        <v>30</v>
      </c>
      <c r="X321" s="214">
        <f>ROUNDDOWN((M321-L321)/(365.25/12),0)</f>
        <v>31</v>
      </c>
      <c r="Y321" s="214">
        <f ca="1">ROUNDDOWN((M321-TODAY())/(365.25/12),0)</f>
        <v>1</v>
      </c>
      <c r="Z321" s="216">
        <f ca="1">W321/X321</f>
        <v>0.967741935483871</v>
      </c>
      <c r="AA321" s="216">
        <f>O321/N321</f>
        <v>0.808578625</v>
      </c>
      <c r="AB321" s="216">
        <f ca="1">AA321-Z321</f>
        <v>-0.159163310483871</v>
      </c>
      <c r="AC321" s="217">
        <f ca="1">O321/W321</f>
        <v>15093.467666666667</v>
      </c>
      <c r="AD321" s="214">
        <f ca="1">V321-(("june 30, 2018"-TODAY())*AC321)</f>
        <v>4740890.5436666664</v>
      </c>
      <c r="AE321" s="211" t="str">
        <f ca="1">IF(W321&gt;36,"1","")</f>
        <v/>
      </c>
      <c r="AF321" s="211" t="str">
        <f ca="1">IF(Y321&lt;1,"1","")</f>
        <v/>
      </c>
      <c r="AG321" s="211" t="str">
        <f ca="1">IF(AB321&lt;-15%,"1","")</f>
        <v>1</v>
      </c>
      <c r="AH321" s="211" t="str">
        <f>IF(AA321&lt;40%,"1","")</f>
        <v/>
      </c>
      <c r="AI321" s="211" t="str">
        <f ca="1">IF(W321&gt;23,IF(AA321&lt;60%,"1",""),"")</f>
        <v/>
      </c>
      <c r="AJ321" s="211" t="str">
        <f ca="1">IF(Y321&lt;7,IF(AA321&lt;40%,"1",""),"")</f>
        <v/>
      </c>
      <c r="AK321" s="211" t="str">
        <f ca="1">IF(AD321&lt;0,"1","")</f>
        <v/>
      </c>
      <c r="AL321" s="218"/>
      <c r="AM321" s="218"/>
      <c r="AN321" s="211" t="e">
        <f>VLOOKUP(J321,'[2]Region code'!$A$3:$B$9,2,FALSE)</f>
        <v>#N/A</v>
      </c>
    </row>
    <row r="322" spans="1:40" ht="17.25">
      <c r="A322" s="99" t="s">
        <v>118</v>
      </c>
      <c r="B322" s="99" t="s">
        <v>119</v>
      </c>
      <c r="C322" s="99" t="s">
        <v>120</v>
      </c>
      <c r="D322" s="99" t="s">
        <v>1259</v>
      </c>
      <c r="E322" s="99" t="s">
        <v>1260</v>
      </c>
      <c r="F322" s="99" t="s">
        <v>1261</v>
      </c>
      <c r="G322" s="99" t="s">
        <v>74</v>
      </c>
      <c r="H322" s="99" t="s">
        <v>75</v>
      </c>
      <c r="I322" s="99" t="s">
        <v>620</v>
      </c>
      <c r="J322" s="99" t="s">
        <v>5</v>
      </c>
      <c r="K322" s="99" t="s">
        <v>305</v>
      </c>
      <c r="L322" s="103">
        <v>42689</v>
      </c>
      <c r="M322" s="103">
        <v>43646</v>
      </c>
      <c r="N322" s="104">
        <v>1700000</v>
      </c>
      <c r="O322" s="104">
        <v>1595090.53</v>
      </c>
      <c r="P322" s="104">
        <v>521290.06</v>
      </c>
      <c r="Q322" s="104">
        <v>72015.5</v>
      </c>
      <c r="R322" s="167">
        <f>IF(MONTH(M322)&gt;6,YEAR(M322)+1,YEAR(M322))</f>
        <v>2019</v>
      </c>
      <c r="S322" s="215">
        <f>YEAR(L322)</f>
        <v>2016</v>
      </c>
      <c r="T322" s="214">
        <f>MONTH(L322)</f>
        <v>11</v>
      </c>
      <c r="U322" s="211" t="str">
        <f>IF(T322&gt;9,CONCATENATE(S322,T322),CONCATENATE(S322,"0",T322))</f>
        <v>201611</v>
      </c>
      <c r="V322" s="214">
        <f>N322-O322</f>
        <v>104909.46999999997</v>
      </c>
      <c r="W322" s="214">
        <f ca="1">ROUNDUP((TODAY()-L322)/(365.25/12),0)</f>
        <v>30</v>
      </c>
      <c r="X322" s="214">
        <f>ROUNDDOWN((M322-L322)/(365.25/12),0)</f>
        <v>31</v>
      </c>
      <c r="Y322" s="214">
        <f ca="1">ROUNDDOWN((M322-TODAY())/(365.25/12),0)</f>
        <v>1</v>
      </c>
      <c r="Z322" s="216">
        <f ca="1">W322/X322</f>
        <v>0.967741935483871</v>
      </c>
      <c r="AA322" s="216">
        <f>O322/N322</f>
        <v>0.93828854705882359</v>
      </c>
      <c r="AB322" s="216">
        <f ca="1">AA322-Z322</f>
        <v>-2.9453388425047411E-2</v>
      </c>
      <c r="AC322" s="217">
        <f ca="1">O322/W322</f>
        <v>53169.684333333331</v>
      </c>
      <c r="AD322" s="214">
        <f ca="1">V322-(("june 30, 2018"-TODAY())*AC322)</f>
        <v>16428002.560333334</v>
      </c>
      <c r="AE322" s="211" t="str">
        <f ca="1">IF(W322&gt;36,"1","")</f>
        <v/>
      </c>
      <c r="AF322" s="211" t="str">
        <f ca="1">IF(Y322&lt;1,"1","")</f>
        <v/>
      </c>
      <c r="AG322" s="211" t="str">
        <f ca="1">IF(AB322&lt;-15%,"1","")</f>
        <v/>
      </c>
      <c r="AH322" s="211" t="str">
        <f>IF(AA322&lt;40%,"1","")</f>
        <v/>
      </c>
      <c r="AI322" s="211" t="str">
        <f ca="1">IF(W322&gt;23,IF(AA322&lt;60%,"1",""),"")</f>
        <v/>
      </c>
      <c r="AJ322" s="211" t="str">
        <f ca="1">IF(Y322&lt;7,IF(AA322&lt;40%,"1",""),"")</f>
        <v/>
      </c>
      <c r="AK322" s="211" t="str">
        <f ca="1">IF(AD322&lt;0,"1","")</f>
        <v/>
      </c>
      <c r="AL322" s="218"/>
      <c r="AM322" s="218"/>
      <c r="AN322" s="211" t="e">
        <f>VLOOKUP(J322,'[2]Region code'!$A$3:$B$9,2,FALSE)</f>
        <v>#N/A</v>
      </c>
    </row>
    <row r="323" spans="1:40" ht="17.25">
      <c r="A323" s="99" t="s">
        <v>93</v>
      </c>
      <c r="B323" s="99" t="s">
        <v>94</v>
      </c>
      <c r="C323" s="99" t="s">
        <v>95</v>
      </c>
      <c r="D323" s="99" t="s">
        <v>1262</v>
      </c>
      <c r="E323" s="99" t="s">
        <v>1263</v>
      </c>
      <c r="F323" s="99" t="s">
        <v>1264</v>
      </c>
      <c r="G323" s="99" t="s">
        <v>74</v>
      </c>
      <c r="H323" s="99" t="s">
        <v>75</v>
      </c>
      <c r="I323" s="99" t="s">
        <v>211</v>
      </c>
      <c r="J323" s="99" t="s">
        <v>2</v>
      </c>
      <c r="K323" s="99" t="s">
        <v>407</v>
      </c>
      <c r="L323" s="103">
        <v>42667</v>
      </c>
      <c r="M323" s="103">
        <v>43890</v>
      </c>
      <c r="N323" s="104">
        <v>3055556</v>
      </c>
      <c r="O323" s="104">
        <v>1077925.18</v>
      </c>
      <c r="P323" s="104">
        <v>610697.48</v>
      </c>
      <c r="Q323" s="104">
        <v>687862.16</v>
      </c>
      <c r="R323" s="167">
        <f>IF(MONTH(M323)&gt;6,YEAR(M323)+1,YEAR(M323))</f>
        <v>2020</v>
      </c>
      <c r="S323" s="215">
        <f>YEAR(L323)</f>
        <v>2016</v>
      </c>
      <c r="T323" s="214">
        <f>MONTH(L323)</f>
        <v>10</v>
      </c>
      <c r="U323" s="211" t="str">
        <f>IF(T323&gt;9,CONCATENATE(S323,T323),CONCATENATE(S323,"0",T323))</f>
        <v>201610</v>
      </c>
      <c r="V323" s="214">
        <f>N323-O323</f>
        <v>1977630.82</v>
      </c>
      <c r="W323" s="214">
        <f ca="1">ROUNDUP((TODAY()-L323)/(365.25/12),0)</f>
        <v>31</v>
      </c>
      <c r="X323" s="214">
        <f>ROUNDDOWN((M323-L323)/(365.25/12),0)</f>
        <v>40</v>
      </c>
      <c r="Y323" s="214">
        <f ca="1">ROUNDDOWN((M323-TODAY())/(365.25/12),0)</f>
        <v>9</v>
      </c>
      <c r="Z323" s="216">
        <f ca="1">W323/X323</f>
        <v>0.77500000000000002</v>
      </c>
      <c r="AA323" s="216">
        <f>O323/N323</f>
        <v>0.35277546214175093</v>
      </c>
      <c r="AB323" s="216">
        <f ca="1">AA323-Z323</f>
        <v>-0.42222453785824909</v>
      </c>
      <c r="AC323" s="217">
        <f ca="1">O323/W323</f>
        <v>34771.78</v>
      </c>
      <c r="AD323" s="214">
        <f ca="1">V323-(("june 30, 2018"-TODAY())*AC323)</f>
        <v>12652567.279999999</v>
      </c>
      <c r="AE323" s="211" t="str">
        <f ca="1">IF(W323&gt;36,"1","")</f>
        <v/>
      </c>
      <c r="AF323" s="211" t="str">
        <f ca="1">IF(Y323&lt;1,"1","")</f>
        <v/>
      </c>
      <c r="AG323" s="211" t="str">
        <f ca="1">IF(AB323&lt;-15%,"1","")</f>
        <v>1</v>
      </c>
      <c r="AH323" s="211" t="str">
        <f>IF(AA323&lt;40%,"1","")</f>
        <v>1</v>
      </c>
      <c r="AI323" s="211" t="str">
        <f ca="1">IF(W323&gt;23,IF(AA323&lt;60%,"1",""),"")</f>
        <v>1</v>
      </c>
      <c r="AJ323" s="211" t="str">
        <f ca="1">IF(Y323&lt;7,IF(AA323&lt;40%,"1",""),"")</f>
        <v/>
      </c>
      <c r="AK323" s="211" t="str">
        <f ca="1">IF(AD323&lt;0,"1","")</f>
        <v/>
      </c>
      <c r="AL323" s="218"/>
      <c r="AM323" s="218"/>
      <c r="AN323" s="211" t="e">
        <f>VLOOKUP(J323,'[2]Region code'!$A$3:$B$9,2,FALSE)</f>
        <v>#N/A</v>
      </c>
    </row>
    <row r="324" spans="1:40" ht="17.25">
      <c r="A324" s="99" t="s">
        <v>1025</v>
      </c>
      <c r="B324" s="99" t="s">
        <v>274</v>
      </c>
      <c r="C324" s="99" t="s">
        <v>80</v>
      </c>
      <c r="D324" s="99" t="s">
        <v>1265</v>
      </c>
      <c r="E324" s="99" t="s">
        <v>253</v>
      </c>
      <c r="F324" s="99" t="s">
        <v>1266</v>
      </c>
      <c r="G324" s="99" t="s">
        <v>74</v>
      </c>
      <c r="H324" s="99" t="s">
        <v>75</v>
      </c>
      <c r="I324" s="99" t="s">
        <v>255</v>
      </c>
      <c r="J324" s="99" t="s">
        <v>84</v>
      </c>
      <c r="K324" s="99" t="s">
        <v>85</v>
      </c>
      <c r="L324" s="103">
        <v>42667</v>
      </c>
      <c r="M324" s="103">
        <v>43555</v>
      </c>
      <c r="N324" s="104">
        <v>400000</v>
      </c>
      <c r="O324" s="104">
        <v>398162.84</v>
      </c>
      <c r="P324" s="104">
        <v>207781.32</v>
      </c>
      <c r="Q324" s="104">
        <v>0</v>
      </c>
      <c r="R324" s="167">
        <f>IF(MONTH(M324)&gt;6,YEAR(M324)+1,YEAR(M324))</f>
        <v>2019</v>
      </c>
      <c r="S324" s="215">
        <f>YEAR(L324)</f>
        <v>2016</v>
      </c>
      <c r="T324" s="214">
        <f>MONTH(L324)</f>
        <v>10</v>
      </c>
      <c r="U324" s="211" t="str">
        <f>IF(T324&gt;9,CONCATENATE(S324,T324),CONCATENATE(S324,"0",T324))</f>
        <v>201610</v>
      </c>
      <c r="V324" s="214">
        <f>N324-O324</f>
        <v>1837.1599999999744</v>
      </c>
      <c r="W324" s="214">
        <f ca="1">ROUNDUP((TODAY()-L324)/(365.25/12),0)</f>
        <v>31</v>
      </c>
      <c r="X324" s="214">
        <f>ROUNDDOWN((M324-L324)/(365.25/12),0)</f>
        <v>29</v>
      </c>
      <c r="Y324" s="214">
        <f ca="1">ROUNDDOWN((M324-TODAY())/(365.25/12),0)</f>
        <v>-1</v>
      </c>
      <c r="Z324" s="216">
        <f ca="1">W324/X324</f>
        <v>1.0689655172413792</v>
      </c>
      <c r="AA324" s="216">
        <f>O324/N324</f>
        <v>0.9954071000000001</v>
      </c>
      <c r="AB324" s="216">
        <f ca="1">AA324-Z324</f>
        <v>-7.3558417241379126E-2</v>
      </c>
      <c r="AC324" s="217">
        <f ca="1">O324/W324</f>
        <v>12843.962580645162</v>
      </c>
      <c r="AD324" s="214">
        <f ca="1">V324-(("june 30, 2018"-TODAY())*AC324)</f>
        <v>3944933.6722580651</v>
      </c>
      <c r="AE324" s="211" t="str">
        <f ca="1">IF(W324&gt;36,"1","")</f>
        <v/>
      </c>
      <c r="AF324" s="211" t="str">
        <f ca="1">IF(Y324&lt;1,"1","")</f>
        <v>1</v>
      </c>
      <c r="AG324" s="211" t="str">
        <f ca="1">IF(AB324&lt;-15%,"1","")</f>
        <v/>
      </c>
      <c r="AH324" s="211" t="str">
        <f>IF(AA324&lt;40%,"1","")</f>
        <v/>
      </c>
      <c r="AI324" s="211" t="str">
        <f ca="1">IF(W324&gt;23,IF(AA324&lt;60%,"1",""),"")</f>
        <v/>
      </c>
      <c r="AJ324" s="211" t="str">
        <f ca="1">IF(Y324&lt;7,IF(AA324&lt;40%,"1",""),"")</f>
        <v/>
      </c>
      <c r="AK324" s="211" t="str">
        <f ca="1">IF(AD324&lt;0,"1","")</f>
        <v/>
      </c>
      <c r="AL324" s="218"/>
      <c r="AM324" s="218"/>
      <c r="AN324" s="211" t="e">
        <f>VLOOKUP(J324,'[2]Region code'!$A$3:$B$9,2,FALSE)</f>
        <v>#N/A</v>
      </c>
    </row>
    <row r="325" spans="1:40" ht="17.25">
      <c r="A325" s="99" t="s">
        <v>93</v>
      </c>
      <c r="B325" s="99" t="s">
        <v>94</v>
      </c>
      <c r="C325" s="99" t="s">
        <v>95</v>
      </c>
      <c r="D325" s="99" t="s">
        <v>1267</v>
      </c>
      <c r="E325" s="99" t="s">
        <v>1268</v>
      </c>
      <c r="F325" s="99" t="s">
        <v>1269</v>
      </c>
      <c r="G325" s="99" t="s">
        <v>124</v>
      </c>
      <c r="H325" s="99" t="s">
        <v>75</v>
      </c>
      <c r="I325" s="99" t="s">
        <v>211</v>
      </c>
      <c r="J325" s="99" t="s">
        <v>2</v>
      </c>
      <c r="K325" s="99" t="s">
        <v>249</v>
      </c>
      <c r="L325" s="103">
        <v>42662</v>
      </c>
      <c r="M325" s="103">
        <v>43646</v>
      </c>
      <c r="N325" s="104">
        <v>1285000</v>
      </c>
      <c r="O325" s="104">
        <v>836377.47</v>
      </c>
      <c r="P325" s="104">
        <v>382346.47</v>
      </c>
      <c r="Q325" s="104">
        <v>448622.53</v>
      </c>
      <c r="R325" s="167">
        <f>IF(MONTH(M325)&gt;6,YEAR(M325)+1,YEAR(M325))</f>
        <v>2019</v>
      </c>
      <c r="S325" s="215">
        <f>YEAR(L325)</f>
        <v>2016</v>
      </c>
      <c r="T325" s="214">
        <f>MONTH(L325)</f>
        <v>10</v>
      </c>
      <c r="U325" s="211" t="str">
        <f>IF(T325&gt;9,CONCATENATE(S325,T325),CONCATENATE(S325,"0",T325))</f>
        <v>201610</v>
      </c>
      <c r="V325" s="214">
        <f>N325-O325</f>
        <v>448622.53</v>
      </c>
      <c r="W325" s="214">
        <f ca="1">ROUNDUP((TODAY()-L325)/(365.25/12),0)</f>
        <v>31</v>
      </c>
      <c r="X325" s="214">
        <f>ROUNDDOWN((M325-L325)/(365.25/12),0)</f>
        <v>32</v>
      </c>
      <c r="Y325" s="214">
        <f ca="1">ROUNDDOWN((M325-TODAY())/(365.25/12),0)</f>
        <v>1</v>
      </c>
      <c r="Z325" s="216">
        <f ca="1">W325/X325</f>
        <v>0.96875</v>
      </c>
      <c r="AA325" s="216">
        <f>O325/N325</f>
        <v>0.65087740856031129</v>
      </c>
      <c r="AB325" s="216">
        <f ca="1">AA325-Z325</f>
        <v>-0.31787259143968871</v>
      </c>
      <c r="AC325" s="217">
        <f ca="1">O325/W325</f>
        <v>26979.918387096772</v>
      </c>
      <c r="AD325" s="214">
        <f ca="1">V325-(("june 30, 2018"-TODAY())*AC325)</f>
        <v>8731457.4748387095</v>
      </c>
      <c r="AE325" s="211" t="str">
        <f ca="1">IF(W325&gt;36,"1","")</f>
        <v/>
      </c>
      <c r="AF325" s="211" t="str">
        <f ca="1">IF(Y325&lt;1,"1","")</f>
        <v/>
      </c>
      <c r="AG325" s="211" t="str">
        <f ca="1">IF(AB325&lt;-15%,"1","")</f>
        <v>1</v>
      </c>
      <c r="AH325" s="211" t="str">
        <f>IF(AA325&lt;40%,"1","")</f>
        <v/>
      </c>
      <c r="AI325" s="211" t="str">
        <f ca="1">IF(W325&gt;23,IF(AA325&lt;60%,"1",""),"")</f>
        <v/>
      </c>
      <c r="AJ325" s="211" t="str">
        <f ca="1">IF(Y325&lt;7,IF(AA325&lt;40%,"1",""),"")</f>
        <v/>
      </c>
      <c r="AK325" s="211" t="str">
        <f ca="1">IF(AD325&lt;0,"1","")</f>
        <v/>
      </c>
      <c r="AL325" s="218"/>
      <c r="AM325" s="218"/>
      <c r="AN325" s="211" t="e">
        <f>VLOOKUP(J325,'[2]Region code'!$A$3:$B$9,2,FALSE)</f>
        <v>#N/A</v>
      </c>
    </row>
    <row r="326" spans="1:40" ht="17.25">
      <c r="A326" s="99" t="s">
        <v>236</v>
      </c>
      <c r="B326" s="99" t="s">
        <v>237</v>
      </c>
      <c r="C326" s="99" t="s">
        <v>238</v>
      </c>
      <c r="D326" s="99" t="s">
        <v>1270</v>
      </c>
      <c r="E326" s="99" t="s">
        <v>1199</v>
      </c>
      <c r="F326" s="99" t="s">
        <v>1271</v>
      </c>
      <c r="G326" s="99" t="s">
        <v>124</v>
      </c>
      <c r="H326" s="99" t="s">
        <v>75</v>
      </c>
      <c r="I326" s="99" t="s">
        <v>1201</v>
      </c>
      <c r="J326" s="99" t="s">
        <v>7</v>
      </c>
      <c r="K326" s="99" t="s">
        <v>1202</v>
      </c>
      <c r="L326" s="103">
        <v>42646</v>
      </c>
      <c r="M326" s="103">
        <v>44012</v>
      </c>
      <c r="N326" s="104">
        <v>1500000</v>
      </c>
      <c r="O326" s="104">
        <v>1077089.78</v>
      </c>
      <c r="P326" s="104">
        <v>584267.77</v>
      </c>
      <c r="Q326" s="104">
        <v>422910.22</v>
      </c>
      <c r="R326" s="167">
        <f>IF(MONTH(M326)&gt;6,YEAR(M326)+1,YEAR(M326))</f>
        <v>2020</v>
      </c>
      <c r="S326" s="215">
        <f>YEAR(L326)</f>
        <v>2016</v>
      </c>
      <c r="T326" s="214">
        <f>MONTH(L326)</f>
        <v>10</v>
      </c>
      <c r="U326" s="211" t="str">
        <f>IF(T326&gt;9,CONCATENATE(S326,T326),CONCATENATE(S326,"0",T326))</f>
        <v>201610</v>
      </c>
      <c r="V326" s="214">
        <f>N326-O326</f>
        <v>422910.22</v>
      </c>
      <c r="W326" s="214">
        <f ca="1">ROUNDUP((TODAY()-L326)/(365.25/12),0)</f>
        <v>31</v>
      </c>
      <c r="X326" s="214">
        <f>ROUNDDOWN((M326-L326)/(365.25/12),0)</f>
        <v>44</v>
      </c>
      <c r="Y326" s="214">
        <f ca="1">ROUNDDOWN((M326-TODAY())/(365.25/12),0)</f>
        <v>13</v>
      </c>
      <c r="Z326" s="216">
        <f ca="1">W326/X326</f>
        <v>0.70454545454545459</v>
      </c>
      <c r="AA326" s="216">
        <f>O326/N326</f>
        <v>0.71805985333333333</v>
      </c>
      <c r="AB326" s="216">
        <f ca="1">AA326-Z326</f>
        <v>1.3514398787878745E-2</v>
      </c>
      <c r="AC326" s="217">
        <f ca="1">O326/W326</f>
        <v>34744.831612903225</v>
      </c>
      <c r="AD326" s="214">
        <f ca="1">V326-(("june 30, 2018"-TODAY())*AC326)</f>
        <v>11089573.525161291</v>
      </c>
      <c r="AE326" s="211" t="str">
        <f ca="1">IF(W326&gt;36,"1","")</f>
        <v/>
      </c>
      <c r="AF326" s="211" t="str">
        <f ca="1">IF(Y326&lt;1,"1","")</f>
        <v/>
      </c>
      <c r="AG326" s="211" t="str">
        <f ca="1">IF(AB326&lt;-15%,"1","")</f>
        <v/>
      </c>
      <c r="AH326" s="211" t="str">
        <f>IF(AA326&lt;40%,"1","")</f>
        <v/>
      </c>
      <c r="AI326" s="211" t="str">
        <f ca="1">IF(W326&gt;23,IF(AA326&lt;60%,"1",""),"")</f>
        <v/>
      </c>
      <c r="AJ326" s="211" t="str">
        <f ca="1">IF(Y326&lt;7,IF(AA326&lt;40%,"1",""),"")</f>
        <v/>
      </c>
      <c r="AK326" s="211" t="str">
        <f ca="1">IF(AD326&lt;0,"1","")</f>
        <v/>
      </c>
      <c r="AL326" s="218"/>
      <c r="AM326" s="218"/>
      <c r="AN326" s="211" t="e">
        <f>VLOOKUP(J326,'[2]Region code'!$A$3:$B$9,2,FALSE)</f>
        <v>#N/A</v>
      </c>
    </row>
    <row r="327" spans="1:40" ht="17.25">
      <c r="A327" s="99" t="s">
        <v>118</v>
      </c>
      <c r="B327" s="99" t="s">
        <v>119</v>
      </c>
      <c r="C327" s="99" t="s">
        <v>120</v>
      </c>
      <c r="D327" s="99" t="s">
        <v>1272</v>
      </c>
      <c r="E327" s="99" t="s">
        <v>1199</v>
      </c>
      <c r="F327" s="99" t="s">
        <v>1273</v>
      </c>
      <c r="G327" s="99" t="s">
        <v>124</v>
      </c>
      <c r="H327" s="99" t="s">
        <v>75</v>
      </c>
      <c r="I327" s="99" t="s">
        <v>1201</v>
      </c>
      <c r="J327" s="99" t="s">
        <v>7</v>
      </c>
      <c r="K327" s="99" t="s">
        <v>1202</v>
      </c>
      <c r="L327" s="103">
        <v>42646</v>
      </c>
      <c r="M327" s="103">
        <v>44012</v>
      </c>
      <c r="N327" s="104">
        <v>1800000</v>
      </c>
      <c r="O327" s="104">
        <v>1308121.75</v>
      </c>
      <c r="P327" s="104">
        <v>742799.8</v>
      </c>
      <c r="Q327" s="104">
        <v>491878.25</v>
      </c>
      <c r="R327" s="167">
        <f>IF(MONTH(M327)&gt;6,YEAR(M327)+1,YEAR(M327))</f>
        <v>2020</v>
      </c>
      <c r="S327" s="215">
        <f>YEAR(L327)</f>
        <v>2016</v>
      </c>
      <c r="T327" s="214">
        <f>MONTH(L327)</f>
        <v>10</v>
      </c>
      <c r="U327" s="211" t="str">
        <f>IF(T327&gt;9,CONCATENATE(S327,T327),CONCATENATE(S327,"0",T327))</f>
        <v>201610</v>
      </c>
      <c r="V327" s="214">
        <f>N327-O327</f>
        <v>491878.25</v>
      </c>
      <c r="W327" s="214">
        <f ca="1">ROUNDUP((TODAY()-L327)/(365.25/12),0)</f>
        <v>31</v>
      </c>
      <c r="X327" s="214">
        <f>ROUNDDOWN((M327-L327)/(365.25/12),0)</f>
        <v>44</v>
      </c>
      <c r="Y327" s="214">
        <f ca="1">ROUNDDOWN((M327-TODAY())/(365.25/12),0)</f>
        <v>13</v>
      </c>
      <c r="Z327" s="216">
        <f ca="1">W327/X327</f>
        <v>0.70454545454545459</v>
      </c>
      <c r="AA327" s="216">
        <f>O327/N327</f>
        <v>0.72673430555555552</v>
      </c>
      <c r="AB327" s="216">
        <f ca="1">AA327-Z327</f>
        <v>2.218885101010093E-2</v>
      </c>
      <c r="AC327" s="217">
        <f ca="1">O327/W327</f>
        <v>42197.475806451614</v>
      </c>
      <c r="AD327" s="214">
        <f ca="1">V327-(("june 30, 2018"-TODAY())*AC327)</f>
        <v>13446503.322580645</v>
      </c>
      <c r="AE327" s="211" t="str">
        <f ca="1">IF(W327&gt;36,"1","")</f>
        <v/>
      </c>
      <c r="AF327" s="211" t="str">
        <f ca="1">IF(Y327&lt;1,"1","")</f>
        <v/>
      </c>
      <c r="AG327" s="211" t="str">
        <f ca="1">IF(AB327&lt;-15%,"1","")</f>
        <v/>
      </c>
      <c r="AH327" s="211" t="str">
        <f>IF(AA327&lt;40%,"1","")</f>
        <v/>
      </c>
      <c r="AI327" s="211" t="str">
        <f ca="1">IF(W327&gt;23,IF(AA327&lt;60%,"1",""),"")</f>
        <v/>
      </c>
      <c r="AJ327" s="211" t="str">
        <f ca="1">IF(Y327&lt;7,IF(AA327&lt;40%,"1",""),"")</f>
        <v/>
      </c>
      <c r="AK327" s="211" t="str">
        <f ca="1">IF(AD327&lt;0,"1","")</f>
        <v/>
      </c>
      <c r="AL327" s="218"/>
      <c r="AM327" s="218"/>
      <c r="AN327" s="211" t="e">
        <f>VLOOKUP(J327,'[2]Region code'!$A$3:$B$9,2,FALSE)</f>
        <v>#N/A</v>
      </c>
    </row>
    <row r="328" spans="1:40" ht="17.25">
      <c r="A328" s="99" t="s">
        <v>692</v>
      </c>
      <c r="B328" s="99" t="s">
        <v>156</v>
      </c>
      <c r="C328" s="99" t="s">
        <v>80</v>
      </c>
      <c r="D328" s="99" t="s">
        <v>1274</v>
      </c>
      <c r="E328" s="99" t="s">
        <v>1275</v>
      </c>
      <c r="F328" s="99" t="s">
        <v>1276</v>
      </c>
      <c r="G328" s="99" t="s">
        <v>74</v>
      </c>
      <c r="H328" s="99" t="s">
        <v>75</v>
      </c>
      <c r="I328" s="99" t="s">
        <v>242</v>
      </c>
      <c r="J328" s="99" t="s">
        <v>7</v>
      </c>
      <c r="K328" s="99" t="s">
        <v>723</v>
      </c>
      <c r="L328" s="103">
        <v>42646</v>
      </c>
      <c r="M328" s="103">
        <v>43708</v>
      </c>
      <c r="N328" s="104">
        <v>1620000</v>
      </c>
      <c r="O328" s="104">
        <v>1436874.64</v>
      </c>
      <c r="P328" s="104">
        <v>610843.27</v>
      </c>
      <c r="Q328" s="104">
        <v>164331.65</v>
      </c>
      <c r="R328" s="167">
        <f>IF(MONTH(M328)&gt;6,YEAR(M328)+1,YEAR(M328))</f>
        <v>2020</v>
      </c>
      <c r="S328" s="215">
        <f>YEAR(L328)</f>
        <v>2016</v>
      </c>
      <c r="T328" s="214">
        <f>MONTH(L328)</f>
        <v>10</v>
      </c>
      <c r="U328" s="211" t="str">
        <f>IF(T328&gt;9,CONCATENATE(S328,T328),CONCATENATE(S328,"0",T328))</f>
        <v>201610</v>
      </c>
      <c r="V328" s="214">
        <f>N328-O328</f>
        <v>183125.3600000001</v>
      </c>
      <c r="W328" s="214">
        <f ca="1">ROUNDUP((TODAY()-L328)/(365.25/12),0)</f>
        <v>31</v>
      </c>
      <c r="X328" s="214">
        <f>ROUNDDOWN((M328-L328)/(365.25/12),0)</f>
        <v>34</v>
      </c>
      <c r="Y328" s="214">
        <f ca="1">ROUNDDOWN((M328-TODAY())/(365.25/12),0)</f>
        <v>3</v>
      </c>
      <c r="Z328" s="216">
        <f ca="1">W328/X328</f>
        <v>0.91176470588235292</v>
      </c>
      <c r="AA328" s="216">
        <f>O328/N328</f>
        <v>0.88695965432098756</v>
      </c>
      <c r="AB328" s="216">
        <f ca="1">AA328-Z328</f>
        <v>-2.4805051561365365E-2</v>
      </c>
      <c r="AC328" s="217">
        <f ca="1">O328/W328</f>
        <v>46350.794838709677</v>
      </c>
      <c r="AD328" s="214">
        <f ca="1">V328-(("june 30, 2018"-TODAY())*AC328)</f>
        <v>14412819.375483871</v>
      </c>
      <c r="AE328" s="211" t="str">
        <f ca="1">IF(W328&gt;36,"1","")</f>
        <v/>
      </c>
      <c r="AF328" s="211" t="str">
        <f ca="1">IF(Y328&lt;1,"1","")</f>
        <v/>
      </c>
      <c r="AG328" s="211" t="str">
        <f ca="1">IF(AB328&lt;-15%,"1","")</f>
        <v/>
      </c>
      <c r="AH328" s="211" t="str">
        <f>IF(AA328&lt;40%,"1","")</f>
        <v/>
      </c>
      <c r="AI328" s="211" t="str">
        <f ca="1">IF(W328&gt;23,IF(AA328&lt;60%,"1",""),"")</f>
        <v/>
      </c>
      <c r="AJ328" s="211" t="str">
        <f ca="1">IF(Y328&lt;7,IF(AA328&lt;40%,"1",""),"")</f>
        <v/>
      </c>
      <c r="AK328" s="211" t="str">
        <f ca="1">IF(AD328&lt;0,"1","")</f>
        <v/>
      </c>
      <c r="AL328" s="218"/>
      <c r="AM328" s="218"/>
      <c r="AN328" s="211" t="e">
        <f>VLOOKUP(J328,'[2]Region code'!$A$3:$B$9,2,FALSE)</f>
        <v>#N/A</v>
      </c>
    </row>
    <row r="329" spans="1:40" ht="17.25">
      <c r="A329" s="99" t="s">
        <v>1277</v>
      </c>
      <c r="B329" s="99" t="s">
        <v>1278</v>
      </c>
      <c r="C329" s="99" t="s">
        <v>238</v>
      </c>
      <c r="D329" s="99" t="s">
        <v>1279</v>
      </c>
      <c r="E329" s="99" t="s">
        <v>1280</v>
      </c>
      <c r="F329" s="99" t="s">
        <v>1281</v>
      </c>
      <c r="G329" s="99" t="s">
        <v>74</v>
      </c>
      <c r="H329" s="99" t="s">
        <v>75</v>
      </c>
      <c r="I329" s="99" t="s">
        <v>1282</v>
      </c>
      <c r="J329" s="99" t="s">
        <v>7</v>
      </c>
      <c r="K329" s="99" t="s">
        <v>161</v>
      </c>
      <c r="L329" s="103">
        <v>42640</v>
      </c>
      <c r="M329" s="103">
        <v>44316</v>
      </c>
      <c r="N329" s="104">
        <v>1000000</v>
      </c>
      <c r="O329" s="104">
        <v>638891.24</v>
      </c>
      <c r="P329" s="104">
        <v>307357.48</v>
      </c>
      <c r="Q329" s="104">
        <v>134408.94</v>
      </c>
      <c r="R329" s="167">
        <f>IF(MONTH(M329)&gt;6,YEAR(M329)+1,YEAR(M329))</f>
        <v>2021</v>
      </c>
      <c r="S329" s="215">
        <f>YEAR(L329)</f>
        <v>2016</v>
      </c>
      <c r="T329" s="214">
        <f>MONTH(L329)</f>
        <v>9</v>
      </c>
      <c r="U329" s="211" t="str">
        <f>IF(T329&gt;9,CONCATENATE(S329,T329),CONCATENATE(S329,"0",T329))</f>
        <v>201609</v>
      </c>
      <c r="V329" s="214">
        <f>N329-O329</f>
        <v>361108.76</v>
      </c>
      <c r="W329" s="214">
        <f ca="1">ROUNDUP((TODAY()-L329)/(365.25/12),0)</f>
        <v>32</v>
      </c>
      <c r="X329" s="214">
        <f>ROUNDDOWN((M329-L329)/(365.25/12),0)</f>
        <v>55</v>
      </c>
      <c r="Y329" s="214">
        <f ca="1">ROUNDDOWN((M329-TODAY())/(365.25/12),0)</f>
        <v>23</v>
      </c>
      <c r="Z329" s="216">
        <f ca="1">W329/X329</f>
        <v>0.58181818181818179</v>
      </c>
      <c r="AA329" s="216">
        <f>O329/N329</f>
        <v>0.63889123999999997</v>
      </c>
      <c r="AB329" s="216">
        <f ca="1">AA329-Z329</f>
        <v>5.7073058181818181E-2</v>
      </c>
      <c r="AC329" s="217">
        <f ca="1">O329/W329</f>
        <v>19965.35125</v>
      </c>
      <c r="AD329" s="214">
        <f ca="1">V329-(("june 30, 2018"-TODAY())*AC329)</f>
        <v>6490471.59375</v>
      </c>
      <c r="AE329" s="211" t="str">
        <f ca="1">IF(W329&gt;36,"1","")</f>
        <v/>
      </c>
      <c r="AF329" s="211" t="str">
        <f ca="1">IF(Y329&lt;1,"1","")</f>
        <v/>
      </c>
      <c r="AG329" s="211" t="str">
        <f ca="1">IF(AB329&lt;-15%,"1","")</f>
        <v/>
      </c>
      <c r="AH329" s="211" t="str">
        <f>IF(AA329&lt;40%,"1","")</f>
        <v/>
      </c>
      <c r="AI329" s="211" t="str">
        <f ca="1">IF(W329&gt;23,IF(AA329&lt;60%,"1",""),"")</f>
        <v/>
      </c>
      <c r="AJ329" s="211" t="str">
        <f ca="1">IF(Y329&lt;7,IF(AA329&lt;40%,"1",""),"")</f>
        <v/>
      </c>
      <c r="AK329" s="211" t="str">
        <f ca="1">IF(AD329&lt;0,"1","")</f>
        <v/>
      </c>
      <c r="AL329" s="218"/>
      <c r="AM329" s="218"/>
      <c r="AN329" s="211" t="e">
        <f>VLOOKUP(J329,'[2]Region code'!$A$3:$B$9,2,FALSE)</f>
        <v>#N/A</v>
      </c>
    </row>
    <row r="330" spans="1:40" ht="17.25">
      <c r="A330" s="99" t="s">
        <v>866</v>
      </c>
      <c r="B330" s="99" t="s">
        <v>320</v>
      </c>
      <c r="C330" s="99" t="s">
        <v>80</v>
      </c>
      <c r="D330" s="99" t="s">
        <v>1283</v>
      </c>
      <c r="E330" s="99" t="s">
        <v>1284</v>
      </c>
      <c r="F330" s="99" t="s">
        <v>1285</v>
      </c>
      <c r="G330" s="99" t="s">
        <v>74</v>
      </c>
      <c r="H330" s="99" t="s">
        <v>75</v>
      </c>
      <c r="I330" s="99" t="s">
        <v>470</v>
      </c>
      <c r="J330" s="99" t="s">
        <v>4</v>
      </c>
      <c r="K330" s="99" t="s">
        <v>999</v>
      </c>
      <c r="L330" s="103">
        <v>42639</v>
      </c>
      <c r="M330" s="103">
        <v>43830</v>
      </c>
      <c r="N330" s="104">
        <v>650000</v>
      </c>
      <c r="O330" s="104">
        <v>509589.5</v>
      </c>
      <c r="P330" s="104">
        <v>348911.61</v>
      </c>
      <c r="Q330" s="104">
        <v>114386.64</v>
      </c>
      <c r="R330" s="167">
        <f>IF(MONTH(M330)&gt;6,YEAR(M330)+1,YEAR(M330))</f>
        <v>2020</v>
      </c>
      <c r="S330" s="215">
        <f>YEAR(L330)</f>
        <v>2016</v>
      </c>
      <c r="T330" s="214">
        <f>MONTH(L330)</f>
        <v>9</v>
      </c>
      <c r="U330" s="211" t="str">
        <f>IF(T330&gt;9,CONCATENATE(S330,T330),CONCATENATE(S330,"0",T330))</f>
        <v>201609</v>
      </c>
      <c r="V330" s="214">
        <f>N330-O330</f>
        <v>140410.5</v>
      </c>
      <c r="W330" s="214">
        <f ca="1">ROUNDUP((TODAY()-L330)/(365.25/12),0)</f>
        <v>32</v>
      </c>
      <c r="X330" s="214">
        <f>ROUNDDOWN((M330-L330)/(365.25/12),0)</f>
        <v>39</v>
      </c>
      <c r="Y330" s="214">
        <f ca="1">ROUNDDOWN((M330-TODAY())/(365.25/12),0)</f>
        <v>7</v>
      </c>
      <c r="Z330" s="216">
        <f ca="1">W330/X330</f>
        <v>0.82051282051282048</v>
      </c>
      <c r="AA330" s="216">
        <f>O330/N330</f>
        <v>0.7839838461538462</v>
      </c>
      <c r="AB330" s="216">
        <f ca="1">AA330-Z330</f>
        <v>-3.6528974358974287E-2</v>
      </c>
      <c r="AC330" s="217">
        <f ca="1">O330/W330</f>
        <v>15924.671875</v>
      </c>
      <c r="AD330" s="214">
        <f ca="1">V330-(("june 30, 2018"-TODAY())*AC330)</f>
        <v>5029284.765625</v>
      </c>
      <c r="AE330" s="211" t="str">
        <f ca="1">IF(W330&gt;36,"1","")</f>
        <v/>
      </c>
      <c r="AF330" s="211" t="str">
        <f ca="1">IF(Y330&lt;1,"1","")</f>
        <v/>
      </c>
      <c r="AG330" s="211" t="str">
        <f ca="1">IF(AB330&lt;-15%,"1","")</f>
        <v/>
      </c>
      <c r="AH330" s="211" t="str">
        <f>IF(AA330&lt;40%,"1","")</f>
        <v/>
      </c>
      <c r="AI330" s="211" t="str">
        <f ca="1">IF(W330&gt;23,IF(AA330&lt;60%,"1",""),"")</f>
        <v/>
      </c>
      <c r="AJ330" s="211" t="str">
        <f ca="1">IF(Y330&lt;7,IF(AA330&lt;40%,"1",""),"")</f>
        <v/>
      </c>
      <c r="AK330" s="211" t="str">
        <f ca="1">IF(AD330&lt;0,"1","")</f>
        <v/>
      </c>
      <c r="AL330" s="218"/>
      <c r="AM330" s="218"/>
      <c r="AN330" s="211" t="e">
        <f>VLOOKUP(J330,'[2]Region code'!$A$3:$B$9,2,FALSE)</f>
        <v>#N/A</v>
      </c>
    </row>
    <row r="331" spans="1:40" ht="17.25">
      <c r="A331" s="99" t="s">
        <v>118</v>
      </c>
      <c r="B331" s="99" t="s">
        <v>119</v>
      </c>
      <c r="C331" s="99" t="s">
        <v>120</v>
      </c>
      <c r="D331" s="99" t="s">
        <v>1286</v>
      </c>
      <c r="E331" s="99" t="s">
        <v>1287</v>
      </c>
      <c r="F331" s="99" t="s">
        <v>1288</v>
      </c>
      <c r="G331" s="99" t="s">
        <v>124</v>
      </c>
      <c r="H331" s="99" t="s">
        <v>75</v>
      </c>
      <c r="I331" s="99" t="s">
        <v>1289</v>
      </c>
      <c r="J331" s="99" t="s">
        <v>2</v>
      </c>
      <c r="K331" s="99" t="s">
        <v>831</v>
      </c>
      <c r="L331" s="103">
        <v>42628</v>
      </c>
      <c r="M331" s="103">
        <v>43988</v>
      </c>
      <c r="N331" s="104">
        <v>1800000</v>
      </c>
      <c r="O331" s="104">
        <v>1103085.6299999999</v>
      </c>
      <c r="P331" s="104">
        <v>344747.35</v>
      </c>
      <c r="Q331" s="104">
        <v>696914.37</v>
      </c>
      <c r="R331" s="167">
        <f>IF(MONTH(M331)&gt;6,YEAR(M331)+1,YEAR(M331))</f>
        <v>2020</v>
      </c>
      <c r="S331" s="215">
        <f>YEAR(L331)</f>
        <v>2016</v>
      </c>
      <c r="T331" s="214">
        <f>MONTH(L331)</f>
        <v>9</v>
      </c>
      <c r="U331" s="211" t="str">
        <f>IF(T331&gt;9,CONCATENATE(S331,T331),CONCATENATE(S331,"0",T331))</f>
        <v>201609</v>
      </c>
      <c r="V331" s="214">
        <f>N331-O331</f>
        <v>696914.37000000011</v>
      </c>
      <c r="W331" s="214">
        <f ca="1">ROUNDUP((TODAY()-L331)/(365.25/12),0)</f>
        <v>32</v>
      </c>
      <c r="X331" s="214">
        <f>ROUNDDOWN((M331-L331)/(365.25/12),0)</f>
        <v>44</v>
      </c>
      <c r="Y331" s="214">
        <f ca="1">ROUNDDOWN((M331-TODAY())/(365.25/12),0)</f>
        <v>13</v>
      </c>
      <c r="Z331" s="216">
        <f ca="1">W331/X331</f>
        <v>0.72727272727272729</v>
      </c>
      <c r="AA331" s="216">
        <f>O331/N331</f>
        <v>0.61282534999999994</v>
      </c>
      <c r="AB331" s="216">
        <f ca="1">AA331-Z331</f>
        <v>-0.11444737727272736</v>
      </c>
      <c r="AC331" s="217">
        <f ca="1">O331/W331</f>
        <v>34471.425937499997</v>
      </c>
      <c r="AD331" s="214">
        <f ca="1">V331-(("june 30, 2018"-TODAY())*AC331)</f>
        <v>11279642.1328125</v>
      </c>
      <c r="AE331" s="211" t="str">
        <f ca="1">IF(W331&gt;36,"1","")</f>
        <v/>
      </c>
      <c r="AF331" s="211" t="str">
        <f ca="1">IF(Y331&lt;1,"1","")</f>
        <v/>
      </c>
      <c r="AG331" s="211" t="str">
        <f ca="1">IF(AB331&lt;-15%,"1","")</f>
        <v/>
      </c>
      <c r="AH331" s="211" t="str">
        <f>IF(AA331&lt;40%,"1","")</f>
        <v/>
      </c>
      <c r="AI331" s="211" t="str">
        <f ca="1">IF(W331&gt;23,IF(AA331&lt;60%,"1",""),"")</f>
        <v/>
      </c>
      <c r="AJ331" s="211" t="str">
        <f ca="1">IF(Y331&lt;7,IF(AA331&lt;40%,"1",""),"")</f>
        <v/>
      </c>
      <c r="AK331" s="211" t="str">
        <f ca="1">IF(AD331&lt;0,"1","")</f>
        <v/>
      </c>
      <c r="AL331" s="218"/>
      <c r="AM331" s="218"/>
      <c r="AN331" s="211" t="e">
        <f>VLOOKUP(J331,'[2]Region code'!$A$3:$B$9,2,FALSE)</f>
        <v>#N/A</v>
      </c>
    </row>
    <row r="332" spans="1:40" ht="17.25">
      <c r="A332" s="99" t="s">
        <v>118</v>
      </c>
      <c r="B332" s="99" t="s">
        <v>119</v>
      </c>
      <c r="C332" s="99" t="s">
        <v>120</v>
      </c>
      <c r="D332" s="99" t="s">
        <v>1290</v>
      </c>
      <c r="E332" s="99" t="s">
        <v>1291</v>
      </c>
      <c r="F332" s="99" t="s">
        <v>1292</v>
      </c>
      <c r="G332" s="99" t="s">
        <v>74</v>
      </c>
      <c r="H332" s="99" t="s">
        <v>75</v>
      </c>
      <c r="I332" s="99" t="s">
        <v>2897</v>
      </c>
      <c r="J332" s="99" t="s">
        <v>84</v>
      </c>
      <c r="K332" s="99" t="s">
        <v>85</v>
      </c>
      <c r="L332" s="103">
        <v>42620</v>
      </c>
      <c r="M332" s="103">
        <v>43646</v>
      </c>
      <c r="N332" s="104">
        <v>1000000</v>
      </c>
      <c r="O332" s="104">
        <v>984536.23</v>
      </c>
      <c r="P332" s="104">
        <v>273586.62</v>
      </c>
      <c r="Q332" s="104">
        <v>15274</v>
      </c>
      <c r="R332" s="167">
        <f>IF(MONTH(M332)&gt;6,YEAR(M332)+1,YEAR(M332))</f>
        <v>2019</v>
      </c>
      <c r="S332" s="215">
        <f>YEAR(L332)</f>
        <v>2016</v>
      </c>
      <c r="T332" s="214">
        <f>MONTH(L332)</f>
        <v>9</v>
      </c>
      <c r="U332" s="211" t="str">
        <f>IF(T332&gt;9,CONCATENATE(S332,T332),CONCATENATE(S332,"0",T332))</f>
        <v>201609</v>
      </c>
      <c r="V332" s="214">
        <f>N332-O332</f>
        <v>15463.770000000019</v>
      </c>
      <c r="W332" s="214">
        <f ca="1">ROUNDUP((TODAY()-L332)/(365.25/12),0)</f>
        <v>32</v>
      </c>
      <c r="X332" s="214">
        <f>ROUNDDOWN((M332-L332)/(365.25/12),0)</f>
        <v>33</v>
      </c>
      <c r="Y332" s="214">
        <f ca="1">ROUNDDOWN((M332-TODAY())/(365.25/12),0)</f>
        <v>1</v>
      </c>
      <c r="Z332" s="216">
        <f ca="1">W332/X332</f>
        <v>0.96969696969696972</v>
      </c>
      <c r="AA332" s="216">
        <f>O332/N332</f>
        <v>0.98453623000000001</v>
      </c>
      <c r="AB332" s="216">
        <f ca="1">AA332-Z332</f>
        <v>1.4839260303030288E-2</v>
      </c>
      <c r="AC332" s="217">
        <f ca="1">O332/W332</f>
        <v>30766.757187499999</v>
      </c>
      <c r="AD332" s="214">
        <f ca="1">V332-(("june 30, 2018"-TODAY())*AC332)</f>
        <v>9460858.2265625</v>
      </c>
      <c r="AE332" s="211" t="str">
        <f ca="1">IF(W332&gt;36,"1","")</f>
        <v/>
      </c>
      <c r="AF332" s="211" t="str">
        <f ca="1">IF(Y332&lt;1,"1","")</f>
        <v/>
      </c>
      <c r="AG332" s="211" t="str">
        <f ca="1">IF(AB332&lt;-15%,"1","")</f>
        <v/>
      </c>
      <c r="AH332" s="211" t="str">
        <f>IF(AA332&lt;40%,"1","")</f>
        <v/>
      </c>
      <c r="AI332" s="211" t="str">
        <f ca="1">IF(W332&gt;23,IF(AA332&lt;60%,"1",""),"")</f>
        <v/>
      </c>
      <c r="AJ332" s="211" t="str">
        <f ca="1">IF(Y332&lt;7,IF(AA332&lt;40%,"1",""),"")</f>
        <v/>
      </c>
      <c r="AK332" s="211" t="str">
        <f ca="1">IF(AD332&lt;0,"1","")</f>
        <v/>
      </c>
      <c r="AL332" s="218"/>
      <c r="AM332" s="218"/>
      <c r="AN332" s="211" t="e">
        <f>VLOOKUP(J332,'[2]Region code'!$A$3:$B$9,2,FALSE)</f>
        <v>#N/A</v>
      </c>
    </row>
    <row r="333" spans="1:40" ht="17.25">
      <c r="A333" s="99" t="s">
        <v>1030</v>
      </c>
      <c r="B333" s="99" t="s">
        <v>128</v>
      </c>
      <c r="C333" s="99" t="s">
        <v>80</v>
      </c>
      <c r="D333" s="99" t="s">
        <v>1294</v>
      </c>
      <c r="E333" s="99" t="s">
        <v>1295</v>
      </c>
      <c r="F333" s="99" t="s">
        <v>1296</v>
      </c>
      <c r="G333" s="99" t="s">
        <v>74</v>
      </c>
      <c r="H333" s="99" t="s">
        <v>75</v>
      </c>
      <c r="I333" s="99" t="s">
        <v>348</v>
      </c>
      <c r="J333" s="99" t="s">
        <v>3</v>
      </c>
      <c r="K333" s="99" t="s">
        <v>154</v>
      </c>
      <c r="L333" s="103">
        <v>42619</v>
      </c>
      <c r="M333" s="103">
        <v>43646</v>
      </c>
      <c r="N333" s="104">
        <v>700000</v>
      </c>
      <c r="O333" s="104">
        <v>680251.7</v>
      </c>
      <c r="P333" s="104">
        <v>70059.69</v>
      </c>
      <c r="Q333" s="104">
        <v>15744</v>
      </c>
      <c r="R333" s="167">
        <f>IF(MONTH(M333)&gt;6,YEAR(M333)+1,YEAR(M333))</f>
        <v>2019</v>
      </c>
      <c r="S333" s="215">
        <f>YEAR(L333)</f>
        <v>2016</v>
      </c>
      <c r="T333" s="214">
        <f>MONTH(L333)</f>
        <v>9</v>
      </c>
      <c r="U333" s="211" t="str">
        <f>IF(T333&gt;9,CONCATENATE(S333,T333),CONCATENATE(S333,"0",T333))</f>
        <v>201609</v>
      </c>
      <c r="V333" s="214">
        <f>N333-O333</f>
        <v>19748.300000000047</v>
      </c>
      <c r="W333" s="214">
        <f ca="1">ROUNDUP((TODAY()-L333)/(365.25/12),0)</f>
        <v>32</v>
      </c>
      <c r="X333" s="214">
        <f>ROUNDDOWN((M333-L333)/(365.25/12),0)</f>
        <v>33</v>
      </c>
      <c r="Y333" s="214">
        <f ca="1">ROUNDDOWN((M333-TODAY())/(365.25/12),0)</f>
        <v>1</v>
      </c>
      <c r="Z333" s="216">
        <f ca="1">W333/X333</f>
        <v>0.96969696969696972</v>
      </c>
      <c r="AA333" s="216">
        <f>O333/N333</f>
        <v>0.97178814285714277</v>
      </c>
      <c r="AB333" s="216">
        <f ca="1">AA333-Z333</f>
        <v>2.0911731601730432E-3</v>
      </c>
      <c r="AC333" s="217">
        <f ca="1">O333/W333</f>
        <v>21257.865624999999</v>
      </c>
      <c r="AD333" s="214">
        <f ca="1">V333-(("june 30, 2018"-TODAY())*AC333)</f>
        <v>6545913.0468749991</v>
      </c>
      <c r="AE333" s="211" t="str">
        <f ca="1">IF(W333&gt;36,"1","")</f>
        <v/>
      </c>
      <c r="AF333" s="211" t="str">
        <f ca="1">IF(Y333&lt;1,"1","")</f>
        <v/>
      </c>
      <c r="AG333" s="211" t="str">
        <f ca="1">IF(AB333&lt;-15%,"1","")</f>
        <v/>
      </c>
      <c r="AH333" s="211" t="str">
        <f>IF(AA333&lt;40%,"1","")</f>
        <v/>
      </c>
      <c r="AI333" s="211" t="str">
        <f ca="1">IF(W333&gt;23,IF(AA333&lt;60%,"1",""),"")</f>
        <v/>
      </c>
      <c r="AJ333" s="211" t="str">
        <f ca="1">IF(Y333&lt;7,IF(AA333&lt;40%,"1",""),"")</f>
        <v/>
      </c>
      <c r="AK333" s="211" t="str">
        <f ca="1">IF(AD333&lt;0,"1","")</f>
        <v/>
      </c>
      <c r="AL333" s="218"/>
      <c r="AM333" s="218"/>
      <c r="AN333" s="211" t="e">
        <f>VLOOKUP(J333,'[2]Region code'!$A$3:$B$9,2,FALSE)</f>
        <v>#N/A</v>
      </c>
    </row>
    <row r="334" spans="1:40" ht="17.25">
      <c r="A334" s="99" t="s">
        <v>866</v>
      </c>
      <c r="B334" s="99" t="s">
        <v>320</v>
      </c>
      <c r="C334" s="99" t="s">
        <v>80</v>
      </c>
      <c r="D334" s="99" t="s">
        <v>1297</v>
      </c>
      <c r="E334" s="99" t="s">
        <v>1298</v>
      </c>
      <c r="F334" s="99" t="s">
        <v>1299</v>
      </c>
      <c r="G334" s="99" t="s">
        <v>74</v>
      </c>
      <c r="H334" s="99" t="s">
        <v>75</v>
      </c>
      <c r="I334" s="99" t="s">
        <v>1201</v>
      </c>
      <c r="J334" s="99" t="s">
        <v>7</v>
      </c>
      <c r="K334" s="99" t="s">
        <v>161</v>
      </c>
      <c r="L334" s="103">
        <v>42619</v>
      </c>
      <c r="M334" s="103">
        <v>43951</v>
      </c>
      <c r="N334" s="104">
        <v>700000</v>
      </c>
      <c r="O334" s="104">
        <v>414763.65</v>
      </c>
      <c r="P334" s="104">
        <v>205990.96</v>
      </c>
      <c r="Q334" s="104">
        <v>218567.23</v>
      </c>
      <c r="R334" s="167">
        <f>IF(MONTH(M334)&gt;6,YEAR(M334)+1,YEAR(M334))</f>
        <v>2020</v>
      </c>
      <c r="S334" s="215">
        <f>YEAR(L334)</f>
        <v>2016</v>
      </c>
      <c r="T334" s="214">
        <f>MONTH(L334)</f>
        <v>9</v>
      </c>
      <c r="U334" s="211" t="str">
        <f>IF(T334&gt;9,CONCATENATE(S334,T334),CONCATENATE(S334,"0",T334))</f>
        <v>201609</v>
      </c>
      <c r="V334" s="214">
        <f>N334-O334</f>
        <v>285236.34999999998</v>
      </c>
      <c r="W334" s="214">
        <f ca="1">ROUNDUP((TODAY()-L334)/(365.25/12),0)</f>
        <v>32</v>
      </c>
      <c r="X334" s="214">
        <f>ROUNDDOWN((M334-L334)/(365.25/12),0)</f>
        <v>43</v>
      </c>
      <c r="Y334" s="214">
        <f ca="1">ROUNDDOWN((M334-TODAY())/(365.25/12),0)</f>
        <v>11</v>
      </c>
      <c r="Z334" s="216">
        <f ca="1">W334/X334</f>
        <v>0.7441860465116279</v>
      </c>
      <c r="AA334" s="216">
        <f>O334/N334</f>
        <v>0.59251950000000009</v>
      </c>
      <c r="AB334" s="216">
        <f ca="1">AA334-Z334</f>
        <v>-0.15166654651162781</v>
      </c>
      <c r="AC334" s="217">
        <f ca="1">O334/W334</f>
        <v>12961.364062500001</v>
      </c>
      <c r="AD334" s="214">
        <f ca="1">V334-(("june 30, 2018"-TODAY())*AC334)</f>
        <v>4264375.1171875</v>
      </c>
      <c r="AE334" s="211" t="str">
        <f ca="1">IF(W334&gt;36,"1","")</f>
        <v/>
      </c>
      <c r="AF334" s="211" t="str">
        <f ca="1">IF(Y334&lt;1,"1","")</f>
        <v/>
      </c>
      <c r="AG334" s="211" t="str">
        <f ca="1">IF(AB334&lt;-15%,"1","")</f>
        <v>1</v>
      </c>
      <c r="AH334" s="211" t="str">
        <f>IF(AA334&lt;40%,"1","")</f>
        <v/>
      </c>
      <c r="AI334" s="211" t="str">
        <f ca="1">IF(W334&gt;23,IF(AA334&lt;60%,"1",""),"")</f>
        <v>1</v>
      </c>
      <c r="AJ334" s="211" t="str">
        <f ca="1">IF(Y334&lt;7,IF(AA334&lt;40%,"1",""),"")</f>
        <v/>
      </c>
      <c r="AK334" s="211" t="str">
        <f ca="1">IF(AD334&lt;0,"1","")</f>
        <v/>
      </c>
      <c r="AL334" s="218"/>
      <c r="AM334" s="218"/>
      <c r="AN334" s="211" t="e">
        <f>VLOOKUP(J334,'[2]Region code'!$A$3:$B$9,2,FALSE)</f>
        <v>#N/A</v>
      </c>
    </row>
    <row r="335" spans="1:40" ht="17.25">
      <c r="A335" s="99" t="s">
        <v>1030</v>
      </c>
      <c r="B335" s="99" t="s">
        <v>128</v>
      </c>
      <c r="C335" s="99" t="s">
        <v>80</v>
      </c>
      <c r="D335" s="99" t="s">
        <v>1300</v>
      </c>
      <c r="E335" s="99" t="s">
        <v>1301</v>
      </c>
      <c r="F335" s="99" t="s">
        <v>1302</v>
      </c>
      <c r="G335" s="99" t="s">
        <v>74</v>
      </c>
      <c r="H335" s="99" t="s">
        <v>75</v>
      </c>
      <c r="I335" s="99" t="s">
        <v>132</v>
      </c>
      <c r="J335" s="99" t="s">
        <v>3</v>
      </c>
      <c r="K335" s="99" t="s">
        <v>441</v>
      </c>
      <c r="L335" s="103">
        <v>42613</v>
      </c>
      <c r="M335" s="103">
        <v>44012</v>
      </c>
      <c r="N335" s="104">
        <v>500000</v>
      </c>
      <c r="O335" s="104">
        <v>284606.15000000002</v>
      </c>
      <c r="P335" s="104">
        <v>113458.34</v>
      </c>
      <c r="Q335" s="104">
        <v>0</v>
      </c>
      <c r="R335" s="167">
        <f>IF(MONTH(M335)&gt;6,YEAR(M335)+1,YEAR(M335))</f>
        <v>2020</v>
      </c>
      <c r="S335" s="215">
        <f>YEAR(L335)</f>
        <v>2016</v>
      </c>
      <c r="T335" s="214">
        <f>MONTH(L335)</f>
        <v>8</v>
      </c>
      <c r="U335" s="211" t="str">
        <f>IF(T335&gt;9,CONCATENATE(S335,T335),CONCATENATE(S335,"0",T335))</f>
        <v>201608</v>
      </c>
      <c r="V335" s="214">
        <f>N335-O335</f>
        <v>215393.84999999998</v>
      </c>
      <c r="W335" s="214">
        <f ca="1">ROUNDUP((TODAY()-L335)/(365.25/12),0)</f>
        <v>33</v>
      </c>
      <c r="X335" s="214">
        <f>ROUNDDOWN((M335-L335)/(365.25/12),0)</f>
        <v>45</v>
      </c>
      <c r="Y335" s="214">
        <f ca="1">ROUNDDOWN((M335-TODAY())/(365.25/12),0)</f>
        <v>13</v>
      </c>
      <c r="Z335" s="216">
        <f ca="1">W335/X335</f>
        <v>0.73333333333333328</v>
      </c>
      <c r="AA335" s="216">
        <f>O335/N335</f>
        <v>0.5692123</v>
      </c>
      <c r="AB335" s="216">
        <f ca="1">AA335-Z335</f>
        <v>-0.16412103333333328</v>
      </c>
      <c r="AC335" s="217">
        <f ca="1">O335/W335</f>
        <v>8624.4287878787891</v>
      </c>
      <c r="AD335" s="214">
        <f ca="1">V335-(("june 30, 2018"-TODAY())*AC335)</f>
        <v>2863093.4878787883</v>
      </c>
      <c r="AE335" s="211" t="str">
        <f ca="1">IF(W335&gt;36,"1","")</f>
        <v/>
      </c>
      <c r="AF335" s="211" t="str">
        <f ca="1">IF(Y335&lt;1,"1","")</f>
        <v/>
      </c>
      <c r="AG335" s="211" t="str">
        <f ca="1">IF(AB335&lt;-15%,"1","")</f>
        <v>1</v>
      </c>
      <c r="AH335" s="211" t="str">
        <f>IF(AA335&lt;40%,"1","")</f>
        <v/>
      </c>
      <c r="AI335" s="211" t="str">
        <f ca="1">IF(W335&gt;23,IF(AA335&lt;60%,"1",""),"")</f>
        <v>1</v>
      </c>
      <c r="AJ335" s="211" t="str">
        <f ca="1">IF(Y335&lt;7,IF(AA335&lt;40%,"1",""),"")</f>
        <v/>
      </c>
      <c r="AK335" s="211" t="str">
        <f ca="1">IF(AD335&lt;0,"1","")</f>
        <v/>
      </c>
      <c r="AL335" s="218"/>
      <c r="AM335" s="218"/>
      <c r="AN335" s="211" t="e">
        <f>VLOOKUP(J335,'[2]Region code'!$A$3:$B$9,2,FALSE)</f>
        <v>#N/A</v>
      </c>
    </row>
    <row r="336" spans="1:40" ht="17.25">
      <c r="A336" s="99" t="s">
        <v>1303</v>
      </c>
      <c r="B336" s="99" t="s">
        <v>1304</v>
      </c>
      <c r="C336" s="99" t="s">
        <v>1305</v>
      </c>
      <c r="D336" s="99" t="s">
        <v>1306</v>
      </c>
      <c r="E336" s="99" t="s">
        <v>1307</v>
      </c>
      <c r="F336" s="99" t="s">
        <v>1308</v>
      </c>
      <c r="G336" s="99" t="s">
        <v>74</v>
      </c>
      <c r="H336" s="99" t="s">
        <v>75</v>
      </c>
      <c r="I336" s="99" t="s">
        <v>1309</v>
      </c>
      <c r="J336" s="99" t="s">
        <v>84</v>
      </c>
      <c r="K336" s="99" t="s">
        <v>85</v>
      </c>
      <c r="L336" s="103">
        <v>42612</v>
      </c>
      <c r="M336" s="103">
        <v>43830</v>
      </c>
      <c r="N336" s="104">
        <v>86663.6</v>
      </c>
      <c r="O336" s="104">
        <v>67404.98</v>
      </c>
      <c r="P336" s="104">
        <v>62492.35</v>
      </c>
      <c r="Q336" s="104">
        <v>20460</v>
      </c>
      <c r="R336" s="167">
        <f>IF(MONTH(M336)&gt;6,YEAR(M336)+1,YEAR(M336))</f>
        <v>2020</v>
      </c>
      <c r="S336" s="215">
        <f>YEAR(L336)</f>
        <v>2016</v>
      </c>
      <c r="T336" s="214">
        <f>MONTH(L336)</f>
        <v>8</v>
      </c>
      <c r="U336" s="211" t="str">
        <f>IF(T336&gt;9,CONCATENATE(S336,T336),CONCATENATE(S336,"0",T336))</f>
        <v>201608</v>
      </c>
      <c r="V336" s="214">
        <f>N336-O336</f>
        <v>19258.62000000001</v>
      </c>
      <c r="W336" s="214">
        <f ca="1">ROUNDUP((TODAY()-L336)/(365.25/12),0)</f>
        <v>33</v>
      </c>
      <c r="X336" s="214">
        <f>ROUNDDOWN((M336-L336)/(365.25/12),0)</f>
        <v>40</v>
      </c>
      <c r="Y336" s="214">
        <f ca="1">ROUNDDOWN((M336-TODAY())/(365.25/12),0)</f>
        <v>7</v>
      </c>
      <c r="Z336" s="216">
        <f ca="1">W336/X336</f>
        <v>0.82499999999999996</v>
      </c>
      <c r="AA336" s="216">
        <f>O336/N336</f>
        <v>0.77777729058105127</v>
      </c>
      <c r="AB336" s="216">
        <f ca="1">AA336-Z336</f>
        <v>-4.7222709418948683E-2</v>
      </c>
      <c r="AC336" s="217">
        <f ca="1">O336/W336</f>
        <v>2042.5751515151514</v>
      </c>
      <c r="AD336" s="214">
        <f ca="1">V336-(("june 30, 2018"-TODAY())*AC336)</f>
        <v>646329.19151515153</v>
      </c>
      <c r="AE336" s="211" t="str">
        <f ca="1">IF(W336&gt;36,"1","")</f>
        <v/>
      </c>
      <c r="AF336" s="211" t="str">
        <f ca="1">IF(Y336&lt;1,"1","")</f>
        <v/>
      </c>
      <c r="AG336" s="211" t="str">
        <f ca="1">IF(AB336&lt;-15%,"1","")</f>
        <v/>
      </c>
      <c r="AH336" s="211" t="str">
        <f>IF(AA336&lt;40%,"1","")</f>
        <v/>
      </c>
      <c r="AI336" s="211" t="str">
        <f ca="1">IF(W336&gt;23,IF(AA336&lt;60%,"1",""),"")</f>
        <v/>
      </c>
      <c r="AJ336" s="211" t="str">
        <f ca="1">IF(Y336&lt;7,IF(AA336&lt;40%,"1",""),"")</f>
        <v/>
      </c>
      <c r="AK336" s="211" t="str">
        <f ca="1">IF(AD336&lt;0,"1","")</f>
        <v/>
      </c>
      <c r="AL336" s="218"/>
      <c r="AM336" s="218"/>
      <c r="AN336" s="211" t="e">
        <f>VLOOKUP(J336,'[2]Region code'!$A$3:$B$9,2,FALSE)</f>
        <v>#N/A</v>
      </c>
    </row>
    <row r="337" spans="1:40" ht="17.25">
      <c r="A337" s="99" t="s">
        <v>1303</v>
      </c>
      <c r="B337" s="99" t="s">
        <v>1304</v>
      </c>
      <c r="C337" s="99" t="s">
        <v>1305</v>
      </c>
      <c r="D337" s="99" t="s">
        <v>1310</v>
      </c>
      <c r="E337" s="99" t="s">
        <v>1307</v>
      </c>
      <c r="F337" s="99" t="s">
        <v>1311</v>
      </c>
      <c r="G337" s="99" t="s">
        <v>74</v>
      </c>
      <c r="H337" s="99" t="s">
        <v>75</v>
      </c>
      <c r="I337" s="99" t="s">
        <v>1309</v>
      </c>
      <c r="J337" s="99" t="s">
        <v>84</v>
      </c>
      <c r="K337" s="99" t="s">
        <v>85</v>
      </c>
      <c r="L337" s="103">
        <v>42612</v>
      </c>
      <c r="M337" s="103">
        <v>43830</v>
      </c>
      <c r="N337" s="104">
        <v>651702.4</v>
      </c>
      <c r="O337" s="104">
        <v>471933.64</v>
      </c>
      <c r="P337" s="104">
        <v>326678.93</v>
      </c>
      <c r="Q337" s="104">
        <v>73914</v>
      </c>
      <c r="R337" s="167">
        <f>IF(MONTH(M337)&gt;6,YEAR(M337)+1,YEAR(M337))</f>
        <v>2020</v>
      </c>
      <c r="S337" s="215">
        <f>YEAR(L337)</f>
        <v>2016</v>
      </c>
      <c r="T337" s="214">
        <f>MONTH(L337)</f>
        <v>8</v>
      </c>
      <c r="U337" s="211" t="str">
        <f>IF(T337&gt;9,CONCATENATE(S337,T337),CONCATENATE(S337,"0",T337))</f>
        <v>201608</v>
      </c>
      <c r="V337" s="214">
        <f>N337-O337</f>
        <v>179768.76</v>
      </c>
      <c r="W337" s="214">
        <f ca="1">ROUNDUP((TODAY()-L337)/(365.25/12),0)</f>
        <v>33</v>
      </c>
      <c r="X337" s="214">
        <f>ROUNDDOWN((M337-L337)/(365.25/12),0)</f>
        <v>40</v>
      </c>
      <c r="Y337" s="214">
        <f ca="1">ROUNDDOWN((M337-TODAY())/(365.25/12),0)</f>
        <v>7</v>
      </c>
      <c r="Z337" s="216">
        <f ca="1">W337/X337</f>
        <v>0.82499999999999996</v>
      </c>
      <c r="AA337" s="216">
        <f>O337/N337</f>
        <v>0.72415513584114466</v>
      </c>
      <c r="AB337" s="216">
        <f ca="1">AA337-Z337</f>
        <v>-0.1008448641588553</v>
      </c>
      <c r="AC337" s="217">
        <f ca="1">O337/W337</f>
        <v>14301.019393939394</v>
      </c>
      <c r="AD337" s="214">
        <f ca="1">V337-(("june 30, 2018"-TODAY())*AC337)</f>
        <v>4570181.7139393939</v>
      </c>
      <c r="AE337" s="211" t="str">
        <f ca="1">IF(W337&gt;36,"1","")</f>
        <v/>
      </c>
      <c r="AF337" s="211" t="str">
        <f ca="1">IF(Y337&lt;1,"1","")</f>
        <v/>
      </c>
      <c r="AG337" s="211" t="str">
        <f ca="1">IF(AB337&lt;-15%,"1","")</f>
        <v/>
      </c>
      <c r="AH337" s="211" t="str">
        <f>IF(AA337&lt;40%,"1","")</f>
        <v/>
      </c>
      <c r="AI337" s="211" t="str">
        <f ca="1">IF(W337&gt;23,IF(AA337&lt;60%,"1",""),"")</f>
        <v/>
      </c>
      <c r="AJ337" s="211" t="str">
        <f ca="1">IF(Y337&lt;7,IF(AA337&lt;40%,"1",""),"")</f>
        <v/>
      </c>
      <c r="AK337" s="211" t="str">
        <f ca="1">IF(AD337&lt;0,"1","")</f>
        <v/>
      </c>
      <c r="AL337" s="218"/>
      <c r="AM337" s="218"/>
      <c r="AN337" s="211" t="e">
        <f>VLOOKUP(J337,'[2]Region code'!$A$3:$B$9,2,FALSE)</f>
        <v>#N/A</v>
      </c>
    </row>
    <row r="338" spans="1:40" ht="17.25">
      <c r="A338" s="99" t="s">
        <v>1303</v>
      </c>
      <c r="B338" s="99" t="s">
        <v>1304</v>
      </c>
      <c r="C338" s="99" t="s">
        <v>1305</v>
      </c>
      <c r="D338" s="99" t="s">
        <v>1312</v>
      </c>
      <c r="E338" s="99" t="s">
        <v>1307</v>
      </c>
      <c r="F338" s="99" t="s">
        <v>1313</v>
      </c>
      <c r="G338" s="99" t="s">
        <v>74</v>
      </c>
      <c r="H338" s="99" t="s">
        <v>75</v>
      </c>
      <c r="I338" s="99" t="s">
        <v>1309</v>
      </c>
      <c r="J338" s="99" t="s">
        <v>84</v>
      </c>
      <c r="K338" s="99" t="s">
        <v>85</v>
      </c>
      <c r="L338" s="103">
        <v>42612</v>
      </c>
      <c r="M338" s="103">
        <v>43830</v>
      </c>
      <c r="N338" s="104">
        <v>1973771.9</v>
      </c>
      <c r="O338" s="104">
        <v>839011.66</v>
      </c>
      <c r="P338" s="104">
        <v>518278.87</v>
      </c>
      <c r="Q338" s="104">
        <v>1082819</v>
      </c>
      <c r="R338" s="167">
        <f>IF(MONTH(M338)&gt;6,YEAR(M338)+1,YEAR(M338))</f>
        <v>2020</v>
      </c>
      <c r="S338" s="215">
        <f>YEAR(L338)</f>
        <v>2016</v>
      </c>
      <c r="T338" s="214">
        <f>MONTH(L338)</f>
        <v>8</v>
      </c>
      <c r="U338" s="211" t="str">
        <f>IF(T338&gt;9,CONCATENATE(S338,T338),CONCATENATE(S338,"0",T338))</f>
        <v>201608</v>
      </c>
      <c r="V338" s="214">
        <f>N338-O338</f>
        <v>1134760.2399999998</v>
      </c>
      <c r="W338" s="214">
        <f ca="1">ROUNDUP((TODAY()-L338)/(365.25/12),0)</f>
        <v>33</v>
      </c>
      <c r="X338" s="214">
        <f>ROUNDDOWN((M338-L338)/(365.25/12),0)</f>
        <v>40</v>
      </c>
      <c r="Y338" s="214">
        <f ca="1">ROUNDDOWN((M338-TODAY())/(365.25/12),0)</f>
        <v>7</v>
      </c>
      <c r="Z338" s="216">
        <f ca="1">W338/X338</f>
        <v>0.82499999999999996</v>
      </c>
      <c r="AA338" s="216">
        <f>O338/N338</f>
        <v>0.42508035502987962</v>
      </c>
      <c r="AB338" s="216">
        <f ca="1">AA338-Z338</f>
        <v>-0.39991964497012034</v>
      </c>
      <c r="AC338" s="217">
        <f ca="1">O338/W338</f>
        <v>25424.59575757576</v>
      </c>
      <c r="AD338" s="214">
        <f ca="1">V338-(("june 30, 2018"-TODAY())*AC338)</f>
        <v>8940111.1375757586</v>
      </c>
      <c r="AE338" s="211" t="str">
        <f ca="1">IF(W338&gt;36,"1","")</f>
        <v/>
      </c>
      <c r="AF338" s="211" t="str">
        <f ca="1">IF(Y338&lt;1,"1","")</f>
        <v/>
      </c>
      <c r="AG338" s="211" t="str">
        <f ca="1">IF(AB338&lt;-15%,"1","")</f>
        <v>1</v>
      </c>
      <c r="AH338" s="211" t="str">
        <f>IF(AA338&lt;40%,"1","")</f>
        <v/>
      </c>
      <c r="AI338" s="211" t="str">
        <f ca="1">IF(W338&gt;23,IF(AA338&lt;60%,"1",""),"")</f>
        <v>1</v>
      </c>
      <c r="AJ338" s="211" t="str">
        <f ca="1">IF(Y338&lt;7,IF(AA338&lt;40%,"1",""),"")</f>
        <v/>
      </c>
      <c r="AK338" s="211" t="str">
        <f ca="1">IF(AD338&lt;0,"1","")</f>
        <v/>
      </c>
      <c r="AL338" s="218"/>
      <c r="AM338" s="218"/>
      <c r="AN338" s="211" t="e">
        <f>VLOOKUP(J338,'[2]Region code'!$A$3:$B$9,2,FALSE)</f>
        <v>#N/A</v>
      </c>
    </row>
    <row r="339" spans="1:40" ht="17.25">
      <c r="A339" s="99" t="s">
        <v>101</v>
      </c>
      <c r="B339" s="99" t="s">
        <v>102</v>
      </c>
      <c r="C339" s="99" t="s">
        <v>95</v>
      </c>
      <c r="D339" s="99" t="s">
        <v>1314</v>
      </c>
      <c r="E339" s="99" t="s">
        <v>828</v>
      </c>
      <c r="F339" s="99" t="s">
        <v>1315</v>
      </c>
      <c r="G339" s="99" t="s">
        <v>74</v>
      </c>
      <c r="H339" s="99" t="s">
        <v>75</v>
      </c>
      <c r="I339" s="99" t="s">
        <v>830</v>
      </c>
      <c r="J339" s="99" t="s">
        <v>2</v>
      </c>
      <c r="K339" s="99" t="s">
        <v>831</v>
      </c>
      <c r="L339" s="103">
        <v>42599</v>
      </c>
      <c r="M339" s="103">
        <v>43830</v>
      </c>
      <c r="N339" s="104">
        <v>300000</v>
      </c>
      <c r="O339" s="104">
        <v>256004.82</v>
      </c>
      <c r="P339" s="104">
        <v>32033.29</v>
      </c>
      <c r="Q339" s="104">
        <v>0</v>
      </c>
      <c r="R339" s="167">
        <f>IF(MONTH(M339)&gt;6,YEAR(M339)+1,YEAR(M339))</f>
        <v>2020</v>
      </c>
      <c r="S339" s="215">
        <f>YEAR(L339)</f>
        <v>2016</v>
      </c>
      <c r="T339" s="214">
        <f>MONTH(L339)</f>
        <v>8</v>
      </c>
      <c r="U339" s="211" t="str">
        <f>IF(T339&gt;9,CONCATENATE(S339,T339),CONCATENATE(S339,"0",T339))</f>
        <v>201608</v>
      </c>
      <c r="V339" s="214">
        <f>N339-O339</f>
        <v>43995.179999999993</v>
      </c>
      <c r="W339" s="214">
        <f ca="1">ROUNDUP((TODAY()-L339)/(365.25/12),0)</f>
        <v>33</v>
      </c>
      <c r="X339" s="214">
        <f>ROUNDDOWN((M339-L339)/(365.25/12),0)</f>
        <v>40</v>
      </c>
      <c r="Y339" s="214">
        <f ca="1">ROUNDDOWN((M339-TODAY())/(365.25/12),0)</f>
        <v>7</v>
      </c>
      <c r="Z339" s="216">
        <f ca="1">W339/X339</f>
        <v>0.82499999999999996</v>
      </c>
      <c r="AA339" s="216">
        <f>O339/N339</f>
        <v>0.85334940000000004</v>
      </c>
      <c r="AB339" s="216">
        <f ca="1">AA339-Z339</f>
        <v>2.834940000000008E-2</v>
      </c>
      <c r="AC339" s="217">
        <f ca="1">O339/W339</f>
        <v>7757.721818181818</v>
      </c>
      <c r="AD339" s="214">
        <f ca="1">V339-(("june 30, 2018"-TODAY())*AC339)</f>
        <v>2425615.7781818183</v>
      </c>
      <c r="AE339" s="211" t="str">
        <f ca="1">IF(W339&gt;36,"1","")</f>
        <v/>
      </c>
      <c r="AF339" s="211" t="str">
        <f ca="1">IF(Y339&lt;1,"1","")</f>
        <v/>
      </c>
      <c r="AG339" s="211" t="str">
        <f ca="1">IF(AB339&lt;-15%,"1","")</f>
        <v/>
      </c>
      <c r="AH339" s="211" t="str">
        <f>IF(AA339&lt;40%,"1","")</f>
        <v/>
      </c>
      <c r="AI339" s="211" t="str">
        <f ca="1">IF(W339&gt;23,IF(AA339&lt;60%,"1",""),"")</f>
        <v/>
      </c>
      <c r="AJ339" s="211" t="str">
        <f ca="1">IF(Y339&lt;7,IF(AA339&lt;40%,"1",""),"")</f>
        <v/>
      </c>
      <c r="AK339" s="211" t="str">
        <f ca="1">IF(AD339&lt;0,"1","")</f>
        <v/>
      </c>
      <c r="AL339" s="218"/>
      <c r="AM339" s="218"/>
      <c r="AN339" s="211" t="e">
        <f>VLOOKUP(J339,'[2]Region code'!$A$3:$B$9,2,FALSE)</f>
        <v>#N/A</v>
      </c>
    </row>
    <row r="340" spans="1:40" ht="17.25">
      <c r="A340" s="99" t="s">
        <v>1070</v>
      </c>
      <c r="B340" s="99" t="s">
        <v>280</v>
      </c>
      <c r="C340" s="99" t="s">
        <v>80</v>
      </c>
      <c r="D340" s="99" t="s">
        <v>1316</v>
      </c>
      <c r="E340" s="99" t="s">
        <v>569</v>
      </c>
      <c r="F340" s="99" t="s">
        <v>1317</v>
      </c>
      <c r="G340" s="99" t="s">
        <v>74</v>
      </c>
      <c r="H340" s="99" t="s">
        <v>75</v>
      </c>
      <c r="I340" s="99" t="s">
        <v>571</v>
      </c>
      <c r="J340" s="99" t="s">
        <v>6</v>
      </c>
      <c r="K340" s="99" t="s">
        <v>572</v>
      </c>
      <c r="L340" s="103">
        <v>42580</v>
      </c>
      <c r="M340" s="103">
        <v>43645</v>
      </c>
      <c r="N340" s="104">
        <v>607500</v>
      </c>
      <c r="O340" s="104">
        <v>580317.24</v>
      </c>
      <c r="P340" s="104">
        <v>52225.64</v>
      </c>
      <c r="Q340" s="104">
        <v>13947.74</v>
      </c>
      <c r="R340" s="167">
        <f>IF(MONTH(M340)&gt;6,YEAR(M340)+1,YEAR(M340))</f>
        <v>2019</v>
      </c>
      <c r="S340" s="215">
        <f>YEAR(L340)</f>
        <v>2016</v>
      </c>
      <c r="T340" s="214">
        <f>MONTH(L340)</f>
        <v>7</v>
      </c>
      <c r="U340" s="211" t="str">
        <f>IF(T340&gt;9,CONCATENATE(S340,T340),CONCATENATE(S340,"0",T340))</f>
        <v>201607</v>
      </c>
      <c r="V340" s="214">
        <f>N340-O340</f>
        <v>27182.760000000009</v>
      </c>
      <c r="W340" s="214">
        <f ca="1">ROUNDUP((TODAY()-L340)/(365.25/12),0)</f>
        <v>34</v>
      </c>
      <c r="X340" s="214">
        <f>ROUNDDOWN((M340-L340)/(365.25/12),0)</f>
        <v>34</v>
      </c>
      <c r="Y340" s="214">
        <f ca="1">ROUNDDOWN((M340-TODAY())/(365.25/12),0)</f>
        <v>1</v>
      </c>
      <c r="Z340" s="216">
        <f ca="1">W340/X340</f>
        <v>1</v>
      </c>
      <c r="AA340" s="216">
        <f>O340/N340</f>
        <v>0.95525471604938272</v>
      </c>
      <c r="AB340" s="216">
        <f ca="1">AA340-Z340</f>
        <v>-4.4745283950617276E-2</v>
      </c>
      <c r="AC340" s="217">
        <f ca="1">O340/W340</f>
        <v>17068.15411764706</v>
      </c>
      <c r="AD340" s="214">
        <f ca="1">V340-(("june 30, 2018"-TODAY())*AC340)</f>
        <v>5267106.0741176475</v>
      </c>
      <c r="AE340" s="211" t="str">
        <f ca="1">IF(W340&gt;36,"1","")</f>
        <v/>
      </c>
      <c r="AF340" s="211" t="str">
        <f ca="1">IF(Y340&lt;1,"1","")</f>
        <v/>
      </c>
      <c r="AG340" s="211" t="str">
        <f ca="1">IF(AB340&lt;-15%,"1","")</f>
        <v/>
      </c>
      <c r="AH340" s="211" t="str">
        <f>IF(AA340&lt;40%,"1","")</f>
        <v/>
      </c>
      <c r="AI340" s="211" t="str">
        <f ca="1">IF(W340&gt;23,IF(AA340&lt;60%,"1",""),"")</f>
        <v/>
      </c>
      <c r="AJ340" s="211" t="str">
        <f ca="1">IF(Y340&lt;7,IF(AA340&lt;40%,"1",""),"")</f>
        <v/>
      </c>
      <c r="AK340" s="211" t="str">
        <f ca="1">IF(AD340&lt;0,"1","")</f>
        <v/>
      </c>
      <c r="AL340" s="218"/>
      <c r="AM340" s="218"/>
      <c r="AN340" s="211" t="e">
        <f>VLOOKUP(J340,'[2]Region code'!$A$3:$B$9,2,FALSE)</f>
        <v>#N/A</v>
      </c>
    </row>
    <row r="341" spans="1:40" ht="17.25">
      <c r="A341" s="99" t="s">
        <v>960</v>
      </c>
      <c r="B341" s="99" t="s">
        <v>87</v>
      </c>
      <c r="C341" s="99" t="s">
        <v>80</v>
      </c>
      <c r="D341" s="99" t="s">
        <v>1318</v>
      </c>
      <c r="E341" s="99" t="s">
        <v>1319</v>
      </c>
      <c r="F341" s="99" t="s">
        <v>1320</v>
      </c>
      <c r="G341" s="99" t="s">
        <v>74</v>
      </c>
      <c r="H341" s="99" t="s">
        <v>75</v>
      </c>
      <c r="I341" s="99" t="s">
        <v>411</v>
      </c>
      <c r="J341" s="99" t="s">
        <v>4</v>
      </c>
      <c r="K341" s="99" t="s">
        <v>1321</v>
      </c>
      <c r="L341" s="103">
        <v>42577</v>
      </c>
      <c r="M341" s="103">
        <v>43646</v>
      </c>
      <c r="N341" s="104">
        <v>350000</v>
      </c>
      <c r="O341" s="104">
        <v>309027.45</v>
      </c>
      <c r="P341" s="104">
        <v>133842.06</v>
      </c>
      <c r="Q341" s="104">
        <v>32223.040000000001</v>
      </c>
      <c r="R341" s="167">
        <f>IF(MONTH(M341)&gt;6,YEAR(M341)+1,YEAR(M341))</f>
        <v>2019</v>
      </c>
      <c r="S341" s="215">
        <f>YEAR(L341)</f>
        <v>2016</v>
      </c>
      <c r="T341" s="214">
        <f>MONTH(L341)</f>
        <v>7</v>
      </c>
      <c r="U341" s="211" t="str">
        <f>IF(T341&gt;9,CONCATENATE(S341,T341),CONCATENATE(S341,"0",T341))</f>
        <v>201607</v>
      </c>
      <c r="V341" s="214">
        <f>N341-O341</f>
        <v>40972.549999999988</v>
      </c>
      <c r="W341" s="214">
        <f ca="1">ROUNDUP((TODAY()-L341)/(365.25/12),0)</f>
        <v>34</v>
      </c>
      <c r="X341" s="214">
        <f>ROUNDDOWN((M341-L341)/(365.25/12),0)</f>
        <v>35</v>
      </c>
      <c r="Y341" s="214">
        <f ca="1">ROUNDDOWN((M341-TODAY())/(365.25/12),0)</f>
        <v>1</v>
      </c>
      <c r="Z341" s="216">
        <f ca="1">W341/X341</f>
        <v>0.97142857142857142</v>
      </c>
      <c r="AA341" s="216">
        <f>O341/N341</f>
        <v>0.88293557142857149</v>
      </c>
      <c r="AB341" s="216">
        <f ca="1">AA341-Z341</f>
        <v>-8.8492999999999933E-2</v>
      </c>
      <c r="AC341" s="217">
        <f ca="1">O341/W341</f>
        <v>9089.0426470588245</v>
      </c>
      <c r="AD341" s="214">
        <f ca="1">V341-(("june 30, 2018"-TODAY())*AC341)</f>
        <v>2831308.6426470592</v>
      </c>
      <c r="AE341" s="211" t="str">
        <f ca="1">IF(W341&gt;36,"1","")</f>
        <v/>
      </c>
      <c r="AF341" s="211" t="str">
        <f ca="1">IF(Y341&lt;1,"1","")</f>
        <v/>
      </c>
      <c r="AG341" s="211" t="str">
        <f ca="1">IF(AB341&lt;-15%,"1","")</f>
        <v/>
      </c>
      <c r="AH341" s="211" t="str">
        <f>IF(AA341&lt;40%,"1","")</f>
        <v/>
      </c>
      <c r="AI341" s="211" t="str">
        <f ca="1">IF(W341&gt;23,IF(AA341&lt;60%,"1",""),"")</f>
        <v/>
      </c>
      <c r="AJ341" s="211" t="str">
        <f ca="1">IF(Y341&lt;7,IF(AA341&lt;40%,"1",""),"")</f>
        <v/>
      </c>
      <c r="AK341" s="211" t="str">
        <f ca="1">IF(AD341&lt;0,"1","")</f>
        <v/>
      </c>
      <c r="AL341" s="218"/>
      <c r="AM341" s="218"/>
      <c r="AN341" s="211" t="e">
        <f>VLOOKUP(J341,'[2]Region code'!$A$3:$B$9,2,FALSE)</f>
        <v>#N/A</v>
      </c>
    </row>
    <row r="342" spans="1:40" ht="17.25">
      <c r="A342" s="99" t="s">
        <v>960</v>
      </c>
      <c r="B342" s="99" t="s">
        <v>87</v>
      </c>
      <c r="C342" s="99" t="s">
        <v>80</v>
      </c>
      <c r="D342" s="99" t="s">
        <v>1322</v>
      </c>
      <c r="E342" s="99" t="s">
        <v>1323</v>
      </c>
      <c r="F342" s="99" t="s">
        <v>1324</v>
      </c>
      <c r="G342" s="99" t="s">
        <v>74</v>
      </c>
      <c r="H342" s="99" t="s">
        <v>75</v>
      </c>
      <c r="I342" s="99" t="s">
        <v>1325</v>
      </c>
      <c r="J342" s="99" t="s">
        <v>4</v>
      </c>
      <c r="K342" s="99" t="s">
        <v>92</v>
      </c>
      <c r="L342" s="103">
        <v>42569</v>
      </c>
      <c r="M342" s="103">
        <v>43708</v>
      </c>
      <c r="N342" s="104">
        <v>250000</v>
      </c>
      <c r="O342" s="104">
        <v>140422.04999999999</v>
      </c>
      <c r="P342" s="104">
        <v>32263.98</v>
      </c>
      <c r="Q342" s="104">
        <v>91210.49</v>
      </c>
      <c r="R342" s="167">
        <f>IF(MONTH(M342)&gt;6,YEAR(M342)+1,YEAR(M342))</f>
        <v>2020</v>
      </c>
      <c r="S342" s="215">
        <f>YEAR(L342)</f>
        <v>2016</v>
      </c>
      <c r="T342" s="214">
        <f>MONTH(L342)</f>
        <v>7</v>
      </c>
      <c r="U342" s="211" t="str">
        <f>IF(T342&gt;9,CONCATENATE(S342,T342),CONCATENATE(S342,"0",T342))</f>
        <v>201607</v>
      </c>
      <c r="V342" s="214">
        <f>N342-O342</f>
        <v>109577.95000000001</v>
      </c>
      <c r="W342" s="214">
        <f ca="1">ROUNDUP((TODAY()-L342)/(365.25/12),0)</f>
        <v>34</v>
      </c>
      <c r="X342" s="214">
        <f>ROUNDDOWN((M342-L342)/(365.25/12),0)</f>
        <v>37</v>
      </c>
      <c r="Y342" s="214">
        <f ca="1">ROUNDDOWN((M342-TODAY())/(365.25/12),0)</f>
        <v>3</v>
      </c>
      <c r="Z342" s="216">
        <f ca="1">W342/X342</f>
        <v>0.91891891891891897</v>
      </c>
      <c r="AA342" s="216">
        <f>O342/N342</f>
        <v>0.56168819999999997</v>
      </c>
      <c r="AB342" s="216">
        <f ca="1">AA342-Z342</f>
        <v>-0.357230718918919</v>
      </c>
      <c r="AC342" s="217">
        <f ca="1">O342/W342</f>
        <v>4130.0602941176467</v>
      </c>
      <c r="AD342" s="214">
        <f ca="1">V342-(("june 30, 2018"-TODAY())*AC342)</f>
        <v>1377506.4602941175</v>
      </c>
      <c r="AE342" s="211" t="str">
        <f ca="1">IF(W342&gt;36,"1","")</f>
        <v/>
      </c>
      <c r="AF342" s="211" t="str">
        <f ca="1">IF(Y342&lt;1,"1","")</f>
        <v/>
      </c>
      <c r="AG342" s="211" t="str">
        <f ca="1">IF(AB342&lt;-15%,"1","")</f>
        <v>1</v>
      </c>
      <c r="AH342" s="211" t="str">
        <f>IF(AA342&lt;40%,"1","")</f>
        <v/>
      </c>
      <c r="AI342" s="211" t="str">
        <f ca="1">IF(W342&gt;23,IF(AA342&lt;60%,"1",""),"")</f>
        <v>1</v>
      </c>
      <c r="AJ342" s="211" t="str">
        <f ca="1">IF(Y342&lt;7,IF(AA342&lt;40%,"1",""),"")</f>
        <v/>
      </c>
      <c r="AK342" s="211" t="str">
        <f ca="1">IF(AD342&lt;0,"1","")</f>
        <v/>
      </c>
      <c r="AL342" s="218"/>
      <c r="AM342" s="218"/>
      <c r="AN342" s="211" t="e">
        <f>VLOOKUP(J342,'[2]Region code'!$A$3:$B$9,2,FALSE)</f>
        <v>#N/A</v>
      </c>
    </row>
    <row r="343" spans="1:40" ht="17.25">
      <c r="A343" s="99" t="s">
        <v>236</v>
      </c>
      <c r="B343" s="99" t="s">
        <v>237</v>
      </c>
      <c r="C343" s="99" t="s">
        <v>238</v>
      </c>
      <c r="D343" s="99" t="s">
        <v>1326</v>
      </c>
      <c r="E343" s="99" t="s">
        <v>1327</v>
      </c>
      <c r="F343" s="99" t="s">
        <v>1328</v>
      </c>
      <c r="G343" s="99" t="s">
        <v>74</v>
      </c>
      <c r="H343" s="99" t="s">
        <v>75</v>
      </c>
      <c r="I343" s="99" t="s">
        <v>1329</v>
      </c>
      <c r="J343" s="99" t="s">
        <v>7</v>
      </c>
      <c r="K343" s="99" t="s">
        <v>161</v>
      </c>
      <c r="L343" s="103">
        <v>42545</v>
      </c>
      <c r="M343" s="103">
        <v>44316</v>
      </c>
      <c r="N343" s="104">
        <v>1050000</v>
      </c>
      <c r="O343" s="104">
        <v>831229.79</v>
      </c>
      <c r="P343" s="104">
        <v>232491.46</v>
      </c>
      <c r="Q343" s="104">
        <v>197107</v>
      </c>
      <c r="R343" s="167">
        <f>IF(MONTH(M343)&gt;6,YEAR(M343)+1,YEAR(M343))</f>
        <v>2021</v>
      </c>
      <c r="S343" s="215">
        <f>YEAR(L343)</f>
        <v>2016</v>
      </c>
      <c r="T343" s="214">
        <f>MONTH(L343)</f>
        <v>6</v>
      </c>
      <c r="U343" s="211" t="str">
        <f>IF(T343&gt;9,CONCATENATE(S343,T343),CONCATENATE(S343,"0",T343))</f>
        <v>201606</v>
      </c>
      <c r="V343" s="214">
        <f>N343-O343</f>
        <v>218770.20999999996</v>
      </c>
      <c r="W343" s="214">
        <f ca="1">ROUNDUP((TODAY()-L343)/(365.25/12),0)</f>
        <v>35</v>
      </c>
      <c r="X343" s="214">
        <f>ROUNDDOWN((M343-L343)/(365.25/12),0)</f>
        <v>58</v>
      </c>
      <c r="Y343" s="214">
        <f ca="1">ROUNDDOWN((M343-TODAY())/(365.25/12),0)</f>
        <v>23</v>
      </c>
      <c r="Z343" s="216">
        <f ca="1">W343/X343</f>
        <v>0.60344827586206895</v>
      </c>
      <c r="AA343" s="216">
        <f>O343/N343</f>
        <v>0.79164741904761904</v>
      </c>
      <c r="AB343" s="216">
        <f ca="1">AA343-Z343</f>
        <v>0.18819914318555009</v>
      </c>
      <c r="AC343" s="217">
        <f ca="1">O343/W343</f>
        <v>23749.422571428571</v>
      </c>
      <c r="AD343" s="214">
        <f ca="1">V343-(("june 30, 2018"-TODAY())*AC343)</f>
        <v>7509842.9394285716</v>
      </c>
      <c r="AE343" s="211" t="str">
        <f ca="1">IF(W343&gt;36,"1","")</f>
        <v/>
      </c>
      <c r="AF343" s="211" t="str">
        <f ca="1">IF(Y343&lt;1,"1","")</f>
        <v/>
      </c>
      <c r="AG343" s="211" t="str">
        <f ca="1">IF(AB343&lt;-15%,"1","")</f>
        <v/>
      </c>
      <c r="AH343" s="211" t="str">
        <f>IF(AA343&lt;40%,"1","")</f>
        <v/>
      </c>
      <c r="AI343" s="211" t="str">
        <f ca="1">IF(W343&gt;23,IF(AA343&lt;60%,"1",""),"")</f>
        <v/>
      </c>
      <c r="AJ343" s="211" t="str">
        <f ca="1">IF(Y343&lt;7,IF(AA343&lt;40%,"1",""),"")</f>
        <v/>
      </c>
      <c r="AK343" s="211" t="str">
        <f ca="1">IF(AD343&lt;0,"1","")</f>
        <v/>
      </c>
      <c r="AL343" s="218"/>
      <c r="AM343" s="218"/>
      <c r="AN343" s="211" t="e">
        <f>VLOOKUP(J343,'[2]Region code'!$A$3:$B$9,2,FALSE)</f>
        <v>#N/A</v>
      </c>
    </row>
    <row r="344" spans="1:40" ht="17.25">
      <c r="A344" s="99" t="s">
        <v>1025</v>
      </c>
      <c r="B344" s="99" t="s">
        <v>274</v>
      </c>
      <c r="C344" s="99" t="s">
        <v>80</v>
      </c>
      <c r="D344" s="99" t="s">
        <v>1330</v>
      </c>
      <c r="E344" s="99" t="s">
        <v>1331</v>
      </c>
      <c r="F344" s="99" t="s">
        <v>1332</v>
      </c>
      <c r="G344" s="99" t="s">
        <v>74</v>
      </c>
      <c r="H344" s="99" t="s">
        <v>75</v>
      </c>
      <c r="I344" s="99" t="s">
        <v>1333</v>
      </c>
      <c r="J344" s="99" t="s">
        <v>84</v>
      </c>
      <c r="K344" s="99" t="s">
        <v>85</v>
      </c>
      <c r="L344" s="103">
        <v>42530</v>
      </c>
      <c r="M344" s="103">
        <v>44012</v>
      </c>
      <c r="N344" s="104">
        <v>3114309</v>
      </c>
      <c r="O344" s="104">
        <v>1512987.45</v>
      </c>
      <c r="P344" s="104">
        <v>524868.69999999995</v>
      </c>
      <c r="Q344" s="104">
        <v>202602.17</v>
      </c>
      <c r="R344" s="167">
        <f>IF(MONTH(M344)&gt;6,YEAR(M344)+1,YEAR(M344))</f>
        <v>2020</v>
      </c>
      <c r="S344" s="215">
        <f>YEAR(L344)</f>
        <v>2016</v>
      </c>
      <c r="T344" s="214">
        <f>MONTH(L344)</f>
        <v>6</v>
      </c>
      <c r="U344" s="211" t="str">
        <f>IF(T344&gt;9,CONCATENATE(S344,T344),CONCATENATE(S344,"0",T344))</f>
        <v>201606</v>
      </c>
      <c r="V344" s="214">
        <f>N344-O344</f>
        <v>1601321.55</v>
      </c>
      <c r="W344" s="214">
        <f ca="1">ROUNDUP((TODAY()-L344)/(365.25/12),0)</f>
        <v>35</v>
      </c>
      <c r="X344" s="214">
        <f>ROUNDDOWN((M344-L344)/(365.25/12),0)</f>
        <v>48</v>
      </c>
      <c r="Y344" s="214">
        <f ca="1">ROUNDDOWN((M344-TODAY())/(365.25/12),0)</f>
        <v>13</v>
      </c>
      <c r="Z344" s="216">
        <f ca="1">W344/X344</f>
        <v>0.72916666666666663</v>
      </c>
      <c r="AA344" s="216">
        <f>O344/N344</f>
        <v>0.48581802576430277</v>
      </c>
      <c r="AB344" s="216">
        <f ca="1">AA344-Z344</f>
        <v>-0.24334864090236386</v>
      </c>
      <c r="AC344" s="217">
        <f ca="1">O344/W344</f>
        <v>43228.212857142855</v>
      </c>
      <c r="AD344" s="214">
        <f ca="1">V344-(("june 30, 2018"-TODAY())*AC344)</f>
        <v>14872382.897142857</v>
      </c>
      <c r="AE344" s="211" t="str">
        <f ca="1">IF(W344&gt;36,"1","")</f>
        <v/>
      </c>
      <c r="AF344" s="211" t="str">
        <f ca="1">IF(Y344&lt;1,"1","")</f>
        <v/>
      </c>
      <c r="AG344" s="211" t="str">
        <f ca="1">IF(AB344&lt;-15%,"1","")</f>
        <v>1</v>
      </c>
      <c r="AH344" s="211" t="str">
        <f>IF(AA344&lt;40%,"1","")</f>
        <v/>
      </c>
      <c r="AI344" s="211" t="str">
        <f ca="1">IF(W344&gt;23,IF(AA344&lt;60%,"1",""),"")</f>
        <v>1</v>
      </c>
      <c r="AJ344" s="211" t="str">
        <f ca="1">IF(Y344&lt;7,IF(AA344&lt;40%,"1",""),"")</f>
        <v/>
      </c>
      <c r="AK344" s="211" t="str">
        <f ca="1">IF(AD344&lt;0,"1","")</f>
        <v/>
      </c>
      <c r="AL344" s="218"/>
      <c r="AM344" s="218"/>
      <c r="AN344" s="211" t="e">
        <f>VLOOKUP(J344,'[2]Region code'!$A$3:$B$9,2,FALSE)</f>
        <v>#N/A</v>
      </c>
    </row>
    <row r="345" spans="1:40" ht="17.25">
      <c r="A345" s="99" t="s">
        <v>1080</v>
      </c>
      <c r="B345" s="99" t="s">
        <v>776</v>
      </c>
      <c r="C345" s="99" t="s">
        <v>80</v>
      </c>
      <c r="D345" s="99" t="s">
        <v>1334</v>
      </c>
      <c r="E345" s="99" t="s">
        <v>1335</v>
      </c>
      <c r="F345" s="99" t="s">
        <v>1336</v>
      </c>
      <c r="G345" s="99" t="s">
        <v>74</v>
      </c>
      <c r="H345" s="99" t="s">
        <v>75</v>
      </c>
      <c r="I345" s="99" t="s">
        <v>1246</v>
      </c>
      <c r="J345" s="99" t="s">
        <v>84</v>
      </c>
      <c r="K345" s="99" t="s">
        <v>85</v>
      </c>
      <c r="L345" s="103">
        <v>42527</v>
      </c>
      <c r="M345" s="103">
        <v>43646</v>
      </c>
      <c r="N345" s="104">
        <v>650000</v>
      </c>
      <c r="O345" s="104">
        <v>615337.66</v>
      </c>
      <c r="P345" s="104">
        <v>63180.15</v>
      </c>
      <c r="Q345" s="104">
        <v>2500</v>
      </c>
      <c r="R345" s="167">
        <f>IF(MONTH(M345)&gt;6,YEAR(M345)+1,YEAR(M345))</f>
        <v>2019</v>
      </c>
      <c r="S345" s="215">
        <f>YEAR(L345)</f>
        <v>2016</v>
      </c>
      <c r="T345" s="214">
        <f>MONTH(L345)</f>
        <v>6</v>
      </c>
      <c r="U345" s="211" t="str">
        <f>IF(T345&gt;9,CONCATENATE(S345,T345),CONCATENATE(S345,"0",T345))</f>
        <v>201606</v>
      </c>
      <c r="V345" s="214">
        <f>N345-O345</f>
        <v>34662.339999999967</v>
      </c>
      <c r="W345" s="214">
        <f ca="1">ROUNDUP((TODAY()-L345)/(365.25/12),0)</f>
        <v>35</v>
      </c>
      <c r="X345" s="214">
        <f>ROUNDDOWN((M345-L345)/(365.25/12),0)</f>
        <v>36</v>
      </c>
      <c r="Y345" s="214">
        <f ca="1">ROUNDDOWN((M345-TODAY())/(365.25/12),0)</f>
        <v>1</v>
      </c>
      <c r="Z345" s="216">
        <f ca="1">W345/X345</f>
        <v>0.97222222222222221</v>
      </c>
      <c r="AA345" s="216">
        <f>O345/N345</f>
        <v>0.94667332307692309</v>
      </c>
      <c r="AB345" s="216">
        <f ca="1">AA345-Z345</f>
        <v>-2.554889914529912E-2</v>
      </c>
      <c r="AC345" s="217">
        <f ca="1">O345/W345</f>
        <v>17581.076000000001</v>
      </c>
      <c r="AD345" s="214">
        <f ca="1">V345-(("june 30, 2018"-TODAY())*AC345)</f>
        <v>5432052.6720000003</v>
      </c>
      <c r="AE345" s="211" t="str">
        <f ca="1">IF(W345&gt;36,"1","")</f>
        <v/>
      </c>
      <c r="AF345" s="211" t="str">
        <f ca="1">IF(Y345&lt;1,"1","")</f>
        <v/>
      </c>
      <c r="AG345" s="211" t="str">
        <f ca="1">IF(AB345&lt;-15%,"1","")</f>
        <v/>
      </c>
      <c r="AH345" s="211" t="str">
        <f>IF(AA345&lt;40%,"1","")</f>
        <v/>
      </c>
      <c r="AI345" s="211" t="str">
        <f ca="1">IF(W345&gt;23,IF(AA345&lt;60%,"1",""),"")</f>
        <v/>
      </c>
      <c r="AJ345" s="211" t="str">
        <f ca="1">IF(Y345&lt;7,IF(AA345&lt;40%,"1",""),"")</f>
        <v/>
      </c>
      <c r="AK345" s="211" t="str">
        <f ca="1">IF(AD345&lt;0,"1","")</f>
        <v/>
      </c>
      <c r="AL345" s="218"/>
      <c r="AM345" s="218"/>
      <c r="AN345" s="211" t="e">
        <f>VLOOKUP(J345,'[2]Region code'!$A$3:$B$9,2,FALSE)</f>
        <v>#N/A</v>
      </c>
    </row>
    <row r="346" spans="1:40" ht="17.25">
      <c r="A346" s="99" t="s">
        <v>1303</v>
      </c>
      <c r="B346" s="99" t="s">
        <v>1304</v>
      </c>
      <c r="C346" s="99" t="s">
        <v>1305</v>
      </c>
      <c r="D346" s="99" t="s">
        <v>1337</v>
      </c>
      <c r="E346" s="99" t="s">
        <v>1307</v>
      </c>
      <c r="F346" s="99" t="s">
        <v>1338</v>
      </c>
      <c r="G346" s="99" t="s">
        <v>74</v>
      </c>
      <c r="H346" s="99" t="s">
        <v>75</v>
      </c>
      <c r="I346" s="99" t="s">
        <v>1309</v>
      </c>
      <c r="J346" s="99" t="s">
        <v>84</v>
      </c>
      <c r="K346" s="99" t="s">
        <v>85</v>
      </c>
      <c r="L346" s="103">
        <v>42520</v>
      </c>
      <c r="M346" s="103">
        <v>43830</v>
      </c>
      <c r="N346" s="104">
        <v>1031991</v>
      </c>
      <c r="O346" s="104">
        <v>713842.49</v>
      </c>
      <c r="P346" s="104">
        <v>214805.07</v>
      </c>
      <c r="Q346" s="104">
        <v>341120</v>
      </c>
      <c r="R346" s="167">
        <f>IF(MONTH(M346)&gt;6,YEAR(M346)+1,YEAR(M346))</f>
        <v>2020</v>
      </c>
      <c r="S346" s="215">
        <f>YEAR(L346)</f>
        <v>2016</v>
      </c>
      <c r="T346" s="214">
        <f>MONTH(L346)</f>
        <v>5</v>
      </c>
      <c r="U346" s="211" t="str">
        <f>IF(T346&gt;9,CONCATENATE(S346,T346),CONCATENATE(S346,"0",T346))</f>
        <v>201605</v>
      </c>
      <c r="V346" s="214">
        <f>N346-O346</f>
        <v>318148.51</v>
      </c>
      <c r="W346" s="214">
        <f ca="1">ROUNDUP((TODAY()-L346)/(365.25/12),0)</f>
        <v>36</v>
      </c>
      <c r="X346" s="214">
        <f>ROUNDDOWN((M346-L346)/(365.25/12),0)</f>
        <v>43</v>
      </c>
      <c r="Y346" s="214">
        <f ca="1">ROUNDDOWN((M346-TODAY())/(365.25/12),0)</f>
        <v>7</v>
      </c>
      <c r="Z346" s="216">
        <f ca="1">W346/X346</f>
        <v>0.83720930232558144</v>
      </c>
      <c r="AA346" s="216">
        <f>O346/N346</f>
        <v>0.69171387153570141</v>
      </c>
      <c r="AB346" s="216">
        <f ca="1">AA346-Z346</f>
        <v>-0.14549543078988003</v>
      </c>
      <c r="AC346" s="217">
        <f ca="1">O346/W346</f>
        <v>19828.958055555555</v>
      </c>
      <c r="AD346" s="214">
        <f ca="1">V346-(("june 30, 2018"-TODAY())*AC346)</f>
        <v>6405638.6330555547</v>
      </c>
      <c r="AE346" s="211" t="str">
        <f ca="1">IF(W346&gt;36,"1","")</f>
        <v/>
      </c>
      <c r="AF346" s="211" t="str">
        <f ca="1">IF(Y346&lt;1,"1","")</f>
        <v/>
      </c>
      <c r="AG346" s="211" t="str">
        <f ca="1">IF(AB346&lt;-15%,"1","")</f>
        <v/>
      </c>
      <c r="AH346" s="211" t="str">
        <f>IF(AA346&lt;40%,"1","")</f>
        <v/>
      </c>
      <c r="AI346" s="211" t="str">
        <f ca="1">IF(W346&gt;23,IF(AA346&lt;60%,"1",""),"")</f>
        <v/>
      </c>
      <c r="AJ346" s="211" t="str">
        <f ca="1">IF(Y346&lt;7,IF(AA346&lt;40%,"1",""),"")</f>
        <v/>
      </c>
      <c r="AK346" s="211" t="str">
        <f ca="1">IF(AD346&lt;0,"1","")</f>
        <v/>
      </c>
      <c r="AL346" s="218"/>
      <c r="AM346" s="218"/>
      <c r="AN346" s="211" t="e">
        <f>VLOOKUP(J346,'[2]Region code'!$A$3:$B$9,2,FALSE)</f>
        <v>#N/A</v>
      </c>
    </row>
    <row r="347" spans="1:40" ht="17.25">
      <c r="A347" s="99" t="s">
        <v>118</v>
      </c>
      <c r="B347" s="99" t="s">
        <v>119</v>
      </c>
      <c r="C347" s="99" t="s">
        <v>120</v>
      </c>
      <c r="D347" s="99" t="s">
        <v>1339</v>
      </c>
      <c r="E347" s="99" t="s">
        <v>1340</v>
      </c>
      <c r="F347" s="99" t="s">
        <v>1341</v>
      </c>
      <c r="G347" s="99" t="s">
        <v>74</v>
      </c>
      <c r="H347" s="99" t="s">
        <v>75</v>
      </c>
      <c r="I347" s="99" t="s">
        <v>411</v>
      </c>
      <c r="J347" s="99" t="s">
        <v>4</v>
      </c>
      <c r="K347" s="99" t="s">
        <v>394</v>
      </c>
      <c r="L347" s="103">
        <v>42513</v>
      </c>
      <c r="M347" s="103">
        <v>43600</v>
      </c>
      <c r="N347" s="104">
        <v>1250000</v>
      </c>
      <c r="O347" s="104">
        <v>1242491.05</v>
      </c>
      <c r="P347" s="104">
        <v>122226.82</v>
      </c>
      <c r="Q347" s="104">
        <v>0</v>
      </c>
      <c r="R347" s="167">
        <f>IF(MONTH(M347)&gt;6,YEAR(M347)+1,YEAR(M347))</f>
        <v>2019</v>
      </c>
      <c r="S347" s="215">
        <f>YEAR(L347)</f>
        <v>2016</v>
      </c>
      <c r="T347" s="214">
        <f>MONTH(L347)</f>
        <v>5</v>
      </c>
      <c r="U347" s="211" t="str">
        <f>IF(T347&gt;9,CONCATENATE(S347,T347),CONCATENATE(S347,"0",T347))</f>
        <v>201605</v>
      </c>
      <c r="V347" s="214">
        <f>N347-O347</f>
        <v>7508.9499999999534</v>
      </c>
      <c r="W347" s="214">
        <f ca="1">ROUNDUP((TODAY()-L347)/(365.25/12),0)</f>
        <v>36</v>
      </c>
      <c r="X347" s="214">
        <f>ROUNDDOWN((M347-L347)/(365.25/12),0)</f>
        <v>35</v>
      </c>
      <c r="Y347" s="214">
        <f ca="1">ROUNDDOWN((M347-TODAY())/(365.25/12),0)</f>
        <v>0</v>
      </c>
      <c r="Z347" s="216">
        <f ca="1">W347/X347</f>
        <v>1.0285714285714285</v>
      </c>
      <c r="AA347" s="216">
        <f>O347/N347</f>
        <v>0.99399283999999999</v>
      </c>
      <c r="AB347" s="216">
        <f ca="1">AA347-Z347</f>
        <v>-3.4578588571428481E-2</v>
      </c>
      <c r="AC347" s="217">
        <f ca="1">O347/W347</f>
        <v>34513.640277777777</v>
      </c>
      <c r="AD347" s="214">
        <f ca="1">V347-(("june 30, 2018"-TODAY())*AC347)</f>
        <v>10603196.515277777</v>
      </c>
      <c r="AE347" s="211" t="str">
        <f ca="1">IF(W347&gt;36,"1","")</f>
        <v/>
      </c>
      <c r="AF347" s="211" t="str">
        <f ca="1">IF(Y347&lt;1,"1","")</f>
        <v>1</v>
      </c>
      <c r="AG347" s="211" t="str">
        <f ca="1">IF(AB347&lt;-15%,"1","")</f>
        <v/>
      </c>
      <c r="AH347" s="211" t="str">
        <f>IF(AA347&lt;40%,"1","")</f>
        <v/>
      </c>
      <c r="AI347" s="211" t="str">
        <f ca="1">IF(W347&gt;23,IF(AA347&lt;60%,"1",""),"")</f>
        <v/>
      </c>
      <c r="AJ347" s="211" t="str">
        <f ca="1">IF(Y347&lt;7,IF(AA347&lt;40%,"1",""),"")</f>
        <v/>
      </c>
      <c r="AK347" s="211" t="str">
        <f ca="1">IF(AD347&lt;0,"1","")</f>
        <v/>
      </c>
      <c r="AL347" s="218"/>
      <c r="AM347" s="218"/>
      <c r="AN347" s="211" t="e">
        <f>VLOOKUP(J347,'[2]Region code'!$A$3:$B$9,2,FALSE)</f>
        <v>#N/A</v>
      </c>
    </row>
    <row r="348" spans="1:40" ht="17.25">
      <c r="A348" s="99" t="s">
        <v>1345</v>
      </c>
      <c r="B348" s="99" t="s">
        <v>453</v>
      </c>
      <c r="C348" s="99" t="s">
        <v>80</v>
      </c>
      <c r="D348" s="99" t="s">
        <v>1346</v>
      </c>
      <c r="E348" s="99" t="s">
        <v>455</v>
      </c>
      <c r="F348" s="99" t="s">
        <v>1347</v>
      </c>
      <c r="G348" s="99" t="s">
        <v>74</v>
      </c>
      <c r="H348" s="99" t="s">
        <v>75</v>
      </c>
      <c r="I348" s="99" t="s">
        <v>457</v>
      </c>
      <c r="J348" s="99" t="s">
        <v>84</v>
      </c>
      <c r="K348" s="99" t="s">
        <v>85</v>
      </c>
      <c r="L348" s="103">
        <v>42503</v>
      </c>
      <c r="M348" s="103">
        <v>44074</v>
      </c>
      <c r="N348" s="104">
        <v>8205142</v>
      </c>
      <c r="O348" s="104">
        <v>8136715.2199999997</v>
      </c>
      <c r="P348" s="104">
        <v>759165.47</v>
      </c>
      <c r="Q348" s="104">
        <v>30618</v>
      </c>
      <c r="R348" s="167">
        <f>IF(MONTH(M348)&gt;6,YEAR(M348)+1,YEAR(M348))</f>
        <v>2021</v>
      </c>
      <c r="S348" s="215">
        <f>YEAR(L348)</f>
        <v>2016</v>
      </c>
      <c r="T348" s="214">
        <f>MONTH(L348)</f>
        <v>5</v>
      </c>
      <c r="U348" s="211" t="str">
        <f>IF(T348&gt;9,CONCATENATE(S348,T348),CONCATENATE(S348,"0",T348))</f>
        <v>201605</v>
      </c>
      <c r="V348" s="214">
        <f>N348-O348</f>
        <v>68426.780000000261</v>
      </c>
      <c r="W348" s="214">
        <f ca="1">ROUNDUP((TODAY()-L348)/(365.25/12),0)</f>
        <v>36</v>
      </c>
      <c r="X348" s="214">
        <f>ROUNDDOWN((M348-L348)/(365.25/12),0)</f>
        <v>51</v>
      </c>
      <c r="Y348" s="214">
        <f ca="1">ROUNDDOWN((M348-TODAY())/(365.25/12),0)</f>
        <v>15</v>
      </c>
      <c r="Z348" s="216">
        <f ca="1">W348/X348</f>
        <v>0.70588235294117652</v>
      </c>
      <c r="AA348" s="216">
        <f>O348/N348</f>
        <v>0.991660500208284</v>
      </c>
      <c r="AB348" s="216">
        <f ca="1">AA348-Z348</f>
        <v>0.28577814726710749</v>
      </c>
      <c r="AC348" s="217">
        <f ca="1">O348/W348</f>
        <v>226019.86722222221</v>
      </c>
      <c r="AD348" s="214">
        <f ca="1">V348-(("june 30, 2018"-TODAY())*AC348)</f>
        <v>69456526.017222226</v>
      </c>
      <c r="AE348" s="211" t="str">
        <f ca="1">IF(W348&gt;36,"1","")</f>
        <v/>
      </c>
      <c r="AF348" s="211" t="str">
        <f ca="1">IF(Y348&lt;1,"1","")</f>
        <v/>
      </c>
      <c r="AG348" s="211" t="str">
        <f ca="1">IF(AB348&lt;-15%,"1","")</f>
        <v/>
      </c>
      <c r="AH348" s="211" t="str">
        <f>IF(AA348&lt;40%,"1","")</f>
        <v/>
      </c>
      <c r="AI348" s="211" t="str">
        <f ca="1">IF(W348&gt;23,IF(AA348&lt;60%,"1",""),"")</f>
        <v/>
      </c>
      <c r="AJ348" s="211" t="str">
        <f ca="1">IF(Y348&lt;7,IF(AA348&lt;40%,"1",""),"")</f>
        <v/>
      </c>
      <c r="AK348" s="211" t="str">
        <f ca="1">IF(AD348&lt;0,"1","")</f>
        <v/>
      </c>
      <c r="AL348" s="218"/>
      <c r="AM348" s="218"/>
      <c r="AN348" s="211" t="e">
        <f>VLOOKUP(J348,'[2]Region code'!$A$3:$B$9,2,FALSE)</f>
        <v>#N/A</v>
      </c>
    </row>
    <row r="349" spans="1:40" ht="17.25">
      <c r="A349" s="99" t="s">
        <v>1303</v>
      </c>
      <c r="B349" s="99" t="s">
        <v>1304</v>
      </c>
      <c r="C349" s="99" t="s">
        <v>1305</v>
      </c>
      <c r="D349" s="99" t="s">
        <v>1348</v>
      </c>
      <c r="E349" s="99" t="s">
        <v>455</v>
      </c>
      <c r="F349" s="99" t="s">
        <v>1349</v>
      </c>
      <c r="G349" s="99" t="s">
        <v>74</v>
      </c>
      <c r="H349" s="99" t="s">
        <v>75</v>
      </c>
      <c r="I349" s="99" t="s">
        <v>1350</v>
      </c>
      <c r="J349" s="99" t="s">
        <v>84</v>
      </c>
      <c r="K349" s="99" t="s">
        <v>85</v>
      </c>
      <c r="L349" s="103">
        <v>42496</v>
      </c>
      <c r="M349" s="103">
        <v>43828</v>
      </c>
      <c r="N349" s="104">
        <v>54655.3</v>
      </c>
      <c r="O349" s="104">
        <v>35821.42</v>
      </c>
      <c r="P349" s="104">
        <v>10724.86</v>
      </c>
      <c r="Q349" s="104">
        <v>0</v>
      </c>
      <c r="R349" s="167">
        <f>IF(MONTH(M349)&gt;6,YEAR(M349)+1,YEAR(M349))</f>
        <v>2020</v>
      </c>
      <c r="S349" s="215">
        <f>YEAR(L349)</f>
        <v>2016</v>
      </c>
      <c r="T349" s="214">
        <f>MONTH(L349)</f>
        <v>5</v>
      </c>
      <c r="U349" s="211" t="str">
        <f>IF(T349&gt;9,CONCATENATE(S349,T349),CONCATENATE(S349,"0",T349))</f>
        <v>201605</v>
      </c>
      <c r="V349" s="214">
        <f>N349-O349</f>
        <v>18833.880000000005</v>
      </c>
      <c r="W349" s="214">
        <f ca="1">ROUNDUP((TODAY()-L349)/(365.25/12),0)</f>
        <v>36</v>
      </c>
      <c r="X349" s="214">
        <f>ROUNDDOWN((M349-L349)/(365.25/12),0)</f>
        <v>43</v>
      </c>
      <c r="Y349" s="214">
        <f ca="1">ROUNDDOWN((M349-TODAY())/(365.25/12),0)</f>
        <v>7</v>
      </c>
      <c r="Z349" s="216">
        <f ca="1">W349/X349</f>
        <v>0.83720930232558144</v>
      </c>
      <c r="AA349" s="216">
        <f>O349/N349</f>
        <v>0.6554061545723836</v>
      </c>
      <c r="AB349" s="216">
        <f ca="1">AA349-Z349</f>
        <v>-0.18180314775319784</v>
      </c>
      <c r="AC349" s="217">
        <f ca="1">O349/W349</f>
        <v>995.03944444444437</v>
      </c>
      <c r="AD349" s="214">
        <f ca="1">V349-(("june 30, 2018"-TODAY())*AC349)</f>
        <v>324310.98944444442</v>
      </c>
      <c r="AE349" s="211" t="str">
        <f ca="1">IF(W349&gt;36,"1","")</f>
        <v/>
      </c>
      <c r="AF349" s="211" t="str">
        <f ca="1">IF(Y349&lt;1,"1","")</f>
        <v/>
      </c>
      <c r="AG349" s="211" t="str">
        <f ca="1">IF(AB349&lt;-15%,"1","")</f>
        <v>1</v>
      </c>
      <c r="AH349" s="211" t="str">
        <f>IF(AA349&lt;40%,"1","")</f>
        <v/>
      </c>
      <c r="AI349" s="211" t="str">
        <f ca="1">IF(W349&gt;23,IF(AA349&lt;60%,"1",""),"")</f>
        <v/>
      </c>
      <c r="AJ349" s="211" t="str">
        <f ca="1">IF(Y349&lt;7,IF(AA349&lt;40%,"1",""),"")</f>
        <v/>
      </c>
      <c r="AK349" s="211" t="str">
        <f ca="1">IF(AD349&lt;0,"1","")</f>
        <v/>
      </c>
      <c r="AL349" s="218"/>
      <c r="AM349" s="218"/>
      <c r="AN349" s="211" t="e">
        <f>VLOOKUP(J349,'[2]Region code'!$A$3:$B$9,2,FALSE)</f>
        <v>#N/A</v>
      </c>
    </row>
    <row r="350" spans="1:40" ht="17.25">
      <c r="A350" s="99" t="s">
        <v>1046</v>
      </c>
      <c r="B350" s="99" t="s">
        <v>1047</v>
      </c>
      <c r="C350" s="99" t="s">
        <v>80</v>
      </c>
      <c r="D350" s="99" t="s">
        <v>1351</v>
      </c>
      <c r="E350" s="99" t="s">
        <v>623</v>
      </c>
      <c r="F350" s="99" t="s">
        <v>1352</v>
      </c>
      <c r="G350" s="99" t="s">
        <v>74</v>
      </c>
      <c r="H350" s="99" t="s">
        <v>75</v>
      </c>
      <c r="I350" s="99" t="s">
        <v>625</v>
      </c>
      <c r="J350" s="99" t="s">
        <v>5</v>
      </c>
      <c r="K350" s="99" t="s">
        <v>626</v>
      </c>
      <c r="L350" s="103">
        <v>42475</v>
      </c>
      <c r="M350" s="103">
        <v>43563</v>
      </c>
      <c r="N350" s="104">
        <v>500000</v>
      </c>
      <c r="O350" s="104">
        <v>489378.84</v>
      </c>
      <c r="P350" s="104">
        <v>47285.91</v>
      </c>
      <c r="Q350" s="104">
        <v>10500</v>
      </c>
      <c r="R350" s="167">
        <f>IF(MONTH(M350)&gt;6,YEAR(M350)+1,YEAR(M350))</f>
        <v>2019</v>
      </c>
      <c r="S350" s="215">
        <f>YEAR(L350)</f>
        <v>2016</v>
      </c>
      <c r="T350" s="214">
        <f>MONTH(L350)</f>
        <v>4</v>
      </c>
      <c r="U350" s="211" t="str">
        <f>IF(T350&gt;9,CONCATENATE(S350,T350),CONCATENATE(S350,"0",T350))</f>
        <v>201604</v>
      </c>
      <c r="V350" s="214">
        <f>N350-O350</f>
        <v>10621.159999999974</v>
      </c>
      <c r="W350" s="214">
        <f ca="1">ROUNDUP((TODAY()-L350)/(365.25/12),0)</f>
        <v>37</v>
      </c>
      <c r="X350" s="214">
        <f>ROUNDDOWN((M350-L350)/(365.25/12),0)</f>
        <v>35</v>
      </c>
      <c r="Y350" s="214">
        <f ca="1">ROUNDDOWN((M350-TODAY())/(365.25/12),0)</f>
        <v>0</v>
      </c>
      <c r="Z350" s="216">
        <f ca="1">W350/X350</f>
        <v>1.0571428571428572</v>
      </c>
      <c r="AA350" s="216">
        <f>O350/N350</f>
        <v>0.97875768000000007</v>
      </c>
      <c r="AB350" s="216">
        <f ca="1">AA350-Z350</f>
        <v>-7.8385177142857088E-2</v>
      </c>
      <c r="AC350" s="217">
        <f ca="1">O350/W350</f>
        <v>13226.455135135137</v>
      </c>
      <c r="AD350" s="214">
        <f ca="1">V350-(("june 30, 2018"-TODAY())*AC350)</f>
        <v>4071142.886486487</v>
      </c>
      <c r="AE350" s="211" t="str">
        <f ca="1">IF(W350&gt;36,"1","")</f>
        <v>1</v>
      </c>
      <c r="AF350" s="211" t="str">
        <f ca="1">IF(Y350&lt;1,"1","")</f>
        <v>1</v>
      </c>
      <c r="AG350" s="211" t="str">
        <f ca="1">IF(AB350&lt;-15%,"1","")</f>
        <v/>
      </c>
      <c r="AH350" s="211" t="str">
        <f>IF(AA350&lt;40%,"1","")</f>
        <v/>
      </c>
      <c r="AI350" s="211" t="str">
        <f ca="1">IF(W350&gt;23,IF(AA350&lt;60%,"1",""),"")</f>
        <v/>
      </c>
      <c r="AJ350" s="211" t="str">
        <f ca="1">IF(Y350&lt;7,IF(AA350&lt;40%,"1",""),"")</f>
        <v/>
      </c>
      <c r="AK350" s="211" t="str">
        <f ca="1">IF(AD350&lt;0,"1","")</f>
        <v/>
      </c>
      <c r="AL350" s="218"/>
      <c r="AM350" s="218"/>
      <c r="AN350" s="211" t="e">
        <f>VLOOKUP(J350,'[2]Region code'!$A$3:$B$9,2,FALSE)</f>
        <v>#N/A</v>
      </c>
    </row>
    <row r="351" spans="1:40" ht="17.25">
      <c r="A351" s="99" t="s">
        <v>1154</v>
      </c>
      <c r="B351" s="99" t="s">
        <v>1155</v>
      </c>
      <c r="C351" s="99" t="s">
        <v>1156</v>
      </c>
      <c r="D351" s="99" t="s">
        <v>1353</v>
      </c>
      <c r="E351" s="99" t="s">
        <v>455</v>
      </c>
      <c r="F351" s="99" t="s">
        <v>1354</v>
      </c>
      <c r="G351" s="99" t="s">
        <v>74</v>
      </c>
      <c r="H351" s="99" t="s">
        <v>75</v>
      </c>
      <c r="I351" s="99" t="s">
        <v>1187</v>
      </c>
      <c r="J351" s="99" t="s">
        <v>4</v>
      </c>
      <c r="K351" s="99" t="s">
        <v>376</v>
      </c>
      <c r="L351" s="103">
        <v>42458</v>
      </c>
      <c r="M351" s="103">
        <v>44074</v>
      </c>
      <c r="N351" s="104">
        <v>152880.75</v>
      </c>
      <c r="O351" s="104">
        <v>60428.12</v>
      </c>
      <c r="P351" s="104">
        <v>23527.279999999999</v>
      </c>
      <c r="Q351" s="104">
        <v>0</v>
      </c>
      <c r="R351" s="167">
        <f>IF(MONTH(M351)&gt;6,YEAR(M351)+1,YEAR(M351))</f>
        <v>2021</v>
      </c>
      <c r="S351" s="215">
        <f>YEAR(L351)</f>
        <v>2016</v>
      </c>
      <c r="T351" s="214">
        <f>MONTH(L351)</f>
        <v>3</v>
      </c>
      <c r="U351" s="211" t="str">
        <f>IF(T351&gt;9,CONCATENATE(S351,T351),CONCATENATE(S351,"0",T351))</f>
        <v>201603</v>
      </c>
      <c r="V351" s="214">
        <f>N351-O351</f>
        <v>92452.63</v>
      </c>
      <c r="W351" s="214">
        <f ca="1">ROUNDUP((TODAY()-L351)/(365.25/12),0)</f>
        <v>38</v>
      </c>
      <c r="X351" s="214">
        <f>ROUNDDOWN((M351-L351)/(365.25/12),0)</f>
        <v>53</v>
      </c>
      <c r="Y351" s="214">
        <f ca="1">ROUNDDOWN((M351-TODAY())/(365.25/12),0)</f>
        <v>15</v>
      </c>
      <c r="Z351" s="216">
        <f ca="1">W351/X351</f>
        <v>0.71698113207547165</v>
      </c>
      <c r="AA351" s="216">
        <f>O351/N351</f>
        <v>0.39526310539423704</v>
      </c>
      <c r="AB351" s="216">
        <f ca="1">AA351-Z351</f>
        <v>-0.32171802668123461</v>
      </c>
      <c r="AC351" s="217">
        <f ca="1">O351/W351</f>
        <v>1590.2136842105265</v>
      </c>
      <c r="AD351" s="214">
        <f ca="1">V351-(("june 30, 2018"-TODAY())*AC351)</f>
        <v>580648.23105263163</v>
      </c>
      <c r="AE351" s="211" t="str">
        <f ca="1">IF(W351&gt;36,"1","")</f>
        <v>1</v>
      </c>
      <c r="AF351" s="211" t="str">
        <f ca="1">IF(Y351&lt;1,"1","")</f>
        <v/>
      </c>
      <c r="AG351" s="211" t="str">
        <f ca="1">IF(AB351&lt;-15%,"1","")</f>
        <v>1</v>
      </c>
      <c r="AH351" s="211" t="str">
        <f>IF(AA351&lt;40%,"1","")</f>
        <v>1</v>
      </c>
      <c r="AI351" s="211" t="str">
        <f ca="1">IF(W351&gt;23,IF(AA351&lt;60%,"1",""),"")</f>
        <v>1</v>
      </c>
      <c r="AJ351" s="211" t="str">
        <f ca="1">IF(Y351&lt;7,IF(AA351&lt;40%,"1",""),"")</f>
        <v/>
      </c>
      <c r="AK351" s="211" t="str">
        <f ca="1">IF(AD351&lt;0,"1","")</f>
        <v/>
      </c>
      <c r="AL351" s="218"/>
      <c r="AM351" s="218"/>
      <c r="AN351" s="211" t="e">
        <f>VLOOKUP(J351,'[2]Region code'!$A$3:$B$9,2,FALSE)</f>
        <v>#N/A</v>
      </c>
    </row>
    <row r="352" spans="1:40" ht="17.25">
      <c r="A352" s="99" t="s">
        <v>118</v>
      </c>
      <c r="B352" s="99" t="s">
        <v>119</v>
      </c>
      <c r="C352" s="99" t="s">
        <v>120</v>
      </c>
      <c r="D352" s="99" t="s">
        <v>1355</v>
      </c>
      <c r="E352" s="99" t="s">
        <v>663</v>
      </c>
      <c r="F352" s="99" t="s">
        <v>1356</v>
      </c>
      <c r="G352" s="99" t="s">
        <v>124</v>
      </c>
      <c r="H352" s="99" t="s">
        <v>75</v>
      </c>
      <c r="I352" s="99" t="s">
        <v>665</v>
      </c>
      <c r="J352" s="99" t="s">
        <v>3</v>
      </c>
      <c r="K352" s="99" t="s">
        <v>207</v>
      </c>
      <c r="L352" s="103">
        <v>42457</v>
      </c>
      <c r="M352" s="103">
        <v>44012</v>
      </c>
      <c r="N352" s="104">
        <v>270000</v>
      </c>
      <c r="O352" s="104">
        <v>0</v>
      </c>
      <c r="P352" s="104">
        <v>0</v>
      </c>
      <c r="Q352" s="104">
        <v>270000</v>
      </c>
      <c r="R352" s="167">
        <f>IF(MONTH(M352)&gt;6,YEAR(M352)+1,YEAR(M352))</f>
        <v>2020</v>
      </c>
      <c r="S352" s="215">
        <f>YEAR(L352)</f>
        <v>2016</v>
      </c>
      <c r="T352" s="214">
        <f>MONTH(L352)</f>
        <v>3</v>
      </c>
      <c r="U352" s="211" t="str">
        <f>IF(T352&gt;9,CONCATENATE(S352,T352),CONCATENATE(S352,"0",T352))</f>
        <v>201603</v>
      </c>
      <c r="V352" s="214">
        <f>N352-O352</f>
        <v>270000</v>
      </c>
      <c r="W352" s="214">
        <f ca="1">ROUNDUP((TODAY()-L352)/(365.25/12),0)</f>
        <v>38</v>
      </c>
      <c r="X352" s="214">
        <f>ROUNDDOWN((M352-L352)/(365.25/12),0)</f>
        <v>51</v>
      </c>
      <c r="Y352" s="214">
        <f ca="1">ROUNDDOWN((M352-TODAY())/(365.25/12),0)</f>
        <v>13</v>
      </c>
      <c r="Z352" s="216">
        <f ca="1">W352/X352</f>
        <v>0.74509803921568629</v>
      </c>
      <c r="AA352" s="216">
        <f>O352/N352</f>
        <v>0</v>
      </c>
      <c r="AB352" s="216">
        <f ca="1">AA352-Z352</f>
        <v>-0.74509803921568629</v>
      </c>
      <c r="AC352" s="217">
        <f ca="1">O352/W352</f>
        <v>0</v>
      </c>
      <c r="AD352" s="214">
        <f ca="1">V352-(("june 30, 2018"-TODAY())*AC352)</f>
        <v>270000</v>
      </c>
      <c r="AE352" s="211" t="str">
        <f ca="1">IF(W352&gt;36,"1","")</f>
        <v>1</v>
      </c>
      <c r="AF352" s="211" t="str">
        <f ca="1">IF(Y352&lt;1,"1","")</f>
        <v/>
      </c>
      <c r="AG352" s="211" t="str">
        <f ca="1">IF(AB352&lt;-15%,"1","")</f>
        <v>1</v>
      </c>
      <c r="AH352" s="211" t="str">
        <f>IF(AA352&lt;40%,"1","")</f>
        <v>1</v>
      </c>
      <c r="AI352" s="211" t="str">
        <f ca="1">IF(W352&gt;23,IF(AA352&lt;60%,"1",""),"")</f>
        <v>1</v>
      </c>
      <c r="AJ352" s="211" t="str">
        <f ca="1">IF(Y352&lt;7,IF(AA352&lt;40%,"1",""),"")</f>
        <v/>
      </c>
      <c r="AK352" s="211" t="str">
        <f ca="1">IF(AD352&lt;0,"1","")</f>
        <v/>
      </c>
      <c r="AL352" s="218"/>
      <c r="AM352" s="218"/>
      <c r="AN352" s="211" t="e">
        <f>VLOOKUP(J352,'[2]Region code'!$A$3:$B$9,2,FALSE)</f>
        <v>#N/A</v>
      </c>
    </row>
    <row r="353" spans="1:40" ht="17.25">
      <c r="A353" s="99" t="s">
        <v>866</v>
      </c>
      <c r="B353" s="99" t="s">
        <v>320</v>
      </c>
      <c r="C353" s="99" t="s">
        <v>80</v>
      </c>
      <c r="D353" s="99" t="s">
        <v>1357</v>
      </c>
      <c r="E353" s="99" t="s">
        <v>322</v>
      </c>
      <c r="F353" s="99" t="s">
        <v>1358</v>
      </c>
      <c r="G353" s="99" t="s">
        <v>74</v>
      </c>
      <c r="H353" s="99" t="s">
        <v>75</v>
      </c>
      <c r="I353" s="99" t="s">
        <v>324</v>
      </c>
      <c r="J353" s="99" t="s">
        <v>84</v>
      </c>
      <c r="K353" s="99" t="s">
        <v>85</v>
      </c>
      <c r="L353" s="103">
        <v>42457</v>
      </c>
      <c r="M353" s="103">
        <v>43465</v>
      </c>
      <c r="N353" s="104">
        <v>1060000</v>
      </c>
      <c r="O353" s="104">
        <v>1031701.93</v>
      </c>
      <c r="P353" s="104">
        <v>157887.04999999999</v>
      </c>
      <c r="Q353" s="104">
        <v>10782</v>
      </c>
      <c r="R353" s="167">
        <f>IF(MONTH(M353)&gt;6,YEAR(M353)+1,YEAR(M353))</f>
        <v>2019</v>
      </c>
      <c r="S353" s="215">
        <f>YEAR(L353)</f>
        <v>2016</v>
      </c>
      <c r="T353" s="214">
        <f>MONTH(L353)</f>
        <v>3</v>
      </c>
      <c r="U353" s="211" t="str">
        <f>IF(T353&gt;9,CONCATENATE(S353,T353),CONCATENATE(S353,"0",T353))</f>
        <v>201603</v>
      </c>
      <c r="V353" s="214">
        <f>N353-O353</f>
        <v>28298.069999999949</v>
      </c>
      <c r="W353" s="214">
        <f ca="1">ROUNDUP((TODAY()-L353)/(365.25/12),0)</f>
        <v>38</v>
      </c>
      <c r="X353" s="214">
        <f>ROUNDDOWN((M353-L353)/(365.25/12),0)</f>
        <v>33</v>
      </c>
      <c r="Y353" s="214">
        <f ca="1">ROUNDDOWN((M353-TODAY())/(365.25/12),0)</f>
        <v>-4</v>
      </c>
      <c r="Z353" s="216">
        <f ca="1">W353/X353</f>
        <v>1.1515151515151516</v>
      </c>
      <c r="AA353" s="216">
        <f>O353/N353</f>
        <v>0.97330370754716988</v>
      </c>
      <c r="AB353" s="216">
        <f ca="1">AA353-Z353</f>
        <v>-0.17821144396798172</v>
      </c>
      <c r="AC353" s="217">
        <f ca="1">O353/W353</f>
        <v>27150.050789473684</v>
      </c>
      <c r="AD353" s="214">
        <f ca="1">V353-(("june 30, 2018"-TODAY())*AC353)</f>
        <v>8363363.6623684214</v>
      </c>
      <c r="AE353" s="211" t="str">
        <f ca="1">IF(W353&gt;36,"1","")</f>
        <v>1</v>
      </c>
      <c r="AF353" s="211" t="str">
        <f ca="1">IF(Y353&lt;1,"1","")</f>
        <v>1</v>
      </c>
      <c r="AG353" s="211" t="str">
        <f ca="1">IF(AB353&lt;-15%,"1","")</f>
        <v>1</v>
      </c>
      <c r="AH353" s="211" t="str">
        <f>IF(AA353&lt;40%,"1","")</f>
        <v/>
      </c>
      <c r="AI353" s="211" t="str">
        <f ca="1">IF(W353&gt;23,IF(AA353&lt;60%,"1",""),"")</f>
        <v/>
      </c>
      <c r="AJ353" s="211" t="str">
        <f ca="1">IF(Y353&lt;7,IF(AA353&lt;40%,"1",""),"")</f>
        <v/>
      </c>
      <c r="AK353" s="211" t="str">
        <f ca="1">IF(AD353&lt;0,"1","")</f>
        <v/>
      </c>
      <c r="AL353" s="218"/>
      <c r="AM353" s="218"/>
      <c r="AN353" s="211" t="e">
        <f>VLOOKUP(J353,'[2]Region code'!$A$3:$B$9,2,FALSE)</f>
        <v>#N/A</v>
      </c>
    </row>
    <row r="354" spans="1:40" ht="17.25">
      <c r="A354" s="99" t="s">
        <v>1154</v>
      </c>
      <c r="B354" s="99" t="s">
        <v>1155</v>
      </c>
      <c r="C354" s="99" t="s">
        <v>1156</v>
      </c>
      <c r="D354" s="99" t="s">
        <v>1359</v>
      </c>
      <c r="E354" s="99" t="s">
        <v>1360</v>
      </c>
      <c r="F354" s="99" t="s">
        <v>1361</v>
      </c>
      <c r="G354" s="99" t="s">
        <v>74</v>
      </c>
      <c r="H354" s="99" t="s">
        <v>75</v>
      </c>
      <c r="I354" s="99" t="s">
        <v>891</v>
      </c>
      <c r="J354" s="99" t="s">
        <v>4</v>
      </c>
      <c r="K354" s="99" t="s">
        <v>376</v>
      </c>
      <c r="L354" s="103">
        <v>42453</v>
      </c>
      <c r="M354" s="103">
        <v>44074</v>
      </c>
      <c r="N354" s="104">
        <v>1719644.84</v>
      </c>
      <c r="O354" s="104">
        <v>428396.98</v>
      </c>
      <c r="P354" s="104">
        <v>252631.52</v>
      </c>
      <c r="Q354" s="104">
        <v>1157606.52</v>
      </c>
      <c r="R354" s="167">
        <f>IF(MONTH(M354)&gt;6,YEAR(M354)+1,YEAR(M354))</f>
        <v>2021</v>
      </c>
      <c r="S354" s="215">
        <f>YEAR(L354)</f>
        <v>2016</v>
      </c>
      <c r="T354" s="214">
        <f>MONTH(L354)</f>
        <v>3</v>
      </c>
      <c r="U354" s="211" t="str">
        <f>IF(T354&gt;9,CONCATENATE(S354,T354),CONCATENATE(S354,"0",T354))</f>
        <v>201603</v>
      </c>
      <c r="V354" s="214">
        <f>N354-O354</f>
        <v>1291247.8600000001</v>
      </c>
      <c r="W354" s="214">
        <f ca="1">ROUNDUP((TODAY()-L354)/(365.25/12),0)</f>
        <v>38</v>
      </c>
      <c r="X354" s="214">
        <f>ROUNDDOWN((M354-L354)/(365.25/12),0)</f>
        <v>53</v>
      </c>
      <c r="Y354" s="214">
        <f ca="1">ROUNDDOWN((M354-TODAY())/(365.25/12),0)</f>
        <v>15</v>
      </c>
      <c r="Z354" s="216">
        <f ca="1">W354/X354</f>
        <v>0.71698113207547165</v>
      </c>
      <c r="AA354" s="216">
        <f>O354/N354</f>
        <v>0.24911945189798607</v>
      </c>
      <c r="AB354" s="216">
        <f ca="1">AA354-Z354</f>
        <v>-0.46786168017748558</v>
      </c>
      <c r="AC354" s="217">
        <f ca="1">O354/W354</f>
        <v>11273.604736842104</v>
      </c>
      <c r="AD354" s="214">
        <f ca="1">V354-(("june 30, 2018"-TODAY())*AC354)</f>
        <v>4752244.5142105259</v>
      </c>
      <c r="AE354" s="211" t="str">
        <f ca="1">IF(W354&gt;36,"1","")</f>
        <v>1</v>
      </c>
      <c r="AF354" s="211" t="str">
        <f ca="1">IF(Y354&lt;1,"1","")</f>
        <v/>
      </c>
      <c r="AG354" s="211" t="str">
        <f ca="1">IF(AB354&lt;-15%,"1","")</f>
        <v>1</v>
      </c>
      <c r="AH354" s="211" t="str">
        <f>IF(AA354&lt;40%,"1","")</f>
        <v>1</v>
      </c>
      <c r="AI354" s="211" t="str">
        <f ca="1">IF(W354&gt;23,IF(AA354&lt;60%,"1",""),"")</f>
        <v>1</v>
      </c>
      <c r="AJ354" s="211" t="str">
        <f ca="1">IF(Y354&lt;7,IF(AA354&lt;40%,"1",""),"")</f>
        <v/>
      </c>
      <c r="AK354" s="211" t="str">
        <f ca="1">IF(AD354&lt;0,"1","")</f>
        <v/>
      </c>
      <c r="AL354" s="218"/>
      <c r="AM354" s="218"/>
      <c r="AN354" s="211" t="e">
        <f>VLOOKUP(J354,'[2]Region code'!$A$3:$B$9,2,FALSE)</f>
        <v>#N/A</v>
      </c>
    </row>
    <row r="355" spans="1:40" ht="17.25">
      <c r="A355" s="99" t="s">
        <v>1080</v>
      </c>
      <c r="B355" s="99" t="s">
        <v>776</v>
      </c>
      <c r="C355" s="99" t="s">
        <v>80</v>
      </c>
      <c r="D355" s="99" t="s">
        <v>1362</v>
      </c>
      <c r="E355" s="99" t="s">
        <v>1363</v>
      </c>
      <c r="F355" s="99" t="s">
        <v>1364</v>
      </c>
      <c r="G355" s="99" t="s">
        <v>74</v>
      </c>
      <c r="H355" s="99" t="s">
        <v>75</v>
      </c>
      <c r="I355" s="99" t="s">
        <v>1365</v>
      </c>
      <c r="J355" s="99" t="s">
        <v>7</v>
      </c>
      <c r="K355" s="99" t="s">
        <v>232</v>
      </c>
      <c r="L355" s="103">
        <v>42446</v>
      </c>
      <c r="M355" s="103">
        <v>43646</v>
      </c>
      <c r="N355" s="104">
        <v>323000</v>
      </c>
      <c r="O355" s="104">
        <v>293875.89</v>
      </c>
      <c r="P355" s="104">
        <v>108697.05</v>
      </c>
      <c r="Q355" s="104">
        <v>18610</v>
      </c>
      <c r="R355" s="167">
        <f>IF(MONTH(M355)&gt;6,YEAR(M355)+1,YEAR(M355))</f>
        <v>2019</v>
      </c>
      <c r="S355" s="215">
        <f>YEAR(L355)</f>
        <v>2016</v>
      </c>
      <c r="T355" s="214">
        <f>MONTH(L355)</f>
        <v>3</v>
      </c>
      <c r="U355" s="211" t="str">
        <f>IF(T355&gt;9,CONCATENATE(S355,T355),CONCATENATE(S355,"0",T355))</f>
        <v>201603</v>
      </c>
      <c r="V355" s="214">
        <f>N355-O355</f>
        <v>29124.109999999986</v>
      </c>
      <c r="W355" s="214">
        <f ca="1">ROUNDUP((TODAY()-L355)/(365.25/12),0)</f>
        <v>38</v>
      </c>
      <c r="X355" s="214">
        <f>ROUNDDOWN((M355-L355)/(365.25/12),0)</f>
        <v>39</v>
      </c>
      <c r="Y355" s="214">
        <f ca="1">ROUNDDOWN((M355-TODAY())/(365.25/12),0)</f>
        <v>1</v>
      </c>
      <c r="Z355" s="216">
        <f ca="1">W355/X355</f>
        <v>0.97435897435897434</v>
      </c>
      <c r="AA355" s="216">
        <f>O355/N355</f>
        <v>0.90983247678018575</v>
      </c>
      <c r="AB355" s="216">
        <f ca="1">AA355-Z355</f>
        <v>-6.4526497578788589E-2</v>
      </c>
      <c r="AC355" s="217">
        <f ca="1">O355/W355</f>
        <v>7733.5760526315789</v>
      </c>
      <c r="AD355" s="214">
        <f ca="1">V355-(("june 30, 2018"-TODAY())*AC355)</f>
        <v>2403331.9581578947</v>
      </c>
      <c r="AE355" s="211" t="str">
        <f ca="1">IF(W355&gt;36,"1","")</f>
        <v>1</v>
      </c>
      <c r="AF355" s="211" t="str">
        <f ca="1">IF(Y355&lt;1,"1","")</f>
        <v/>
      </c>
      <c r="AG355" s="211" t="str">
        <f ca="1">IF(AB355&lt;-15%,"1","")</f>
        <v/>
      </c>
      <c r="AH355" s="211" t="str">
        <f>IF(AA355&lt;40%,"1","")</f>
        <v/>
      </c>
      <c r="AI355" s="211" t="str">
        <f ca="1">IF(W355&gt;23,IF(AA355&lt;60%,"1",""),"")</f>
        <v/>
      </c>
      <c r="AJ355" s="211" t="str">
        <f ca="1">IF(Y355&lt;7,IF(AA355&lt;40%,"1",""),"")</f>
        <v/>
      </c>
      <c r="AK355" s="211" t="str">
        <f ca="1">IF(AD355&lt;0,"1","")</f>
        <v/>
      </c>
      <c r="AL355" s="218"/>
      <c r="AM355" s="218"/>
      <c r="AN355" s="211" t="e">
        <f>VLOOKUP(J355,'[2]Region code'!$A$3:$B$9,2,FALSE)</f>
        <v>#N/A</v>
      </c>
    </row>
    <row r="356" spans="1:40" ht="17.25">
      <c r="A356" s="99" t="s">
        <v>118</v>
      </c>
      <c r="B356" s="99" t="s">
        <v>119</v>
      </c>
      <c r="C356" s="99" t="s">
        <v>120</v>
      </c>
      <c r="D356" s="99" t="s">
        <v>1366</v>
      </c>
      <c r="E356" s="99" t="s">
        <v>863</v>
      </c>
      <c r="F356" s="99" t="s">
        <v>1367</v>
      </c>
      <c r="G356" s="99" t="s">
        <v>74</v>
      </c>
      <c r="H356" s="99" t="s">
        <v>75</v>
      </c>
      <c r="I356" s="99" t="s">
        <v>865</v>
      </c>
      <c r="J356" s="99" t="s">
        <v>3</v>
      </c>
      <c r="K356" s="99" t="s">
        <v>682</v>
      </c>
      <c r="L356" s="103">
        <v>42444</v>
      </c>
      <c r="M356" s="103">
        <v>44012</v>
      </c>
      <c r="N356" s="104">
        <v>150000</v>
      </c>
      <c r="O356" s="104">
        <v>141549.56</v>
      </c>
      <c r="P356" s="104">
        <v>62831.76</v>
      </c>
      <c r="Q356" s="104">
        <v>0</v>
      </c>
      <c r="R356" s="167">
        <f>IF(MONTH(M356)&gt;6,YEAR(M356)+1,YEAR(M356))</f>
        <v>2020</v>
      </c>
      <c r="S356" s="215">
        <f>YEAR(L356)</f>
        <v>2016</v>
      </c>
      <c r="T356" s="214">
        <f>MONTH(L356)</f>
        <v>3</v>
      </c>
      <c r="U356" s="211" t="str">
        <f>IF(T356&gt;9,CONCATENATE(S356,T356),CONCATENATE(S356,"0",T356))</f>
        <v>201603</v>
      </c>
      <c r="V356" s="214">
        <f>N356-O356</f>
        <v>8450.4400000000023</v>
      </c>
      <c r="W356" s="214">
        <f ca="1">ROUNDUP((TODAY()-L356)/(365.25/12),0)</f>
        <v>38</v>
      </c>
      <c r="X356" s="214">
        <f>ROUNDDOWN((M356-L356)/(365.25/12),0)</f>
        <v>51</v>
      </c>
      <c r="Y356" s="214">
        <f ca="1">ROUNDDOWN((M356-TODAY())/(365.25/12),0)</f>
        <v>13</v>
      </c>
      <c r="Z356" s="216">
        <f ca="1">W356/X356</f>
        <v>0.74509803921568629</v>
      </c>
      <c r="AA356" s="216">
        <f>O356/N356</f>
        <v>0.94366373333333331</v>
      </c>
      <c r="AB356" s="216">
        <f ca="1">AA356-Z356</f>
        <v>0.19856569411764702</v>
      </c>
      <c r="AC356" s="217">
        <f ca="1">O356/W356</f>
        <v>3724.9884210526316</v>
      </c>
      <c r="AD356" s="214">
        <f ca="1">V356-(("june 30, 2018"-TODAY())*AC356)</f>
        <v>1152021.8852631578</v>
      </c>
      <c r="AE356" s="211" t="str">
        <f ca="1">IF(W356&gt;36,"1","")</f>
        <v>1</v>
      </c>
      <c r="AF356" s="211" t="str">
        <f ca="1">IF(Y356&lt;1,"1","")</f>
        <v/>
      </c>
      <c r="AG356" s="211" t="str">
        <f ca="1">IF(AB356&lt;-15%,"1","")</f>
        <v/>
      </c>
      <c r="AH356" s="211" t="str">
        <f>IF(AA356&lt;40%,"1","")</f>
        <v/>
      </c>
      <c r="AI356" s="211" t="str">
        <f ca="1">IF(W356&gt;23,IF(AA356&lt;60%,"1",""),"")</f>
        <v/>
      </c>
      <c r="AJ356" s="211" t="str">
        <f ca="1">IF(Y356&lt;7,IF(AA356&lt;40%,"1",""),"")</f>
        <v/>
      </c>
      <c r="AK356" s="211" t="str">
        <f ca="1">IF(AD356&lt;0,"1","")</f>
        <v/>
      </c>
      <c r="AL356" s="218"/>
      <c r="AM356" s="218"/>
      <c r="AN356" s="211" t="e">
        <f>VLOOKUP(J356,'[2]Region code'!$A$3:$B$9,2,FALSE)</f>
        <v>#N/A</v>
      </c>
    </row>
    <row r="357" spans="1:40" ht="17.25">
      <c r="A357" s="99" t="s">
        <v>1196</v>
      </c>
      <c r="B357" s="99" t="s">
        <v>1197</v>
      </c>
      <c r="C357" s="99" t="s">
        <v>238</v>
      </c>
      <c r="D357" s="99" t="s">
        <v>1368</v>
      </c>
      <c r="E357" s="99" t="s">
        <v>455</v>
      </c>
      <c r="F357" s="99" t="s">
        <v>1369</v>
      </c>
      <c r="G357" s="99" t="s">
        <v>74</v>
      </c>
      <c r="H357" s="99" t="s">
        <v>75</v>
      </c>
      <c r="I357" s="99" t="s">
        <v>76</v>
      </c>
      <c r="J357" s="99" t="s">
        <v>7</v>
      </c>
      <c r="K357" s="99" t="s">
        <v>161</v>
      </c>
      <c r="L357" s="103">
        <v>42439</v>
      </c>
      <c r="M357" s="103">
        <v>44012</v>
      </c>
      <c r="N357" s="104">
        <v>550000</v>
      </c>
      <c r="O357" s="104">
        <v>253393.47</v>
      </c>
      <c r="P357" s="104">
        <v>67910.210000000006</v>
      </c>
      <c r="Q357" s="104">
        <v>0</v>
      </c>
      <c r="R357" s="167">
        <f>IF(MONTH(M357)&gt;6,YEAR(M357)+1,YEAR(M357))</f>
        <v>2020</v>
      </c>
      <c r="S357" s="215">
        <f>YEAR(L357)</f>
        <v>2016</v>
      </c>
      <c r="T357" s="214">
        <f>MONTH(L357)</f>
        <v>3</v>
      </c>
      <c r="U357" s="211" t="str">
        <f>IF(T357&gt;9,CONCATENATE(S357,T357),CONCATENATE(S357,"0",T357))</f>
        <v>201603</v>
      </c>
      <c r="V357" s="214">
        <f>N357-O357</f>
        <v>296606.53000000003</v>
      </c>
      <c r="W357" s="214">
        <f ca="1">ROUNDUP((TODAY()-L357)/(365.25/12),0)</f>
        <v>38</v>
      </c>
      <c r="X357" s="214">
        <f>ROUNDDOWN((M357-L357)/(365.25/12),0)</f>
        <v>51</v>
      </c>
      <c r="Y357" s="214">
        <f ca="1">ROUNDDOWN((M357-TODAY())/(365.25/12),0)</f>
        <v>13</v>
      </c>
      <c r="Z357" s="216">
        <f ca="1">W357/X357</f>
        <v>0.74509803921568629</v>
      </c>
      <c r="AA357" s="216">
        <f>O357/N357</f>
        <v>0.4607154</v>
      </c>
      <c r="AB357" s="216">
        <f ca="1">AA357-Z357</f>
        <v>-0.28438263921568629</v>
      </c>
      <c r="AC357" s="217">
        <f ca="1">O357/W357</f>
        <v>6668.2492105263154</v>
      </c>
      <c r="AD357" s="214">
        <f ca="1">V357-(("june 30, 2018"-TODAY())*AC357)</f>
        <v>2343759.0376315787</v>
      </c>
      <c r="AE357" s="211" t="str">
        <f ca="1">IF(W357&gt;36,"1","")</f>
        <v>1</v>
      </c>
      <c r="AF357" s="211" t="str">
        <f ca="1">IF(Y357&lt;1,"1","")</f>
        <v/>
      </c>
      <c r="AG357" s="211" t="str">
        <f ca="1">IF(AB357&lt;-15%,"1","")</f>
        <v>1</v>
      </c>
      <c r="AH357" s="211" t="str">
        <f>IF(AA357&lt;40%,"1","")</f>
        <v/>
      </c>
      <c r="AI357" s="211" t="str">
        <f ca="1">IF(W357&gt;23,IF(AA357&lt;60%,"1",""),"")</f>
        <v>1</v>
      </c>
      <c r="AJ357" s="211" t="str">
        <f ca="1">IF(Y357&lt;7,IF(AA357&lt;40%,"1",""),"")</f>
        <v/>
      </c>
      <c r="AK357" s="211" t="str">
        <f ca="1">IF(AD357&lt;0,"1","")</f>
        <v/>
      </c>
      <c r="AL357" s="218"/>
      <c r="AM357" s="218"/>
      <c r="AN357" s="211" t="e">
        <f>VLOOKUP(J357,'[2]Region code'!$A$3:$B$9,2,FALSE)</f>
        <v>#N/A</v>
      </c>
    </row>
    <row r="358" spans="1:40" ht="17.25">
      <c r="A358" s="99" t="s">
        <v>611</v>
      </c>
      <c r="B358" s="99" t="s">
        <v>612</v>
      </c>
      <c r="C358" s="99" t="s">
        <v>120</v>
      </c>
      <c r="D358" s="99" t="s">
        <v>1370</v>
      </c>
      <c r="E358" s="99" t="s">
        <v>1371</v>
      </c>
      <c r="F358" s="99" t="s">
        <v>1372</v>
      </c>
      <c r="G358" s="99" t="s">
        <v>74</v>
      </c>
      <c r="H358" s="99" t="s">
        <v>75</v>
      </c>
      <c r="I358" s="99" t="s">
        <v>132</v>
      </c>
      <c r="J358" s="99" t="s">
        <v>84</v>
      </c>
      <c r="K358" s="99" t="s">
        <v>85</v>
      </c>
      <c r="L358" s="103">
        <v>42435</v>
      </c>
      <c r="M358" s="103">
        <v>43646</v>
      </c>
      <c r="N358" s="104">
        <v>820000</v>
      </c>
      <c r="O358" s="104">
        <v>580949.89</v>
      </c>
      <c r="P358" s="104">
        <v>271725.21000000002</v>
      </c>
      <c r="Q358" s="104">
        <v>3757.33</v>
      </c>
      <c r="R358" s="167">
        <f>IF(MONTH(M358)&gt;6,YEAR(M358)+1,YEAR(M358))</f>
        <v>2019</v>
      </c>
      <c r="S358" s="215">
        <f>YEAR(L358)</f>
        <v>2016</v>
      </c>
      <c r="T358" s="214">
        <f>MONTH(L358)</f>
        <v>3</v>
      </c>
      <c r="U358" s="211" t="str">
        <f>IF(T358&gt;9,CONCATENATE(S358,T358),CONCATENATE(S358,"0",T358))</f>
        <v>201603</v>
      </c>
      <c r="V358" s="214">
        <f>N358-O358</f>
        <v>239050.11</v>
      </c>
      <c r="W358" s="214">
        <f ca="1">ROUNDUP((TODAY()-L358)/(365.25/12),0)</f>
        <v>38</v>
      </c>
      <c r="X358" s="214">
        <f>ROUNDDOWN((M358-L358)/(365.25/12),0)</f>
        <v>39</v>
      </c>
      <c r="Y358" s="214">
        <f ca="1">ROUNDDOWN((M358-TODAY())/(365.25/12),0)</f>
        <v>1</v>
      </c>
      <c r="Z358" s="216">
        <f ca="1">W358/X358</f>
        <v>0.97435897435897434</v>
      </c>
      <c r="AA358" s="216">
        <f>O358/N358</f>
        <v>0.7084754756097561</v>
      </c>
      <c r="AB358" s="216">
        <f ca="1">AA358-Z358</f>
        <v>-0.26588349874921824</v>
      </c>
      <c r="AC358" s="217">
        <f ca="1">O358/W358</f>
        <v>15288.155000000001</v>
      </c>
      <c r="AD358" s="214">
        <f ca="1">V358-(("june 30, 2018"-TODAY())*AC358)</f>
        <v>4932513.6950000003</v>
      </c>
      <c r="AE358" s="211" t="str">
        <f ca="1">IF(W358&gt;36,"1","")</f>
        <v>1</v>
      </c>
      <c r="AF358" s="211" t="str">
        <f ca="1">IF(Y358&lt;1,"1","")</f>
        <v/>
      </c>
      <c r="AG358" s="211" t="str">
        <f ca="1">IF(AB358&lt;-15%,"1","")</f>
        <v>1</v>
      </c>
      <c r="AH358" s="211" t="str">
        <f>IF(AA358&lt;40%,"1","")</f>
        <v/>
      </c>
      <c r="AI358" s="211" t="str">
        <f ca="1">IF(W358&gt;23,IF(AA358&lt;60%,"1",""),"")</f>
        <v/>
      </c>
      <c r="AJ358" s="211" t="str">
        <f ca="1">IF(Y358&lt;7,IF(AA358&lt;40%,"1",""),"")</f>
        <v/>
      </c>
      <c r="AK358" s="211" t="str">
        <f ca="1">IF(AD358&lt;0,"1","")</f>
        <v/>
      </c>
      <c r="AL358" s="218"/>
      <c r="AM358" s="218"/>
      <c r="AN358" s="211" t="e">
        <f>VLOOKUP(J358,'[2]Region code'!$A$3:$B$9,2,FALSE)</f>
        <v>#N/A</v>
      </c>
    </row>
    <row r="359" spans="1:40" ht="17.25">
      <c r="A359" s="99" t="s">
        <v>611</v>
      </c>
      <c r="B359" s="99" t="s">
        <v>612</v>
      </c>
      <c r="C359" s="99" t="s">
        <v>120</v>
      </c>
      <c r="D359" s="99" t="s">
        <v>1373</v>
      </c>
      <c r="E359" s="99" t="s">
        <v>1374</v>
      </c>
      <c r="F359" s="99" t="s">
        <v>1375</v>
      </c>
      <c r="G359" s="99" t="s">
        <v>74</v>
      </c>
      <c r="H359" s="99" t="s">
        <v>75</v>
      </c>
      <c r="I359" s="99" t="s">
        <v>1376</v>
      </c>
      <c r="J359" s="99" t="s">
        <v>84</v>
      </c>
      <c r="K359" s="99" t="s">
        <v>85</v>
      </c>
      <c r="L359" s="103">
        <v>42433</v>
      </c>
      <c r="M359" s="103">
        <v>43646</v>
      </c>
      <c r="N359" s="104">
        <v>300000</v>
      </c>
      <c r="O359" s="104">
        <v>279608.32000000001</v>
      </c>
      <c r="P359" s="104">
        <v>37267.03</v>
      </c>
      <c r="Q359" s="104">
        <v>8056</v>
      </c>
      <c r="R359" s="167">
        <f>IF(MONTH(M359)&gt;6,YEAR(M359)+1,YEAR(M359))</f>
        <v>2019</v>
      </c>
      <c r="S359" s="215">
        <f>YEAR(L359)</f>
        <v>2016</v>
      </c>
      <c r="T359" s="214">
        <f>MONTH(L359)</f>
        <v>3</v>
      </c>
      <c r="U359" s="211" t="str">
        <f>IF(T359&gt;9,CONCATENATE(S359,T359),CONCATENATE(S359,"0",T359))</f>
        <v>201603</v>
      </c>
      <c r="V359" s="214">
        <f>N359-O359</f>
        <v>20391.679999999993</v>
      </c>
      <c r="W359" s="214">
        <f ca="1">ROUNDUP((TODAY()-L359)/(365.25/12),0)</f>
        <v>38</v>
      </c>
      <c r="X359" s="214">
        <f>ROUNDDOWN((M359-L359)/(365.25/12),0)</f>
        <v>39</v>
      </c>
      <c r="Y359" s="214">
        <f ca="1">ROUNDDOWN((M359-TODAY())/(365.25/12),0)</f>
        <v>1</v>
      </c>
      <c r="Z359" s="216">
        <f ca="1">W359/X359</f>
        <v>0.97435897435897434</v>
      </c>
      <c r="AA359" s="216">
        <f>O359/N359</f>
        <v>0.93202773333333333</v>
      </c>
      <c r="AB359" s="216">
        <f ca="1">AA359-Z359</f>
        <v>-4.2331241025641009E-2</v>
      </c>
      <c r="AC359" s="217">
        <f ca="1">O359/W359</f>
        <v>7358.1136842105261</v>
      </c>
      <c r="AD359" s="214">
        <f ca="1">V359-(("june 30, 2018"-TODAY())*AC359)</f>
        <v>2279332.5810526316</v>
      </c>
      <c r="AE359" s="211" t="str">
        <f ca="1">IF(W359&gt;36,"1","")</f>
        <v>1</v>
      </c>
      <c r="AF359" s="211" t="str">
        <f ca="1">IF(Y359&lt;1,"1","")</f>
        <v/>
      </c>
      <c r="AG359" s="211" t="str">
        <f ca="1">IF(AB359&lt;-15%,"1","")</f>
        <v/>
      </c>
      <c r="AH359" s="211" t="str">
        <f>IF(AA359&lt;40%,"1","")</f>
        <v/>
      </c>
      <c r="AI359" s="211" t="str">
        <f ca="1">IF(W359&gt;23,IF(AA359&lt;60%,"1",""),"")</f>
        <v/>
      </c>
      <c r="AJ359" s="211" t="str">
        <f ca="1">IF(Y359&lt;7,IF(AA359&lt;40%,"1",""),"")</f>
        <v/>
      </c>
      <c r="AK359" s="211" t="str">
        <f ca="1">IF(AD359&lt;0,"1","")</f>
        <v/>
      </c>
      <c r="AL359" s="218"/>
      <c r="AM359" s="218"/>
      <c r="AN359" s="211" t="e">
        <f>VLOOKUP(J359,'[2]Region code'!$A$3:$B$9,2,FALSE)</f>
        <v>#N/A</v>
      </c>
    </row>
    <row r="360" spans="1:40" ht="17.25">
      <c r="A360" s="99" t="s">
        <v>611</v>
      </c>
      <c r="B360" s="99" t="s">
        <v>612</v>
      </c>
      <c r="C360" s="99" t="s">
        <v>120</v>
      </c>
      <c r="D360" s="99" t="s">
        <v>1377</v>
      </c>
      <c r="E360" s="99" t="s">
        <v>1378</v>
      </c>
      <c r="F360" s="99" t="s">
        <v>1379</v>
      </c>
      <c r="G360" s="99" t="s">
        <v>74</v>
      </c>
      <c r="H360" s="99" t="s">
        <v>75</v>
      </c>
      <c r="I360" s="99" t="s">
        <v>1246</v>
      </c>
      <c r="J360" s="99" t="s">
        <v>84</v>
      </c>
      <c r="K360" s="99" t="s">
        <v>85</v>
      </c>
      <c r="L360" s="103">
        <v>42433</v>
      </c>
      <c r="M360" s="103">
        <v>43616</v>
      </c>
      <c r="N360" s="104">
        <v>600000</v>
      </c>
      <c r="O360" s="104">
        <v>584306.47</v>
      </c>
      <c r="P360" s="104">
        <v>197787.14</v>
      </c>
      <c r="Q360" s="104">
        <v>806.81</v>
      </c>
      <c r="R360" s="167">
        <f>IF(MONTH(M360)&gt;6,YEAR(M360)+1,YEAR(M360))</f>
        <v>2019</v>
      </c>
      <c r="S360" s="215">
        <f>YEAR(L360)</f>
        <v>2016</v>
      </c>
      <c r="T360" s="214">
        <f>MONTH(L360)</f>
        <v>3</v>
      </c>
      <c r="U360" s="211" t="str">
        <f>IF(T360&gt;9,CONCATENATE(S360,T360),CONCATENATE(S360,"0",T360))</f>
        <v>201603</v>
      </c>
      <c r="V360" s="214">
        <f>N360-O360</f>
        <v>15693.530000000028</v>
      </c>
      <c r="W360" s="214">
        <f ca="1">ROUNDUP((TODAY()-L360)/(365.25/12),0)</f>
        <v>38</v>
      </c>
      <c r="X360" s="214">
        <f>ROUNDDOWN((M360-L360)/(365.25/12),0)</f>
        <v>38</v>
      </c>
      <c r="Y360" s="214">
        <f ca="1">ROUNDDOWN((M360-TODAY())/(365.25/12),0)</f>
        <v>0</v>
      </c>
      <c r="Z360" s="216">
        <f ca="1">W360/X360</f>
        <v>1</v>
      </c>
      <c r="AA360" s="216">
        <f>O360/N360</f>
        <v>0.97384411666666659</v>
      </c>
      <c r="AB360" s="216">
        <f ca="1">AA360-Z360</f>
        <v>-2.6155883333333407E-2</v>
      </c>
      <c r="AC360" s="217">
        <f ca="1">O360/W360</f>
        <v>15376.486052631579</v>
      </c>
      <c r="AD360" s="214">
        <f ca="1">V360-(("june 30, 2018"-TODAY())*AC360)</f>
        <v>4736274.7481578952</v>
      </c>
      <c r="AE360" s="211" t="str">
        <f ca="1">IF(W360&gt;36,"1","")</f>
        <v>1</v>
      </c>
      <c r="AF360" s="211" t="str">
        <f ca="1">IF(Y360&lt;1,"1","")</f>
        <v>1</v>
      </c>
      <c r="AG360" s="211" t="str">
        <f ca="1">IF(AB360&lt;-15%,"1","")</f>
        <v/>
      </c>
      <c r="AH360" s="211" t="str">
        <f>IF(AA360&lt;40%,"1","")</f>
        <v/>
      </c>
      <c r="AI360" s="211" t="str">
        <f ca="1">IF(W360&gt;23,IF(AA360&lt;60%,"1",""),"")</f>
        <v/>
      </c>
      <c r="AJ360" s="211" t="str">
        <f ca="1">IF(Y360&lt;7,IF(AA360&lt;40%,"1",""),"")</f>
        <v/>
      </c>
      <c r="AK360" s="211" t="str">
        <f ca="1">IF(AD360&lt;0,"1","")</f>
        <v/>
      </c>
      <c r="AL360" s="218"/>
      <c r="AM360" s="218"/>
      <c r="AN360" s="211" t="e">
        <f>VLOOKUP(J360,'[2]Region code'!$A$3:$B$9,2,FALSE)</f>
        <v>#N/A</v>
      </c>
    </row>
    <row r="361" spans="1:40" ht="17.25">
      <c r="A361" s="99" t="s">
        <v>866</v>
      </c>
      <c r="B361" s="99" t="s">
        <v>320</v>
      </c>
      <c r="C361" s="99" t="s">
        <v>80</v>
      </c>
      <c r="D361" s="99" t="s">
        <v>1380</v>
      </c>
      <c r="E361" s="99" t="s">
        <v>473</v>
      </c>
      <c r="F361" s="99" t="s">
        <v>1381</v>
      </c>
      <c r="G361" s="99" t="s">
        <v>74</v>
      </c>
      <c r="H361" s="99" t="s">
        <v>75</v>
      </c>
      <c r="I361" s="99" t="s">
        <v>470</v>
      </c>
      <c r="J361" s="99" t="s">
        <v>4</v>
      </c>
      <c r="K361" s="99" t="s">
        <v>412</v>
      </c>
      <c r="L361" s="103">
        <v>42425</v>
      </c>
      <c r="M361" s="103">
        <v>44012</v>
      </c>
      <c r="N361" s="104">
        <v>1200000</v>
      </c>
      <c r="O361" s="104">
        <v>955729.63</v>
      </c>
      <c r="P361" s="104">
        <v>320636.25</v>
      </c>
      <c r="Q361" s="104">
        <v>177414.99</v>
      </c>
      <c r="R361" s="167">
        <f>IF(MONTH(M361)&gt;6,YEAR(M361)+1,YEAR(M361))</f>
        <v>2020</v>
      </c>
      <c r="S361" s="215">
        <f>YEAR(L361)</f>
        <v>2016</v>
      </c>
      <c r="T361" s="214">
        <f>MONTH(L361)</f>
        <v>2</v>
      </c>
      <c r="U361" s="211" t="str">
        <f>IF(T361&gt;9,CONCATENATE(S361,T361),CONCATENATE(S361,"0",T361))</f>
        <v>201602</v>
      </c>
      <c r="V361" s="214">
        <f>N361-O361</f>
        <v>244270.37</v>
      </c>
      <c r="W361" s="214">
        <f ca="1">ROUNDUP((TODAY()-L361)/(365.25/12),0)</f>
        <v>39</v>
      </c>
      <c r="X361" s="214">
        <f>ROUNDDOWN((M361-L361)/(365.25/12),0)</f>
        <v>52</v>
      </c>
      <c r="Y361" s="214">
        <f ca="1">ROUNDDOWN((M361-TODAY())/(365.25/12),0)</f>
        <v>13</v>
      </c>
      <c r="Z361" s="216">
        <f ca="1">W361/X361</f>
        <v>0.75</v>
      </c>
      <c r="AA361" s="216">
        <f>O361/N361</f>
        <v>0.79644135833333329</v>
      </c>
      <c r="AB361" s="216">
        <f ca="1">AA361-Z361</f>
        <v>4.6441358333333294E-2</v>
      </c>
      <c r="AC361" s="217">
        <f ca="1">O361/W361</f>
        <v>24505.887948717947</v>
      </c>
      <c r="AD361" s="214">
        <f ca="1">V361-(("june 30, 2018"-TODAY())*AC361)</f>
        <v>7767577.9702564096</v>
      </c>
      <c r="AE361" s="211" t="str">
        <f ca="1">IF(W361&gt;36,"1","")</f>
        <v>1</v>
      </c>
      <c r="AF361" s="211" t="str">
        <f ca="1">IF(Y361&lt;1,"1","")</f>
        <v/>
      </c>
      <c r="AG361" s="211" t="str">
        <f ca="1">IF(AB361&lt;-15%,"1","")</f>
        <v/>
      </c>
      <c r="AH361" s="211" t="str">
        <f>IF(AA361&lt;40%,"1","")</f>
        <v/>
      </c>
      <c r="AI361" s="211" t="str">
        <f ca="1">IF(W361&gt;23,IF(AA361&lt;60%,"1",""),"")</f>
        <v/>
      </c>
      <c r="AJ361" s="211" t="str">
        <f ca="1">IF(Y361&lt;7,IF(AA361&lt;40%,"1",""),"")</f>
        <v/>
      </c>
      <c r="AK361" s="211" t="str">
        <f ca="1">IF(AD361&lt;0,"1","")</f>
        <v/>
      </c>
      <c r="AL361" s="218"/>
      <c r="AM361" s="218"/>
      <c r="AN361" s="211" t="e">
        <f>VLOOKUP(J361,'[2]Region code'!$A$3:$B$9,2,FALSE)</f>
        <v>#N/A</v>
      </c>
    </row>
    <row r="362" spans="1:40" ht="17.25">
      <c r="A362" s="99" t="s">
        <v>611</v>
      </c>
      <c r="B362" s="99" t="s">
        <v>612</v>
      </c>
      <c r="C362" s="99" t="s">
        <v>120</v>
      </c>
      <c r="D362" s="99" t="s">
        <v>1382</v>
      </c>
      <c r="E362" s="99" t="s">
        <v>1383</v>
      </c>
      <c r="F362" s="99" t="s">
        <v>1384</v>
      </c>
      <c r="G362" s="99" t="s">
        <v>74</v>
      </c>
      <c r="H362" s="99" t="s">
        <v>75</v>
      </c>
      <c r="I362" s="99" t="s">
        <v>3270</v>
      </c>
      <c r="J362" s="99" t="s">
        <v>84</v>
      </c>
      <c r="K362" s="99" t="s">
        <v>85</v>
      </c>
      <c r="L362" s="103">
        <v>42425</v>
      </c>
      <c r="M362" s="103">
        <v>43883</v>
      </c>
      <c r="N362" s="104">
        <v>1850000</v>
      </c>
      <c r="O362" s="104">
        <v>1302589.55</v>
      </c>
      <c r="P362" s="104">
        <v>326870.14</v>
      </c>
      <c r="Q362" s="104">
        <v>61080.85</v>
      </c>
      <c r="R362" s="167">
        <f>IF(MONTH(M362)&gt;6,YEAR(M362)+1,YEAR(M362))</f>
        <v>2020</v>
      </c>
      <c r="S362" s="215">
        <f>YEAR(L362)</f>
        <v>2016</v>
      </c>
      <c r="T362" s="214">
        <f>MONTH(L362)</f>
        <v>2</v>
      </c>
      <c r="U362" s="211" t="str">
        <f>IF(T362&gt;9,CONCATENATE(S362,T362),CONCATENATE(S362,"0",T362))</f>
        <v>201602</v>
      </c>
      <c r="V362" s="214">
        <f>N362-O362</f>
        <v>547410.44999999995</v>
      </c>
      <c r="W362" s="214">
        <f ca="1">ROUNDUP((TODAY()-L362)/(365.25/12),0)</f>
        <v>39</v>
      </c>
      <c r="X362" s="214">
        <f>ROUNDDOWN((M362-L362)/(365.25/12),0)</f>
        <v>47</v>
      </c>
      <c r="Y362" s="214">
        <f ca="1">ROUNDDOWN((M362-TODAY())/(365.25/12),0)</f>
        <v>9</v>
      </c>
      <c r="Z362" s="216">
        <f ca="1">W362/X362</f>
        <v>0.82978723404255317</v>
      </c>
      <c r="AA362" s="216">
        <f>O362/N362</f>
        <v>0.70410245945945948</v>
      </c>
      <c r="AB362" s="216">
        <f ca="1">AA362-Z362</f>
        <v>-0.12568477458309368</v>
      </c>
      <c r="AC362" s="217">
        <f ca="1">O362/W362</f>
        <v>33399.732051282052</v>
      </c>
      <c r="AD362" s="214">
        <f ca="1">V362-(("june 30, 2018"-TODAY())*AC362)</f>
        <v>10801128.18974359</v>
      </c>
      <c r="AE362" s="211" t="str">
        <f ca="1">IF(W362&gt;36,"1","")</f>
        <v>1</v>
      </c>
      <c r="AF362" s="211" t="str">
        <f ca="1">IF(Y362&lt;1,"1","")</f>
        <v/>
      </c>
      <c r="AG362" s="211" t="str">
        <f ca="1">IF(AB362&lt;-15%,"1","")</f>
        <v/>
      </c>
      <c r="AH362" s="211" t="str">
        <f>IF(AA362&lt;40%,"1","")</f>
        <v/>
      </c>
      <c r="AI362" s="211" t="str">
        <f ca="1">IF(W362&gt;23,IF(AA362&lt;60%,"1",""),"")</f>
        <v/>
      </c>
      <c r="AJ362" s="211" t="str">
        <f ca="1">IF(Y362&lt;7,IF(AA362&lt;40%,"1",""),"")</f>
        <v/>
      </c>
      <c r="AK362" s="211" t="str">
        <f ca="1">IF(AD362&lt;0,"1","")</f>
        <v/>
      </c>
      <c r="AL362" s="218"/>
      <c r="AM362" s="218"/>
      <c r="AN362" s="211" t="e">
        <f>VLOOKUP(J362,'[2]Region code'!$A$3:$B$9,2,FALSE)</f>
        <v>#N/A</v>
      </c>
    </row>
    <row r="363" spans="1:40" ht="17.25">
      <c r="A363" s="99" t="s">
        <v>960</v>
      </c>
      <c r="B363" s="99" t="s">
        <v>87</v>
      </c>
      <c r="C363" s="99" t="s">
        <v>80</v>
      </c>
      <c r="D363" s="99" t="s">
        <v>1385</v>
      </c>
      <c r="E363" s="99" t="s">
        <v>1360</v>
      </c>
      <c r="F363" s="99" t="s">
        <v>1386</v>
      </c>
      <c r="G363" s="99" t="s">
        <v>74</v>
      </c>
      <c r="H363" s="99" t="s">
        <v>75</v>
      </c>
      <c r="I363" s="99" t="s">
        <v>891</v>
      </c>
      <c r="J363" s="99" t="s">
        <v>4</v>
      </c>
      <c r="K363" s="99" t="s">
        <v>376</v>
      </c>
      <c r="L363" s="103">
        <v>42424</v>
      </c>
      <c r="M363" s="103">
        <v>43769</v>
      </c>
      <c r="N363" s="104">
        <v>500000</v>
      </c>
      <c r="O363" s="104">
        <v>366973.85</v>
      </c>
      <c r="P363" s="104">
        <v>57557.89</v>
      </c>
      <c r="Q363" s="104">
        <v>7289.83</v>
      </c>
      <c r="R363" s="167">
        <f>IF(MONTH(M363)&gt;6,YEAR(M363)+1,YEAR(M363))</f>
        <v>2020</v>
      </c>
      <c r="S363" s="215">
        <f>YEAR(L363)</f>
        <v>2016</v>
      </c>
      <c r="T363" s="214">
        <f>MONTH(L363)</f>
        <v>2</v>
      </c>
      <c r="U363" s="211" t="str">
        <f>IF(T363&gt;9,CONCATENATE(S363,T363),CONCATENATE(S363,"0",T363))</f>
        <v>201602</v>
      </c>
      <c r="V363" s="214">
        <f>N363-O363</f>
        <v>133026.15000000002</v>
      </c>
      <c r="W363" s="214">
        <f ca="1">ROUNDUP((TODAY()-L363)/(365.25/12),0)</f>
        <v>39</v>
      </c>
      <c r="X363" s="214">
        <f>ROUNDDOWN((M363-L363)/(365.25/12),0)</f>
        <v>44</v>
      </c>
      <c r="Y363" s="214">
        <f ca="1">ROUNDDOWN((M363-TODAY())/(365.25/12),0)</f>
        <v>5</v>
      </c>
      <c r="Z363" s="216">
        <f ca="1">W363/X363</f>
        <v>0.88636363636363635</v>
      </c>
      <c r="AA363" s="216">
        <f>O363/N363</f>
        <v>0.73394769999999998</v>
      </c>
      <c r="AB363" s="216">
        <f ca="1">AA363-Z363</f>
        <v>-0.15241593636363637</v>
      </c>
      <c r="AC363" s="217">
        <f ca="1">O363/W363</f>
        <v>9409.5858974358962</v>
      </c>
      <c r="AD363" s="214">
        <f ca="1">V363-(("june 30, 2018"-TODAY())*AC363)</f>
        <v>3021769.0205128202</v>
      </c>
      <c r="AE363" s="211" t="str">
        <f ca="1">IF(W363&gt;36,"1","")</f>
        <v>1</v>
      </c>
      <c r="AF363" s="211" t="str">
        <f ca="1">IF(Y363&lt;1,"1","")</f>
        <v/>
      </c>
      <c r="AG363" s="211" t="str">
        <f ca="1">IF(AB363&lt;-15%,"1","")</f>
        <v>1</v>
      </c>
      <c r="AH363" s="211" t="str">
        <f>IF(AA363&lt;40%,"1","")</f>
        <v/>
      </c>
      <c r="AI363" s="211" t="str">
        <f ca="1">IF(W363&gt;23,IF(AA363&lt;60%,"1",""),"")</f>
        <v/>
      </c>
      <c r="AJ363" s="211" t="str">
        <f ca="1">IF(Y363&lt;7,IF(AA363&lt;40%,"1",""),"")</f>
        <v/>
      </c>
      <c r="AK363" s="211" t="str">
        <f ca="1">IF(AD363&lt;0,"1","")</f>
        <v/>
      </c>
      <c r="AL363" s="218"/>
      <c r="AM363" s="218"/>
      <c r="AN363" s="211" t="e">
        <f>VLOOKUP(J363,'[2]Region code'!$A$3:$B$9,2,FALSE)</f>
        <v>#N/A</v>
      </c>
    </row>
    <row r="364" spans="1:40" ht="17.25">
      <c r="A364" s="99" t="s">
        <v>118</v>
      </c>
      <c r="B364" s="99" t="s">
        <v>119</v>
      </c>
      <c r="C364" s="99" t="s">
        <v>120</v>
      </c>
      <c r="D364" s="99" t="s">
        <v>1387</v>
      </c>
      <c r="E364" s="99" t="s">
        <v>1388</v>
      </c>
      <c r="F364" s="99" t="s">
        <v>1389</v>
      </c>
      <c r="G364" s="99" t="s">
        <v>74</v>
      </c>
      <c r="H364" s="99" t="s">
        <v>75</v>
      </c>
      <c r="I364" s="99" t="s">
        <v>411</v>
      </c>
      <c r="J364" s="99" t="s">
        <v>4</v>
      </c>
      <c r="K364" s="99" t="s">
        <v>372</v>
      </c>
      <c r="L364" s="103">
        <v>42424</v>
      </c>
      <c r="M364" s="103">
        <v>43980</v>
      </c>
      <c r="N364" s="104">
        <v>1250000</v>
      </c>
      <c r="O364" s="104">
        <v>449642.92</v>
      </c>
      <c r="P364" s="104">
        <v>123877.79</v>
      </c>
      <c r="Q364" s="104">
        <v>626756.57999999996</v>
      </c>
      <c r="R364" s="167">
        <f>IF(MONTH(M364)&gt;6,YEAR(M364)+1,YEAR(M364))</f>
        <v>2020</v>
      </c>
      <c r="S364" s="215">
        <f>YEAR(L364)</f>
        <v>2016</v>
      </c>
      <c r="T364" s="214">
        <f>MONTH(L364)</f>
        <v>2</v>
      </c>
      <c r="U364" s="211" t="str">
        <f>IF(T364&gt;9,CONCATENATE(S364,T364),CONCATENATE(S364,"0",T364))</f>
        <v>201602</v>
      </c>
      <c r="V364" s="214">
        <f>N364-O364</f>
        <v>800357.08000000007</v>
      </c>
      <c r="W364" s="214">
        <f ca="1">ROUNDUP((TODAY()-L364)/(365.25/12),0)</f>
        <v>39</v>
      </c>
      <c r="X364" s="214">
        <f>ROUNDDOWN((M364-L364)/(365.25/12),0)</f>
        <v>51</v>
      </c>
      <c r="Y364" s="214">
        <f ca="1">ROUNDDOWN((M364-TODAY())/(365.25/12),0)</f>
        <v>12</v>
      </c>
      <c r="Z364" s="216">
        <f ca="1">W364/X364</f>
        <v>0.76470588235294112</v>
      </c>
      <c r="AA364" s="216">
        <f>O364/N364</f>
        <v>0.35971433599999997</v>
      </c>
      <c r="AB364" s="216">
        <f ca="1">AA364-Z364</f>
        <v>-0.40499154635294116</v>
      </c>
      <c r="AC364" s="217">
        <f ca="1">O364/W364</f>
        <v>11529.305641025641</v>
      </c>
      <c r="AD364" s="214">
        <f ca="1">V364-(("june 30, 2018"-TODAY())*AC364)</f>
        <v>4339853.911794872</v>
      </c>
      <c r="AE364" s="211" t="str">
        <f ca="1">IF(W364&gt;36,"1","")</f>
        <v>1</v>
      </c>
      <c r="AF364" s="211" t="str">
        <f ca="1">IF(Y364&lt;1,"1","")</f>
        <v/>
      </c>
      <c r="AG364" s="211" t="str">
        <f ca="1">IF(AB364&lt;-15%,"1","")</f>
        <v>1</v>
      </c>
      <c r="AH364" s="211" t="str">
        <f>IF(AA364&lt;40%,"1","")</f>
        <v>1</v>
      </c>
      <c r="AI364" s="211" t="str">
        <f ca="1">IF(W364&gt;23,IF(AA364&lt;60%,"1",""),"")</f>
        <v>1</v>
      </c>
      <c r="AJ364" s="211" t="str">
        <f ca="1">IF(Y364&lt;7,IF(AA364&lt;40%,"1",""),"")</f>
        <v/>
      </c>
      <c r="AK364" s="211" t="str">
        <f ca="1">IF(AD364&lt;0,"1","")</f>
        <v/>
      </c>
      <c r="AL364" s="218"/>
      <c r="AM364" s="218"/>
      <c r="AN364" s="211" t="e">
        <f>VLOOKUP(J364,'[2]Region code'!$A$3:$B$9,2,FALSE)</f>
        <v>#N/A</v>
      </c>
    </row>
    <row r="365" spans="1:40" ht="17.25">
      <c r="A365" s="99" t="s">
        <v>101</v>
      </c>
      <c r="B365" s="99" t="s">
        <v>102</v>
      </c>
      <c r="C365" s="99" t="s">
        <v>95</v>
      </c>
      <c r="D365" s="99" t="s">
        <v>1390</v>
      </c>
      <c r="E365" s="99" t="s">
        <v>1391</v>
      </c>
      <c r="F365" s="99" t="s">
        <v>1392</v>
      </c>
      <c r="G365" s="99" t="s">
        <v>74</v>
      </c>
      <c r="H365" s="99" t="s">
        <v>75</v>
      </c>
      <c r="I365" s="99" t="s">
        <v>425</v>
      </c>
      <c r="J365" s="99" t="s">
        <v>5</v>
      </c>
      <c r="K365" s="99" t="s">
        <v>100</v>
      </c>
      <c r="L365" s="103">
        <v>42424</v>
      </c>
      <c r="M365" s="103">
        <v>44012</v>
      </c>
      <c r="N365" s="104">
        <v>1300000</v>
      </c>
      <c r="O365" s="104">
        <v>808859.02</v>
      </c>
      <c r="P365" s="104">
        <v>160714.88</v>
      </c>
      <c r="Q365" s="104">
        <v>40942</v>
      </c>
      <c r="R365" s="167">
        <f>IF(MONTH(M365)&gt;6,YEAR(M365)+1,YEAR(M365))</f>
        <v>2020</v>
      </c>
      <c r="S365" s="215">
        <f>YEAR(L365)</f>
        <v>2016</v>
      </c>
      <c r="T365" s="214">
        <f>MONTH(L365)</f>
        <v>2</v>
      </c>
      <c r="U365" s="211" t="str">
        <f>IF(T365&gt;9,CONCATENATE(S365,T365),CONCATENATE(S365,"0",T365))</f>
        <v>201602</v>
      </c>
      <c r="V365" s="214">
        <f>N365-O365</f>
        <v>491140.98</v>
      </c>
      <c r="W365" s="214">
        <f ca="1">ROUNDUP((TODAY()-L365)/(365.25/12),0)</f>
        <v>39</v>
      </c>
      <c r="X365" s="214">
        <f>ROUNDDOWN((M365-L365)/(365.25/12),0)</f>
        <v>52</v>
      </c>
      <c r="Y365" s="214">
        <f ca="1">ROUNDDOWN((M365-TODAY())/(365.25/12),0)</f>
        <v>13</v>
      </c>
      <c r="Z365" s="216">
        <f ca="1">W365/X365</f>
        <v>0.75</v>
      </c>
      <c r="AA365" s="216">
        <f>O365/N365</f>
        <v>0.62219924615384614</v>
      </c>
      <c r="AB365" s="216">
        <f ca="1">AA365-Z365</f>
        <v>-0.12780075384615386</v>
      </c>
      <c r="AC365" s="217">
        <f ca="1">O365/W365</f>
        <v>20739.974871794871</v>
      </c>
      <c r="AD365" s="214">
        <f ca="1">V365-(("june 30, 2018"-TODAY())*AC365)</f>
        <v>6858313.2656410262</v>
      </c>
      <c r="AE365" s="211" t="str">
        <f ca="1">IF(W365&gt;36,"1","")</f>
        <v>1</v>
      </c>
      <c r="AF365" s="211" t="str">
        <f ca="1">IF(Y365&lt;1,"1","")</f>
        <v/>
      </c>
      <c r="AG365" s="211" t="str">
        <f ca="1">IF(AB365&lt;-15%,"1","")</f>
        <v/>
      </c>
      <c r="AH365" s="211" t="str">
        <f>IF(AA365&lt;40%,"1","")</f>
        <v/>
      </c>
      <c r="AI365" s="211" t="str">
        <f ca="1">IF(W365&gt;23,IF(AA365&lt;60%,"1",""),"")</f>
        <v/>
      </c>
      <c r="AJ365" s="211" t="str">
        <f ca="1">IF(Y365&lt;7,IF(AA365&lt;40%,"1",""),"")</f>
        <v/>
      </c>
      <c r="AK365" s="211" t="str">
        <f ca="1">IF(AD365&lt;0,"1","")</f>
        <v/>
      </c>
      <c r="AL365" s="218"/>
      <c r="AM365" s="218"/>
      <c r="AN365" s="211" t="e">
        <f>VLOOKUP(J365,'[2]Region code'!$A$3:$B$9,2,FALSE)</f>
        <v>#N/A</v>
      </c>
    </row>
    <row r="366" spans="1:40" ht="17.25">
      <c r="A366" s="99" t="s">
        <v>975</v>
      </c>
      <c r="B366" s="99" t="s">
        <v>976</v>
      </c>
      <c r="C366" s="99" t="s">
        <v>80</v>
      </c>
      <c r="D366" s="99" t="s">
        <v>1393</v>
      </c>
      <c r="E366" s="99" t="s">
        <v>1001</v>
      </c>
      <c r="F366" s="99" t="s">
        <v>1394</v>
      </c>
      <c r="G366" s="99" t="s">
        <v>74</v>
      </c>
      <c r="H366" s="99" t="s">
        <v>75</v>
      </c>
      <c r="I366" s="99" t="s">
        <v>600</v>
      </c>
      <c r="J366" s="99" t="s">
        <v>5</v>
      </c>
      <c r="K366" s="99" t="s">
        <v>601</v>
      </c>
      <c r="L366" s="103">
        <v>42417</v>
      </c>
      <c r="M366" s="103">
        <v>43708</v>
      </c>
      <c r="N366" s="104">
        <v>1056000</v>
      </c>
      <c r="O366" s="104">
        <v>872096.85</v>
      </c>
      <c r="P366" s="104">
        <v>241446.44</v>
      </c>
      <c r="Q366" s="104">
        <v>30675</v>
      </c>
      <c r="R366" s="167">
        <f>IF(MONTH(M366)&gt;6,YEAR(M366)+1,YEAR(M366))</f>
        <v>2020</v>
      </c>
      <c r="S366" s="215">
        <f>YEAR(L366)</f>
        <v>2016</v>
      </c>
      <c r="T366" s="214">
        <f>MONTH(L366)</f>
        <v>2</v>
      </c>
      <c r="U366" s="211" t="str">
        <f>IF(T366&gt;9,CONCATENATE(S366,T366),CONCATENATE(S366,"0",T366))</f>
        <v>201602</v>
      </c>
      <c r="V366" s="214">
        <f>N366-O366</f>
        <v>183903.15000000002</v>
      </c>
      <c r="W366" s="214">
        <f ca="1">ROUNDUP((TODAY()-L366)/(365.25/12),0)</f>
        <v>39</v>
      </c>
      <c r="X366" s="214">
        <f>ROUNDDOWN((M366-L366)/(365.25/12),0)</f>
        <v>42</v>
      </c>
      <c r="Y366" s="214">
        <f ca="1">ROUNDDOWN((M366-TODAY())/(365.25/12),0)</f>
        <v>3</v>
      </c>
      <c r="Z366" s="216">
        <f ca="1">W366/X366</f>
        <v>0.9285714285714286</v>
      </c>
      <c r="AA366" s="216">
        <f>O366/N366</f>
        <v>0.8258492897727272</v>
      </c>
      <c r="AB366" s="216">
        <f ca="1">AA366-Z366</f>
        <v>-0.1027221387987014</v>
      </c>
      <c r="AC366" s="217">
        <f ca="1">O366/W366</f>
        <v>22361.457692307693</v>
      </c>
      <c r="AD366" s="214">
        <f ca="1">V366-(("june 30, 2018"-TODAY())*AC366)</f>
        <v>7048870.6615384622</v>
      </c>
      <c r="AE366" s="211" t="str">
        <f ca="1">IF(W366&gt;36,"1","")</f>
        <v>1</v>
      </c>
      <c r="AF366" s="211" t="str">
        <f ca="1">IF(Y366&lt;1,"1","")</f>
        <v/>
      </c>
      <c r="AG366" s="211" t="str">
        <f ca="1">IF(AB366&lt;-15%,"1","")</f>
        <v/>
      </c>
      <c r="AH366" s="211" t="str">
        <f>IF(AA366&lt;40%,"1","")</f>
        <v/>
      </c>
      <c r="AI366" s="211" t="str">
        <f ca="1">IF(W366&gt;23,IF(AA366&lt;60%,"1",""),"")</f>
        <v/>
      </c>
      <c r="AJ366" s="211" t="str">
        <f ca="1">IF(Y366&lt;7,IF(AA366&lt;40%,"1",""),"")</f>
        <v/>
      </c>
      <c r="AK366" s="211" t="str">
        <f ca="1">IF(AD366&lt;0,"1","")</f>
        <v/>
      </c>
      <c r="AL366" s="218"/>
      <c r="AM366" s="218"/>
      <c r="AN366" s="211" t="e">
        <f>VLOOKUP(J366,'[2]Region code'!$A$3:$B$9,2,FALSE)</f>
        <v>#N/A</v>
      </c>
    </row>
    <row r="367" spans="1:40" ht="17.25">
      <c r="A367" s="99" t="s">
        <v>1025</v>
      </c>
      <c r="B367" s="99" t="s">
        <v>274</v>
      </c>
      <c r="C367" s="99" t="s">
        <v>80</v>
      </c>
      <c r="D367" s="99" t="s">
        <v>1396</v>
      </c>
      <c r="E367" s="99" t="s">
        <v>1397</v>
      </c>
      <c r="F367" s="99" t="s">
        <v>1398</v>
      </c>
      <c r="G367" s="99" t="s">
        <v>74</v>
      </c>
      <c r="H367" s="99" t="s">
        <v>75</v>
      </c>
      <c r="I367" s="99" t="s">
        <v>1399</v>
      </c>
      <c r="J367" s="99" t="s">
        <v>84</v>
      </c>
      <c r="K367" s="99" t="s">
        <v>85</v>
      </c>
      <c r="L367" s="103">
        <v>42401</v>
      </c>
      <c r="M367" s="103">
        <v>44196</v>
      </c>
      <c r="N367" s="104">
        <v>2312400</v>
      </c>
      <c r="O367" s="104">
        <v>1862865.89</v>
      </c>
      <c r="P367" s="104">
        <v>337560.11</v>
      </c>
      <c r="Q367" s="104">
        <v>448052.5</v>
      </c>
      <c r="R367" s="167">
        <f>IF(MONTH(M367)&gt;6,YEAR(M367)+1,YEAR(M367))</f>
        <v>2021</v>
      </c>
      <c r="S367" s="215">
        <f>YEAR(L367)</f>
        <v>2016</v>
      </c>
      <c r="T367" s="214">
        <f>MONTH(L367)</f>
        <v>2</v>
      </c>
      <c r="U367" s="211" t="str">
        <f>IF(T367&gt;9,CONCATENATE(S367,T367),CONCATENATE(S367,"0",T367))</f>
        <v>201602</v>
      </c>
      <c r="V367" s="214">
        <f>N367-O367</f>
        <v>449534.1100000001</v>
      </c>
      <c r="W367" s="214">
        <f ca="1">ROUNDUP((TODAY()-L367)/(365.25/12),0)</f>
        <v>39</v>
      </c>
      <c r="X367" s="214">
        <f>ROUNDDOWN((M367-L367)/(365.25/12),0)</f>
        <v>58</v>
      </c>
      <c r="Y367" s="214">
        <f ca="1">ROUNDDOWN((M367-TODAY())/(365.25/12),0)</f>
        <v>19</v>
      </c>
      <c r="Z367" s="216">
        <f ca="1">W367/X367</f>
        <v>0.67241379310344829</v>
      </c>
      <c r="AA367" s="216">
        <f>O367/N367</f>
        <v>0.80559846479847774</v>
      </c>
      <c r="AB367" s="216">
        <f ca="1">AA367-Z367</f>
        <v>0.13318467169502946</v>
      </c>
      <c r="AC367" s="217">
        <f ca="1">O367/W367</f>
        <v>47765.792051282049</v>
      </c>
      <c r="AD367" s="214">
        <f ca="1">V367-(("june 30, 2018"-TODAY())*AC367)</f>
        <v>15113632.269743588</v>
      </c>
      <c r="AE367" s="211" t="str">
        <f ca="1">IF(W367&gt;36,"1","")</f>
        <v>1</v>
      </c>
      <c r="AF367" s="211" t="str">
        <f ca="1">IF(Y367&lt;1,"1","")</f>
        <v/>
      </c>
      <c r="AG367" s="211" t="str">
        <f ca="1">IF(AB367&lt;-15%,"1","")</f>
        <v/>
      </c>
      <c r="AH367" s="211" t="str">
        <f>IF(AA367&lt;40%,"1","")</f>
        <v/>
      </c>
      <c r="AI367" s="211" t="str">
        <f ca="1">IF(W367&gt;23,IF(AA367&lt;60%,"1",""),"")</f>
        <v/>
      </c>
      <c r="AJ367" s="211" t="str">
        <f ca="1">IF(Y367&lt;7,IF(AA367&lt;40%,"1",""),"")</f>
        <v/>
      </c>
      <c r="AK367" s="211" t="str">
        <f ca="1">IF(AD367&lt;0,"1","")</f>
        <v/>
      </c>
      <c r="AL367" s="218"/>
      <c r="AM367" s="218"/>
      <c r="AN367" s="211" t="e">
        <f>VLOOKUP(J367,'[2]Region code'!$A$3:$B$9,2,FALSE)</f>
        <v>#N/A</v>
      </c>
    </row>
    <row r="368" spans="1:40" ht="17.25">
      <c r="A368" s="99" t="s">
        <v>266</v>
      </c>
      <c r="B368" s="99" t="s">
        <v>267</v>
      </c>
      <c r="C368" s="99" t="s">
        <v>95</v>
      </c>
      <c r="D368" s="99" t="s">
        <v>1400</v>
      </c>
      <c r="E368" s="99" t="s">
        <v>336</v>
      </c>
      <c r="F368" s="99" t="s">
        <v>1401</v>
      </c>
      <c r="G368" s="99" t="s">
        <v>74</v>
      </c>
      <c r="H368" s="99" t="s">
        <v>75</v>
      </c>
      <c r="I368" s="99" t="s">
        <v>3166</v>
      </c>
      <c r="J368" s="99" t="s">
        <v>84</v>
      </c>
      <c r="K368" s="99" t="s">
        <v>85</v>
      </c>
      <c r="L368" s="103">
        <v>42395</v>
      </c>
      <c r="M368" s="103">
        <v>43889</v>
      </c>
      <c r="N368" s="104">
        <v>1190000</v>
      </c>
      <c r="O368" s="104">
        <v>981314.44</v>
      </c>
      <c r="P368" s="104">
        <v>150383.71</v>
      </c>
      <c r="Q368" s="104">
        <v>3966.01</v>
      </c>
      <c r="R368" s="167">
        <f>IF(MONTH(M368)&gt;6,YEAR(M368)+1,YEAR(M368))</f>
        <v>2020</v>
      </c>
      <c r="S368" s="215">
        <f>YEAR(L368)</f>
        <v>2016</v>
      </c>
      <c r="T368" s="214">
        <f>MONTH(L368)</f>
        <v>1</v>
      </c>
      <c r="U368" s="211" t="str">
        <f>IF(T368&gt;9,CONCATENATE(S368,T368),CONCATENATE(S368,"0",T368))</f>
        <v>201601</v>
      </c>
      <c r="V368" s="214">
        <f>N368-O368</f>
        <v>208685.56000000006</v>
      </c>
      <c r="W368" s="214">
        <f ca="1">ROUNDUP((TODAY()-L368)/(365.25/12),0)</f>
        <v>40</v>
      </c>
      <c r="X368" s="214">
        <f>ROUNDDOWN((M368-L368)/(365.25/12),0)</f>
        <v>49</v>
      </c>
      <c r="Y368" s="214">
        <f ca="1">ROUNDDOWN((M368-TODAY())/(365.25/12),0)</f>
        <v>9</v>
      </c>
      <c r="Z368" s="216">
        <f ca="1">W368/X368</f>
        <v>0.81632653061224492</v>
      </c>
      <c r="AA368" s="216">
        <f>O368/N368</f>
        <v>0.8246339831932773</v>
      </c>
      <c r="AB368" s="216">
        <f ca="1">AA368-Z368</f>
        <v>8.3074525810323818E-3</v>
      </c>
      <c r="AC368" s="217">
        <f ca="1">O368/W368</f>
        <v>24532.860999999997</v>
      </c>
      <c r="AD368" s="214">
        <f ca="1">V368-(("june 30, 2018"-TODAY())*AC368)</f>
        <v>7740273.8870000001</v>
      </c>
      <c r="AE368" s="211" t="str">
        <f ca="1">IF(W368&gt;36,"1","")</f>
        <v>1</v>
      </c>
      <c r="AF368" s="211" t="str">
        <f ca="1">IF(Y368&lt;1,"1","")</f>
        <v/>
      </c>
      <c r="AG368" s="211" t="str">
        <f ca="1">IF(AB368&lt;-15%,"1","")</f>
        <v/>
      </c>
      <c r="AH368" s="211" t="str">
        <f>IF(AA368&lt;40%,"1","")</f>
        <v/>
      </c>
      <c r="AI368" s="211" t="str">
        <f ca="1">IF(W368&gt;23,IF(AA368&lt;60%,"1",""),"")</f>
        <v/>
      </c>
      <c r="AJ368" s="211" t="str">
        <f ca="1">IF(Y368&lt;7,IF(AA368&lt;40%,"1",""),"")</f>
        <v/>
      </c>
      <c r="AK368" s="211" t="str">
        <f ca="1">IF(AD368&lt;0,"1","")</f>
        <v/>
      </c>
      <c r="AL368" s="218"/>
      <c r="AM368" s="218"/>
      <c r="AN368" s="211" t="e">
        <f>VLOOKUP(J368,'[2]Region code'!$A$3:$B$9,2,FALSE)</f>
        <v>#N/A</v>
      </c>
    </row>
    <row r="369" spans="1:40" ht="17.25">
      <c r="A369" s="99" t="s">
        <v>611</v>
      </c>
      <c r="B369" s="99" t="s">
        <v>612</v>
      </c>
      <c r="C369" s="99" t="s">
        <v>120</v>
      </c>
      <c r="D369" s="99" t="s">
        <v>1402</v>
      </c>
      <c r="E369" s="99" t="s">
        <v>1403</v>
      </c>
      <c r="F369" s="99" t="s">
        <v>1404</v>
      </c>
      <c r="G369" s="99" t="s">
        <v>74</v>
      </c>
      <c r="H369" s="99" t="s">
        <v>75</v>
      </c>
      <c r="I369" s="99" t="s">
        <v>649</v>
      </c>
      <c r="J369" s="99" t="s">
        <v>84</v>
      </c>
      <c r="K369" s="99" t="s">
        <v>85</v>
      </c>
      <c r="L369" s="103">
        <v>42390</v>
      </c>
      <c r="M369" s="103">
        <v>43830</v>
      </c>
      <c r="N369" s="104">
        <v>500000</v>
      </c>
      <c r="O369" s="104">
        <v>329441.58</v>
      </c>
      <c r="P369" s="104">
        <v>3076.13</v>
      </c>
      <c r="Q369" s="104">
        <v>0</v>
      </c>
      <c r="R369" s="167">
        <f>IF(MONTH(M369)&gt;6,YEAR(M369)+1,YEAR(M369))</f>
        <v>2020</v>
      </c>
      <c r="S369" s="215">
        <f>YEAR(L369)</f>
        <v>2016</v>
      </c>
      <c r="T369" s="214">
        <f>MONTH(L369)</f>
        <v>1</v>
      </c>
      <c r="U369" s="211" t="str">
        <f>IF(T369&gt;9,CONCATENATE(S369,T369),CONCATENATE(S369,"0",T369))</f>
        <v>201601</v>
      </c>
      <c r="V369" s="214">
        <f>N369-O369</f>
        <v>170558.41999999998</v>
      </c>
      <c r="W369" s="214">
        <f ca="1">ROUNDUP((TODAY()-L369)/(365.25/12),0)</f>
        <v>40</v>
      </c>
      <c r="X369" s="214">
        <f>ROUNDDOWN((M369-L369)/(365.25/12),0)</f>
        <v>47</v>
      </c>
      <c r="Y369" s="214">
        <f ca="1">ROUNDDOWN((M369-TODAY())/(365.25/12),0)</f>
        <v>7</v>
      </c>
      <c r="Z369" s="216">
        <f ca="1">W369/X369</f>
        <v>0.85106382978723405</v>
      </c>
      <c r="AA369" s="216">
        <f>O369/N369</f>
        <v>0.65888316000000002</v>
      </c>
      <c r="AB369" s="216">
        <f ca="1">AA369-Z369</f>
        <v>-0.19218066978723403</v>
      </c>
      <c r="AC369" s="217">
        <f ca="1">O369/W369</f>
        <v>8236.0395000000008</v>
      </c>
      <c r="AD369" s="214">
        <f ca="1">V369-(("june 30, 2018"-TODAY())*AC369)</f>
        <v>2699022.5465000002</v>
      </c>
      <c r="AE369" s="211" t="str">
        <f ca="1">IF(W369&gt;36,"1","")</f>
        <v>1</v>
      </c>
      <c r="AF369" s="211" t="str">
        <f ca="1">IF(Y369&lt;1,"1","")</f>
        <v/>
      </c>
      <c r="AG369" s="211" t="str">
        <f ca="1">IF(AB369&lt;-15%,"1","")</f>
        <v>1</v>
      </c>
      <c r="AH369" s="211" t="str">
        <f>IF(AA369&lt;40%,"1","")</f>
        <v/>
      </c>
      <c r="AI369" s="211" t="str">
        <f ca="1">IF(W369&gt;23,IF(AA369&lt;60%,"1",""),"")</f>
        <v/>
      </c>
      <c r="AJ369" s="211" t="str">
        <f ca="1">IF(Y369&lt;7,IF(AA369&lt;40%,"1",""),"")</f>
        <v/>
      </c>
      <c r="AK369" s="211" t="str">
        <f ca="1">IF(AD369&lt;0,"1","")</f>
        <v/>
      </c>
      <c r="AL369" s="218"/>
      <c r="AM369" s="218"/>
      <c r="AN369" s="211" t="e">
        <f>VLOOKUP(J369,'[2]Region code'!$A$3:$B$9,2,FALSE)</f>
        <v>#N/A</v>
      </c>
    </row>
    <row r="370" spans="1:40" ht="17.25">
      <c r="A370" s="99" t="s">
        <v>118</v>
      </c>
      <c r="B370" s="99" t="s">
        <v>119</v>
      </c>
      <c r="C370" s="99" t="s">
        <v>120</v>
      </c>
      <c r="D370" s="99" t="s">
        <v>1405</v>
      </c>
      <c r="E370" s="99" t="s">
        <v>1199</v>
      </c>
      <c r="F370" s="99" t="s">
        <v>1406</v>
      </c>
      <c r="G370" s="99" t="s">
        <v>74</v>
      </c>
      <c r="H370" s="99" t="s">
        <v>75</v>
      </c>
      <c r="I370" s="99" t="s">
        <v>1201</v>
      </c>
      <c r="J370" s="99" t="s">
        <v>7</v>
      </c>
      <c r="K370" s="99" t="s">
        <v>1202</v>
      </c>
      <c r="L370" s="103">
        <v>42374</v>
      </c>
      <c r="M370" s="103">
        <v>43951</v>
      </c>
      <c r="N370" s="104">
        <v>500000</v>
      </c>
      <c r="O370" s="104">
        <v>258945.46</v>
      </c>
      <c r="P370" s="104">
        <v>53899.360000000001</v>
      </c>
      <c r="Q370" s="104">
        <v>15299.2</v>
      </c>
      <c r="R370" s="167">
        <f>IF(MONTH(M370)&gt;6,YEAR(M370)+1,YEAR(M370))</f>
        <v>2020</v>
      </c>
      <c r="S370" s="215">
        <f>YEAR(L370)</f>
        <v>2016</v>
      </c>
      <c r="T370" s="214">
        <f>MONTH(L370)</f>
        <v>1</v>
      </c>
      <c r="U370" s="211" t="str">
        <f>IF(T370&gt;9,CONCATENATE(S370,T370),CONCATENATE(S370,"0",T370))</f>
        <v>201601</v>
      </c>
      <c r="V370" s="214">
        <f>N370-O370</f>
        <v>241054.54</v>
      </c>
      <c r="W370" s="214">
        <f ca="1">ROUNDUP((TODAY()-L370)/(365.25/12),0)</f>
        <v>40</v>
      </c>
      <c r="X370" s="214">
        <f>ROUNDDOWN((M370-L370)/(365.25/12),0)</f>
        <v>51</v>
      </c>
      <c r="Y370" s="214">
        <f ca="1">ROUNDDOWN((M370-TODAY())/(365.25/12),0)</f>
        <v>11</v>
      </c>
      <c r="Z370" s="216">
        <f ca="1">W370/X370</f>
        <v>0.78431372549019607</v>
      </c>
      <c r="AA370" s="216">
        <f>O370/N370</f>
        <v>0.51789092000000003</v>
      </c>
      <c r="AB370" s="216">
        <f ca="1">AA370-Z370</f>
        <v>-0.26642280549019604</v>
      </c>
      <c r="AC370" s="217">
        <f ca="1">O370/W370</f>
        <v>6473.6364999999996</v>
      </c>
      <c r="AD370" s="214">
        <f ca="1">V370-(("june 30, 2018"-TODAY())*AC370)</f>
        <v>2228460.9454999999</v>
      </c>
      <c r="AE370" s="211" t="str">
        <f ca="1">IF(W370&gt;36,"1","")</f>
        <v>1</v>
      </c>
      <c r="AF370" s="211" t="str">
        <f ca="1">IF(Y370&lt;1,"1","")</f>
        <v/>
      </c>
      <c r="AG370" s="211" t="str">
        <f ca="1">IF(AB370&lt;-15%,"1","")</f>
        <v>1</v>
      </c>
      <c r="AH370" s="211" t="str">
        <f>IF(AA370&lt;40%,"1","")</f>
        <v/>
      </c>
      <c r="AI370" s="211" t="str">
        <f ca="1">IF(W370&gt;23,IF(AA370&lt;60%,"1",""),"")</f>
        <v>1</v>
      </c>
      <c r="AJ370" s="211" t="str">
        <f ca="1">IF(Y370&lt;7,IF(AA370&lt;40%,"1",""),"")</f>
        <v/>
      </c>
      <c r="AK370" s="211" t="str">
        <f ca="1">IF(AD370&lt;0,"1","")</f>
        <v/>
      </c>
      <c r="AL370" s="218"/>
      <c r="AM370" s="218"/>
      <c r="AN370" s="211" t="e">
        <f>VLOOKUP(J370,'[2]Region code'!$A$3:$B$9,2,FALSE)</f>
        <v>#N/A</v>
      </c>
    </row>
    <row r="371" spans="1:40" ht="17.25">
      <c r="A371" s="99" t="s">
        <v>93</v>
      </c>
      <c r="B371" s="99" t="s">
        <v>94</v>
      </c>
      <c r="C371" s="99" t="s">
        <v>95</v>
      </c>
      <c r="D371" s="99" t="s">
        <v>1407</v>
      </c>
      <c r="E371" s="99" t="s">
        <v>1408</v>
      </c>
      <c r="F371" s="99" t="s">
        <v>1409</v>
      </c>
      <c r="G371" s="99" t="s">
        <v>124</v>
      </c>
      <c r="H371" s="99" t="s">
        <v>75</v>
      </c>
      <c r="I371" s="99" t="s">
        <v>211</v>
      </c>
      <c r="J371" s="99" t="s">
        <v>2</v>
      </c>
      <c r="K371" s="99" t="s">
        <v>249</v>
      </c>
      <c r="L371" s="103">
        <v>42361</v>
      </c>
      <c r="M371" s="103">
        <v>43830</v>
      </c>
      <c r="N371" s="104">
        <v>4999999</v>
      </c>
      <c r="O371" s="104">
        <v>3016959.72</v>
      </c>
      <c r="P371" s="104">
        <v>1395144.45</v>
      </c>
      <c r="Q371" s="104">
        <v>1983039.28</v>
      </c>
      <c r="R371" s="167">
        <f>IF(MONTH(M371)&gt;6,YEAR(M371)+1,YEAR(M371))</f>
        <v>2020</v>
      </c>
      <c r="S371" s="215">
        <f>YEAR(L371)</f>
        <v>2015</v>
      </c>
      <c r="T371" s="214">
        <f>MONTH(L371)</f>
        <v>12</v>
      </c>
      <c r="U371" s="211" t="str">
        <f>IF(T371&gt;9,CONCATENATE(S371,T371),CONCATENATE(S371,"0",T371))</f>
        <v>201512</v>
      </c>
      <c r="V371" s="214">
        <f>N371-O371</f>
        <v>1983039.2799999998</v>
      </c>
      <c r="W371" s="214">
        <f ca="1">ROUNDUP((TODAY()-L371)/(365.25/12),0)</f>
        <v>41</v>
      </c>
      <c r="X371" s="214">
        <f>ROUNDDOWN((M371-L371)/(365.25/12),0)</f>
        <v>48</v>
      </c>
      <c r="Y371" s="214">
        <f ca="1">ROUNDDOWN((M371-TODAY())/(365.25/12),0)</f>
        <v>7</v>
      </c>
      <c r="Z371" s="216">
        <f ca="1">W371/X371</f>
        <v>0.85416666666666663</v>
      </c>
      <c r="AA371" s="216">
        <f>O371/N371</f>
        <v>0.603392064678413</v>
      </c>
      <c r="AB371" s="216">
        <f ca="1">AA371-Z371</f>
        <v>-0.25077460198825363</v>
      </c>
      <c r="AC371" s="217">
        <f ca="1">O371/W371</f>
        <v>73584.383414634154</v>
      </c>
      <c r="AD371" s="214">
        <f ca="1">V371-(("june 30, 2018"-TODAY())*AC371)</f>
        <v>24573444.988292687</v>
      </c>
      <c r="AE371" s="211" t="str">
        <f ca="1">IF(W371&gt;36,"1","")</f>
        <v>1</v>
      </c>
      <c r="AF371" s="211" t="str">
        <f ca="1">IF(Y371&lt;1,"1","")</f>
        <v/>
      </c>
      <c r="AG371" s="211" t="str">
        <f ca="1">IF(AB371&lt;-15%,"1","")</f>
        <v>1</v>
      </c>
      <c r="AH371" s="211" t="str">
        <f>IF(AA371&lt;40%,"1","")</f>
        <v/>
      </c>
      <c r="AI371" s="211" t="str">
        <f ca="1">IF(W371&gt;23,IF(AA371&lt;60%,"1",""),"")</f>
        <v/>
      </c>
      <c r="AJ371" s="211" t="str">
        <f ca="1">IF(Y371&lt;7,IF(AA371&lt;40%,"1",""),"")</f>
        <v/>
      </c>
      <c r="AK371" s="211" t="str">
        <f ca="1">IF(AD371&lt;0,"1","")</f>
        <v/>
      </c>
      <c r="AL371" s="218"/>
      <c r="AM371" s="218"/>
      <c r="AN371" s="211" t="e">
        <f>VLOOKUP(J371,'[2]Region code'!$A$3:$B$9,2,FALSE)</f>
        <v>#N/A</v>
      </c>
    </row>
    <row r="372" spans="1:40" ht="17.25">
      <c r="A372" s="99" t="s">
        <v>118</v>
      </c>
      <c r="B372" s="99" t="s">
        <v>119</v>
      </c>
      <c r="C372" s="99" t="s">
        <v>120</v>
      </c>
      <c r="D372" s="99" t="s">
        <v>1410</v>
      </c>
      <c r="E372" s="99" t="s">
        <v>863</v>
      </c>
      <c r="F372" s="99" t="s">
        <v>1411</v>
      </c>
      <c r="G372" s="99" t="s">
        <v>124</v>
      </c>
      <c r="H372" s="99" t="s">
        <v>75</v>
      </c>
      <c r="I372" s="99" t="s">
        <v>732</v>
      </c>
      <c r="J372" s="99" t="s">
        <v>3</v>
      </c>
      <c r="K372" s="99" t="s">
        <v>682</v>
      </c>
      <c r="L372" s="103">
        <v>42354</v>
      </c>
      <c r="M372" s="103">
        <v>44012</v>
      </c>
      <c r="N372" s="104">
        <v>1500000</v>
      </c>
      <c r="O372" s="104">
        <v>317856.78000000003</v>
      </c>
      <c r="P372" s="104">
        <v>74537.69</v>
      </c>
      <c r="Q372" s="104">
        <v>1182143.22</v>
      </c>
      <c r="R372" s="167">
        <f>IF(MONTH(M372)&gt;6,YEAR(M372)+1,YEAR(M372))</f>
        <v>2020</v>
      </c>
      <c r="S372" s="215">
        <f>YEAR(L372)</f>
        <v>2015</v>
      </c>
      <c r="T372" s="214">
        <f>MONTH(L372)</f>
        <v>12</v>
      </c>
      <c r="U372" s="211" t="str">
        <f>IF(T372&gt;9,CONCATENATE(S372,T372),CONCATENATE(S372,"0",T372))</f>
        <v>201512</v>
      </c>
      <c r="V372" s="214">
        <f>N372-O372</f>
        <v>1182143.22</v>
      </c>
      <c r="W372" s="214">
        <f ca="1">ROUNDUP((TODAY()-L372)/(365.25/12),0)</f>
        <v>41</v>
      </c>
      <c r="X372" s="214">
        <f>ROUNDDOWN((M372-L372)/(365.25/12),0)</f>
        <v>54</v>
      </c>
      <c r="Y372" s="214">
        <f ca="1">ROUNDDOWN((M372-TODAY())/(365.25/12),0)</f>
        <v>13</v>
      </c>
      <c r="Z372" s="216">
        <f ca="1">W372/X372</f>
        <v>0.7592592592592593</v>
      </c>
      <c r="AA372" s="216">
        <f>O372/N372</f>
        <v>0.21190452000000001</v>
      </c>
      <c r="AB372" s="216">
        <f ca="1">AA372-Z372</f>
        <v>-0.54735473925925926</v>
      </c>
      <c r="AC372" s="217">
        <f ca="1">O372/W372</f>
        <v>7752.6043902439033</v>
      </c>
      <c r="AD372" s="214">
        <f ca="1">V372-(("june 30, 2018"-TODAY())*AC372)</f>
        <v>3562192.7678048778</v>
      </c>
      <c r="AE372" s="211" t="str">
        <f ca="1">IF(W372&gt;36,"1","")</f>
        <v>1</v>
      </c>
      <c r="AF372" s="211" t="str">
        <f ca="1">IF(Y372&lt;1,"1","")</f>
        <v/>
      </c>
      <c r="AG372" s="211" t="str">
        <f ca="1">IF(AB372&lt;-15%,"1","")</f>
        <v>1</v>
      </c>
      <c r="AH372" s="211" t="str">
        <f>IF(AA372&lt;40%,"1","")</f>
        <v>1</v>
      </c>
      <c r="AI372" s="211" t="str">
        <f ca="1">IF(W372&gt;23,IF(AA372&lt;60%,"1",""),"")</f>
        <v>1</v>
      </c>
      <c r="AJ372" s="211" t="str">
        <f ca="1">IF(Y372&lt;7,IF(AA372&lt;40%,"1",""),"")</f>
        <v/>
      </c>
      <c r="AK372" s="211" t="str">
        <f ca="1">IF(AD372&lt;0,"1","")</f>
        <v/>
      </c>
      <c r="AL372" s="218"/>
      <c r="AM372" s="218"/>
      <c r="AN372" s="211" t="e">
        <f>VLOOKUP(J372,'[2]Region code'!$A$3:$B$9,2,FALSE)</f>
        <v>#N/A</v>
      </c>
    </row>
    <row r="373" spans="1:40" ht="17.25">
      <c r="A373" s="99" t="s">
        <v>118</v>
      </c>
      <c r="B373" s="99" t="s">
        <v>119</v>
      </c>
      <c r="C373" s="99" t="s">
        <v>120</v>
      </c>
      <c r="D373" s="99" t="s">
        <v>1412</v>
      </c>
      <c r="E373" s="99" t="s">
        <v>1287</v>
      </c>
      <c r="F373" s="99" t="s">
        <v>1413</v>
      </c>
      <c r="G373" s="99" t="s">
        <v>74</v>
      </c>
      <c r="H373" s="99" t="s">
        <v>75</v>
      </c>
      <c r="I373" s="99" t="s">
        <v>1289</v>
      </c>
      <c r="J373" s="99" t="s">
        <v>2</v>
      </c>
      <c r="K373" s="99" t="s">
        <v>831</v>
      </c>
      <c r="L373" s="103">
        <v>42341</v>
      </c>
      <c r="M373" s="103">
        <v>44012</v>
      </c>
      <c r="N373" s="104">
        <v>200000</v>
      </c>
      <c r="O373" s="104">
        <v>171028.08</v>
      </c>
      <c r="P373" s="104">
        <v>24468.6</v>
      </c>
      <c r="Q373" s="104">
        <v>0</v>
      </c>
      <c r="R373" s="167">
        <f>IF(MONTH(M373)&gt;6,YEAR(M373)+1,YEAR(M373))</f>
        <v>2020</v>
      </c>
      <c r="S373" s="215">
        <f>YEAR(L373)</f>
        <v>2015</v>
      </c>
      <c r="T373" s="214">
        <f>MONTH(L373)</f>
        <v>12</v>
      </c>
      <c r="U373" s="211" t="str">
        <f>IF(T373&gt;9,CONCATENATE(S373,T373),CONCATENATE(S373,"0",T373))</f>
        <v>201512</v>
      </c>
      <c r="V373" s="214">
        <f>N373-O373</f>
        <v>28971.920000000013</v>
      </c>
      <c r="W373" s="214">
        <f ca="1">ROUNDUP((TODAY()-L373)/(365.25/12),0)</f>
        <v>41</v>
      </c>
      <c r="X373" s="214">
        <f>ROUNDDOWN((M373-L373)/(365.25/12),0)</f>
        <v>54</v>
      </c>
      <c r="Y373" s="214">
        <f ca="1">ROUNDDOWN((M373-TODAY())/(365.25/12),0)</f>
        <v>13</v>
      </c>
      <c r="Z373" s="216">
        <f ca="1">W373/X373</f>
        <v>0.7592592592592593</v>
      </c>
      <c r="AA373" s="216">
        <f>O373/N373</f>
        <v>0.85514039999999991</v>
      </c>
      <c r="AB373" s="216">
        <f ca="1">AA373-Z373</f>
        <v>9.5881140740740611E-2</v>
      </c>
      <c r="AC373" s="217">
        <f ca="1">O373/W373</f>
        <v>4171.4165853658533</v>
      </c>
      <c r="AD373" s="214">
        <f ca="1">V373-(("june 30, 2018"-TODAY())*AC373)</f>
        <v>1309596.8117073169</v>
      </c>
      <c r="AE373" s="211" t="str">
        <f ca="1">IF(W373&gt;36,"1","")</f>
        <v>1</v>
      </c>
      <c r="AF373" s="211" t="str">
        <f ca="1">IF(Y373&lt;1,"1","")</f>
        <v/>
      </c>
      <c r="AG373" s="211" t="str">
        <f ca="1">IF(AB373&lt;-15%,"1","")</f>
        <v/>
      </c>
      <c r="AH373" s="211" t="str">
        <f>IF(AA373&lt;40%,"1","")</f>
        <v/>
      </c>
      <c r="AI373" s="211" t="str">
        <f ca="1">IF(W373&gt;23,IF(AA373&lt;60%,"1",""),"")</f>
        <v/>
      </c>
      <c r="AJ373" s="211" t="str">
        <f ca="1">IF(Y373&lt;7,IF(AA373&lt;40%,"1",""),"")</f>
        <v/>
      </c>
      <c r="AK373" s="211" t="str">
        <f ca="1">IF(AD373&lt;0,"1","")</f>
        <v/>
      </c>
      <c r="AL373" s="218"/>
      <c r="AM373" s="218"/>
      <c r="AN373" s="211" t="e">
        <f>VLOOKUP(J373,'[2]Region code'!$A$3:$B$9,2,FALSE)</f>
        <v>#N/A</v>
      </c>
    </row>
    <row r="374" spans="1:40" ht="17.25">
      <c r="A374" s="99" t="s">
        <v>118</v>
      </c>
      <c r="B374" s="99" t="s">
        <v>119</v>
      </c>
      <c r="C374" s="99" t="s">
        <v>120</v>
      </c>
      <c r="D374" s="99" t="s">
        <v>1414</v>
      </c>
      <c r="E374" s="99" t="s">
        <v>1415</v>
      </c>
      <c r="F374" s="99" t="s">
        <v>1416</v>
      </c>
      <c r="G374" s="99" t="s">
        <v>74</v>
      </c>
      <c r="H374" s="99" t="s">
        <v>75</v>
      </c>
      <c r="I374" s="99" t="s">
        <v>605</v>
      </c>
      <c r="J374" s="99" t="s">
        <v>5</v>
      </c>
      <c r="K374" s="99" t="s">
        <v>1417</v>
      </c>
      <c r="L374" s="103">
        <v>42320</v>
      </c>
      <c r="M374" s="103">
        <v>43615</v>
      </c>
      <c r="N374" s="104">
        <v>923000</v>
      </c>
      <c r="O374" s="104">
        <v>881639.79</v>
      </c>
      <c r="P374" s="104">
        <v>507513.87</v>
      </c>
      <c r="Q374" s="104">
        <v>41247.5</v>
      </c>
      <c r="R374" s="167">
        <f>IF(MONTH(M374)&gt;6,YEAR(M374)+1,YEAR(M374))</f>
        <v>2019</v>
      </c>
      <c r="S374" s="215">
        <f>YEAR(L374)</f>
        <v>2015</v>
      </c>
      <c r="T374" s="214">
        <f>MONTH(L374)</f>
        <v>11</v>
      </c>
      <c r="U374" s="211" t="str">
        <f>IF(T374&gt;9,CONCATENATE(S374,T374),CONCATENATE(S374,"0",T374))</f>
        <v>201511</v>
      </c>
      <c r="V374" s="214">
        <f>N374-O374</f>
        <v>41360.209999999963</v>
      </c>
      <c r="W374" s="214">
        <f ca="1">ROUNDUP((TODAY()-L374)/(365.25/12),0)</f>
        <v>42</v>
      </c>
      <c r="X374" s="214">
        <f>ROUNDDOWN((M374-L374)/(365.25/12),0)</f>
        <v>42</v>
      </c>
      <c r="Y374" s="214">
        <f ca="1">ROUNDDOWN((M374-TODAY())/(365.25/12),0)</f>
        <v>0</v>
      </c>
      <c r="Z374" s="216">
        <f ca="1">W374/X374</f>
        <v>1</v>
      </c>
      <c r="AA374" s="216">
        <f>O374/N374</f>
        <v>0.95518937161430129</v>
      </c>
      <c r="AB374" s="216">
        <f ca="1">AA374-Z374</f>
        <v>-4.4810628385698714E-2</v>
      </c>
      <c r="AC374" s="217">
        <f ca="1">O374/W374</f>
        <v>20991.423571428571</v>
      </c>
      <c r="AD374" s="214">
        <f ca="1">V374-(("june 30, 2018"-TODAY())*AC374)</f>
        <v>6485727.2464285716</v>
      </c>
      <c r="AE374" s="211" t="str">
        <f ca="1">IF(W374&gt;36,"1","")</f>
        <v>1</v>
      </c>
      <c r="AF374" s="211" t="str">
        <f ca="1">IF(Y374&lt;1,"1","")</f>
        <v>1</v>
      </c>
      <c r="AG374" s="211" t="str">
        <f ca="1">IF(AB374&lt;-15%,"1","")</f>
        <v/>
      </c>
      <c r="AH374" s="211" t="str">
        <f>IF(AA374&lt;40%,"1","")</f>
        <v/>
      </c>
      <c r="AI374" s="211" t="str">
        <f ca="1">IF(W374&gt;23,IF(AA374&lt;60%,"1",""),"")</f>
        <v/>
      </c>
      <c r="AJ374" s="211" t="str">
        <f ca="1">IF(Y374&lt;7,IF(AA374&lt;40%,"1",""),"")</f>
        <v/>
      </c>
      <c r="AK374" s="211" t="str">
        <f ca="1">IF(AD374&lt;0,"1","")</f>
        <v/>
      </c>
      <c r="AL374" s="218"/>
      <c r="AM374" s="218"/>
      <c r="AN374" s="211" t="e">
        <f>VLOOKUP(J374,'[2]Region code'!$A$3:$B$9,2,FALSE)</f>
        <v>#N/A</v>
      </c>
    </row>
    <row r="375" spans="1:40" ht="17.25">
      <c r="A375" s="99" t="s">
        <v>78</v>
      </c>
      <c r="B375" s="99" t="s">
        <v>79</v>
      </c>
      <c r="C375" s="99" t="s">
        <v>80</v>
      </c>
      <c r="D375" s="99" t="s">
        <v>1418</v>
      </c>
      <c r="E375" s="99" t="s">
        <v>1419</v>
      </c>
      <c r="F375" s="99" t="s">
        <v>1420</v>
      </c>
      <c r="G375" s="99" t="s">
        <v>74</v>
      </c>
      <c r="H375" s="99" t="s">
        <v>75</v>
      </c>
      <c r="I375" s="99" t="s">
        <v>117</v>
      </c>
      <c r="J375" s="99" t="s">
        <v>84</v>
      </c>
      <c r="K375" s="99" t="s">
        <v>85</v>
      </c>
      <c r="L375" s="103">
        <v>42306</v>
      </c>
      <c r="M375" s="103">
        <v>43465</v>
      </c>
      <c r="N375" s="104">
        <v>440000</v>
      </c>
      <c r="O375" s="104">
        <v>433700.97</v>
      </c>
      <c r="P375" s="104">
        <v>81555.960000000006</v>
      </c>
      <c r="Q375" s="104">
        <v>0</v>
      </c>
      <c r="R375" s="167">
        <f>IF(MONTH(M375)&gt;6,YEAR(M375)+1,YEAR(M375))</f>
        <v>2019</v>
      </c>
      <c r="S375" s="215">
        <f>YEAR(L375)</f>
        <v>2015</v>
      </c>
      <c r="T375" s="214">
        <f>MONTH(L375)</f>
        <v>10</v>
      </c>
      <c r="U375" s="211" t="str">
        <f>IF(T375&gt;9,CONCATENATE(S375,T375),CONCATENATE(S375,"0",T375))</f>
        <v>201510</v>
      </c>
      <c r="V375" s="214">
        <f>N375-O375</f>
        <v>6299.0300000000279</v>
      </c>
      <c r="W375" s="214">
        <f ca="1">ROUNDUP((TODAY()-L375)/(365.25/12),0)</f>
        <v>43</v>
      </c>
      <c r="X375" s="214">
        <f>ROUNDDOWN((M375-L375)/(365.25/12),0)</f>
        <v>38</v>
      </c>
      <c r="Y375" s="214">
        <f ca="1">ROUNDDOWN((M375-TODAY())/(365.25/12),0)</f>
        <v>-4</v>
      </c>
      <c r="Z375" s="216">
        <f ca="1">W375/X375</f>
        <v>1.131578947368421</v>
      </c>
      <c r="AA375" s="216">
        <f>O375/N375</f>
        <v>0.98568402272727262</v>
      </c>
      <c r="AB375" s="216">
        <f ca="1">AA375-Z375</f>
        <v>-0.14589492464114839</v>
      </c>
      <c r="AC375" s="217">
        <f ca="1">O375/W375</f>
        <v>10086.069069767442</v>
      </c>
      <c r="AD375" s="214">
        <f ca="1">V375-(("june 30, 2018"-TODAY())*AC375)</f>
        <v>3102722.2344186045</v>
      </c>
      <c r="AE375" s="211" t="str">
        <f ca="1">IF(W375&gt;36,"1","")</f>
        <v>1</v>
      </c>
      <c r="AF375" s="211" t="str">
        <f ca="1">IF(Y375&lt;1,"1","")</f>
        <v>1</v>
      </c>
      <c r="AG375" s="211" t="str">
        <f ca="1">IF(AB375&lt;-15%,"1","")</f>
        <v/>
      </c>
      <c r="AH375" s="211" t="str">
        <f>IF(AA375&lt;40%,"1","")</f>
        <v/>
      </c>
      <c r="AI375" s="211" t="str">
        <f ca="1">IF(W375&gt;23,IF(AA375&lt;60%,"1",""),"")</f>
        <v/>
      </c>
      <c r="AJ375" s="211" t="str">
        <f ca="1">IF(Y375&lt;7,IF(AA375&lt;40%,"1",""),"")</f>
        <v/>
      </c>
      <c r="AK375" s="211" t="str">
        <f ca="1">IF(AD375&lt;0,"1","")</f>
        <v/>
      </c>
      <c r="AL375" s="218"/>
      <c r="AM375" s="218"/>
      <c r="AN375" s="211" t="e">
        <f>VLOOKUP(J375,'[2]Region code'!$A$3:$B$9,2,FALSE)</f>
        <v>#N/A</v>
      </c>
    </row>
    <row r="376" spans="1:40" ht="17.25">
      <c r="A376" s="99" t="s">
        <v>78</v>
      </c>
      <c r="B376" s="99" t="s">
        <v>79</v>
      </c>
      <c r="C376" s="99" t="s">
        <v>80</v>
      </c>
      <c r="D376" s="99" t="s">
        <v>1421</v>
      </c>
      <c r="E376" s="99" t="s">
        <v>1422</v>
      </c>
      <c r="F376" s="99" t="s">
        <v>1423</v>
      </c>
      <c r="G376" s="99" t="s">
        <v>74</v>
      </c>
      <c r="H376" s="99" t="s">
        <v>75</v>
      </c>
      <c r="I376" s="99" t="s">
        <v>1424</v>
      </c>
      <c r="J376" s="99" t="s">
        <v>84</v>
      </c>
      <c r="K376" s="99" t="s">
        <v>85</v>
      </c>
      <c r="L376" s="103">
        <v>42306</v>
      </c>
      <c r="M376" s="103">
        <v>44012</v>
      </c>
      <c r="N376" s="104">
        <v>850000</v>
      </c>
      <c r="O376" s="104">
        <v>637840.04</v>
      </c>
      <c r="P376" s="104">
        <v>176219.94</v>
      </c>
      <c r="Q376" s="104">
        <v>18140</v>
      </c>
      <c r="R376" s="167">
        <f>IF(MONTH(M376)&gt;6,YEAR(M376)+1,YEAR(M376))</f>
        <v>2020</v>
      </c>
      <c r="S376" s="215">
        <f>YEAR(L376)</f>
        <v>2015</v>
      </c>
      <c r="T376" s="214">
        <f>MONTH(L376)</f>
        <v>10</v>
      </c>
      <c r="U376" s="211" t="str">
        <f>IF(T376&gt;9,CONCATENATE(S376,T376),CONCATENATE(S376,"0",T376))</f>
        <v>201510</v>
      </c>
      <c r="V376" s="214">
        <f>N376-O376</f>
        <v>212159.95999999996</v>
      </c>
      <c r="W376" s="214">
        <f ca="1">ROUNDUP((TODAY()-L376)/(365.25/12),0)</f>
        <v>43</v>
      </c>
      <c r="X376" s="214">
        <f>ROUNDDOWN((M376-L376)/(365.25/12),0)</f>
        <v>56</v>
      </c>
      <c r="Y376" s="214">
        <f ca="1">ROUNDDOWN((M376-TODAY())/(365.25/12),0)</f>
        <v>13</v>
      </c>
      <c r="Z376" s="216">
        <f ca="1">W376/X376</f>
        <v>0.7678571428571429</v>
      </c>
      <c r="AA376" s="216">
        <f>O376/N376</f>
        <v>0.75040004705882357</v>
      </c>
      <c r="AB376" s="216">
        <f ca="1">AA376-Z376</f>
        <v>-1.7457095798319333E-2</v>
      </c>
      <c r="AC376" s="217">
        <f ca="1">O376/W376</f>
        <v>14833.489302325583</v>
      </c>
      <c r="AD376" s="214">
        <f ca="1">V376-(("june 30, 2018"-TODAY())*AC376)</f>
        <v>4766041.1758139534</v>
      </c>
      <c r="AE376" s="211" t="str">
        <f ca="1">IF(W376&gt;36,"1","")</f>
        <v>1</v>
      </c>
      <c r="AF376" s="211" t="str">
        <f ca="1">IF(Y376&lt;1,"1","")</f>
        <v/>
      </c>
      <c r="AG376" s="211" t="str">
        <f ca="1">IF(AB376&lt;-15%,"1","")</f>
        <v/>
      </c>
      <c r="AH376" s="211" t="str">
        <f>IF(AA376&lt;40%,"1","")</f>
        <v/>
      </c>
      <c r="AI376" s="211" t="str">
        <f ca="1">IF(W376&gt;23,IF(AA376&lt;60%,"1",""),"")</f>
        <v/>
      </c>
      <c r="AJ376" s="211" t="str">
        <f ca="1">IF(Y376&lt;7,IF(AA376&lt;40%,"1",""),"")</f>
        <v/>
      </c>
      <c r="AK376" s="211" t="str">
        <f ca="1">IF(AD376&lt;0,"1","")</f>
        <v/>
      </c>
      <c r="AL376" s="218"/>
      <c r="AM376" s="218"/>
      <c r="AN376" s="211" t="e">
        <f>VLOOKUP(J376,'[2]Region code'!$A$3:$B$9,2,FALSE)</f>
        <v>#N/A</v>
      </c>
    </row>
    <row r="377" spans="1:40" ht="17.25">
      <c r="A377" s="99" t="s">
        <v>78</v>
      </c>
      <c r="B377" s="99" t="s">
        <v>79</v>
      </c>
      <c r="C377" s="99" t="s">
        <v>80</v>
      </c>
      <c r="D377" s="99" t="s">
        <v>1425</v>
      </c>
      <c r="E377" s="99" t="s">
        <v>336</v>
      </c>
      <c r="F377" s="99" t="s">
        <v>1426</v>
      </c>
      <c r="G377" s="99" t="s">
        <v>74</v>
      </c>
      <c r="H377" s="99" t="s">
        <v>75</v>
      </c>
      <c r="I377" s="99" t="s">
        <v>3166</v>
      </c>
      <c r="J377" s="99" t="s">
        <v>84</v>
      </c>
      <c r="K377" s="99" t="s">
        <v>85</v>
      </c>
      <c r="L377" s="103">
        <v>42305</v>
      </c>
      <c r="M377" s="103">
        <v>43554</v>
      </c>
      <c r="N377" s="104">
        <v>520000</v>
      </c>
      <c r="O377" s="104">
        <v>519933.41</v>
      </c>
      <c r="P377" s="104">
        <v>65309.33</v>
      </c>
      <c r="Q377" s="104">
        <v>0</v>
      </c>
      <c r="R377" s="167">
        <f>IF(MONTH(M377)&gt;6,YEAR(M377)+1,YEAR(M377))</f>
        <v>2019</v>
      </c>
      <c r="S377" s="215">
        <f>YEAR(L377)</f>
        <v>2015</v>
      </c>
      <c r="T377" s="214">
        <f>MONTH(L377)</f>
        <v>10</v>
      </c>
      <c r="U377" s="211" t="str">
        <f>IF(T377&gt;9,CONCATENATE(S377,T377),CONCATENATE(S377,"0",T377))</f>
        <v>201510</v>
      </c>
      <c r="V377" s="214">
        <f>N377-O377</f>
        <v>66.590000000025611</v>
      </c>
      <c r="W377" s="214">
        <f ca="1">ROUNDUP((TODAY()-L377)/(365.25/12),0)</f>
        <v>43</v>
      </c>
      <c r="X377" s="214">
        <f>ROUNDDOWN((M377-L377)/(365.25/12),0)</f>
        <v>41</v>
      </c>
      <c r="Y377" s="214">
        <f ca="1">ROUNDDOWN((M377-TODAY())/(365.25/12),0)</f>
        <v>-1</v>
      </c>
      <c r="Z377" s="216">
        <f ca="1">W377/X377</f>
        <v>1.0487804878048781</v>
      </c>
      <c r="AA377" s="216">
        <f>O377/N377</f>
        <v>0.99987194230769227</v>
      </c>
      <c r="AB377" s="216">
        <f ca="1">AA377-Z377</f>
        <v>-4.8908545497185818E-2</v>
      </c>
      <c r="AC377" s="217">
        <f ca="1">O377/W377</f>
        <v>12091.474651162791</v>
      </c>
      <c r="AD377" s="214">
        <f ca="1">V377-(("june 30, 2018"-TODAY())*AC377)</f>
        <v>3712149.3079069764</v>
      </c>
      <c r="AE377" s="211" t="str">
        <f ca="1">IF(W377&gt;36,"1","")</f>
        <v>1</v>
      </c>
      <c r="AF377" s="211" t="str">
        <f ca="1">IF(Y377&lt;1,"1","")</f>
        <v>1</v>
      </c>
      <c r="AG377" s="211" t="str">
        <f ca="1">IF(AB377&lt;-15%,"1","")</f>
        <v/>
      </c>
      <c r="AH377" s="211" t="str">
        <f>IF(AA377&lt;40%,"1","")</f>
        <v/>
      </c>
      <c r="AI377" s="211" t="str">
        <f ca="1">IF(W377&gt;23,IF(AA377&lt;60%,"1",""),"")</f>
        <v/>
      </c>
      <c r="AJ377" s="211" t="str">
        <f ca="1">IF(Y377&lt;7,IF(AA377&lt;40%,"1",""),"")</f>
        <v/>
      </c>
      <c r="AK377" s="211" t="str">
        <f ca="1">IF(AD377&lt;0,"1","")</f>
        <v/>
      </c>
      <c r="AL377" s="218"/>
      <c r="AM377" s="218"/>
      <c r="AN377" s="211" t="e">
        <f>VLOOKUP(J377,'[2]Region code'!$A$3:$B$9,2,FALSE)</f>
        <v>#N/A</v>
      </c>
    </row>
    <row r="378" spans="1:40" ht="17.25">
      <c r="A378" s="99" t="s">
        <v>1427</v>
      </c>
      <c r="B378" s="99" t="s">
        <v>1428</v>
      </c>
      <c r="C378" s="99" t="s">
        <v>80</v>
      </c>
      <c r="D378" s="99" t="s">
        <v>1429</v>
      </c>
      <c r="E378" s="99" t="s">
        <v>1430</v>
      </c>
      <c r="F378" s="99" t="s">
        <v>1431</v>
      </c>
      <c r="G378" s="99" t="s">
        <v>74</v>
      </c>
      <c r="H378" s="99" t="s">
        <v>75</v>
      </c>
      <c r="I378" s="99" t="s">
        <v>534</v>
      </c>
      <c r="J378" s="99" t="s">
        <v>84</v>
      </c>
      <c r="K378" s="99" t="s">
        <v>535</v>
      </c>
      <c r="L378" s="103">
        <v>42236</v>
      </c>
      <c r="M378" s="103">
        <v>43677</v>
      </c>
      <c r="N378" s="104">
        <v>1400000</v>
      </c>
      <c r="O378" s="104">
        <v>1389648.2</v>
      </c>
      <c r="P378" s="104">
        <v>196998</v>
      </c>
      <c r="Q378" s="104">
        <v>3550</v>
      </c>
      <c r="R378" s="167">
        <f>IF(MONTH(M378)&gt;6,YEAR(M378)+1,YEAR(M378))</f>
        <v>2020</v>
      </c>
      <c r="S378" s="215">
        <f>YEAR(L378)</f>
        <v>2015</v>
      </c>
      <c r="T378" s="214">
        <f>MONTH(L378)</f>
        <v>8</v>
      </c>
      <c r="U378" s="211" t="str">
        <f>IF(T378&gt;9,CONCATENATE(S378,T378),CONCATENATE(S378,"0",T378))</f>
        <v>201508</v>
      </c>
      <c r="V378" s="214">
        <f>N378-O378</f>
        <v>10351.800000000047</v>
      </c>
      <c r="W378" s="214">
        <f ca="1">ROUNDUP((TODAY()-L378)/(365.25/12),0)</f>
        <v>45</v>
      </c>
      <c r="X378" s="214">
        <f>ROUNDDOWN((M378-L378)/(365.25/12),0)</f>
        <v>47</v>
      </c>
      <c r="Y378" s="214">
        <f ca="1">ROUNDDOWN((M378-TODAY())/(365.25/12),0)</f>
        <v>2</v>
      </c>
      <c r="Z378" s="216">
        <f ca="1">W378/X378</f>
        <v>0.95744680851063835</v>
      </c>
      <c r="AA378" s="216">
        <f>O378/N378</f>
        <v>0.9926058571428571</v>
      </c>
      <c r="AB378" s="216">
        <f ca="1">AA378-Z378</f>
        <v>3.5159048632218748E-2</v>
      </c>
      <c r="AC378" s="217">
        <f ca="1">O378/W378</f>
        <v>30881.071111111109</v>
      </c>
      <c r="AD378" s="214">
        <f ca="1">V378-(("june 30, 2018"-TODAY())*AC378)</f>
        <v>9490840.6311111115</v>
      </c>
      <c r="AE378" s="211" t="str">
        <f ca="1">IF(W378&gt;36,"1","")</f>
        <v>1</v>
      </c>
      <c r="AF378" s="211" t="str">
        <f ca="1">IF(Y378&lt;1,"1","")</f>
        <v/>
      </c>
      <c r="AG378" s="211" t="str">
        <f ca="1">IF(AB378&lt;-15%,"1","")</f>
        <v/>
      </c>
      <c r="AH378" s="211" t="str">
        <f>IF(AA378&lt;40%,"1","")</f>
        <v/>
      </c>
      <c r="AI378" s="211" t="str">
        <f ca="1">IF(W378&gt;23,IF(AA378&lt;60%,"1",""),"")</f>
        <v/>
      </c>
      <c r="AJ378" s="211" t="str">
        <f ca="1">IF(Y378&lt;7,IF(AA378&lt;40%,"1",""),"")</f>
        <v/>
      </c>
      <c r="AK378" s="211" t="str">
        <f ca="1">IF(AD378&lt;0,"1","")</f>
        <v/>
      </c>
      <c r="AL378" s="218"/>
      <c r="AM378" s="218"/>
      <c r="AN378" s="211" t="e">
        <f>VLOOKUP(J378,'[2]Region code'!$A$3:$B$9,2,FALSE)</f>
        <v>#N/A</v>
      </c>
    </row>
    <row r="379" spans="1:40" ht="17.25">
      <c r="A379" s="99" t="s">
        <v>1427</v>
      </c>
      <c r="B379" s="99" t="s">
        <v>1428</v>
      </c>
      <c r="C379" s="99" t="s">
        <v>80</v>
      </c>
      <c r="D379" s="99" t="s">
        <v>1432</v>
      </c>
      <c r="E379" s="99" t="s">
        <v>1433</v>
      </c>
      <c r="F379" s="99" t="s">
        <v>1434</v>
      </c>
      <c r="G379" s="99" t="s">
        <v>74</v>
      </c>
      <c r="H379" s="99" t="s">
        <v>75</v>
      </c>
      <c r="I379" s="99" t="s">
        <v>534</v>
      </c>
      <c r="J379" s="99" t="s">
        <v>84</v>
      </c>
      <c r="K379" s="99" t="s">
        <v>535</v>
      </c>
      <c r="L379" s="103">
        <v>42236</v>
      </c>
      <c r="M379" s="103">
        <v>43677</v>
      </c>
      <c r="N379" s="104">
        <v>1800000</v>
      </c>
      <c r="O379" s="104">
        <v>1781218.22</v>
      </c>
      <c r="P379" s="104">
        <v>403529.29</v>
      </c>
      <c r="Q379" s="104">
        <v>17980</v>
      </c>
      <c r="R379" s="167">
        <f>IF(MONTH(M379)&gt;6,YEAR(M379)+1,YEAR(M379))</f>
        <v>2020</v>
      </c>
      <c r="S379" s="215">
        <f>YEAR(L379)</f>
        <v>2015</v>
      </c>
      <c r="T379" s="214">
        <f>MONTH(L379)</f>
        <v>8</v>
      </c>
      <c r="U379" s="211" t="str">
        <f>IF(T379&gt;9,CONCATENATE(S379,T379),CONCATENATE(S379,"0",T379))</f>
        <v>201508</v>
      </c>
      <c r="V379" s="214">
        <f>N379-O379</f>
        <v>18781.780000000028</v>
      </c>
      <c r="W379" s="214">
        <f ca="1">ROUNDUP((TODAY()-L379)/(365.25/12),0)</f>
        <v>45</v>
      </c>
      <c r="X379" s="214">
        <f>ROUNDDOWN((M379-L379)/(365.25/12),0)</f>
        <v>47</v>
      </c>
      <c r="Y379" s="214">
        <f ca="1">ROUNDDOWN((M379-TODAY())/(365.25/12),0)</f>
        <v>2</v>
      </c>
      <c r="Z379" s="216">
        <f ca="1">W379/X379</f>
        <v>0.95744680851063835</v>
      </c>
      <c r="AA379" s="216">
        <f>O379/N379</f>
        <v>0.98956567777777771</v>
      </c>
      <c r="AB379" s="216">
        <f ca="1">AA379-Z379</f>
        <v>3.2118869267139361E-2</v>
      </c>
      <c r="AC379" s="217">
        <f ca="1">O379/W379</f>
        <v>39582.627111111113</v>
      </c>
      <c r="AD379" s="214">
        <f ca="1">V379-(("june 30, 2018"-TODAY())*AC379)</f>
        <v>12170648.303111112</v>
      </c>
      <c r="AE379" s="211" t="str">
        <f ca="1">IF(W379&gt;36,"1","")</f>
        <v>1</v>
      </c>
      <c r="AF379" s="211" t="str">
        <f ca="1">IF(Y379&lt;1,"1","")</f>
        <v/>
      </c>
      <c r="AG379" s="211" t="str">
        <f ca="1">IF(AB379&lt;-15%,"1","")</f>
        <v/>
      </c>
      <c r="AH379" s="211" t="str">
        <f>IF(AA379&lt;40%,"1","")</f>
        <v/>
      </c>
      <c r="AI379" s="211" t="str">
        <f ca="1">IF(W379&gt;23,IF(AA379&lt;60%,"1",""),"")</f>
        <v/>
      </c>
      <c r="AJ379" s="211" t="str">
        <f ca="1">IF(Y379&lt;7,IF(AA379&lt;40%,"1",""),"")</f>
        <v/>
      </c>
      <c r="AK379" s="211" t="str">
        <f ca="1">IF(AD379&lt;0,"1","")</f>
        <v/>
      </c>
      <c r="AL379" s="218"/>
      <c r="AM379" s="218"/>
      <c r="AN379" s="211" t="e">
        <f>VLOOKUP(J379,'[2]Region code'!$A$3:$B$9,2,FALSE)</f>
        <v>#N/A</v>
      </c>
    </row>
    <row r="380" spans="1:40" ht="17.25">
      <c r="A380" s="99" t="s">
        <v>93</v>
      </c>
      <c r="B380" s="99" t="s">
        <v>94</v>
      </c>
      <c r="C380" s="99" t="s">
        <v>95</v>
      </c>
      <c r="D380" s="99" t="s">
        <v>1435</v>
      </c>
      <c r="E380" s="99" t="s">
        <v>1408</v>
      </c>
      <c r="F380" s="99" t="s">
        <v>1436</v>
      </c>
      <c r="G380" s="99" t="s">
        <v>74</v>
      </c>
      <c r="H380" s="99" t="s">
        <v>75</v>
      </c>
      <c r="I380" s="99" t="s">
        <v>211</v>
      </c>
      <c r="J380" s="99" t="s">
        <v>2</v>
      </c>
      <c r="K380" s="99" t="s">
        <v>249</v>
      </c>
      <c r="L380" s="103">
        <v>42207</v>
      </c>
      <c r="M380" s="103">
        <v>43890</v>
      </c>
      <c r="N380" s="104">
        <v>555055</v>
      </c>
      <c r="O380" s="104">
        <v>288977.24</v>
      </c>
      <c r="P380" s="104">
        <v>148097.28</v>
      </c>
      <c r="Q380" s="104">
        <v>2605</v>
      </c>
      <c r="R380" s="167">
        <f>IF(MONTH(M380)&gt;6,YEAR(M380)+1,YEAR(M380))</f>
        <v>2020</v>
      </c>
      <c r="S380" s="215">
        <f>YEAR(L380)</f>
        <v>2015</v>
      </c>
      <c r="T380" s="214">
        <f>MONTH(L380)</f>
        <v>7</v>
      </c>
      <c r="U380" s="211" t="str">
        <f>IF(T380&gt;9,CONCATENATE(S380,T380),CONCATENATE(S380,"0",T380))</f>
        <v>201507</v>
      </c>
      <c r="V380" s="214">
        <f>N380-O380</f>
        <v>266077.76</v>
      </c>
      <c r="W380" s="214">
        <f ca="1">ROUNDUP((TODAY()-L380)/(365.25/12),0)</f>
        <v>46</v>
      </c>
      <c r="X380" s="214">
        <f>ROUNDDOWN((M380-L380)/(365.25/12),0)</f>
        <v>55</v>
      </c>
      <c r="Y380" s="214">
        <f ca="1">ROUNDDOWN((M380-TODAY())/(365.25/12),0)</f>
        <v>9</v>
      </c>
      <c r="Z380" s="216">
        <f ca="1">W380/X380</f>
        <v>0.83636363636363631</v>
      </c>
      <c r="AA380" s="216">
        <f>O380/N380</f>
        <v>0.52062811793425878</v>
      </c>
      <c r="AB380" s="216">
        <f ca="1">AA380-Z380</f>
        <v>-0.31573551842937753</v>
      </c>
      <c r="AC380" s="217">
        <f ca="1">O380/W380</f>
        <v>6282.1139130434776</v>
      </c>
      <c r="AD380" s="214">
        <f ca="1">V380-(("june 30, 2018"-TODAY())*AC380)</f>
        <v>2194686.7313043475</v>
      </c>
      <c r="AE380" s="211" t="str">
        <f ca="1">IF(W380&gt;36,"1","")</f>
        <v>1</v>
      </c>
      <c r="AF380" s="211" t="str">
        <f ca="1">IF(Y380&lt;1,"1","")</f>
        <v/>
      </c>
      <c r="AG380" s="211" t="str">
        <f ca="1">IF(AB380&lt;-15%,"1","")</f>
        <v>1</v>
      </c>
      <c r="AH380" s="211" t="str">
        <f>IF(AA380&lt;40%,"1","")</f>
        <v/>
      </c>
      <c r="AI380" s="211" t="str">
        <f ca="1">IF(W380&gt;23,IF(AA380&lt;60%,"1",""),"")</f>
        <v>1</v>
      </c>
      <c r="AJ380" s="211" t="str">
        <f ca="1">IF(Y380&lt;7,IF(AA380&lt;40%,"1",""),"")</f>
        <v/>
      </c>
      <c r="AK380" s="211" t="str">
        <f ca="1">IF(AD380&lt;0,"1","")</f>
        <v/>
      </c>
      <c r="AL380" s="218"/>
      <c r="AM380" s="218"/>
      <c r="AN380" s="211" t="e">
        <f>VLOOKUP(J380,'[2]Region code'!$A$3:$B$9,2,FALSE)</f>
        <v>#N/A</v>
      </c>
    </row>
    <row r="381" spans="1:40" ht="17.25">
      <c r="A381" s="99" t="s">
        <v>101</v>
      </c>
      <c r="B381" s="99" t="s">
        <v>102</v>
      </c>
      <c r="C381" s="99" t="s">
        <v>95</v>
      </c>
      <c r="D381" s="99" t="s">
        <v>1437</v>
      </c>
      <c r="E381" s="99" t="s">
        <v>1438</v>
      </c>
      <c r="F381" s="99" t="s">
        <v>1439</v>
      </c>
      <c r="G381" s="99" t="s">
        <v>124</v>
      </c>
      <c r="H381" s="99" t="s">
        <v>75</v>
      </c>
      <c r="I381" s="99" t="s">
        <v>732</v>
      </c>
      <c r="J381" s="99" t="s">
        <v>3</v>
      </c>
      <c r="K381" s="99" t="s">
        <v>682</v>
      </c>
      <c r="L381" s="103">
        <v>42200</v>
      </c>
      <c r="M381" s="103">
        <v>43434</v>
      </c>
      <c r="N381" s="104">
        <v>1800000</v>
      </c>
      <c r="O381" s="104">
        <v>1785488.5</v>
      </c>
      <c r="P381" s="104">
        <v>340685.12</v>
      </c>
      <c r="Q381" s="104">
        <v>14511.5</v>
      </c>
      <c r="R381" s="167">
        <f>IF(MONTH(M381)&gt;6,YEAR(M381)+1,YEAR(M381))</f>
        <v>2019</v>
      </c>
      <c r="S381" s="215">
        <f>YEAR(L381)</f>
        <v>2015</v>
      </c>
      <c r="T381" s="214">
        <f>MONTH(L381)</f>
        <v>7</v>
      </c>
      <c r="U381" s="211" t="str">
        <f>IF(T381&gt;9,CONCATENATE(S381,T381),CONCATENATE(S381,"0",T381))</f>
        <v>201507</v>
      </c>
      <c r="V381" s="214">
        <f>N381-O381</f>
        <v>14511.5</v>
      </c>
      <c r="W381" s="214">
        <f ca="1">ROUNDUP((TODAY()-L381)/(365.25/12),0)</f>
        <v>46</v>
      </c>
      <c r="X381" s="214">
        <f>ROUNDDOWN((M381-L381)/(365.25/12),0)</f>
        <v>40</v>
      </c>
      <c r="Y381" s="214">
        <f ca="1">ROUNDDOWN((M381-TODAY())/(365.25/12),0)</f>
        <v>-5</v>
      </c>
      <c r="Z381" s="216">
        <f ca="1">W381/X381</f>
        <v>1.1499999999999999</v>
      </c>
      <c r="AA381" s="216">
        <f>O381/N381</f>
        <v>0.99193805555555559</v>
      </c>
      <c r="AB381" s="216">
        <f ca="1">AA381-Z381</f>
        <v>-0.15806194444444432</v>
      </c>
      <c r="AC381" s="217">
        <f ca="1">O381/W381</f>
        <v>38814.967391304344</v>
      </c>
      <c r="AD381" s="214">
        <f ca="1">V381-(("june 30, 2018"-TODAY())*AC381)</f>
        <v>11930706.489130434</v>
      </c>
      <c r="AE381" s="211" t="str">
        <f ca="1">IF(W381&gt;36,"1","")</f>
        <v>1</v>
      </c>
      <c r="AF381" s="211" t="str">
        <f ca="1">IF(Y381&lt;1,"1","")</f>
        <v>1</v>
      </c>
      <c r="AG381" s="211" t="str">
        <f ca="1">IF(AB381&lt;-15%,"1","")</f>
        <v>1</v>
      </c>
      <c r="AH381" s="211" t="str">
        <f>IF(AA381&lt;40%,"1","")</f>
        <v/>
      </c>
      <c r="AI381" s="211" t="str">
        <f ca="1">IF(W381&gt;23,IF(AA381&lt;60%,"1",""),"")</f>
        <v/>
      </c>
      <c r="AJ381" s="211" t="str">
        <f ca="1">IF(Y381&lt;7,IF(AA381&lt;40%,"1",""),"")</f>
        <v/>
      </c>
      <c r="AK381" s="211" t="str">
        <f ca="1">IF(AD381&lt;0,"1","")</f>
        <v/>
      </c>
      <c r="AL381" s="218"/>
      <c r="AM381" s="218"/>
      <c r="AN381" s="211" t="e">
        <f>VLOOKUP(J381,'[2]Region code'!$A$3:$B$9,2,FALSE)</f>
        <v>#N/A</v>
      </c>
    </row>
    <row r="382" spans="1:40" ht="17.25">
      <c r="A382" s="99" t="s">
        <v>93</v>
      </c>
      <c r="B382" s="99" t="s">
        <v>94</v>
      </c>
      <c r="C382" s="99" t="s">
        <v>95</v>
      </c>
      <c r="D382" s="99" t="s">
        <v>1440</v>
      </c>
      <c r="E382" s="99" t="s">
        <v>1441</v>
      </c>
      <c r="F382" s="99" t="s">
        <v>1442</v>
      </c>
      <c r="G382" s="99" t="s">
        <v>74</v>
      </c>
      <c r="H382" s="99" t="s">
        <v>75</v>
      </c>
      <c r="I382" s="99" t="s">
        <v>211</v>
      </c>
      <c r="J382" s="99" t="s">
        <v>2</v>
      </c>
      <c r="K382" s="99" t="s">
        <v>249</v>
      </c>
      <c r="L382" s="103">
        <v>42200</v>
      </c>
      <c r="M382" s="103">
        <v>43830</v>
      </c>
      <c r="N382" s="104">
        <v>3054028</v>
      </c>
      <c r="O382" s="104">
        <v>1639551.26</v>
      </c>
      <c r="P382" s="104">
        <v>537438.12</v>
      </c>
      <c r="Q382" s="104">
        <v>224404.95</v>
      </c>
      <c r="R382" s="167">
        <f>IF(MONTH(M382)&gt;6,YEAR(M382)+1,YEAR(M382))</f>
        <v>2020</v>
      </c>
      <c r="S382" s="215">
        <f>YEAR(L382)</f>
        <v>2015</v>
      </c>
      <c r="T382" s="214">
        <f>MONTH(L382)</f>
        <v>7</v>
      </c>
      <c r="U382" s="211" t="str">
        <f>IF(T382&gt;9,CONCATENATE(S382,T382),CONCATENATE(S382,"0",T382))</f>
        <v>201507</v>
      </c>
      <c r="V382" s="214">
        <f>N382-O382</f>
        <v>1414476.74</v>
      </c>
      <c r="W382" s="214">
        <f ca="1">ROUNDUP((TODAY()-L382)/(365.25/12),0)</f>
        <v>46</v>
      </c>
      <c r="X382" s="214">
        <f>ROUNDDOWN((M382-L382)/(365.25/12),0)</f>
        <v>53</v>
      </c>
      <c r="Y382" s="214">
        <f ca="1">ROUNDDOWN((M382-TODAY())/(365.25/12),0)</f>
        <v>7</v>
      </c>
      <c r="Z382" s="216">
        <f ca="1">W382/X382</f>
        <v>0.86792452830188682</v>
      </c>
      <c r="AA382" s="216">
        <f>O382/N382</f>
        <v>0.53684879771894689</v>
      </c>
      <c r="AB382" s="216">
        <f ca="1">AA382-Z382</f>
        <v>-0.33107573058293993</v>
      </c>
      <c r="AC382" s="217">
        <f ca="1">O382/W382</f>
        <v>35642.418695652173</v>
      </c>
      <c r="AD382" s="214">
        <f ca="1">V382-(("june 30, 2018"-TODAY())*AC382)</f>
        <v>12356699.279565217</v>
      </c>
      <c r="AE382" s="211" t="str">
        <f ca="1">IF(W382&gt;36,"1","")</f>
        <v>1</v>
      </c>
      <c r="AF382" s="211" t="str">
        <f ca="1">IF(Y382&lt;1,"1","")</f>
        <v/>
      </c>
      <c r="AG382" s="211" t="str">
        <f ca="1">IF(AB382&lt;-15%,"1","")</f>
        <v>1</v>
      </c>
      <c r="AH382" s="211" t="str">
        <f>IF(AA382&lt;40%,"1","")</f>
        <v/>
      </c>
      <c r="AI382" s="211" t="str">
        <f ca="1">IF(W382&gt;23,IF(AA382&lt;60%,"1",""),"")</f>
        <v>1</v>
      </c>
      <c r="AJ382" s="211" t="str">
        <f ca="1">IF(Y382&lt;7,IF(AA382&lt;40%,"1",""),"")</f>
        <v/>
      </c>
      <c r="AK382" s="211" t="str">
        <f ca="1">IF(AD382&lt;0,"1","")</f>
        <v/>
      </c>
      <c r="AL382" s="218"/>
      <c r="AM382" s="218"/>
      <c r="AN382" s="211" t="e">
        <f>VLOOKUP(J382,'[2]Region code'!$A$3:$B$9,2,FALSE)</f>
        <v>#N/A</v>
      </c>
    </row>
    <row r="383" spans="1:40" ht="17.25">
      <c r="A383" s="99" t="s">
        <v>1046</v>
      </c>
      <c r="B383" s="99" t="s">
        <v>1047</v>
      </c>
      <c r="C383" s="99" t="s">
        <v>80</v>
      </c>
      <c r="D383" s="99" t="s">
        <v>1443</v>
      </c>
      <c r="E383" s="99" t="s">
        <v>1444</v>
      </c>
      <c r="F383" s="99" t="s">
        <v>1445</v>
      </c>
      <c r="G383" s="99" t="s">
        <v>74</v>
      </c>
      <c r="H383" s="99" t="s">
        <v>75</v>
      </c>
      <c r="I383" s="99" t="s">
        <v>1131</v>
      </c>
      <c r="J383" s="99" t="s">
        <v>7</v>
      </c>
      <c r="K383" s="99" t="s">
        <v>1446</v>
      </c>
      <c r="L383" s="103">
        <v>42192</v>
      </c>
      <c r="M383" s="103">
        <v>43708</v>
      </c>
      <c r="N383" s="104">
        <v>1500000</v>
      </c>
      <c r="O383" s="104">
        <v>1337500.45</v>
      </c>
      <c r="P383" s="104">
        <v>123201.64</v>
      </c>
      <c r="Q383" s="104">
        <v>100967.55</v>
      </c>
      <c r="R383" s="167">
        <f>IF(MONTH(M383)&gt;6,YEAR(M383)+1,YEAR(M383))</f>
        <v>2020</v>
      </c>
      <c r="S383" s="215">
        <f>YEAR(L383)</f>
        <v>2015</v>
      </c>
      <c r="T383" s="214">
        <f>MONTH(L383)</f>
        <v>7</v>
      </c>
      <c r="U383" s="211" t="str">
        <f>IF(T383&gt;9,CONCATENATE(S383,T383),CONCATENATE(S383,"0",T383))</f>
        <v>201507</v>
      </c>
      <c r="V383" s="214">
        <f>N383-O383</f>
        <v>162499.55000000005</v>
      </c>
      <c r="W383" s="214">
        <f ca="1">ROUNDUP((TODAY()-L383)/(365.25/12),0)</f>
        <v>46</v>
      </c>
      <c r="X383" s="214">
        <f>ROUNDDOWN((M383-L383)/(365.25/12),0)</f>
        <v>49</v>
      </c>
      <c r="Y383" s="214">
        <f ca="1">ROUNDDOWN((M383-TODAY())/(365.25/12),0)</f>
        <v>3</v>
      </c>
      <c r="Z383" s="216">
        <f ca="1">W383/X383</f>
        <v>0.93877551020408168</v>
      </c>
      <c r="AA383" s="216">
        <f>O383/N383</f>
        <v>0.89166696666666667</v>
      </c>
      <c r="AB383" s="216">
        <f ca="1">AA383-Z383</f>
        <v>-4.7108543537415004E-2</v>
      </c>
      <c r="AC383" s="217">
        <f ca="1">O383/W383</f>
        <v>29076.096739130433</v>
      </c>
      <c r="AD383" s="214">
        <f ca="1">V383-(("june 30, 2018"-TODAY())*AC383)</f>
        <v>9088861.2489130441</v>
      </c>
      <c r="AE383" s="211" t="str">
        <f ca="1">IF(W383&gt;36,"1","")</f>
        <v>1</v>
      </c>
      <c r="AF383" s="211" t="str">
        <f ca="1">IF(Y383&lt;1,"1","")</f>
        <v/>
      </c>
      <c r="AG383" s="211" t="str">
        <f ca="1">IF(AB383&lt;-15%,"1","")</f>
        <v/>
      </c>
      <c r="AH383" s="211" t="str">
        <f>IF(AA383&lt;40%,"1","")</f>
        <v/>
      </c>
      <c r="AI383" s="211" t="str">
        <f ca="1">IF(W383&gt;23,IF(AA383&lt;60%,"1",""),"")</f>
        <v/>
      </c>
      <c r="AJ383" s="211" t="str">
        <f ca="1">IF(Y383&lt;7,IF(AA383&lt;40%,"1",""),"")</f>
        <v/>
      </c>
      <c r="AK383" s="211" t="str">
        <f ca="1">IF(AD383&lt;0,"1","")</f>
        <v/>
      </c>
      <c r="AL383" s="218"/>
      <c r="AM383" s="218"/>
      <c r="AN383" s="211" t="e">
        <f>VLOOKUP(J383,'[2]Region code'!$A$3:$B$9,2,FALSE)</f>
        <v>#N/A</v>
      </c>
    </row>
    <row r="384" spans="1:40" ht="17.25">
      <c r="A384" s="99" t="s">
        <v>93</v>
      </c>
      <c r="B384" s="99" t="s">
        <v>94</v>
      </c>
      <c r="C384" s="99" t="s">
        <v>95</v>
      </c>
      <c r="D384" s="99" t="s">
        <v>1447</v>
      </c>
      <c r="E384" s="99" t="s">
        <v>1448</v>
      </c>
      <c r="F384" s="99" t="s">
        <v>1449</v>
      </c>
      <c r="G384" s="99" t="s">
        <v>74</v>
      </c>
      <c r="H384" s="99" t="s">
        <v>75</v>
      </c>
      <c r="I384" s="99" t="s">
        <v>211</v>
      </c>
      <c r="J384" s="99" t="s">
        <v>2</v>
      </c>
      <c r="K384" s="99" t="s">
        <v>249</v>
      </c>
      <c r="L384" s="103">
        <v>42170</v>
      </c>
      <c r="M384" s="103">
        <v>43830</v>
      </c>
      <c r="N384" s="104">
        <v>2291500</v>
      </c>
      <c r="O384" s="104">
        <v>1577005.28</v>
      </c>
      <c r="P384" s="104">
        <v>970573.59</v>
      </c>
      <c r="Q384" s="104">
        <v>608138.05000000005</v>
      </c>
      <c r="R384" s="167">
        <f>IF(MONTH(M384)&gt;6,YEAR(M384)+1,YEAR(M384))</f>
        <v>2020</v>
      </c>
      <c r="S384" s="215">
        <f>YEAR(L384)</f>
        <v>2015</v>
      </c>
      <c r="T384" s="214">
        <f>MONTH(L384)</f>
        <v>6</v>
      </c>
      <c r="U384" s="211" t="str">
        <f>IF(T384&gt;9,CONCATENATE(S384,T384),CONCATENATE(S384,"0",T384))</f>
        <v>201506</v>
      </c>
      <c r="V384" s="214">
        <f>N384-O384</f>
        <v>714494.72</v>
      </c>
      <c r="W384" s="214">
        <f ca="1">ROUNDUP((TODAY()-L384)/(365.25/12),0)</f>
        <v>47</v>
      </c>
      <c r="X384" s="214">
        <f>ROUNDDOWN((M384-L384)/(365.25/12),0)</f>
        <v>54</v>
      </c>
      <c r="Y384" s="214">
        <f ca="1">ROUNDDOWN((M384-TODAY())/(365.25/12),0)</f>
        <v>7</v>
      </c>
      <c r="Z384" s="216">
        <f ca="1">W384/X384</f>
        <v>0.87037037037037035</v>
      </c>
      <c r="AA384" s="216">
        <f>O384/N384</f>
        <v>0.68819780929522145</v>
      </c>
      <c r="AB384" s="216">
        <f ca="1">AA384-Z384</f>
        <v>-0.1821725610751489</v>
      </c>
      <c r="AC384" s="217">
        <f ca="1">O384/W384</f>
        <v>33553.303829787234</v>
      </c>
      <c r="AD384" s="214">
        <f ca="1">V384-(("june 30, 2018"-TODAY())*AC384)</f>
        <v>11015358.995744681</v>
      </c>
      <c r="AE384" s="211" t="str">
        <f ca="1">IF(W384&gt;36,"1","")</f>
        <v>1</v>
      </c>
      <c r="AF384" s="211" t="str">
        <f ca="1">IF(Y384&lt;1,"1","")</f>
        <v/>
      </c>
      <c r="AG384" s="211" t="str">
        <f ca="1">IF(AB384&lt;-15%,"1","")</f>
        <v>1</v>
      </c>
      <c r="AH384" s="211" t="str">
        <f>IF(AA384&lt;40%,"1","")</f>
        <v/>
      </c>
      <c r="AI384" s="211" t="str">
        <f ca="1">IF(W384&gt;23,IF(AA384&lt;60%,"1",""),"")</f>
        <v/>
      </c>
      <c r="AJ384" s="211" t="str">
        <f ca="1">IF(Y384&lt;7,IF(AA384&lt;40%,"1",""),"")</f>
        <v/>
      </c>
      <c r="AK384" s="211" t="str">
        <f ca="1">IF(AD384&lt;0,"1","")</f>
        <v/>
      </c>
      <c r="AL384" s="218"/>
      <c r="AM384" s="218"/>
      <c r="AN384" s="211" t="e">
        <f>VLOOKUP(J384,'[2]Region code'!$A$3:$B$9,2,FALSE)</f>
        <v>#N/A</v>
      </c>
    </row>
    <row r="385" spans="1:40" ht="17.25">
      <c r="A385" s="99" t="s">
        <v>611</v>
      </c>
      <c r="B385" s="99" t="s">
        <v>612</v>
      </c>
      <c r="C385" s="99" t="s">
        <v>120</v>
      </c>
      <c r="D385" s="99" t="s">
        <v>1450</v>
      </c>
      <c r="E385" s="99" t="s">
        <v>1451</v>
      </c>
      <c r="F385" s="99" t="s">
        <v>1452</v>
      </c>
      <c r="G385" s="99" t="s">
        <v>74</v>
      </c>
      <c r="H385" s="99" t="s">
        <v>75</v>
      </c>
      <c r="I385" s="99" t="s">
        <v>1079</v>
      </c>
      <c r="J385" s="99" t="s">
        <v>84</v>
      </c>
      <c r="K385" s="99" t="s">
        <v>85</v>
      </c>
      <c r="L385" s="103">
        <v>42159</v>
      </c>
      <c r="M385" s="103">
        <v>43616</v>
      </c>
      <c r="N385" s="104">
        <v>1750000</v>
      </c>
      <c r="O385" s="104">
        <v>1470296.97</v>
      </c>
      <c r="P385" s="104">
        <v>445473.72</v>
      </c>
      <c r="Q385" s="104">
        <v>36357.46</v>
      </c>
      <c r="R385" s="167">
        <f>IF(MONTH(M385)&gt;6,YEAR(M385)+1,YEAR(M385))</f>
        <v>2019</v>
      </c>
      <c r="S385" s="215">
        <f>YEAR(L385)</f>
        <v>2015</v>
      </c>
      <c r="T385" s="214">
        <f>MONTH(L385)</f>
        <v>6</v>
      </c>
      <c r="U385" s="211" t="str">
        <f>IF(T385&gt;9,CONCATENATE(S385,T385),CONCATENATE(S385,"0",T385))</f>
        <v>201506</v>
      </c>
      <c r="V385" s="214">
        <f>N385-O385</f>
        <v>279703.03000000003</v>
      </c>
      <c r="W385" s="214">
        <f ca="1">ROUNDUP((TODAY()-L385)/(365.25/12),0)</f>
        <v>47</v>
      </c>
      <c r="X385" s="214">
        <f>ROUNDDOWN((M385-L385)/(365.25/12),0)</f>
        <v>47</v>
      </c>
      <c r="Y385" s="214">
        <f ca="1">ROUNDDOWN((M385-TODAY())/(365.25/12),0)</f>
        <v>0</v>
      </c>
      <c r="Z385" s="216">
        <f ca="1">W385/X385</f>
        <v>1</v>
      </c>
      <c r="AA385" s="216">
        <f>O385/N385</f>
        <v>0.84016969714285716</v>
      </c>
      <c r="AB385" s="216">
        <f ca="1">AA385-Z385</f>
        <v>-0.15983030285714284</v>
      </c>
      <c r="AC385" s="217">
        <f ca="1">O385/W385</f>
        <v>31282.914255319149</v>
      </c>
      <c r="AD385" s="214">
        <f ca="1">V385-(("june 30, 2018"-TODAY())*AC385)</f>
        <v>9883557.7063829787</v>
      </c>
      <c r="AE385" s="211" t="str">
        <f ca="1">IF(W385&gt;36,"1","")</f>
        <v>1</v>
      </c>
      <c r="AF385" s="211" t="str">
        <f ca="1">IF(Y385&lt;1,"1","")</f>
        <v>1</v>
      </c>
      <c r="AG385" s="211" t="str">
        <f ca="1">IF(AB385&lt;-15%,"1","")</f>
        <v>1</v>
      </c>
      <c r="AH385" s="211" t="str">
        <f>IF(AA385&lt;40%,"1","")</f>
        <v/>
      </c>
      <c r="AI385" s="211" t="str">
        <f ca="1">IF(W385&gt;23,IF(AA385&lt;60%,"1",""),"")</f>
        <v/>
      </c>
      <c r="AJ385" s="211" t="str">
        <f ca="1">IF(Y385&lt;7,IF(AA385&lt;40%,"1",""),"")</f>
        <v/>
      </c>
      <c r="AK385" s="211" t="str">
        <f ca="1">IF(AD385&lt;0,"1","")</f>
        <v/>
      </c>
      <c r="AL385" s="218"/>
      <c r="AM385" s="218"/>
      <c r="AN385" s="211" t="e">
        <f>VLOOKUP(J385,'[2]Region code'!$A$3:$B$9,2,FALSE)</f>
        <v>#N/A</v>
      </c>
    </row>
    <row r="386" spans="1:40" ht="17.25">
      <c r="A386" s="99" t="s">
        <v>611</v>
      </c>
      <c r="B386" s="99" t="s">
        <v>612</v>
      </c>
      <c r="C386" s="99" t="s">
        <v>120</v>
      </c>
      <c r="D386" s="99" t="s">
        <v>1453</v>
      </c>
      <c r="E386" s="99" t="s">
        <v>1454</v>
      </c>
      <c r="F386" s="99" t="s">
        <v>1455</v>
      </c>
      <c r="G386" s="99" t="s">
        <v>74</v>
      </c>
      <c r="H386" s="99" t="s">
        <v>75</v>
      </c>
      <c r="I386" s="99" t="s">
        <v>1054</v>
      </c>
      <c r="J386" s="99" t="s">
        <v>84</v>
      </c>
      <c r="K386" s="99" t="s">
        <v>85</v>
      </c>
      <c r="L386" s="103">
        <v>42159</v>
      </c>
      <c r="M386" s="103">
        <v>44012</v>
      </c>
      <c r="N386" s="104">
        <v>400000</v>
      </c>
      <c r="O386" s="104">
        <v>386719.39</v>
      </c>
      <c r="P386" s="104">
        <v>1962.27</v>
      </c>
      <c r="Q386" s="104">
        <v>934</v>
      </c>
      <c r="R386" s="167">
        <f>IF(MONTH(M386)&gt;6,YEAR(M386)+1,YEAR(M386))</f>
        <v>2020</v>
      </c>
      <c r="S386" s="215">
        <f>YEAR(L386)</f>
        <v>2015</v>
      </c>
      <c r="T386" s="214">
        <f>MONTH(L386)</f>
        <v>6</v>
      </c>
      <c r="U386" s="211" t="str">
        <f>IF(T386&gt;9,CONCATENATE(S386,T386),CONCATENATE(S386,"0",T386))</f>
        <v>201506</v>
      </c>
      <c r="V386" s="214">
        <f>N386-O386</f>
        <v>13280.609999999986</v>
      </c>
      <c r="W386" s="214">
        <f ca="1">ROUNDUP((TODAY()-L386)/(365.25/12),0)</f>
        <v>47</v>
      </c>
      <c r="X386" s="214">
        <f>ROUNDDOWN((M386-L386)/(365.25/12),0)</f>
        <v>60</v>
      </c>
      <c r="Y386" s="214">
        <f ca="1">ROUNDDOWN((M386-TODAY())/(365.25/12),0)</f>
        <v>13</v>
      </c>
      <c r="Z386" s="216">
        <f ca="1">W386/X386</f>
        <v>0.78333333333333333</v>
      </c>
      <c r="AA386" s="216">
        <f>O386/N386</f>
        <v>0.96679847500000005</v>
      </c>
      <c r="AB386" s="216">
        <f ca="1">AA386-Z386</f>
        <v>0.18346514166666672</v>
      </c>
      <c r="AC386" s="217">
        <f ca="1">O386/W386</f>
        <v>8228.0721276595741</v>
      </c>
      <c r="AD386" s="214">
        <f ca="1">V386-(("june 30, 2018"-TODAY())*AC386)</f>
        <v>2539298.7531914893</v>
      </c>
      <c r="AE386" s="211" t="str">
        <f ca="1">IF(W386&gt;36,"1","")</f>
        <v>1</v>
      </c>
      <c r="AF386" s="211" t="str">
        <f ca="1">IF(Y386&lt;1,"1","")</f>
        <v/>
      </c>
      <c r="AG386" s="211" t="str">
        <f ca="1">IF(AB386&lt;-15%,"1","")</f>
        <v/>
      </c>
      <c r="AH386" s="211" t="str">
        <f>IF(AA386&lt;40%,"1","")</f>
        <v/>
      </c>
      <c r="AI386" s="211" t="str">
        <f ca="1">IF(W386&gt;23,IF(AA386&lt;60%,"1",""),"")</f>
        <v/>
      </c>
      <c r="AJ386" s="211" t="str">
        <f ca="1">IF(Y386&lt;7,IF(AA386&lt;40%,"1",""),"")</f>
        <v/>
      </c>
      <c r="AK386" s="211" t="str">
        <f ca="1">IF(AD386&lt;0,"1","")</f>
        <v/>
      </c>
      <c r="AL386" s="218"/>
      <c r="AM386" s="218"/>
      <c r="AN386" s="211" t="e">
        <f>VLOOKUP(J386,'[2]Region code'!$A$3:$B$9,2,FALSE)</f>
        <v>#N/A</v>
      </c>
    </row>
    <row r="387" spans="1:40" ht="17.25">
      <c r="A387" s="99" t="s">
        <v>611</v>
      </c>
      <c r="B387" s="99" t="s">
        <v>612</v>
      </c>
      <c r="C387" s="99" t="s">
        <v>120</v>
      </c>
      <c r="D387" s="99" t="s">
        <v>1456</v>
      </c>
      <c r="E387" s="99" t="s">
        <v>1457</v>
      </c>
      <c r="F387" s="99" t="s">
        <v>1458</v>
      </c>
      <c r="G387" s="99" t="s">
        <v>74</v>
      </c>
      <c r="H387" s="99" t="s">
        <v>75</v>
      </c>
      <c r="I387" s="99" t="s">
        <v>1459</v>
      </c>
      <c r="J387" s="99" t="s">
        <v>84</v>
      </c>
      <c r="K387" s="99" t="s">
        <v>85</v>
      </c>
      <c r="L387" s="103">
        <v>42159</v>
      </c>
      <c r="M387" s="103">
        <v>44012</v>
      </c>
      <c r="N387" s="104">
        <v>400000</v>
      </c>
      <c r="O387" s="104">
        <v>397897.64</v>
      </c>
      <c r="P387" s="104">
        <v>0</v>
      </c>
      <c r="Q387" s="104">
        <v>0</v>
      </c>
      <c r="R387" s="167">
        <f>IF(MONTH(M387)&gt;6,YEAR(M387)+1,YEAR(M387))</f>
        <v>2020</v>
      </c>
      <c r="S387" s="215">
        <f>YEAR(L387)</f>
        <v>2015</v>
      </c>
      <c r="T387" s="214">
        <f>MONTH(L387)</f>
        <v>6</v>
      </c>
      <c r="U387" s="211" t="str">
        <f>IF(T387&gt;9,CONCATENATE(S387,T387),CONCATENATE(S387,"0",T387))</f>
        <v>201506</v>
      </c>
      <c r="V387" s="214">
        <f>N387-O387</f>
        <v>2102.359999999986</v>
      </c>
      <c r="W387" s="214">
        <f ca="1">ROUNDUP((TODAY()-L387)/(365.25/12),0)</f>
        <v>47</v>
      </c>
      <c r="X387" s="214">
        <f>ROUNDDOWN((M387-L387)/(365.25/12),0)</f>
        <v>60</v>
      </c>
      <c r="Y387" s="214">
        <f ca="1">ROUNDDOWN((M387-TODAY())/(365.25/12),0)</f>
        <v>13</v>
      </c>
      <c r="Z387" s="216">
        <f ca="1">W387/X387</f>
        <v>0.78333333333333333</v>
      </c>
      <c r="AA387" s="216">
        <f>O387/N387</f>
        <v>0.99474410000000002</v>
      </c>
      <c r="AB387" s="216">
        <f ca="1">AA387-Z387</f>
        <v>0.21141076666666669</v>
      </c>
      <c r="AC387" s="217">
        <f ca="1">O387/W387</f>
        <v>8465.9072340425537</v>
      </c>
      <c r="AD387" s="214">
        <f ca="1">V387-(("june 30, 2018"-TODAY())*AC387)</f>
        <v>2601135.8808510639</v>
      </c>
      <c r="AE387" s="211" t="str">
        <f ca="1">IF(W387&gt;36,"1","")</f>
        <v>1</v>
      </c>
      <c r="AF387" s="211" t="str">
        <f ca="1">IF(Y387&lt;1,"1","")</f>
        <v/>
      </c>
      <c r="AG387" s="211" t="str">
        <f ca="1">IF(AB387&lt;-15%,"1","")</f>
        <v/>
      </c>
      <c r="AH387" s="211" t="str">
        <f>IF(AA387&lt;40%,"1","")</f>
        <v/>
      </c>
      <c r="AI387" s="211" t="str">
        <f ca="1">IF(W387&gt;23,IF(AA387&lt;60%,"1",""),"")</f>
        <v/>
      </c>
      <c r="AJ387" s="211" t="str">
        <f ca="1">IF(Y387&lt;7,IF(AA387&lt;40%,"1",""),"")</f>
        <v/>
      </c>
      <c r="AK387" s="211" t="str">
        <f ca="1">IF(AD387&lt;0,"1","")</f>
        <v/>
      </c>
      <c r="AL387" s="218"/>
      <c r="AM387" s="218"/>
      <c r="AN387" s="211" t="e">
        <f>VLOOKUP(J387,'[2]Region code'!$A$3:$B$9,2,FALSE)</f>
        <v>#N/A</v>
      </c>
    </row>
    <row r="388" spans="1:40" ht="17.25">
      <c r="A388" s="99" t="s">
        <v>611</v>
      </c>
      <c r="B388" s="99" t="s">
        <v>612</v>
      </c>
      <c r="C388" s="99" t="s">
        <v>120</v>
      </c>
      <c r="D388" s="99" t="s">
        <v>1460</v>
      </c>
      <c r="E388" s="99" t="s">
        <v>1461</v>
      </c>
      <c r="F388" s="99" t="s">
        <v>1462</v>
      </c>
      <c r="G388" s="99" t="s">
        <v>74</v>
      </c>
      <c r="H388" s="99" t="s">
        <v>75</v>
      </c>
      <c r="I388" s="99" t="s">
        <v>1054</v>
      </c>
      <c r="J388" s="99" t="s">
        <v>84</v>
      </c>
      <c r="K388" s="99" t="s">
        <v>85</v>
      </c>
      <c r="L388" s="103">
        <v>42159</v>
      </c>
      <c r="M388" s="103">
        <v>44012</v>
      </c>
      <c r="N388" s="104">
        <v>700000</v>
      </c>
      <c r="O388" s="104">
        <v>616568.74</v>
      </c>
      <c r="P388" s="104">
        <v>30832.35</v>
      </c>
      <c r="Q388" s="104">
        <v>9625.7999999999993</v>
      </c>
      <c r="R388" s="167">
        <f>IF(MONTH(M388)&gt;6,YEAR(M388)+1,YEAR(M388))</f>
        <v>2020</v>
      </c>
      <c r="S388" s="215">
        <f>YEAR(L388)</f>
        <v>2015</v>
      </c>
      <c r="T388" s="214">
        <f>MONTH(L388)</f>
        <v>6</v>
      </c>
      <c r="U388" s="211" t="str">
        <f>IF(T388&gt;9,CONCATENATE(S388,T388),CONCATENATE(S388,"0",T388))</f>
        <v>201506</v>
      </c>
      <c r="V388" s="214">
        <f>N388-O388</f>
        <v>83431.260000000009</v>
      </c>
      <c r="W388" s="214">
        <f ca="1">ROUNDUP((TODAY()-L388)/(365.25/12),0)</f>
        <v>47</v>
      </c>
      <c r="X388" s="214">
        <f>ROUNDDOWN((M388-L388)/(365.25/12),0)</f>
        <v>60</v>
      </c>
      <c r="Y388" s="214">
        <f ca="1">ROUNDDOWN((M388-TODAY())/(365.25/12),0)</f>
        <v>13</v>
      </c>
      <c r="Z388" s="216">
        <f ca="1">W388/X388</f>
        <v>0.78333333333333333</v>
      </c>
      <c r="AA388" s="216">
        <f>O388/N388</f>
        <v>0.88081248571428572</v>
      </c>
      <c r="AB388" s="216">
        <f ca="1">AA388-Z388</f>
        <v>9.7479152380952394E-2</v>
      </c>
      <c r="AC388" s="217">
        <f ca="1">O388/W388</f>
        <v>13118.483829787234</v>
      </c>
      <c r="AD388" s="214">
        <f ca="1">V388-(("june 30, 2018"-TODAY())*AC388)</f>
        <v>4110805.7957446808</v>
      </c>
      <c r="AE388" s="211" t="str">
        <f ca="1">IF(W388&gt;36,"1","")</f>
        <v>1</v>
      </c>
      <c r="AF388" s="211" t="str">
        <f ca="1">IF(Y388&lt;1,"1","")</f>
        <v/>
      </c>
      <c r="AG388" s="211" t="str">
        <f ca="1">IF(AB388&lt;-15%,"1","")</f>
        <v/>
      </c>
      <c r="AH388" s="211" t="str">
        <f>IF(AA388&lt;40%,"1","")</f>
        <v/>
      </c>
      <c r="AI388" s="211" t="str">
        <f ca="1">IF(W388&gt;23,IF(AA388&lt;60%,"1",""),"")</f>
        <v/>
      </c>
      <c r="AJ388" s="211" t="str">
        <f ca="1">IF(Y388&lt;7,IF(AA388&lt;40%,"1",""),"")</f>
        <v/>
      </c>
      <c r="AK388" s="211" t="str">
        <f ca="1">IF(AD388&lt;0,"1","")</f>
        <v/>
      </c>
      <c r="AL388" s="218"/>
      <c r="AM388" s="218"/>
      <c r="AN388" s="211" t="e">
        <f>VLOOKUP(J388,'[2]Region code'!$A$3:$B$9,2,FALSE)</f>
        <v>#N/A</v>
      </c>
    </row>
    <row r="389" spans="1:40" ht="17.25">
      <c r="A389" s="99" t="s">
        <v>118</v>
      </c>
      <c r="B389" s="99" t="s">
        <v>119</v>
      </c>
      <c r="C389" s="99" t="s">
        <v>120</v>
      </c>
      <c r="D389" s="99" t="s">
        <v>1463</v>
      </c>
      <c r="E389" s="99" t="s">
        <v>1464</v>
      </c>
      <c r="F389" s="99" t="s">
        <v>1465</v>
      </c>
      <c r="G389" s="99" t="s">
        <v>74</v>
      </c>
      <c r="H389" s="99" t="s">
        <v>75</v>
      </c>
      <c r="I389" s="99" t="s">
        <v>309</v>
      </c>
      <c r="J389" s="99" t="s">
        <v>5</v>
      </c>
      <c r="K389" s="99" t="s">
        <v>305</v>
      </c>
      <c r="L389" s="103">
        <v>42158</v>
      </c>
      <c r="M389" s="103">
        <v>43646</v>
      </c>
      <c r="N389" s="104">
        <v>1450000</v>
      </c>
      <c r="O389" s="104">
        <v>1312315.18</v>
      </c>
      <c r="P389" s="104">
        <v>424827.78</v>
      </c>
      <c r="Q389" s="104">
        <v>65495</v>
      </c>
      <c r="R389" s="167">
        <f>IF(MONTH(M389)&gt;6,YEAR(M389)+1,YEAR(M389))</f>
        <v>2019</v>
      </c>
      <c r="S389" s="215">
        <f>YEAR(L389)</f>
        <v>2015</v>
      </c>
      <c r="T389" s="214">
        <f>MONTH(L389)</f>
        <v>6</v>
      </c>
      <c r="U389" s="211" t="str">
        <f>IF(T389&gt;9,CONCATENATE(S389,T389),CONCATENATE(S389,"0",T389))</f>
        <v>201506</v>
      </c>
      <c r="V389" s="214">
        <f>N389-O389</f>
        <v>137684.82000000007</v>
      </c>
      <c r="W389" s="214">
        <f ca="1">ROUNDUP((TODAY()-L389)/(365.25/12),0)</f>
        <v>47</v>
      </c>
      <c r="X389" s="214">
        <f>ROUNDDOWN((M389-L389)/(365.25/12),0)</f>
        <v>48</v>
      </c>
      <c r="Y389" s="214">
        <f ca="1">ROUNDDOWN((M389-TODAY())/(365.25/12),0)</f>
        <v>1</v>
      </c>
      <c r="Z389" s="216">
        <f ca="1">W389/X389</f>
        <v>0.97916666666666663</v>
      </c>
      <c r="AA389" s="216">
        <f>O389/N389</f>
        <v>0.9050449517241379</v>
      </c>
      <c r="AB389" s="216">
        <f ca="1">AA389-Z389</f>
        <v>-7.4121714942528727E-2</v>
      </c>
      <c r="AC389" s="217">
        <f ca="1">O389/W389</f>
        <v>27921.599574468084</v>
      </c>
      <c r="AD389" s="214">
        <f ca="1">V389-(("june 30, 2018"-TODAY())*AC389)</f>
        <v>8709615.8893617019</v>
      </c>
      <c r="AE389" s="211" t="str">
        <f ca="1">IF(W389&gt;36,"1","")</f>
        <v>1</v>
      </c>
      <c r="AF389" s="211" t="str">
        <f ca="1">IF(Y389&lt;1,"1","")</f>
        <v/>
      </c>
      <c r="AG389" s="211" t="str">
        <f ca="1">IF(AB389&lt;-15%,"1","")</f>
        <v/>
      </c>
      <c r="AH389" s="211" t="str">
        <f>IF(AA389&lt;40%,"1","")</f>
        <v/>
      </c>
      <c r="AI389" s="211" t="str">
        <f ca="1">IF(W389&gt;23,IF(AA389&lt;60%,"1",""),"")</f>
        <v/>
      </c>
      <c r="AJ389" s="211" t="str">
        <f ca="1">IF(Y389&lt;7,IF(AA389&lt;40%,"1",""),"")</f>
        <v/>
      </c>
      <c r="AK389" s="211" t="str">
        <f ca="1">IF(AD389&lt;0,"1","")</f>
        <v/>
      </c>
      <c r="AL389" s="218"/>
      <c r="AM389" s="218"/>
      <c r="AN389" s="211" t="e">
        <f>VLOOKUP(J389,'[2]Region code'!$A$3:$B$9,2,FALSE)</f>
        <v>#N/A</v>
      </c>
    </row>
    <row r="390" spans="1:40" ht="23.25" customHeight="1">
      <c r="A390" s="99" t="s">
        <v>611</v>
      </c>
      <c r="B390" s="99" t="s">
        <v>612</v>
      </c>
      <c r="C390" s="99" t="s">
        <v>120</v>
      </c>
      <c r="D390" s="99" t="s">
        <v>1466</v>
      </c>
      <c r="E390" s="99" t="s">
        <v>1467</v>
      </c>
      <c r="F390" s="99" t="s">
        <v>1468</v>
      </c>
      <c r="G390" s="99" t="s">
        <v>74</v>
      </c>
      <c r="H390" s="99" t="s">
        <v>75</v>
      </c>
      <c r="I390" s="99" t="s">
        <v>1079</v>
      </c>
      <c r="J390" s="99" t="s">
        <v>84</v>
      </c>
      <c r="K390" s="99" t="s">
        <v>85</v>
      </c>
      <c r="L390" s="103">
        <v>42156</v>
      </c>
      <c r="M390" s="103">
        <v>44012</v>
      </c>
      <c r="N390" s="104">
        <v>850000</v>
      </c>
      <c r="O390" s="104">
        <v>810942.78</v>
      </c>
      <c r="P390" s="104">
        <v>208413.18</v>
      </c>
      <c r="Q390" s="104">
        <v>37847.800000000003</v>
      </c>
      <c r="R390" s="167">
        <f>IF(MONTH(M390)&gt;6,YEAR(M390)+1,YEAR(M390))</f>
        <v>2020</v>
      </c>
      <c r="S390" s="215">
        <f>YEAR(L390)</f>
        <v>2015</v>
      </c>
      <c r="T390" s="214">
        <f>MONTH(L390)</f>
        <v>6</v>
      </c>
      <c r="U390" s="211" t="str">
        <f>IF(T390&gt;9,CONCATENATE(S390,T390),CONCATENATE(S390,"0",T390))</f>
        <v>201506</v>
      </c>
      <c r="V390" s="214">
        <f>N390-O390</f>
        <v>39057.219999999972</v>
      </c>
      <c r="W390" s="214">
        <f ca="1">ROUNDUP((TODAY()-L390)/(365.25/12),0)</f>
        <v>48</v>
      </c>
      <c r="X390" s="214">
        <f>ROUNDDOWN((M390-L390)/(365.25/12),0)</f>
        <v>60</v>
      </c>
      <c r="Y390" s="214">
        <f ca="1">ROUNDDOWN((M390-TODAY())/(365.25/12),0)</f>
        <v>13</v>
      </c>
      <c r="Z390" s="216">
        <f ca="1">W390/X390</f>
        <v>0.8</v>
      </c>
      <c r="AA390" s="216">
        <f>O390/N390</f>
        <v>0.95405032941176471</v>
      </c>
      <c r="AB390" s="216">
        <f ca="1">AA390-Z390</f>
        <v>0.15405032941176466</v>
      </c>
      <c r="AC390" s="217">
        <f ca="1">O390/W390</f>
        <v>16894.641250000001</v>
      </c>
      <c r="AD390" s="214">
        <f ca="1">V390-(("june 30, 2018"-TODAY())*AC390)</f>
        <v>5225712.0837500002</v>
      </c>
      <c r="AE390" s="211" t="str">
        <f ca="1">IF(W390&gt;36,"1","")</f>
        <v>1</v>
      </c>
      <c r="AF390" s="211" t="str">
        <f ca="1">IF(Y390&lt;1,"1","")</f>
        <v/>
      </c>
      <c r="AG390" s="211" t="str">
        <f ca="1">IF(AB390&lt;-15%,"1","")</f>
        <v/>
      </c>
      <c r="AH390" s="211" t="str">
        <f>IF(AA390&lt;40%,"1","")</f>
        <v/>
      </c>
      <c r="AI390" s="211" t="str">
        <f ca="1">IF(W390&gt;23,IF(AA390&lt;60%,"1",""),"")</f>
        <v/>
      </c>
      <c r="AJ390" s="211" t="str">
        <f ca="1">IF(Y390&lt;7,IF(AA390&lt;40%,"1",""),"")</f>
        <v/>
      </c>
      <c r="AK390" s="211" t="str">
        <f ca="1">IF(AD390&lt;0,"1","")</f>
        <v/>
      </c>
      <c r="AL390" s="218"/>
      <c r="AM390" s="218"/>
      <c r="AN390" s="211" t="e">
        <f>VLOOKUP(J390,'[2]Region code'!$A$3:$B$9,2,FALSE)</f>
        <v>#N/A</v>
      </c>
    </row>
    <row r="391" spans="1:40" ht="17.25">
      <c r="A391" s="99" t="s">
        <v>611</v>
      </c>
      <c r="B391" s="99" t="s">
        <v>612</v>
      </c>
      <c r="C391" s="99" t="s">
        <v>120</v>
      </c>
      <c r="D391" s="99" t="s">
        <v>1469</v>
      </c>
      <c r="E391" s="99" t="s">
        <v>1470</v>
      </c>
      <c r="F391" s="99" t="s">
        <v>1471</v>
      </c>
      <c r="G391" s="99" t="s">
        <v>74</v>
      </c>
      <c r="H391" s="99" t="s">
        <v>75</v>
      </c>
      <c r="I391" s="99" t="s">
        <v>605</v>
      </c>
      <c r="J391" s="99" t="s">
        <v>84</v>
      </c>
      <c r="K391" s="99" t="s">
        <v>85</v>
      </c>
      <c r="L391" s="103">
        <v>42156</v>
      </c>
      <c r="M391" s="103">
        <v>43585</v>
      </c>
      <c r="N391" s="104">
        <v>700000</v>
      </c>
      <c r="O391" s="104">
        <v>699882.76</v>
      </c>
      <c r="P391" s="104">
        <v>322373.40000000002</v>
      </c>
      <c r="Q391" s="104">
        <v>0</v>
      </c>
      <c r="R391" s="167">
        <f>IF(MONTH(M391)&gt;6,YEAR(M391)+1,YEAR(M391))</f>
        <v>2019</v>
      </c>
      <c r="S391" s="215">
        <f>YEAR(L391)</f>
        <v>2015</v>
      </c>
      <c r="T391" s="214">
        <f>MONTH(L391)</f>
        <v>6</v>
      </c>
      <c r="U391" s="211" t="str">
        <f>IF(T391&gt;9,CONCATENATE(S391,T391),CONCATENATE(S391,"0",T391))</f>
        <v>201506</v>
      </c>
      <c r="V391" s="214">
        <f>N391-O391</f>
        <v>117.23999999999069</v>
      </c>
      <c r="W391" s="214">
        <f ca="1">ROUNDUP((TODAY()-L391)/(365.25/12),0)</f>
        <v>48</v>
      </c>
      <c r="X391" s="214">
        <f>ROUNDDOWN((M391-L391)/(365.25/12),0)</f>
        <v>46</v>
      </c>
      <c r="Y391" s="214">
        <f ca="1">ROUNDDOWN((M391-TODAY())/(365.25/12),0)</f>
        <v>0</v>
      </c>
      <c r="Z391" s="216">
        <f ca="1">W391/X391</f>
        <v>1.0434782608695652</v>
      </c>
      <c r="AA391" s="216">
        <f>O391/N391</f>
        <v>0.99983251428571429</v>
      </c>
      <c r="AB391" s="216">
        <f ca="1">AA391-Z391</f>
        <v>-4.3645746583850897E-2</v>
      </c>
      <c r="AC391" s="217">
        <f ca="1">O391/W391</f>
        <v>14580.890833333333</v>
      </c>
      <c r="AD391" s="214">
        <f ca="1">V391-(("june 30, 2018"-TODAY())*AC391)</f>
        <v>4476450.7258333331</v>
      </c>
      <c r="AE391" s="211" t="str">
        <f ca="1">IF(W391&gt;36,"1","")</f>
        <v>1</v>
      </c>
      <c r="AF391" s="211" t="str">
        <f ca="1">IF(Y391&lt;1,"1","")</f>
        <v>1</v>
      </c>
      <c r="AG391" s="211" t="str">
        <f ca="1">IF(AB391&lt;-15%,"1","")</f>
        <v/>
      </c>
      <c r="AH391" s="211" t="str">
        <f>IF(AA391&lt;40%,"1","")</f>
        <v/>
      </c>
      <c r="AI391" s="211" t="str">
        <f ca="1">IF(W391&gt;23,IF(AA391&lt;60%,"1",""),"")</f>
        <v/>
      </c>
      <c r="AJ391" s="211" t="str">
        <f ca="1">IF(Y391&lt;7,IF(AA391&lt;40%,"1",""),"")</f>
        <v/>
      </c>
      <c r="AK391" s="211" t="str">
        <f ca="1">IF(AD391&lt;0,"1","")</f>
        <v/>
      </c>
      <c r="AL391" s="218"/>
      <c r="AM391" s="218"/>
      <c r="AN391" s="211" t="e">
        <f>VLOOKUP(J391,'[2]Region code'!$A$3:$B$9,2,FALSE)</f>
        <v>#N/A</v>
      </c>
    </row>
    <row r="392" spans="1:40" ht="17.25">
      <c r="A392" s="99" t="s">
        <v>1472</v>
      </c>
      <c r="B392" s="99" t="s">
        <v>1473</v>
      </c>
      <c r="C392" s="99" t="s">
        <v>1184</v>
      </c>
      <c r="D392" s="99" t="s">
        <v>1474</v>
      </c>
      <c r="E392" s="99" t="s">
        <v>1475</v>
      </c>
      <c r="F392" s="99" t="s">
        <v>1476</v>
      </c>
      <c r="G392" s="99" t="s">
        <v>74</v>
      </c>
      <c r="H392" s="99" t="s">
        <v>75</v>
      </c>
      <c r="I392" s="99" t="s">
        <v>1333</v>
      </c>
      <c r="J392" s="99" t="s">
        <v>2</v>
      </c>
      <c r="K392" s="99" t="s">
        <v>249</v>
      </c>
      <c r="L392" s="103">
        <v>42150</v>
      </c>
      <c r="M392" s="103">
        <v>43803</v>
      </c>
      <c r="N392" s="104">
        <v>5944092</v>
      </c>
      <c r="O392" s="104">
        <v>5418315.0300000003</v>
      </c>
      <c r="P392" s="104">
        <v>2768058.47</v>
      </c>
      <c r="Q392" s="104">
        <v>406779.7</v>
      </c>
      <c r="R392" s="167">
        <f>IF(MONTH(M392)&gt;6,YEAR(M392)+1,YEAR(M392))</f>
        <v>2020</v>
      </c>
      <c r="S392" s="215">
        <f>YEAR(L392)</f>
        <v>2015</v>
      </c>
      <c r="T392" s="214">
        <f>MONTH(L392)</f>
        <v>5</v>
      </c>
      <c r="U392" s="211" t="str">
        <f>IF(T392&gt;9,CONCATENATE(S392,T392),CONCATENATE(S392,"0",T392))</f>
        <v>201505</v>
      </c>
      <c r="V392" s="214">
        <f>N392-O392</f>
        <v>525776.96999999974</v>
      </c>
      <c r="W392" s="214">
        <f ca="1">ROUNDUP((TODAY()-L392)/(365.25/12),0)</f>
        <v>48</v>
      </c>
      <c r="X392" s="214">
        <f>ROUNDDOWN((M392-L392)/(365.25/12),0)</f>
        <v>54</v>
      </c>
      <c r="Y392" s="214">
        <f ca="1">ROUNDDOWN((M392-TODAY())/(365.25/12),0)</f>
        <v>7</v>
      </c>
      <c r="Z392" s="216">
        <f ca="1">W392/X392</f>
        <v>0.88888888888888884</v>
      </c>
      <c r="AA392" s="216">
        <f>O392/N392</f>
        <v>0.91154629336154291</v>
      </c>
      <c r="AB392" s="216">
        <f ca="1">AA392-Z392</f>
        <v>2.2657404472654075E-2</v>
      </c>
      <c r="AC392" s="217">
        <f ca="1">O392/W392</f>
        <v>112881.563125</v>
      </c>
      <c r="AD392" s="214">
        <f ca="1">V392-(("june 30, 2018"-TODAY())*AC392)</f>
        <v>35180416.849375002</v>
      </c>
      <c r="AE392" s="211" t="str">
        <f ca="1">IF(W392&gt;36,"1","")</f>
        <v>1</v>
      </c>
      <c r="AF392" s="211" t="str">
        <f ca="1">IF(Y392&lt;1,"1","")</f>
        <v/>
      </c>
      <c r="AG392" s="211" t="str">
        <f ca="1">IF(AB392&lt;-15%,"1","")</f>
        <v/>
      </c>
      <c r="AH392" s="211" t="str">
        <f>IF(AA392&lt;40%,"1","")</f>
        <v/>
      </c>
      <c r="AI392" s="211" t="str">
        <f ca="1">IF(W392&gt;23,IF(AA392&lt;60%,"1",""),"")</f>
        <v/>
      </c>
      <c r="AJ392" s="211" t="str">
        <f ca="1">IF(Y392&lt;7,IF(AA392&lt;40%,"1",""),"")</f>
        <v/>
      </c>
      <c r="AK392" s="211" t="str">
        <f ca="1">IF(AD392&lt;0,"1","")</f>
        <v/>
      </c>
      <c r="AL392" s="218"/>
      <c r="AM392" s="218"/>
      <c r="AN392" s="211" t="e">
        <f>VLOOKUP(J392,'[2]Region code'!$A$3:$B$9,2,FALSE)</f>
        <v>#N/A</v>
      </c>
    </row>
    <row r="393" spans="1:40" ht="17.25">
      <c r="A393" s="99" t="s">
        <v>1477</v>
      </c>
      <c r="B393" s="99" t="s">
        <v>1478</v>
      </c>
      <c r="C393" s="99" t="s">
        <v>1184</v>
      </c>
      <c r="D393" s="99" t="s">
        <v>1479</v>
      </c>
      <c r="E393" s="99" t="s">
        <v>1480</v>
      </c>
      <c r="F393" s="99" t="s">
        <v>1481</v>
      </c>
      <c r="G393" s="99" t="s">
        <v>74</v>
      </c>
      <c r="H393" s="99" t="s">
        <v>75</v>
      </c>
      <c r="I393" s="99" t="s">
        <v>856</v>
      </c>
      <c r="J393" s="99" t="s">
        <v>2</v>
      </c>
      <c r="K393" s="99" t="s">
        <v>249</v>
      </c>
      <c r="L393" s="103">
        <v>42149</v>
      </c>
      <c r="M393" s="103">
        <v>43803</v>
      </c>
      <c r="N393" s="104">
        <v>1808403</v>
      </c>
      <c r="O393" s="104">
        <v>1711793.83</v>
      </c>
      <c r="P393" s="104">
        <v>564308.59</v>
      </c>
      <c r="Q393" s="104">
        <v>96407</v>
      </c>
      <c r="R393" s="167">
        <f>IF(MONTH(M393)&gt;6,YEAR(M393)+1,YEAR(M393))</f>
        <v>2020</v>
      </c>
      <c r="S393" s="215">
        <f>YEAR(L393)</f>
        <v>2015</v>
      </c>
      <c r="T393" s="214">
        <f>MONTH(L393)</f>
        <v>5</v>
      </c>
      <c r="U393" s="211" t="str">
        <f>IF(T393&gt;9,CONCATENATE(S393,T393),CONCATENATE(S393,"0",T393))</f>
        <v>201505</v>
      </c>
      <c r="V393" s="214">
        <f>N393-O393</f>
        <v>96609.169999999925</v>
      </c>
      <c r="W393" s="214">
        <f ca="1">ROUNDUP((TODAY()-L393)/(365.25/12),0)</f>
        <v>48</v>
      </c>
      <c r="X393" s="214">
        <f>ROUNDDOWN((M393-L393)/(365.25/12),0)</f>
        <v>54</v>
      </c>
      <c r="Y393" s="214">
        <f ca="1">ROUNDDOWN((M393-TODAY())/(365.25/12),0)</f>
        <v>7</v>
      </c>
      <c r="Z393" s="216">
        <f ca="1">W393/X393</f>
        <v>0.88888888888888884</v>
      </c>
      <c r="AA393" s="216">
        <f>O393/N393</f>
        <v>0.94657763230872771</v>
      </c>
      <c r="AB393" s="216">
        <f ca="1">AA393-Z393</f>
        <v>5.7688743419838873E-2</v>
      </c>
      <c r="AC393" s="217">
        <f ca="1">O393/W393</f>
        <v>35662.371458333335</v>
      </c>
      <c r="AD393" s="214">
        <f ca="1">V393-(("june 30, 2018"-TODAY())*AC393)</f>
        <v>11044957.207708335</v>
      </c>
      <c r="AE393" s="211" t="str">
        <f ca="1">IF(W393&gt;36,"1","")</f>
        <v>1</v>
      </c>
      <c r="AF393" s="211" t="str">
        <f ca="1">IF(Y393&lt;1,"1","")</f>
        <v/>
      </c>
      <c r="AG393" s="211" t="str">
        <f ca="1">IF(AB393&lt;-15%,"1","")</f>
        <v/>
      </c>
      <c r="AH393" s="211" t="str">
        <f>IF(AA393&lt;40%,"1","")</f>
        <v/>
      </c>
      <c r="AI393" s="211" t="str">
        <f ca="1">IF(W393&gt;23,IF(AA393&lt;60%,"1",""),"")</f>
        <v/>
      </c>
      <c r="AJ393" s="211" t="str">
        <f ca="1">IF(Y393&lt;7,IF(AA393&lt;40%,"1",""),"")</f>
        <v/>
      </c>
      <c r="AK393" s="211" t="str">
        <f ca="1">IF(AD393&lt;0,"1","")</f>
        <v/>
      </c>
      <c r="AL393" s="218"/>
      <c r="AM393" s="218"/>
      <c r="AN393" s="211" t="e">
        <f>VLOOKUP(J393,'[2]Region code'!$A$3:$B$9,2,FALSE)</f>
        <v>#N/A</v>
      </c>
    </row>
    <row r="394" spans="1:40" ht="17.25">
      <c r="A394" s="99" t="s">
        <v>1477</v>
      </c>
      <c r="B394" s="99" t="s">
        <v>1478</v>
      </c>
      <c r="C394" s="99" t="s">
        <v>1184</v>
      </c>
      <c r="D394" s="99" t="s">
        <v>1482</v>
      </c>
      <c r="E394" s="99" t="s">
        <v>1475</v>
      </c>
      <c r="F394" s="99" t="s">
        <v>1483</v>
      </c>
      <c r="G394" s="99" t="s">
        <v>74</v>
      </c>
      <c r="H394" s="99" t="s">
        <v>75</v>
      </c>
      <c r="I394" s="99" t="s">
        <v>1333</v>
      </c>
      <c r="J394" s="99" t="s">
        <v>2</v>
      </c>
      <c r="K394" s="99" t="s">
        <v>249</v>
      </c>
      <c r="L394" s="103">
        <v>42149</v>
      </c>
      <c r="M394" s="103">
        <v>43803</v>
      </c>
      <c r="N394" s="104">
        <v>168234</v>
      </c>
      <c r="O394" s="104">
        <v>84076.86</v>
      </c>
      <c r="P394" s="104">
        <v>0</v>
      </c>
      <c r="Q394" s="104">
        <v>0</v>
      </c>
      <c r="R394" s="167">
        <f>IF(MONTH(M394)&gt;6,YEAR(M394)+1,YEAR(M394))</f>
        <v>2020</v>
      </c>
      <c r="S394" s="215">
        <f>YEAR(L394)</f>
        <v>2015</v>
      </c>
      <c r="T394" s="214">
        <f>MONTH(L394)</f>
        <v>5</v>
      </c>
      <c r="U394" s="211" t="str">
        <f>IF(T394&gt;9,CONCATENATE(S394,T394),CONCATENATE(S394,"0",T394))</f>
        <v>201505</v>
      </c>
      <c r="V394" s="214">
        <f>N394-O394</f>
        <v>84157.14</v>
      </c>
      <c r="W394" s="214">
        <f ca="1">ROUNDUP((TODAY()-L394)/(365.25/12),0)</f>
        <v>48</v>
      </c>
      <c r="X394" s="214">
        <f>ROUNDDOWN((M394-L394)/(365.25/12),0)</f>
        <v>54</v>
      </c>
      <c r="Y394" s="214">
        <f ca="1">ROUNDDOWN((M394-TODAY())/(365.25/12),0)</f>
        <v>7</v>
      </c>
      <c r="Z394" s="216">
        <f ca="1">W394/X394</f>
        <v>0.88888888888888884</v>
      </c>
      <c r="AA394" s="216">
        <f>O394/N394</f>
        <v>0.49976140375904987</v>
      </c>
      <c r="AB394" s="216">
        <f ca="1">AA394-Z394</f>
        <v>-0.38912748512983897</v>
      </c>
      <c r="AC394" s="217">
        <f ca="1">O394/W394</f>
        <v>1751.6012499999999</v>
      </c>
      <c r="AD394" s="214">
        <f ca="1">V394-(("june 30, 2018"-TODAY())*AC394)</f>
        <v>621898.72375</v>
      </c>
      <c r="AE394" s="211" t="str">
        <f ca="1">IF(W394&gt;36,"1","")</f>
        <v>1</v>
      </c>
      <c r="AF394" s="211" t="str">
        <f ca="1">IF(Y394&lt;1,"1","")</f>
        <v/>
      </c>
      <c r="AG394" s="211" t="str">
        <f ca="1">IF(AB394&lt;-15%,"1","")</f>
        <v>1</v>
      </c>
      <c r="AH394" s="211" t="str">
        <f>IF(AA394&lt;40%,"1","")</f>
        <v/>
      </c>
      <c r="AI394" s="211" t="str">
        <f ca="1">IF(W394&gt;23,IF(AA394&lt;60%,"1",""),"")</f>
        <v>1</v>
      </c>
      <c r="AJ394" s="211" t="str">
        <f ca="1">IF(Y394&lt;7,IF(AA394&lt;40%,"1",""),"")</f>
        <v/>
      </c>
      <c r="AK394" s="211" t="str">
        <f ca="1">IF(AD394&lt;0,"1","")</f>
        <v/>
      </c>
      <c r="AL394" s="218"/>
      <c r="AM394" s="218"/>
      <c r="AN394" s="211" t="e">
        <f>VLOOKUP(J394,'[2]Region code'!$A$3:$B$9,2,FALSE)</f>
        <v>#N/A</v>
      </c>
    </row>
    <row r="395" spans="1:40" ht="17.25">
      <c r="A395" s="99" t="s">
        <v>1484</v>
      </c>
      <c r="B395" s="99" t="s">
        <v>1485</v>
      </c>
      <c r="C395" s="99" t="s">
        <v>1184</v>
      </c>
      <c r="D395" s="99" t="s">
        <v>1486</v>
      </c>
      <c r="E395" s="99" t="s">
        <v>1475</v>
      </c>
      <c r="F395" s="99" t="s">
        <v>1487</v>
      </c>
      <c r="G395" s="99" t="s">
        <v>74</v>
      </c>
      <c r="H395" s="99" t="s">
        <v>75</v>
      </c>
      <c r="I395" s="99" t="s">
        <v>1333</v>
      </c>
      <c r="J395" s="99" t="s">
        <v>2</v>
      </c>
      <c r="K395" s="99" t="s">
        <v>249</v>
      </c>
      <c r="L395" s="103">
        <v>42145</v>
      </c>
      <c r="M395" s="103">
        <v>43803</v>
      </c>
      <c r="N395" s="104">
        <v>1098958</v>
      </c>
      <c r="O395" s="104">
        <v>547034.96</v>
      </c>
      <c r="P395" s="104">
        <v>9948.3700000000008</v>
      </c>
      <c r="Q395" s="104">
        <v>349500</v>
      </c>
      <c r="R395" s="167">
        <f>IF(MONTH(M395)&gt;6,YEAR(M395)+1,YEAR(M395))</f>
        <v>2020</v>
      </c>
      <c r="S395" s="215">
        <f>YEAR(L395)</f>
        <v>2015</v>
      </c>
      <c r="T395" s="214">
        <f>MONTH(L395)</f>
        <v>5</v>
      </c>
      <c r="U395" s="211" t="str">
        <f>IF(T395&gt;9,CONCATENATE(S395,T395),CONCATENATE(S395,"0",T395))</f>
        <v>201505</v>
      </c>
      <c r="V395" s="214">
        <f>N395-O395</f>
        <v>551923.04</v>
      </c>
      <c r="W395" s="214">
        <f ca="1">ROUNDUP((TODAY()-L395)/(365.25/12),0)</f>
        <v>48</v>
      </c>
      <c r="X395" s="214">
        <f>ROUNDDOWN((M395-L395)/(365.25/12),0)</f>
        <v>54</v>
      </c>
      <c r="Y395" s="214">
        <f ca="1">ROUNDDOWN((M395-TODAY())/(365.25/12),0)</f>
        <v>7</v>
      </c>
      <c r="Z395" s="216">
        <f ca="1">W395/X395</f>
        <v>0.88888888888888884</v>
      </c>
      <c r="AA395" s="216">
        <f>O395/N395</f>
        <v>0.49777603875671317</v>
      </c>
      <c r="AB395" s="216">
        <f ca="1">AA395-Z395</f>
        <v>-0.39111285013217567</v>
      </c>
      <c r="AC395" s="217">
        <f ca="1">O395/W395</f>
        <v>11396.561666666666</v>
      </c>
      <c r="AD395" s="214">
        <f ca="1">V395-(("june 30, 2018"-TODAY())*AC395)</f>
        <v>4050667.4716666667</v>
      </c>
      <c r="AE395" s="211" t="str">
        <f ca="1">IF(W395&gt;36,"1","")</f>
        <v>1</v>
      </c>
      <c r="AF395" s="211" t="str">
        <f ca="1">IF(Y395&lt;1,"1","")</f>
        <v/>
      </c>
      <c r="AG395" s="211" t="str">
        <f ca="1">IF(AB395&lt;-15%,"1","")</f>
        <v>1</v>
      </c>
      <c r="AH395" s="211" t="str">
        <f>IF(AA395&lt;40%,"1","")</f>
        <v/>
      </c>
      <c r="AI395" s="211" t="str">
        <f ca="1">IF(W395&gt;23,IF(AA395&lt;60%,"1",""),"")</f>
        <v>1</v>
      </c>
      <c r="AJ395" s="211" t="str">
        <f ca="1">IF(Y395&lt;7,IF(AA395&lt;40%,"1",""),"")</f>
        <v/>
      </c>
      <c r="AK395" s="211" t="str">
        <f ca="1">IF(AD395&lt;0,"1","")</f>
        <v/>
      </c>
      <c r="AL395" s="218"/>
      <c r="AM395" s="218"/>
      <c r="AN395" s="211" t="e">
        <f>VLOOKUP(J395,'[2]Region code'!$A$3:$B$9,2,FALSE)</f>
        <v>#N/A</v>
      </c>
    </row>
    <row r="396" spans="1:40" ht="17.25">
      <c r="A396" s="99" t="s">
        <v>1484</v>
      </c>
      <c r="B396" s="99" t="s">
        <v>1485</v>
      </c>
      <c r="C396" s="99" t="s">
        <v>1184</v>
      </c>
      <c r="D396" s="99" t="s">
        <v>1488</v>
      </c>
      <c r="E396" s="99" t="s">
        <v>1480</v>
      </c>
      <c r="F396" s="99" t="s">
        <v>1489</v>
      </c>
      <c r="G396" s="99" t="s">
        <v>74</v>
      </c>
      <c r="H396" s="99" t="s">
        <v>75</v>
      </c>
      <c r="I396" s="99" t="s">
        <v>856</v>
      </c>
      <c r="J396" s="99" t="s">
        <v>2</v>
      </c>
      <c r="K396" s="99" t="s">
        <v>249</v>
      </c>
      <c r="L396" s="103">
        <v>42145</v>
      </c>
      <c r="M396" s="103">
        <v>43803</v>
      </c>
      <c r="N396" s="104">
        <v>2479966</v>
      </c>
      <c r="O396" s="104">
        <v>1316809.6200000001</v>
      </c>
      <c r="P396" s="104">
        <v>308985.98</v>
      </c>
      <c r="Q396" s="104">
        <v>31428</v>
      </c>
      <c r="R396" s="167">
        <f>IF(MONTH(M396)&gt;6,YEAR(M396)+1,YEAR(M396))</f>
        <v>2020</v>
      </c>
      <c r="S396" s="215">
        <f>YEAR(L396)</f>
        <v>2015</v>
      </c>
      <c r="T396" s="214">
        <f>MONTH(L396)</f>
        <v>5</v>
      </c>
      <c r="U396" s="211" t="str">
        <f>IF(T396&gt;9,CONCATENATE(S396,T396),CONCATENATE(S396,"0",T396))</f>
        <v>201505</v>
      </c>
      <c r="V396" s="214">
        <f>N396-O396</f>
        <v>1163156.3799999999</v>
      </c>
      <c r="W396" s="214">
        <f ca="1">ROUNDUP((TODAY()-L396)/(365.25/12),0)</f>
        <v>48</v>
      </c>
      <c r="X396" s="214">
        <f>ROUNDDOWN((M396-L396)/(365.25/12),0)</f>
        <v>54</v>
      </c>
      <c r="Y396" s="214">
        <f ca="1">ROUNDDOWN((M396-TODAY())/(365.25/12),0)</f>
        <v>7</v>
      </c>
      <c r="Z396" s="216">
        <f ca="1">W396/X396</f>
        <v>0.88888888888888884</v>
      </c>
      <c r="AA396" s="216">
        <f>O396/N396</f>
        <v>0.53097890051718455</v>
      </c>
      <c r="AB396" s="216">
        <f ca="1">AA396-Z396</f>
        <v>-0.35790998837170429</v>
      </c>
      <c r="AC396" s="217">
        <f ca="1">O396/W396</f>
        <v>27433.533750000002</v>
      </c>
      <c r="AD396" s="214">
        <f ca="1">V396-(("june 30, 2018"-TODAY())*AC396)</f>
        <v>9585251.2412500009</v>
      </c>
      <c r="AE396" s="211" t="str">
        <f ca="1">IF(W396&gt;36,"1","")</f>
        <v>1</v>
      </c>
      <c r="AF396" s="211" t="str">
        <f ca="1">IF(Y396&lt;1,"1","")</f>
        <v/>
      </c>
      <c r="AG396" s="211" t="str">
        <f ca="1">IF(AB396&lt;-15%,"1","")</f>
        <v>1</v>
      </c>
      <c r="AH396" s="211" t="str">
        <f>IF(AA396&lt;40%,"1","")</f>
        <v/>
      </c>
      <c r="AI396" s="211" t="str">
        <f ca="1">IF(W396&gt;23,IF(AA396&lt;60%,"1",""),"")</f>
        <v>1</v>
      </c>
      <c r="AJ396" s="211" t="str">
        <f ca="1">IF(Y396&lt;7,IF(AA396&lt;40%,"1",""),"")</f>
        <v/>
      </c>
      <c r="AK396" s="211" t="str">
        <f ca="1">IF(AD396&lt;0,"1","")</f>
        <v/>
      </c>
      <c r="AL396" s="218"/>
      <c r="AM396" s="218"/>
      <c r="AN396" s="211" t="e">
        <f>VLOOKUP(J396,'[2]Region code'!$A$3:$B$9,2,FALSE)</f>
        <v>#N/A</v>
      </c>
    </row>
    <row r="397" spans="1:40" ht="17.25">
      <c r="A397" s="99" t="s">
        <v>1484</v>
      </c>
      <c r="B397" s="99" t="s">
        <v>1485</v>
      </c>
      <c r="C397" s="99" t="s">
        <v>1184</v>
      </c>
      <c r="D397" s="99" t="s">
        <v>1490</v>
      </c>
      <c r="E397" s="99" t="s">
        <v>1491</v>
      </c>
      <c r="F397" s="99" t="s">
        <v>1492</v>
      </c>
      <c r="G397" s="99" t="s">
        <v>74</v>
      </c>
      <c r="H397" s="99" t="s">
        <v>75</v>
      </c>
      <c r="I397" s="99" t="s">
        <v>551</v>
      </c>
      <c r="J397" s="99" t="s">
        <v>2</v>
      </c>
      <c r="K397" s="99" t="s">
        <v>249</v>
      </c>
      <c r="L397" s="103">
        <v>42144</v>
      </c>
      <c r="M397" s="103">
        <v>43803</v>
      </c>
      <c r="N397" s="104">
        <v>3114380</v>
      </c>
      <c r="O397" s="104">
        <v>2995554.79</v>
      </c>
      <c r="P397" s="104">
        <v>1012525.3</v>
      </c>
      <c r="Q397" s="104">
        <v>116451.84</v>
      </c>
      <c r="R397" s="167">
        <f>IF(MONTH(M397)&gt;6,YEAR(M397)+1,YEAR(M397))</f>
        <v>2020</v>
      </c>
      <c r="S397" s="215">
        <f>YEAR(L397)</f>
        <v>2015</v>
      </c>
      <c r="T397" s="214">
        <f>MONTH(L397)</f>
        <v>5</v>
      </c>
      <c r="U397" s="211" t="str">
        <f>IF(T397&gt;9,CONCATENATE(S397,T397),CONCATENATE(S397,"0",T397))</f>
        <v>201505</v>
      </c>
      <c r="V397" s="214">
        <f>N397-O397</f>
        <v>118825.20999999996</v>
      </c>
      <c r="W397" s="214">
        <f ca="1">ROUNDUP((TODAY()-L397)/(365.25/12),0)</f>
        <v>48</v>
      </c>
      <c r="X397" s="214">
        <f>ROUNDDOWN((M397-L397)/(365.25/12),0)</f>
        <v>54</v>
      </c>
      <c r="Y397" s="214">
        <f ca="1">ROUNDDOWN((M397-TODAY())/(365.25/12),0)</f>
        <v>7</v>
      </c>
      <c r="Z397" s="216">
        <f ca="1">W397/X397</f>
        <v>0.88888888888888884</v>
      </c>
      <c r="AA397" s="216">
        <f>O397/N397</f>
        <v>0.96184627116793708</v>
      </c>
      <c r="AB397" s="216">
        <f ca="1">AA397-Z397</f>
        <v>7.2957382279048244E-2</v>
      </c>
      <c r="AC397" s="217">
        <f ca="1">O397/W397</f>
        <v>62407.391458333332</v>
      </c>
      <c r="AD397" s="214">
        <f ca="1">V397-(("june 30, 2018"-TODAY())*AC397)</f>
        <v>19277894.387708332</v>
      </c>
      <c r="AE397" s="211" t="str">
        <f ca="1">IF(W397&gt;36,"1","")</f>
        <v>1</v>
      </c>
      <c r="AF397" s="211" t="str">
        <f ca="1">IF(Y397&lt;1,"1","")</f>
        <v/>
      </c>
      <c r="AG397" s="211" t="str">
        <f ca="1">IF(AB397&lt;-15%,"1","")</f>
        <v/>
      </c>
      <c r="AH397" s="211" t="str">
        <f>IF(AA397&lt;40%,"1","")</f>
        <v/>
      </c>
      <c r="AI397" s="211" t="str">
        <f ca="1">IF(W397&gt;23,IF(AA397&lt;60%,"1",""),"")</f>
        <v/>
      </c>
      <c r="AJ397" s="211" t="str">
        <f ca="1">IF(Y397&lt;7,IF(AA397&lt;40%,"1",""),"")</f>
        <v/>
      </c>
      <c r="AK397" s="211" t="str">
        <f ca="1">IF(AD397&lt;0,"1","")</f>
        <v/>
      </c>
      <c r="AL397" s="218"/>
      <c r="AM397" s="218"/>
      <c r="AN397" s="211" t="e">
        <f>VLOOKUP(J397,'[2]Region code'!$A$3:$B$9,2,FALSE)</f>
        <v>#N/A</v>
      </c>
    </row>
    <row r="398" spans="1:40" ht="17.25">
      <c r="A398" s="99" t="s">
        <v>1472</v>
      </c>
      <c r="B398" s="99" t="s">
        <v>1473</v>
      </c>
      <c r="C398" s="99" t="s">
        <v>1184</v>
      </c>
      <c r="D398" s="99" t="s">
        <v>1493</v>
      </c>
      <c r="E398" s="99" t="s">
        <v>1494</v>
      </c>
      <c r="F398" s="99" t="s">
        <v>1495</v>
      </c>
      <c r="G398" s="99" t="s">
        <v>74</v>
      </c>
      <c r="H398" s="99" t="s">
        <v>75</v>
      </c>
      <c r="I398" s="99" t="s">
        <v>856</v>
      </c>
      <c r="J398" s="99" t="s">
        <v>2</v>
      </c>
      <c r="K398" s="99" t="s">
        <v>249</v>
      </c>
      <c r="L398" s="103">
        <v>42142</v>
      </c>
      <c r="M398" s="103">
        <v>43803</v>
      </c>
      <c r="N398" s="104">
        <v>1261754</v>
      </c>
      <c r="O398" s="104">
        <v>1261419.55</v>
      </c>
      <c r="P398" s="104">
        <v>75141.95</v>
      </c>
      <c r="Q398" s="104">
        <v>0</v>
      </c>
      <c r="R398" s="167">
        <f>IF(MONTH(M398)&gt;6,YEAR(M398)+1,YEAR(M398))</f>
        <v>2020</v>
      </c>
      <c r="S398" s="215">
        <f>YEAR(L398)</f>
        <v>2015</v>
      </c>
      <c r="T398" s="214">
        <f>MONTH(L398)</f>
        <v>5</v>
      </c>
      <c r="U398" s="211" t="str">
        <f>IF(T398&gt;9,CONCATENATE(S398,T398),CONCATENATE(S398,"0",T398))</f>
        <v>201505</v>
      </c>
      <c r="V398" s="214">
        <f>N398-O398</f>
        <v>334.44999999995343</v>
      </c>
      <c r="W398" s="214">
        <f ca="1">ROUNDUP((TODAY()-L398)/(365.25/12),0)</f>
        <v>48</v>
      </c>
      <c r="X398" s="214">
        <f>ROUNDDOWN((M398-L398)/(365.25/12),0)</f>
        <v>54</v>
      </c>
      <c r="Y398" s="214">
        <f ca="1">ROUNDDOWN((M398-TODAY())/(365.25/12),0)</f>
        <v>7</v>
      </c>
      <c r="Z398" s="216">
        <f ca="1">W398/X398</f>
        <v>0.88888888888888884</v>
      </c>
      <c r="AA398" s="216">
        <f>O398/N398</f>
        <v>0.99973493248287704</v>
      </c>
      <c r="AB398" s="216">
        <f ca="1">AA398-Z398</f>
        <v>0.1108460435939882</v>
      </c>
      <c r="AC398" s="217">
        <f ca="1">O398/W398</f>
        <v>26279.573958333334</v>
      </c>
      <c r="AD398" s="214">
        <f ca="1">V398-(("june 30, 2018"-TODAY())*AC398)</f>
        <v>8068163.6552083334</v>
      </c>
      <c r="AE398" s="211" t="str">
        <f ca="1">IF(W398&gt;36,"1","")</f>
        <v>1</v>
      </c>
      <c r="AF398" s="211" t="str">
        <f ca="1">IF(Y398&lt;1,"1","")</f>
        <v/>
      </c>
      <c r="AG398" s="211" t="str">
        <f ca="1">IF(AB398&lt;-15%,"1","")</f>
        <v/>
      </c>
      <c r="AH398" s="211" t="str">
        <f>IF(AA398&lt;40%,"1","")</f>
        <v/>
      </c>
      <c r="AI398" s="211" t="str">
        <f ca="1">IF(W398&gt;23,IF(AA398&lt;60%,"1",""),"")</f>
        <v/>
      </c>
      <c r="AJ398" s="211" t="str">
        <f ca="1">IF(Y398&lt;7,IF(AA398&lt;40%,"1",""),"")</f>
        <v/>
      </c>
      <c r="AK398" s="211" t="str">
        <f ca="1">IF(AD398&lt;0,"1","")</f>
        <v/>
      </c>
      <c r="AL398" s="218"/>
      <c r="AM398" s="218"/>
      <c r="AN398" s="211" t="e">
        <f>VLOOKUP(J398,'[2]Region code'!$A$3:$B$9,2,FALSE)</f>
        <v>#N/A</v>
      </c>
    </row>
    <row r="399" spans="1:40" ht="17.25">
      <c r="A399" s="99" t="s">
        <v>1477</v>
      </c>
      <c r="B399" s="99" t="s">
        <v>1478</v>
      </c>
      <c r="C399" s="99" t="s">
        <v>1184</v>
      </c>
      <c r="D399" s="99" t="s">
        <v>1496</v>
      </c>
      <c r="E399" s="99" t="s">
        <v>1491</v>
      </c>
      <c r="F399" s="99" t="s">
        <v>1497</v>
      </c>
      <c r="G399" s="99" t="s">
        <v>74</v>
      </c>
      <c r="H399" s="99" t="s">
        <v>75</v>
      </c>
      <c r="I399" s="99" t="s">
        <v>389</v>
      </c>
      <c r="J399" s="99" t="s">
        <v>2</v>
      </c>
      <c r="K399" s="99" t="s">
        <v>249</v>
      </c>
      <c r="L399" s="103">
        <v>42123</v>
      </c>
      <c r="M399" s="103">
        <v>43803</v>
      </c>
      <c r="N399" s="104">
        <v>4267206</v>
      </c>
      <c r="O399" s="104">
        <v>3828674.67</v>
      </c>
      <c r="P399" s="104">
        <v>614004.84</v>
      </c>
      <c r="Q399" s="104">
        <v>16950.98</v>
      </c>
      <c r="R399" s="63">
        <f>IF(MONTH(M399)&gt;6,YEAR(M399)+1,YEAR(M399))</f>
        <v>2020</v>
      </c>
      <c r="S399" s="178">
        <f>YEAR(L399)</f>
        <v>2015</v>
      </c>
      <c r="T399" s="77">
        <f>MONTH(L399)</f>
        <v>4</v>
      </c>
      <c r="U399" s="179" t="str">
        <f>IF(T399&gt;9,CONCATENATE(S399,T399),CONCATENATE(S399,"0",T399))</f>
        <v>201504</v>
      </c>
      <c r="V399" s="77">
        <f>N399-O399</f>
        <v>438531.33000000007</v>
      </c>
      <c r="W399" s="77">
        <f ca="1">ROUNDUP((TODAY()-L399)/(365.25/12),0)</f>
        <v>49</v>
      </c>
      <c r="X399" s="77">
        <f>ROUNDDOWN((M399-L399)/(365.25/12),0)</f>
        <v>55</v>
      </c>
      <c r="Y399" s="77">
        <f ca="1">ROUNDDOWN((M399-TODAY())/(365.25/12),0)</f>
        <v>7</v>
      </c>
      <c r="Z399" s="180">
        <f ca="1">W399/X399</f>
        <v>0.89090909090909087</v>
      </c>
      <c r="AA399" s="180">
        <f>O399/N399</f>
        <v>0.89723221002220188</v>
      </c>
      <c r="AB399" s="180">
        <f ca="1">AA399-Z399</f>
        <v>6.3231191131110087E-3</v>
      </c>
      <c r="AC399" s="181">
        <f ca="1">O399/W399</f>
        <v>78136.217755102043</v>
      </c>
      <c r="AD399" s="77">
        <f ca="1">V399-(("june 30, 2018"-TODAY())*AC399)</f>
        <v>24426350.18081633</v>
      </c>
      <c r="AE399" s="179" t="str">
        <f ca="1">IF(W399&gt;36,"1","")</f>
        <v>1</v>
      </c>
      <c r="AF399" s="179" t="str">
        <f ca="1">IF(Y399&lt;1,"1","")</f>
        <v/>
      </c>
      <c r="AG399" s="179" t="str">
        <f ca="1">IF(AB399&lt;-15%,"1","")</f>
        <v/>
      </c>
      <c r="AH399" s="179" t="str">
        <f>IF(AA399&lt;40%,"1","")</f>
        <v/>
      </c>
      <c r="AI399" s="179" t="str">
        <f ca="1">IF(W399&gt;23,IF(AA399&lt;60%,"1",""),"")</f>
        <v/>
      </c>
      <c r="AJ399" s="179" t="str">
        <f ca="1">IF(Y399&lt;7,IF(AA399&lt;40%,"1",""),"")</f>
        <v/>
      </c>
      <c r="AK399" s="179" t="str">
        <f ca="1">IF(AD399&lt;0,"1","")</f>
        <v/>
      </c>
      <c r="AL399" s="182"/>
      <c r="AM399" s="182"/>
      <c r="AN399" s="179" t="e">
        <f>VLOOKUP(J399,'[2]Region code'!$A$3:$B$9,2,FALSE)</f>
        <v>#N/A</v>
      </c>
    </row>
    <row r="400" spans="1:40" ht="17.25">
      <c r="A400" s="99" t="s">
        <v>101</v>
      </c>
      <c r="B400" s="99" t="s">
        <v>102</v>
      </c>
      <c r="C400" s="99" t="s">
        <v>95</v>
      </c>
      <c r="D400" s="99" t="s">
        <v>1498</v>
      </c>
      <c r="E400" s="99" t="s">
        <v>313</v>
      </c>
      <c r="F400" s="99" t="s">
        <v>1499</v>
      </c>
      <c r="G400" s="99" t="s">
        <v>74</v>
      </c>
      <c r="H400" s="99" t="s">
        <v>75</v>
      </c>
      <c r="I400" s="99" t="s">
        <v>181</v>
      </c>
      <c r="J400" s="99" t="s">
        <v>2</v>
      </c>
      <c r="K400" s="99" t="s">
        <v>315</v>
      </c>
      <c r="L400" s="103">
        <v>42111</v>
      </c>
      <c r="M400" s="103">
        <v>43890</v>
      </c>
      <c r="N400" s="104">
        <v>950000</v>
      </c>
      <c r="O400" s="104">
        <v>697599.55</v>
      </c>
      <c r="P400" s="104">
        <v>275645.23</v>
      </c>
      <c r="Q400" s="104">
        <v>49131.5</v>
      </c>
      <c r="R400" s="63">
        <f>IF(MONTH(M400)&gt;6,YEAR(M400)+1,YEAR(M400))</f>
        <v>2020</v>
      </c>
      <c r="S400" s="178">
        <f>YEAR(L400)</f>
        <v>2015</v>
      </c>
      <c r="T400" s="77">
        <f>MONTH(L400)</f>
        <v>4</v>
      </c>
      <c r="U400" s="179" t="str">
        <f>IF(T400&gt;9,CONCATENATE(S400,T400),CONCATENATE(S400,"0",T400))</f>
        <v>201504</v>
      </c>
      <c r="V400" s="77">
        <f>N400-O400</f>
        <v>252400.44999999995</v>
      </c>
      <c r="W400" s="77">
        <f ca="1">ROUNDUP((TODAY()-L400)/(365.25/12),0)</f>
        <v>49</v>
      </c>
      <c r="X400" s="77">
        <f>ROUNDDOWN((M400-L400)/(365.25/12),0)</f>
        <v>58</v>
      </c>
      <c r="Y400" s="77">
        <f ca="1">ROUNDDOWN((M400-TODAY())/(365.25/12),0)</f>
        <v>9</v>
      </c>
      <c r="Z400" s="180">
        <f ca="1">W400/X400</f>
        <v>0.84482758620689657</v>
      </c>
      <c r="AA400" s="180">
        <f>O400/N400</f>
        <v>0.73431531578947373</v>
      </c>
      <c r="AB400" s="180">
        <f ca="1">AA400-Z400</f>
        <v>-0.11051227041742284</v>
      </c>
      <c r="AC400" s="181">
        <f ca="1">O400/W400</f>
        <v>14236.725510204082</v>
      </c>
      <c r="AD400" s="77">
        <f ca="1">V400-(("june 30, 2018"-TODAY())*AC400)</f>
        <v>4623075.1816326529</v>
      </c>
      <c r="AE400" s="179" t="str">
        <f ca="1">IF(W400&gt;36,"1","")</f>
        <v>1</v>
      </c>
      <c r="AF400" s="179" t="str">
        <f ca="1">IF(Y400&lt;1,"1","")</f>
        <v/>
      </c>
      <c r="AG400" s="179" t="str">
        <f ca="1">IF(AB400&lt;-15%,"1","")</f>
        <v/>
      </c>
      <c r="AH400" s="179" t="str">
        <f>IF(AA400&lt;40%,"1","")</f>
        <v/>
      </c>
      <c r="AI400" s="179" t="str">
        <f ca="1">IF(W400&gt;23,IF(AA400&lt;60%,"1",""),"")</f>
        <v/>
      </c>
      <c r="AJ400" s="179" t="str">
        <f ca="1">IF(Y400&lt;7,IF(AA400&lt;40%,"1",""),"")</f>
        <v/>
      </c>
      <c r="AK400" s="179" t="str">
        <f ca="1">IF(AD400&lt;0,"1","")</f>
        <v/>
      </c>
      <c r="AL400" s="182"/>
      <c r="AM400" s="182"/>
      <c r="AN400" s="179" t="e">
        <f>VLOOKUP(J400,'[2]Region code'!$A$3:$B$9,2,FALSE)</f>
        <v>#N/A</v>
      </c>
    </row>
    <row r="401" spans="1:40" ht="17.25">
      <c r="A401" s="99" t="s">
        <v>118</v>
      </c>
      <c r="B401" s="99" t="s">
        <v>119</v>
      </c>
      <c r="C401" s="99" t="s">
        <v>120</v>
      </c>
      <c r="D401" s="99" t="s">
        <v>1500</v>
      </c>
      <c r="E401" s="99" t="s">
        <v>1501</v>
      </c>
      <c r="F401" s="99" t="s">
        <v>1502</v>
      </c>
      <c r="G401" s="99" t="s">
        <v>74</v>
      </c>
      <c r="H401" s="99" t="s">
        <v>75</v>
      </c>
      <c r="I401" s="99" t="s">
        <v>629</v>
      </c>
      <c r="J401" s="99" t="s">
        <v>7</v>
      </c>
      <c r="K401" s="99" t="s">
        <v>494</v>
      </c>
      <c r="L401" s="103">
        <v>42061</v>
      </c>
      <c r="M401" s="103">
        <v>43465</v>
      </c>
      <c r="N401" s="104">
        <v>2000000</v>
      </c>
      <c r="O401" s="104">
        <v>1999264</v>
      </c>
      <c r="P401" s="104">
        <v>101510.69</v>
      </c>
      <c r="Q401" s="104">
        <v>0</v>
      </c>
      <c r="R401" s="167">
        <f>IF(MONTH(M401)&gt;6,YEAR(M401)+1,YEAR(M401))</f>
        <v>2019</v>
      </c>
      <c r="S401" s="215">
        <f>YEAR(L401)</f>
        <v>2015</v>
      </c>
      <c r="T401" s="214">
        <f>MONTH(L401)</f>
        <v>2</v>
      </c>
      <c r="U401" s="211" t="str">
        <f>IF(T401&gt;9,CONCATENATE(S401,T401),CONCATENATE(S401,"0",T401))</f>
        <v>201502</v>
      </c>
      <c r="V401" s="214">
        <f>N401-O401</f>
        <v>736</v>
      </c>
      <c r="W401" s="214">
        <f ca="1">ROUNDUP((TODAY()-L401)/(365.25/12),0)</f>
        <v>51</v>
      </c>
      <c r="X401" s="214">
        <f>ROUNDDOWN((M401-L401)/(365.25/12),0)</f>
        <v>46</v>
      </c>
      <c r="Y401" s="214">
        <f ca="1">ROUNDDOWN((M401-TODAY())/(365.25/12),0)</f>
        <v>-4</v>
      </c>
      <c r="Z401" s="216">
        <f ca="1">W401/X401</f>
        <v>1.1086956521739131</v>
      </c>
      <c r="AA401" s="216">
        <f>O401/N401</f>
        <v>0.99963199999999997</v>
      </c>
      <c r="AB401" s="216">
        <f ca="1">AA401-Z401</f>
        <v>-0.10906365217391312</v>
      </c>
      <c r="AC401" s="217">
        <f ca="1">O401/W401</f>
        <v>39201.254901960783</v>
      </c>
      <c r="AD401" s="214">
        <f ca="1">V401-(("june 30, 2018"-TODAY())*AC401)</f>
        <v>12035521.25490196</v>
      </c>
      <c r="AE401" s="211" t="str">
        <f ca="1">IF(W401&gt;36,"1","")</f>
        <v>1</v>
      </c>
      <c r="AF401" s="211" t="str">
        <f ca="1">IF(Y401&lt;1,"1","")</f>
        <v>1</v>
      </c>
      <c r="AG401" s="211" t="str">
        <f ca="1">IF(AB401&lt;-15%,"1","")</f>
        <v/>
      </c>
      <c r="AH401" s="211" t="str">
        <f>IF(AA401&lt;40%,"1","")</f>
        <v/>
      </c>
      <c r="AI401" s="211" t="str">
        <f ca="1">IF(W401&gt;23,IF(AA401&lt;60%,"1",""),"")</f>
        <v/>
      </c>
      <c r="AJ401" s="211" t="str">
        <f ca="1">IF(Y401&lt;7,IF(AA401&lt;40%,"1",""),"")</f>
        <v/>
      </c>
      <c r="AK401" s="211" t="str">
        <f ca="1">IF(AD401&lt;0,"1","")</f>
        <v/>
      </c>
      <c r="AL401" s="218"/>
      <c r="AM401" s="218"/>
      <c r="AN401" s="211" t="e">
        <f>VLOOKUP(J401,'[2]Region code'!$A$3:$B$9,2,FALSE)</f>
        <v>#N/A</v>
      </c>
    </row>
    <row r="402" spans="1:40" ht="17.25">
      <c r="A402" s="99" t="s">
        <v>866</v>
      </c>
      <c r="B402" s="99" t="s">
        <v>320</v>
      </c>
      <c r="C402" s="99" t="s">
        <v>80</v>
      </c>
      <c r="D402" s="99" t="s">
        <v>1503</v>
      </c>
      <c r="E402" s="99" t="s">
        <v>455</v>
      </c>
      <c r="F402" s="99" t="s">
        <v>1504</v>
      </c>
      <c r="G402" s="99" t="s">
        <v>74</v>
      </c>
      <c r="H402" s="99" t="s">
        <v>75</v>
      </c>
      <c r="I402" s="99" t="s">
        <v>822</v>
      </c>
      <c r="J402" s="99" t="s">
        <v>84</v>
      </c>
      <c r="K402" s="99" t="s">
        <v>85</v>
      </c>
      <c r="L402" s="103">
        <v>42025</v>
      </c>
      <c r="M402" s="103">
        <v>43646</v>
      </c>
      <c r="N402" s="104">
        <v>3100000</v>
      </c>
      <c r="O402" s="104">
        <v>2550551.7599999998</v>
      </c>
      <c r="P402" s="104">
        <v>814480.05</v>
      </c>
      <c r="Q402" s="104">
        <v>137298.19</v>
      </c>
      <c r="R402" s="167">
        <f>IF(MONTH(M402)&gt;6,YEAR(M402)+1,YEAR(M402))</f>
        <v>2019</v>
      </c>
      <c r="S402" s="215">
        <f>YEAR(L402)</f>
        <v>2015</v>
      </c>
      <c r="T402" s="214">
        <f>MONTH(L402)</f>
        <v>1</v>
      </c>
      <c r="U402" s="211" t="str">
        <f>IF(T402&gt;9,CONCATENATE(S402,T402),CONCATENATE(S402,"0",T402))</f>
        <v>201501</v>
      </c>
      <c r="V402" s="214">
        <f>N402-O402</f>
        <v>549448.24000000022</v>
      </c>
      <c r="W402" s="214">
        <f ca="1">ROUNDUP((TODAY()-L402)/(365.25/12),0)</f>
        <v>52</v>
      </c>
      <c r="X402" s="214">
        <f>ROUNDDOWN((M402-L402)/(365.25/12),0)</f>
        <v>53</v>
      </c>
      <c r="Y402" s="214">
        <f ca="1">ROUNDDOWN((M402-TODAY())/(365.25/12),0)</f>
        <v>1</v>
      </c>
      <c r="Z402" s="216">
        <f ca="1">W402/X402</f>
        <v>0.98113207547169812</v>
      </c>
      <c r="AA402" s="216">
        <f>O402/N402</f>
        <v>0.82275863225806445</v>
      </c>
      <c r="AB402" s="216">
        <f ca="1">AA402-Z402</f>
        <v>-0.15837344321363367</v>
      </c>
      <c r="AC402" s="217">
        <f ca="1">O402/W402</f>
        <v>49049.072307692302</v>
      </c>
      <c r="AD402" s="214">
        <f ca="1">V402-(("june 30, 2018"-TODAY())*AC402)</f>
        <v>15607513.438461537</v>
      </c>
      <c r="AE402" s="211" t="str">
        <f ca="1">IF(W402&gt;36,"1","")</f>
        <v>1</v>
      </c>
      <c r="AF402" s="211" t="str">
        <f ca="1">IF(Y402&lt;1,"1","")</f>
        <v/>
      </c>
      <c r="AG402" s="211" t="str">
        <f ca="1">IF(AB402&lt;-15%,"1","")</f>
        <v>1</v>
      </c>
      <c r="AH402" s="211" t="str">
        <f>IF(AA402&lt;40%,"1","")</f>
        <v/>
      </c>
      <c r="AI402" s="211" t="str">
        <f ca="1">IF(W402&gt;23,IF(AA402&lt;60%,"1",""),"")</f>
        <v/>
      </c>
      <c r="AJ402" s="211" t="str">
        <f ca="1">IF(Y402&lt;7,IF(AA402&lt;40%,"1",""),"")</f>
        <v/>
      </c>
      <c r="AK402" s="211" t="str">
        <f ca="1">IF(AD402&lt;0,"1","")</f>
        <v/>
      </c>
      <c r="AL402" s="218"/>
      <c r="AM402" s="218"/>
      <c r="AN402" s="211" t="e">
        <f>VLOOKUP(J402,'[2]Region code'!$A$3:$B$9,2,FALSE)</f>
        <v>#N/A</v>
      </c>
    </row>
    <row r="403" spans="1:40" ht="17.25">
      <c r="A403" s="99" t="s">
        <v>101</v>
      </c>
      <c r="B403" s="99" t="s">
        <v>102</v>
      </c>
      <c r="C403" s="99" t="s">
        <v>95</v>
      </c>
      <c r="D403" s="99" t="s">
        <v>1505</v>
      </c>
      <c r="E403" s="99" t="s">
        <v>1506</v>
      </c>
      <c r="F403" s="99" t="s">
        <v>1507</v>
      </c>
      <c r="G403" s="99" t="s">
        <v>74</v>
      </c>
      <c r="H403" s="99" t="s">
        <v>75</v>
      </c>
      <c r="I403" s="99" t="s">
        <v>1508</v>
      </c>
      <c r="J403" s="99" t="s">
        <v>3</v>
      </c>
      <c r="K403" s="99" t="s">
        <v>1509</v>
      </c>
      <c r="L403" s="103">
        <v>42019</v>
      </c>
      <c r="M403" s="103">
        <v>43585</v>
      </c>
      <c r="N403" s="104">
        <v>200000</v>
      </c>
      <c r="O403" s="104">
        <v>191782.17</v>
      </c>
      <c r="P403" s="104">
        <v>22310.77</v>
      </c>
      <c r="Q403" s="104">
        <v>7259</v>
      </c>
      <c r="R403" s="167">
        <f>IF(MONTH(M403)&gt;6,YEAR(M403)+1,YEAR(M403))</f>
        <v>2019</v>
      </c>
      <c r="S403" s="215">
        <f>YEAR(L403)</f>
        <v>2015</v>
      </c>
      <c r="T403" s="214">
        <f>MONTH(L403)</f>
        <v>1</v>
      </c>
      <c r="U403" s="211" t="str">
        <f>IF(T403&gt;9,CONCATENATE(S403,T403),CONCATENATE(S403,"0",T403))</f>
        <v>201501</v>
      </c>
      <c r="V403" s="214">
        <f>N403-O403</f>
        <v>8217.8299999999872</v>
      </c>
      <c r="W403" s="214">
        <f ca="1">ROUNDUP((TODAY()-L403)/(365.25/12),0)</f>
        <v>52</v>
      </c>
      <c r="X403" s="214">
        <f>ROUNDDOWN((M403-L403)/(365.25/12),0)</f>
        <v>51</v>
      </c>
      <c r="Y403" s="214">
        <f ca="1">ROUNDDOWN((M403-TODAY())/(365.25/12),0)</f>
        <v>0</v>
      </c>
      <c r="Z403" s="216">
        <f ca="1">W403/X403</f>
        <v>1.0196078431372548</v>
      </c>
      <c r="AA403" s="216">
        <f>O403/N403</f>
        <v>0.95891085000000009</v>
      </c>
      <c r="AB403" s="216">
        <f ca="1">AA403-Z403</f>
        <v>-6.069699313725474E-2</v>
      </c>
      <c r="AC403" s="217">
        <f ca="1">O403/W403</f>
        <v>3688.1186538461543</v>
      </c>
      <c r="AD403" s="214">
        <f ca="1">V403-(("june 30, 2018"-TODAY())*AC403)</f>
        <v>1140470.2567307695</v>
      </c>
      <c r="AE403" s="211" t="str">
        <f ca="1">IF(W403&gt;36,"1","")</f>
        <v>1</v>
      </c>
      <c r="AF403" s="211" t="str">
        <f ca="1">IF(Y403&lt;1,"1","")</f>
        <v>1</v>
      </c>
      <c r="AG403" s="211" t="str">
        <f ca="1">IF(AB403&lt;-15%,"1","")</f>
        <v/>
      </c>
      <c r="AH403" s="211" t="str">
        <f>IF(AA403&lt;40%,"1","")</f>
        <v/>
      </c>
      <c r="AI403" s="211" t="str">
        <f ca="1">IF(W403&gt;23,IF(AA403&lt;60%,"1",""),"")</f>
        <v/>
      </c>
      <c r="AJ403" s="211" t="str">
        <f ca="1">IF(Y403&lt;7,IF(AA403&lt;40%,"1",""),"")</f>
        <v/>
      </c>
      <c r="AK403" s="211" t="str">
        <f ca="1">IF(AD403&lt;0,"1","")</f>
        <v/>
      </c>
      <c r="AL403" s="218"/>
      <c r="AM403" s="218"/>
      <c r="AN403" s="211" t="e">
        <f>VLOOKUP(J403,'[2]Region code'!$A$3:$B$9,2,FALSE)</f>
        <v>#N/A</v>
      </c>
    </row>
    <row r="404" spans="1:40" ht="17.25">
      <c r="A404" s="99" t="s">
        <v>101</v>
      </c>
      <c r="B404" s="99" t="s">
        <v>102</v>
      </c>
      <c r="C404" s="99" t="s">
        <v>95</v>
      </c>
      <c r="D404" s="99" t="s">
        <v>1510</v>
      </c>
      <c r="E404" s="99" t="s">
        <v>623</v>
      </c>
      <c r="F404" s="99" t="s">
        <v>1511</v>
      </c>
      <c r="G404" s="99" t="s">
        <v>74</v>
      </c>
      <c r="H404" s="99" t="s">
        <v>75</v>
      </c>
      <c r="I404" s="99" t="s">
        <v>625</v>
      </c>
      <c r="J404" s="99" t="s">
        <v>5</v>
      </c>
      <c r="K404" s="99" t="s">
        <v>626</v>
      </c>
      <c r="L404" s="103">
        <v>42019</v>
      </c>
      <c r="M404" s="103">
        <v>43889</v>
      </c>
      <c r="N404" s="104">
        <v>859849</v>
      </c>
      <c r="O404" s="104">
        <v>853071.73</v>
      </c>
      <c r="P404" s="104">
        <v>17234.29</v>
      </c>
      <c r="Q404" s="104">
        <v>681.75</v>
      </c>
      <c r="R404" s="167">
        <f>IF(MONTH(M404)&gt;6,YEAR(M404)+1,YEAR(M404))</f>
        <v>2020</v>
      </c>
      <c r="S404" s="215">
        <f>YEAR(L404)</f>
        <v>2015</v>
      </c>
      <c r="T404" s="214">
        <f>MONTH(L404)</f>
        <v>1</v>
      </c>
      <c r="U404" s="211" t="str">
        <f>IF(T404&gt;9,CONCATENATE(S404,T404),CONCATENATE(S404,"0",T404))</f>
        <v>201501</v>
      </c>
      <c r="V404" s="214">
        <f>N404-O404</f>
        <v>6777.2700000000186</v>
      </c>
      <c r="W404" s="214">
        <f ca="1">ROUNDUP((TODAY()-L404)/(365.25/12),0)</f>
        <v>52</v>
      </c>
      <c r="X404" s="214">
        <f>ROUNDDOWN((M404-L404)/(365.25/12),0)</f>
        <v>61</v>
      </c>
      <c r="Y404" s="214">
        <f ca="1">ROUNDDOWN((M404-TODAY())/(365.25/12),0)</f>
        <v>9</v>
      </c>
      <c r="Z404" s="216">
        <f ca="1">W404/X404</f>
        <v>0.85245901639344257</v>
      </c>
      <c r="AA404" s="216">
        <f>O404/N404</f>
        <v>0.99211806956802884</v>
      </c>
      <c r="AB404" s="216">
        <f ca="1">AA404-Z404</f>
        <v>0.13965905317458627</v>
      </c>
      <c r="AC404" s="217">
        <f ca="1">O404/W404</f>
        <v>16405.225576923076</v>
      </c>
      <c r="AD404" s="214">
        <f ca="1">V404-(("june 30, 2018"-TODAY())*AC404)</f>
        <v>5043181.5221153852</v>
      </c>
      <c r="AE404" s="211" t="str">
        <f ca="1">IF(W404&gt;36,"1","")</f>
        <v>1</v>
      </c>
      <c r="AF404" s="211" t="str">
        <f ca="1">IF(Y404&lt;1,"1","")</f>
        <v/>
      </c>
      <c r="AG404" s="211" t="str">
        <f ca="1">IF(AB404&lt;-15%,"1","")</f>
        <v/>
      </c>
      <c r="AH404" s="211" t="str">
        <f>IF(AA404&lt;40%,"1","")</f>
        <v/>
      </c>
      <c r="AI404" s="211" t="str">
        <f ca="1">IF(W404&gt;23,IF(AA404&lt;60%,"1",""),"")</f>
        <v/>
      </c>
      <c r="AJ404" s="211" t="str">
        <f ca="1">IF(Y404&lt;7,IF(AA404&lt;40%,"1",""),"")</f>
        <v/>
      </c>
      <c r="AK404" s="211" t="str">
        <f ca="1">IF(AD404&lt;0,"1","")</f>
        <v/>
      </c>
      <c r="AL404" s="218"/>
      <c r="AM404" s="218"/>
      <c r="AN404" s="211" t="e">
        <f>VLOOKUP(J404,'[2]Region code'!$A$3:$B$9,2,FALSE)</f>
        <v>#N/A</v>
      </c>
    </row>
    <row r="405" spans="1:40" ht="17.25">
      <c r="A405" s="99" t="s">
        <v>118</v>
      </c>
      <c r="B405" s="99" t="s">
        <v>119</v>
      </c>
      <c r="C405" s="99" t="s">
        <v>120</v>
      </c>
      <c r="D405" s="99" t="s">
        <v>1512</v>
      </c>
      <c r="E405" s="99" t="s">
        <v>1513</v>
      </c>
      <c r="F405" s="99" t="s">
        <v>1514</v>
      </c>
      <c r="G405" s="99" t="s">
        <v>74</v>
      </c>
      <c r="H405" s="99" t="s">
        <v>75</v>
      </c>
      <c r="I405" s="99" t="s">
        <v>1515</v>
      </c>
      <c r="J405" s="99" t="s">
        <v>5</v>
      </c>
      <c r="K405" s="99" t="s">
        <v>718</v>
      </c>
      <c r="L405" s="103">
        <v>41982</v>
      </c>
      <c r="M405" s="103">
        <v>43646</v>
      </c>
      <c r="N405" s="104">
        <v>1565000</v>
      </c>
      <c r="O405" s="104">
        <v>1508813.41</v>
      </c>
      <c r="P405" s="104">
        <v>191689.94</v>
      </c>
      <c r="Q405" s="104">
        <v>30421.58</v>
      </c>
      <c r="R405" s="167">
        <f>IF(MONTH(M405)&gt;6,YEAR(M405)+1,YEAR(M405))</f>
        <v>2019</v>
      </c>
      <c r="S405" s="215">
        <f>YEAR(L405)</f>
        <v>2014</v>
      </c>
      <c r="T405" s="214">
        <f>MONTH(L405)</f>
        <v>12</v>
      </c>
      <c r="U405" s="211" t="str">
        <f>IF(T405&gt;9,CONCATENATE(S405,T405),CONCATENATE(S405,"0",T405))</f>
        <v>201412</v>
      </c>
      <c r="V405" s="214">
        <f>N405-O405</f>
        <v>56186.590000000084</v>
      </c>
      <c r="W405" s="214">
        <f ca="1">ROUNDUP((TODAY()-L405)/(365.25/12),0)</f>
        <v>53</v>
      </c>
      <c r="X405" s="214">
        <f>ROUNDDOWN((M405-L405)/(365.25/12),0)</f>
        <v>54</v>
      </c>
      <c r="Y405" s="214">
        <f ca="1">ROUNDDOWN((M405-TODAY())/(365.25/12),0)</f>
        <v>1</v>
      </c>
      <c r="Z405" s="216">
        <f ca="1">W405/X405</f>
        <v>0.98148148148148151</v>
      </c>
      <c r="AA405" s="216">
        <f>O405/N405</f>
        <v>0.9640980255591054</v>
      </c>
      <c r="AB405" s="216">
        <f ca="1">AA405-Z405</f>
        <v>-1.7383455922376112E-2</v>
      </c>
      <c r="AC405" s="217">
        <f ca="1">O405/W405</f>
        <v>28468.177547169809</v>
      </c>
      <c r="AD405" s="214">
        <f ca="1">V405-(("june 30, 2018"-TODAY())*AC405)</f>
        <v>8795917.0969811305</v>
      </c>
      <c r="AE405" s="211" t="str">
        <f ca="1">IF(W405&gt;36,"1","")</f>
        <v>1</v>
      </c>
      <c r="AF405" s="211" t="str">
        <f ca="1">IF(Y405&lt;1,"1","")</f>
        <v/>
      </c>
      <c r="AG405" s="211" t="str">
        <f ca="1">IF(AB405&lt;-15%,"1","")</f>
        <v/>
      </c>
      <c r="AH405" s="211" t="str">
        <f>IF(AA405&lt;40%,"1","")</f>
        <v/>
      </c>
      <c r="AI405" s="211" t="str">
        <f ca="1">IF(W405&gt;23,IF(AA405&lt;60%,"1",""),"")</f>
        <v/>
      </c>
      <c r="AJ405" s="211" t="str">
        <f ca="1">IF(Y405&lt;7,IF(AA405&lt;40%,"1",""),"")</f>
        <v/>
      </c>
      <c r="AK405" s="211" t="str">
        <f ca="1">IF(AD405&lt;0,"1","")</f>
        <v/>
      </c>
      <c r="AL405" s="218"/>
      <c r="AM405" s="218"/>
      <c r="AN405" s="211" t="e">
        <f>VLOOKUP(J405,'[2]Region code'!$A$3:$B$9,2,FALSE)</f>
        <v>#N/A</v>
      </c>
    </row>
    <row r="406" spans="1:40" ht="17.25">
      <c r="A406" s="99" t="s">
        <v>93</v>
      </c>
      <c r="B406" s="99" t="s">
        <v>94</v>
      </c>
      <c r="C406" s="99" t="s">
        <v>95</v>
      </c>
      <c r="D406" s="99" t="s">
        <v>1516</v>
      </c>
      <c r="E406" s="99" t="s">
        <v>1517</v>
      </c>
      <c r="F406" s="99" t="s">
        <v>1518</v>
      </c>
      <c r="G406" s="99" t="s">
        <v>74</v>
      </c>
      <c r="H406" s="99" t="s">
        <v>75</v>
      </c>
      <c r="I406" s="99" t="s">
        <v>111</v>
      </c>
      <c r="J406" s="99" t="s">
        <v>3</v>
      </c>
      <c r="K406" s="99" t="s">
        <v>207</v>
      </c>
      <c r="L406" s="103">
        <v>41933</v>
      </c>
      <c r="M406" s="103">
        <v>43889</v>
      </c>
      <c r="N406" s="104">
        <v>1000000</v>
      </c>
      <c r="O406" s="104">
        <v>835548.52</v>
      </c>
      <c r="P406" s="104">
        <v>54726.78</v>
      </c>
      <c r="Q406" s="104">
        <v>19730.02</v>
      </c>
      <c r="R406" s="63">
        <f>IF(MONTH(M406)&gt;6,YEAR(M406)+1,YEAR(M406))</f>
        <v>2020</v>
      </c>
      <c r="S406" s="178">
        <f>YEAR(L406)</f>
        <v>2014</v>
      </c>
      <c r="T406" s="77">
        <f>MONTH(L406)</f>
        <v>10</v>
      </c>
      <c r="U406" s="179" t="str">
        <f>IF(T406&gt;9,CONCATENATE(S406,T406),CONCATENATE(S406,"0",T406))</f>
        <v>201410</v>
      </c>
      <c r="V406" s="77">
        <f>N406-O406</f>
        <v>164451.47999999998</v>
      </c>
      <c r="W406" s="77">
        <f ca="1">ROUNDUP((TODAY()-L406)/(365.25/12),0)</f>
        <v>55</v>
      </c>
      <c r="X406" s="77">
        <f>ROUNDDOWN((M406-L406)/(365.25/12),0)</f>
        <v>64</v>
      </c>
      <c r="Y406" s="77">
        <f ca="1">ROUNDDOWN((M406-TODAY())/(365.25/12),0)</f>
        <v>9</v>
      </c>
      <c r="Z406" s="180">
        <f ca="1">W406/X406</f>
        <v>0.859375</v>
      </c>
      <c r="AA406" s="180">
        <f>O406/N406</f>
        <v>0.83554852000000002</v>
      </c>
      <c r="AB406" s="180">
        <f ca="1">AA406-Z406</f>
        <v>-2.3826479999999983E-2</v>
      </c>
      <c r="AC406" s="181">
        <f ca="1">O406/W406</f>
        <v>15191.791272727272</v>
      </c>
      <c r="AD406" s="77">
        <f ca="1">V406-(("june 30, 2018"-TODAY())*AC406)</f>
        <v>4828331.400727272</v>
      </c>
      <c r="AE406" s="179" t="str">
        <f ca="1">IF(W406&gt;36,"1","")</f>
        <v>1</v>
      </c>
      <c r="AF406" s="179" t="str">
        <f ca="1">IF(Y406&lt;1,"1","")</f>
        <v/>
      </c>
      <c r="AG406" s="179" t="str">
        <f ca="1">IF(AB406&lt;-15%,"1","")</f>
        <v/>
      </c>
      <c r="AH406" s="179" t="str">
        <f>IF(AA406&lt;40%,"1","")</f>
        <v/>
      </c>
      <c r="AI406" s="179" t="str">
        <f ca="1">IF(W406&gt;23,IF(AA406&lt;60%,"1",""),"")</f>
        <v/>
      </c>
      <c r="AJ406" s="179" t="str">
        <f ca="1">IF(Y406&lt;7,IF(AA406&lt;40%,"1",""),"")</f>
        <v/>
      </c>
      <c r="AK406" s="179" t="str">
        <f ca="1">IF(AD406&lt;0,"1","")</f>
        <v/>
      </c>
      <c r="AL406" s="182"/>
      <c r="AM406" s="182"/>
      <c r="AN406" s="179" t="e">
        <f>VLOOKUP(J406,'[2]Region code'!$A$3:$B$9,2,FALSE)</f>
        <v>#N/A</v>
      </c>
    </row>
    <row r="407" spans="1:40" ht="17.25">
      <c r="A407" s="99" t="s">
        <v>118</v>
      </c>
      <c r="B407" s="99" t="s">
        <v>119</v>
      </c>
      <c r="C407" s="99" t="s">
        <v>120</v>
      </c>
      <c r="D407" s="99" t="s">
        <v>1519</v>
      </c>
      <c r="E407" s="99" t="s">
        <v>1520</v>
      </c>
      <c r="F407" s="99" t="s">
        <v>1521</v>
      </c>
      <c r="G407" s="99" t="s">
        <v>74</v>
      </c>
      <c r="H407" s="99" t="s">
        <v>75</v>
      </c>
      <c r="I407" s="99" t="s">
        <v>111</v>
      </c>
      <c r="J407" s="99" t="s">
        <v>3</v>
      </c>
      <c r="K407" s="99" t="s">
        <v>812</v>
      </c>
      <c r="L407" s="103">
        <v>41862</v>
      </c>
      <c r="M407" s="103">
        <v>43465</v>
      </c>
      <c r="N407" s="104">
        <v>2030000</v>
      </c>
      <c r="O407" s="104">
        <v>2029444.63</v>
      </c>
      <c r="P407" s="104">
        <v>475633.44</v>
      </c>
      <c r="Q407" s="104">
        <v>0</v>
      </c>
      <c r="R407" s="167">
        <f>IF(MONTH(M407)&gt;6,YEAR(M407)+1,YEAR(M407))</f>
        <v>2019</v>
      </c>
      <c r="S407" s="215">
        <f>YEAR(L407)</f>
        <v>2014</v>
      </c>
      <c r="T407" s="214">
        <f>MONTH(L407)</f>
        <v>8</v>
      </c>
      <c r="U407" s="211" t="str">
        <f>IF(T407&gt;9,CONCATENATE(S407,T407),CONCATENATE(S407,"0",T407))</f>
        <v>201408</v>
      </c>
      <c r="V407" s="214">
        <f>N407-O407</f>
        <v>555.37000000011176</v>
      </c>
      <c r="W407" s="214">
        <f ca="1">ROUNDUP((TODAY()-L407)/(365.25/12),0)</f>
        <v>57</v>
      </c>
      <c r="X407" s="214">
        <f>ROUNDDOWN((M407-L407)/(365.25/12),0)</f>
        <v>52</v>
      </c>
      <c r="Y407" s="214">
        <f ca="1">ROUNDDOWN((M407-TODAY())/(365.25/12),0)</f>
        <v>-4</v>
      </c>
      <c r="Z407" s="216">
        <f ca="1">W407/X407</f>
        <v>1.0961538461538463</v>
      </c>
      <c r="AA407" s="216">
        <f>O407/N407</f>
        <v>0.99972641871921175</v>
      </c>
      <c r="AB407" s="216">
        <f ca="1">AA407-Z407</f>
        <v>-9.6427427434634505E-2</v>
      </c>
      <c r="AC407" s="217">
        <f ca="1">O407/W407</f>
        <v>35604.291754385966</v>
      </c>
      <c r="AD407" s="214">
        <f ca="1">V407-(("june 30, 2018"-TODAY())*AC407)</f>
        <v>10931072.938596491</v>
      </c>
      <c r="AE407" s="211" t="str">
        <f ca="1">IF(W407&gt;36,"1","")</f>
        <v>1</v>
      </c>
      <c r="AF407" s="211" t="str">
        <f ca="1">IF(Y407&lt;1,"1","")</f>
        <v>1</v>
      </c>
      <c r="AG407" s="211" t="str">
        <f ca="1">IF(AB407&lt;-15%,"1","")</f>
        <v/>
      </c>
      <c r="AH407" s="211" t="str">
        <f>IF(AA407&lt;40%,"1","")</f>
        <v/>
      </c>
      <c r="AI407" s="211" t="str">
        <f ca="1">IF(W407&gt;23,IF(AA407&lt;60%,"1",""),"")</f>
        <v/>
      </c>
      <c r="AJ407" s="211" t="str">
        <f ca="1">IF(Y407&lt;7,IF(AA407&lt;40%,"1",""),"")</f>
        <v/>
      </c>
      <c r="AK407" s="211" t="str">
        <f ca="1">IF(AD407&lt;0,"1","")</f>
        <v/>
      </c>
      <c r="AL407" s="218"/>
      <c r="AM407" s="218"/>
      <c r="AN407" s="211" t="e">
        <f>VLOOKUP(J407,'[2]Region code'!$A$3:$B$9,2,FALSE)</f>
        <v>#N/A</v>
      </c>
    </row>
    <row r="408" spans="1:40" ht="17.25">
      <c r="A408" s="99" t="s">
        <v>1522</v>
      </c>
      <c r="B408" s="99" t="s">
        <v>1523</v>
      </c>
      <c r="C408" s="99" t="s">
        <v>120</v>
      </c>
      <c r="D408" s="99" t="s">
        <v>1524</v>
      </c>
      <c r="E408" s="99" t="s">
        <v>455</v>
      </c>
      <c r="F408" s="99" t="s">
        <v>1525</v>
      </c>
      <c r="G408" s="99" t="s">
        <v>74</v>
      </c>
      <c r="H408" s="99" t="s">
        <v>75</v>
      </c>
      <c r="I408" s="99" t="s">
        <v>457</v>
      </c>
      <c r="J408" s="99" t="s">
        <v>84</v>
      </c>
      <c r="K408" s="99" t="s">
        <v>85</v>
      </c>
      <c r="L408" s="103">
        <v>41817</v>
      </c>
      <c r="M408" s="103">
        <v>44073</v>
      </c>
      <c r="N408" s="104">
        <v>5000000</v>
      </c>
      <c r="O408" s="104">
        <v>4864187.1399999997</v>
      </c>
      <c r="P408" s="104">
        <v>1164194.3799999999</v>
      </c>
      <c r="Q408" s="104">
        <v>7004.46</v>
      </c>
      <c r="R408" s="167">
        <f>IF(MONTH(M408)&gt;6,YEAR(M408)+1,YEAR(M408))</f>
        <v>2021</v>
      </c>
      <c r="S408" s="215">
        <f>YEAR(L408)</f>
        <v>2014</v>
      </c>
      <c r="T408" s="214">
        <f>MONTH(L408)</f>
        <v>6</v>
      </c>
      <c r="U408" s="211" t="str">
        <f>IF(T408&gt;9,CONCATENATE(S408,T408),CONCATENATE(S408,"0",T408))</f>
        <v>201406</v>
      </c>
      <c r="V408" s="214">
        <f>N408-O408</f>
        <v>135812.86000000034</v>
      </c>
      <c r="W408" s="214">
        <f ca="1">ROUNDUP((TODAY()-L408)/(365.25/12),0)</f>
        <v>59</v>
      </c>
      <c r="X408" s="214">
        <f>ROUNDDOWN((M408-L408)/(365.25/12),0)</f>
        <v>74</v>
      </c>
      <c r="Y408" s="214">
        <f ca="1">ROUNDDOWN((M408-TODAY())/(365.25/12),0)</f>
        <v>15</v>
      </c>
      <c r="Z408" s="216">
        <f ca="1">W408/X408</f>
        <v>0.79729729729729726</v>
      </c>
      <c r="AA408" s="216">
        <f>O408/N408</f>
        <v>0.97283742799999995</v>
      </c>
      <c r="AB408" s="216">
        <f ca="1">AA408-Z408</f>
        <v>0.17554013070270269</v>
      </c>
      <c r="AC408" s="217">
        <f ca="1">O408/W408</f>
        <v>82443.849830508465</v>
      </c>
      <c r="AD408" s="214">
        <f ca="1">V408-(("june 30, 2018"-TODAY())*AC408)</f>
        <v>25446074.757966097</v>
      </c>
      <c r="AE408" s="211" t="str">
        <f ca="1">IF(W408&gt;36,"1","")</f>
        <v>1</v>
      </c>
      <c r="AF408" s="211" t="str">
        <f ca="1">IF(Y408&lt;1,"1","")</f>
        <v/>
      </c>
      <c r="AG408" s="211" t="str">
        <f ca="1">IF(AB408&lt;-15%,"1","")</f>
        <v/>
      </c>
      <c r="AH408" s="211" t="str">
        <f>IF(AA408&lt;40%,"1","")</f>
        <v/>
      </c>
      <c r="AI408" s="211" t="str">
        <f ca="1">IF(W408&gt;23,IF(AA408&lt;60%,"1",""),"")</f>
        <v/>
      </c>
      <c r="AJ408" s="211" t="str">
        <f ca="1">IF(Y408&lt;7,IF(AA408&lt;40%,"1",""),"")</f>
        <v/>
      </c>
      <c r="AK408" s="211" t="str">
        <f ca="1">IF(AD408&lt;0,"1","")</f>
        <v/>
      </c>
      <c r="AL408" s="218"/>
      <c r="AM408" s="218"/>
      <c r="AN408" s="211" t="e">
        <f>VLOOKUP(J408,'[2]Region code'!$A$3:$B$9,2,FALSE)</f>
        <v>#N/A</v>
      </c>
    </row>
    <row r="409" spans="1:40" ht="17.25">
      <c r="A409" s="99" t="s">
        <v>1526</v>
      </c>
      <c r="B409" s="99" t="s">
        <v>1527</v>
      </c>
      <c r="C409" s="99" t="s">
        <v>95</v>
      </c>
      <c r="D409" s="99" t="s">
        <v>1528</v>
      </c>
      <c r="E409" s="99" t="s">
        <v>455</v>
      </c>
      <c r="F409" s="99" t="s">
        <v>1529</v>
      </c>
      <c r="G409" s="99" t="s">
        <v>74</v>
      </c>
      <c r="H409" s="99" t="s">
        <v>75</v>
      </c>
      <c r="I409" s="99" t="s">
        <v>1530</v>
      </c>
      <c r="J409" s="99" t="s">
        <v>84</v>
      </c>
      <c r="K409" s="99" t="s">
        <v>85</v>
      </c>
      <c r="L409" s="103">
        <v>40808</v>
      </c>
      <c r="M409" s="103">
        <v>43889</v>
      </c>
      <c r="N409" s="104">
        <v>5657640.9699999997</v>
      </c>
      <c r="O409" s="104">
        <v>4426901.92</v>
      </c>
      <c r="P409" s="104">
        <v>320197.24</v>
      </c>
      <c r="Q409" s="104">
        <v>17539.560000000001</v>
      </c>
      <c r="R409" s="167">
        <f>IF(MONTH(M409)&gt;6,YEAR(M409)+1,YEAR(M409))</f>
        <v>2020</v>
      </c>
      <c r="S409" s="215">
        <f>YEAR(L409)</f>
        <v>2011</v>
      </c>
      <c r="T409" s="214">
        <f>MONTH(L409)</f>
        <v>9</v>
      </c>
      <c r="U409" s="211" t="str">
        <f>IF(T409&gt;9,CONCATENATE(S409,T409),CONCATENATE(S409,"0",T409))</f>
        <v>201109</v>
      </c>
      <c r="V409" s="214">
        <f>N409-O409</f>
        <v>1230739.0499999998</v>
      </c>
      <c r="W409" s="214">
        <f ca="1">ROUNDUP((TODAY()-L409)/(365.25/12),0)</f>
        <v>92</v>
      </c>
      <c r="X409" s="214">
        <f>ROUNDDOWN((M409-L409)/(365.25/12),0)</f>
        <v>101</v>
      </c>
      <c r="Y409" s="214">
        <f ca="1">ROUNDDOWN((M409-TODAY())/(365.25/12),0)</f>
        <v>9</v>
      </c>
      <c r="Z409" s="216">
        <f ca="1">W409/X409</f>
        <v>0.91089108910891092</v>
      </c>
      <c r="AA409" s="216">
        <f>O409/N409</f>
        <v>0.78246427150007014</v>
      </c>
      <c r="AB409" s="216">
        <f ca="1">AA409-Z409</f>
        <v>-0.12842681760884078</v>
      </c>
      <c r="AC409" s="217">
        <f ca="1">O409/W409</f>
        <v>48118.499130434779</v>
      </c>
      <c r="AD409" s="214">
        <f ca="1">V409-(("june 30, 2018"-TODAY())*AC409)</f>
        <v>16003118.283043478</v>
      </c>
      <c r="AE409" s="211" t="str">
        <f ca="1">IF(W409&gt;36,"1","")</f>
        <v>1</v>
      </c>
      <c r="AF409" s="211" t="str">
        <f ca="1">IF(Y409&lt;1,"1","")</f>
        <v/>
      </c>
      <c r="AG409" s="211" t="str">
        <f ca="1">IF(AB409&lt;-15%,"1","")</f>
        <v/>
      </c>
      <c r="AH409" s="211" t="str">
        <f>IF(AA409&lt;40%,"1","")</f>
        <v/>
      </c>
      <c r="AI409" s="211" t="str">
        <f ca="1">IF(W409&gt;23,IF(AA409&lt;60%,"1",""),"")</f>
        <v/>
      </c>
      <c r="AJ409" s="211" t="str">
        <f ca="1">IF(Y409&lt;7,IF(AA409&lt;40%,"1",""),"")</f>
        <v/>
      </c>
      <c r="AK409" s="211" t="str">
        <f ca="1">IF(AD409&lt;0,"1","")</f>
        <v/>
      </c>
      <c r="AL409" s="218"/>
      <c r="AM409" s="218"/>
      <c r="AN409" s="211" t="e">
        <f>VLOOKUP(J409,'[2]Region code'!$A$3:$B$9,2,FALSE)</f>
        <v>#N/A</v>
      </c>
    </row>
    <row r="410" spans="1:40" ht="17.25">
      <c r="A410" s="99" t="s">
        <v>3231</v>
      </c>
      <c r="B410" s="99" t="s">
        <v>455</v>
      </c>
      <c r="C410" s="99" t="s">
        <v>3266</v>
      </c>
      <c r="D410" s="99" t="s">
        <v>3266</v>
      </c>
      <c r="E410" s="99" t="s">
        <v>455</v>
      </c>
      <c r="F410" s="99" t="s">
        <v>3267</v>
      </c>
      <c r="G410" s="99" t="s">
        <v>74</v>
      </c>
      <c r="H410" s="99" t="s">
        <v>1531</v>
      </c>
      <c r="I410" s="99" t="s">
        <v>457</v>
      </c>
      <c r="J410" s="99" t="s">
        <v>84</v>
      </c>
      <c r="K410" s="99" t="s">
        <v>85</v>
      </c>
      <c r="L410" s="103"/>
      <c r="M410" s="103"/>
      <c r="N410" s="104">
        <v>0</v>
      </c>
      <c r="O410" s="104">
        <v>0</v>
      </c>
      <c r="P410" s="104">
        <v>0</v>
      </c>
      <c r="Q410" s="104">
        <v>0</v>
      </c>
      <c r="R410" s="167">
        <f>IF(MONTH(M410)&gt;6,YEAR(M410)+1,YEAR(M410))</f>
        <v>1900</v>
      </c>
      <c r="S410" s="215">
        <f>YEAR(L410)</f>
        <v>1900</v>
      </c>
      <c r="T410" s="214">
        <f>MONTH(L410)</f>
        <v>1</v>
      </c>
      <c r="U410" s="211" t="str">
        <f>IF(T410&gt;9,CONCATENATE(S410,T410),CONCATENATE(S410,"0",T410))</f>
        <v>190001</v>
      </c>
      <c r="V410" s="214">
        <f>N410-O410</f>
        <v>0</v>
      </c>
      <c r="W410" s="214">
        <f ca="1">ROUNDUP((TODAY()-L410)/(365.25/12),0)</f>
        <v>1433</v>
      </c>
      <c r="X410" s="214">
        <f>ROUNDDOWN((M410-L410)/(365.25/12),0)</f>
        <v>0</v>
      </c>
      <c r="Y410" s="214">
        <f ca="1">ROUNDDOWN((M410-TODAY())/(365.25/12),0)</f>
        <v>-1432</v>
      </c>
      <c r="Z410" s="216" t="e">
        <f ca="1">W410/X410</f>
        <v>#DIV/0!</v>
      </c>
      <c r="AA410" s="216" t="e">
        <f>O410/N410</f>
        <v>#DIV/0!</v>
      </c>
      <c r="AB410" s="216" t="e">
        <f ca="1">AA410-Z410</f>
        <v>#DIV/0!</v>
      </c>
      <c r="AC410" s="217">
        <f ca="1">O410/W410</f>
        <v>0</v>
      </c>
      <c r="AD410" s="214">
        <f ca="1">V410-(("june 30, 2018"-TODAY())*AC410)</f>
        <v>0</v>
      </c>
      <c r="AE410" s="211" t="str">
        <f ca="1">IF(W410&gt;36,"1","")</f>
        <v>1</v>
      </c>
      <c r="AF410" s="211" t="str">
        <f ca="1">IF(Y410&lt;1,"1","")</f>
        <v>1</v>
      </c>
      <c r="AG410" s="211" t="e">
        <f ca="1">IF(AB410&lt;-15%,"1","")</f>
        <v>#DIV/0!</v>
      </c>
      <c r="AH410" s="211" t="e">
        <f>IF(AA410&lt;40%,"1","")</f>
        <v>#DIV/0!</v>
      </c>
      <c r="AI410" s="211" t="e">
        <f ca="1">IF(W410&gt;23,IF(AA410&lt;60%,"1",""),"")</f>
        <v>#DIV/0!</v>
      </c>
      <c r="AJ410" s="211" t="e">
        <f ca="1">IF(Y410&lt;7,IF(AA410&lt;40%,"1",""),"")</f>
        <v>#DIV/0!</v>
      </c>
      <c r="AK410" s="211" t="str">
        <f ca="1">IF(AD410&lt;0,"1","")</f>
        <v/>
      </c>
      <c r="AL410" s="218"/>
      <c r="AM410" s="218"/>
      <c r="AN410" s="211" t="e">
        <f>VLOOKUP(J410,'[2]Region code'!$A$3:$B$9,2,FALSE)</f>
        <v>#N/A</v>
      </c>
    </row>
    <row r="411" spans="1:40" ht="17.25">
      <c r="A411" s="99" t="s">
        <v>3231</v>
      </c>
      <c r="B411" s="99" t="s">
        <v>455</v>
      </c>
      <c r="C411" s="99" t="s">
        <v>3232</v>
      </c>
      <c r="D411" s="99" t="s">
        <v>3232</v>
      </c>
      <c r="E411" s="99" t="s">
        <v>455</v>
      </c>
      <c r="F411" s="99" t="s">
        <v>3233</v>
      </c>
      <c r="G411" s="99" t="s">
        <v>74</v>
      </c>
      <c r="H411" s="99" t="s">
        <v>1531</v>
      </c>
      <c r="I411" s="99" t="s">
        <v>1187</v>
      </c>
      <c r="J411" s="99" t="s">
        <v>84</v>
      </c>
      <c r="K411" s="99" t="s">
        <v>85</v>
      </c>
      <c r="L411" s="103"/>
      <c r="M411" s="103"/>
      <c r="N411" s="104">
        <v>0</v>
      </c>
      <c r="O411" s="104">
        <v>0</v>
      </c>
      <c r="P411" s="104">
        <v>0</v>
      </c>
      <c r="Q411" s="104">
        <v>0</v>
      </c>
      <c r="R411" s="167">
        <f>IF(MONTH(M411)&gt;6,YEAR(M411)+1,YEAR(M411))</f>
        <v>1900</v>
      </c>
      <c r="S411" s="215">
        <f>YEAR(L411)</f>
        <v>1900</v>
      </c>
      <c r="T411" s="214">
        <f>MONTH(L411)</f>
        <v>1</v>
      </c>
      <c r="U411" s="211" t="str">
        <f>IF(T411&gt;9,CONCATENATE(S411,T411),CONCATENATE(S411,"0",T411))</f>
        <v>190001</v>
      </c>
      <c r="V411" s="214">
        <f>N411-O411</f>
        <v>0</v>
      </c>
      <c r="W411" s="214">
        <f ca="1">ROUNDUP((TODAY()-L411)/(365.25/12),0)</f>
        <v>1433</v>
      </c>
      <c r="X411" s="214">
        <f>ROUNDDOWN((M411-L411)/(365.25/12),0)</f>
        <v>0</v>
      </c>
      <c r="Y411" s="214">
        <f ca="1">ROUNDDOWN((M411-TODAY())/(365.25/12),0)</f>
        <v>-1432</v>
      </c>
      <c r="Z411" s="216" t="e">
        <f ca="1">W411/X411</f>
        <v>#DIV/0!</v>
      </c>
      <c r="AA411" s="216" t="e">
        <f>O411/N411</f>
        <v>#DIV/0!</v>
      </c>
      <c r="AB411" s="216" t="e">
        <f ca="1">AA411-Z411</f>
        <v>#DIV/0!</v>
      </c>
      <c r="AC411" s="217">
        <f ca="1">O411/W411</f>
        <v>0</v>
      </c>
      <c r="AD411" s="214">
        <f ca="1">V411-(("june 30, 2018"-TODAY())*AC411)</f>
        <v>0</v>
      </c>
      <c r="AE411" s="211" t="str">
        <f ca="1">IF(W411&gt;36,"1","")</f>
        <v>1</v>
      </c>
      <c r="AF411" s="211" t="str">
        <f ca="1">IF(Y411&lt;1,"1","")</f>
        <v>1</v>
      </c>
      <c r="AG411" s="211" t="e">
        <f ca="1">IF(AB411&lt;-15%,"1","")</f>
        <v>#DIV/0!</v>
      </c>
      <c r="AH411" s="211" t="e">
        <f>IF(AA411&lt;40%,"1","")</f>
        <v>#DIV/0!</v>
      </c>
      <c r="AI411" s="211" t="e">
        <f ca="1">IF(W411&gt;23,IF(AA411&lt;60%,"1",""),"")</f>
        <v>#DIV/0!</v>
      </c>
      <c r="AJ411" s="211" t="e">
        <f ca="1">IF(Y411&lt;7,IF(AA411&lt;40%,"1",""),"")</f>
        <v>#DIV/0!</v>
      </c>
      <c r="AK411" s="211" t="str">
        <f ca="1">IF(AD411&lt;0,"1","")</f>
        <v/>
      </c>
      <c r="AL411" s="218"/>
      <c r="AM411" s="218"/>
      <c r="AN411" s="211" t="e">
        <f>VLOOKUP(J411,'[2]Region code'!$A$3:$B$9,2,FALSE)</f>
        <v>#N/A</v>
      </c>
    </row>
    <row r="412" spans="1:40" ht="17.25">
      <c r="A412" s="99" t="s">
        <v>3268</v>
      </c>
      <c r="B412" s="99" t="s">
        <v>455</v>
      </c>
      <c r="C412" s="99" t="s">
        <v>3266</v>
      </c>
      <c r="D412" s="99" t="s">
        <v>3269</v>
      </c>
      <c r="E412" s="99" t="s">
        <v>455</v>
      </c>
      <c r="F412" s="99" t="s">
        <v>3267</v>
      </c>
      <c r="G412" s="99" t="s">
        <v>74</v>
      </c>
      <c r="H412" s="99" t="s">
        <v>1531</v>
      </c>
      <c r="I412" s="99" t="s">
        <v>457</v>
      </c>
      <c r="J412" s="99" t="s">
        <v>84</v>
      </c>
      <c r="K412" s="99" t="s">
        <v>85</v>
      </c>
      <c r="L412" s="103"/>
      <c r="M412" s="103"/>
      <c r="N412" s="104">
        <v>0</v>
      </c>
      <c r="O412" s="104">
        <v>0</v>
      </c>
      <c r="P412" s="104">
        <v>0</v>
      </c>
      <c r="Q412" s="104">
        <v>0</v>
      </c>
      <c r="R412" s="167">
        <f>IF(MONTH(M412)&gt;6,YEAR(M412)+1,YEAR(M412))</f>
        <v>1900</v>
      </c>
      <c r="S412" s="215">
        <f>YEAR(L412)</f>
        <v>1900</v>
      </c>
      <c r="T412" s="214">
        <f>MONTH(L412)</f>
        <v>1</v>
      </c>
      <c r="U412" s="211" t="str">
        <f>IF(T412&gt;9,CONCATENATE(S412,T412),CONCATENATE(S412,"0",T412))</f>
        <v>190001</v>
      </c>
      <c r="V412" s="214">
        <f>N412-O412</f>
        <v>0</v>
      </c>
      <c r="W412" s="214">
        <f ca="1">ROUNDUP((TODAY()-L412)/(365.25/12),0)</f>
        <v>1433</v>
      </c>
      <c r="X412" s="214">
        <f>ROUNDDOWN((M412-L412)/(365.25/12),0)</f>
        <v>0</v>
      </c>
      <c r="Y412" s="214">
        <f ca="1">ROUNDDOWN((M412-TODAY())/(365.25/12),0)</f>
        <v>-1432</v>
      </c>
      <c r="Z412" s="216" t="e">
        <f ca="1">W412/X412</f>
        <v>#DIV/0!</v>
      </c>
      <c r="AA412" s="216" t="e">
        <f>O412/N412</f>
        <v>#DIV/0!</v>
      </c>
      <c r="AB412" s="216" t="e">
        <f ca="1">AA412-Z412</f>
        <v>#DIV/0!</v>
      </c>
      <c r="AC412" s="217">
        <f ca="1">O412/W412</f>
        <v>0</v>
      </c>
      <c r="AD412" s="214">
        <f ca="1">V412-(("june 30, 2018"-TODAY())*AC412)</f>
        <v>0</v>
      </c>
      <c r="AE412" s="211" t="str">
        <f ca="1">IF(W412&gt;36,"1","")</f>
        <v>1</v>
      </c>
      <c r="AF412" s="211" t="str">
        <f ca="1">IF(Y412&lt;1,"1","")</f>
        <v>1</v>
      </c>
      <c r="AG412" s="211" t="e">
        <f ca="1">IF(AB412&lt;-15%,"1","")</f>
        <v>#DIV/0!</v>
      </c>
      <c r="AH412" s="211" t="e">
        <f>IF(AA412&lt;40%,"1","")</f>
        <v>#DIV/0!</v>
      </c>
      <c r="AI412" s="211" t="e">
        <f ca="1">IF(W412&gt;23,IF(AA412&lt;60%,"1",""),"")</f>
        <v>#DIV/0!</v>
      </c>
      <c r="AJ412" s="211" t="e">
        <f ca="1">IF(Y412&lt;7,IF(AA412&lt;40%,"1",""),"")</f>
        <v>#DIV/0!</v>
      </c>
      <c r="AK412" s="211" t="str">
        <f ca="1">IF(AD412&lt;0,"1","")</f>
        <v/>
      </c>
      <c r="AL412" s="218"/>
      <c r="AM412" s="218"/>
      <c r="AN412" s="211" t="e">
        <f>VLOOKUP(J412,'[2]Region code'!$A$3:$B$9,2,FALSE)</f>
        <v>#N/A</v>
      </c>
    </row>
    <row r="413" spans="1:40" ht="17.25">
      <c r="A413" s="99" t="s">
        <v>200</v>
      </c>
      <c r="B413" s="99" t="s">
        <v>201</v>
      </c>
      <c r="C413" s="99" t="s">
        <v>202</v>
      </c>
      <c r="D413" s="99" t="s">
        <v>1532</v>
      </c>
      <c r="E413" s="99" t="s">
        <v>1533</v>
      </c>
      <c r="F413" s="99" t="s">
        <v>444</v>
      </c>
      <c r="G413" s="99" t="s">
        <v>74</v>
      </c>
      <c r="H413" s="99" t="s">
        <v>1531</v>
      </c>
      <c r="I413" s="99" t="s">
        <v>206</v>
      </c>
      <c r="J413" s="99" t="s">
        <v>3</v>
      </c>
      <c r="K413" s="99" t="s">
        <v>505</v>
      </c>
      <c r="L413" s="103"/>
      <c r="M413" s="103">
        <v>43677</v>
      </c>
      <c r="N413" s="104">
        <v>300000</v>
      </c>
      <c r="O413" s="104">
        <v>0</v>
      </c>
      <c r="P413" s="104">
        <v>0</v>
      </c>
      <c r="Q413" s="104">
        <v>0</v>
      </c>
      <c r="R413" s="167">
        <f>IF(MONTH(M413)&gt;6,YEAR(M413)+1,YEAR(M413))</f>
        <v>2020</v>
      </c>
      <c r="S413" s="215">
        <f>YEAR(L413)</f>
        <v>1900</v>
      </c>
      <c r="T413" s="214">
        <f>MONTH(L413)</f>
        <v>1</v>
      </c>
      <c r="U413" s="211" t="str">
        <f>IF(T413&gt;9,CONCATENATE(S413,T413),CONCATENATE(S413,"0",T413))</f>
        <v>190001</v>
      </c>
      <c r="V413" s="214">
        <f>N413-O413</f>
        <v>300000</v>
      </c>
      <c r="W413" s="214">
        <f ca="1">ROUNDUP((TODAY()-L413)/(365.25/12),0)</f>
        <v>1433</v>
      </c>
      <c r="X413" s="214">
        <f>ROUNDDOWN((M413-L413)/(365.25/12),0)</f>
        <v>1434</v>
      </c>
      <c r="Y413" s="214">
        <f ca="1">ROUNDDOWN((M413-TODAY())/(365.25/12),0)</f>
        <v>2</v>
      </c>
      <c r="Z413" s="216">
        <f ca="1">W413/X413</f>
        <v>0.99930264993026496</v>
      </c>
      <c r="AA413" s="216">
        <f>O413/N413</f>
        <v>0</v>
      </c>
      <c r="AB413" s="216">
        <f ca="1">AA413-Z413</f>
        <v>-0.99930264993026496</v>
      </c>
      <c r="AC413" s="217">
        <f ca="1">O413/W413</f>
        <v>0</v>
      </c>
      <c r="AD413" s="214">
        <f ca="1">V413-(("june 30, 2018"-TODAY())*AC413)</f>
        <v>300000</v>
      </c>
      <c r="AE413" s="211" t="str">
        <f ca="1">IF(W413&gt;36,"1","")</f>
        <v>1</v>
      </c>
      <c r="AF413" s="211" t="str">
        <f ca="1">IF(Y413&lt;1,"1","")</f>
        <v/>
      </c>
      <c r="AG413" s="211" t="str">
        <f ca="1">IF(AB413&lt;-15%,"1","")</f>
        <v>1</v>
      </c>
      <c r="AH413" s="211" t="str">
        <f>IF(AA413&lt;40%,"1","")</f>
        <v>1</v>
      </c>
      <c r="AI413" s="211" t="str">
        <f ca="1">IF(W413&gt;23,IF(AA413&lt;60%,"1",""),"")</f>
        <v>1</v>
      </c>
      <c r="AJ413" s="211" t="str">
        <f ca="1">IF(Y413&lt;7,IF(AA413&lt;40%,"1",""),"")</f>
        <v>1</v>
      </c>
      <c r="AK413" s="211" t="str">
        <f ca="1">IF(AD413&lt;0,"1","")</f>
        <v/>
      </c>
      <c r="AL413" s="218"/>
      <c r="AM413" s="218"/>
      <c r="AN413" s="211" t="e">
        <f>VLOOKUP(J413,'[2]Region code'!$A$3:$B$9,2,FALSE)</f>
        <v>#N/A</v>
      </c>
    </row>
    <row r="414" spans="1:40" ht="17.25">
      <c r="A414" s="99" t="s">
        <v>86</v>
      </c>
      <c r="B414" s="99" t="s">
        <v>87</v>
      </c>
      <c r="C414" s="99" t="s">
        <v>70</v>
      </c>
      <c r="D414" s="99" t="s">
        <v>1538</v>
      </c>
      <c r="E414" s="99" t="s">
        <v>145</v>
      </c>
      <c r="F414" s="99" t="s">
        <v>1539</v>
      </c>
      <c r="G414" s="99" t="s">
        <v>74</v>
      </c>
      <c r="H414" s="99" t="s">
        <v>1531</v>
      </c>
      <c r="I414" s="99" t="s">
        <v>147</v>
      </c>
      <c r="J414" s="99" t="s">
        <v>4</v>
      </c>
      <c r="K414" s="99" t="s">
        <v>92</v>
      </c>
      <c r="L414" s="103"/>
      <c r="M414" s="103">
        <v>43861</v>
      </c>
      <c r="N414" s="104">
        <v>200000</v>
      </c>
      <c r="O414" s="104">
        <v>0</v>
      </c>
      <c r="P414" s="104">
        <v>0</v>
      </c>
      <c r="Q414" s="104">
        <v>0</v>
      </c>
      <c r="R414" s="186">
        <f>IF(MONTH(M414)&gt;6,YEAR(M414)+1,YEAR(M414))</f>
        <v>2020</v>
      </c>
      <c r="S414" s="187">
        <f>YEAR(L414)</f>
        <v>1900</v>
      </c>
      <c r="T414" s="188">
        <f>MONTH(L414)</f>
        <v>1</v>
      </c>
      <c r="U414" s="189" t="str">
        <f>IF(T414&gt;9,CONCATENATE(S414,T414),CONCATENATE(S414,"0",T414))</f>
        <v>190001</v>
      </c>
      <c r="V414" s="188">
        <f>N414-O414</f>
        <v>200000</v>
      </c>
      <c r="W414" s="188">
        <f ca="1">ROUNDUP((TODAY()-L414)/(365.25/12),0)</f>
        <v>1433</v>
      </c>
      <c r="X414" s="188">
        <f>ROUNDDOWN((M414-L414)/(365.25/12),0)</f>
        <v>1441</v>
      </c>
      <c r="Y414" s="188">
        <f ca="1">ROUNDDOWN((M414-TODAY())/(365.25/12),0)</f>
        <v>8</v>
      </c>
      <c r="Z414" s="190">
        <f ca="1">W414/X414</f>
        <v>0.99444829979181126</v>
      </c>
      <c r="AA414" s="190">
        <f>O414/N414</f>
        <v>0</v>
      </c>
      <c r="AB414" s="190">
        <f ca="1">AA414-Z414</f>
        <v>-0.99444829979181126</v>
      </c>
      <c r="AC414" s="191">
        <f ca="1">O414/W414</f>
        <v>0</v>
      </c>
      <c r="AD414" s="188">
        <f ca="1">V414-(("june 30, 2018"-TODAY())*AC414)</f>
        <v>200000</v>
      </c>
      <c r="AE414" s="189" t="str">
        <f ca="1">IF(W414&gt;36,"1","")</f>
        <v>1</v>
      </c>
      <c r="AF414" s="189" t="str">
        <f ca="1">IF(Y414&lt;1,"1","")</f>
        <v/>
      </c>
      <c r="AG414" s="189" t="str">
        <f ca="1">IF(AB414&lt;-15%,"1","")</f>
        <v>1</v>
      </c>
      <c r="AH414" s="189" t="str">
        <f>IF(AA414&lt;40%,"1","")</f>
        <v>1</v>
      </c>
      <c r="AI414" s="189" t="str">
        <f ca="1">IF(W414&gt;23,IF(AA414&lt;60%,"1",""),"")</f>
        <v>1</v>
      </c>
      <c r="AJ414" s="189" t="str">
        <f ca="1">IF(Y414&lt;7,IF(AA414&lt;40%,"1",""),"")</f>
        <v/>
      </c>
      <c r="AK414" s="189" t="str">
        <f ca="1">IF(AD414&lt;0,"1","")</f>
        <v/>
      </c>
      <c r="AL414" s="192"/>
      <c r="AM414" s="192"/>
      <c r="AN414" s="189" t="e">
        <f>VLOOKUP(J414,'[2]Region code'!$A$3:$B$9,2,FALSE)</f>
        <v>#N/A</v>
      </c>
    </row>
    <row r="415" spans="1:40" ht="17.25">
      <c r="A415" s="99" t="s">
        <v>1540</v>
      </c>
      <c r="B415" s="99" t="s">
        <v>1541</v>
      </c>
      <c r="C415" s="99" t="s">
        <v>164</v>
      </c>
      <c r="D415" s="99" t="s">
        <v>1542</v>
      </c>
      <c r="E415" s="99" t="s">
        <v>104</v>
      </c>
      <c r="F415" s="99" t="s">
        <v>166</v>
      </c>
      <c r="G415" s="99" t="s">
        <v>124</v>
      </c>
      <c r="H415" s="99" t="s">
        <v>1531</v>
      </c>
      <c r="I415" s="99" t="s">
        <v>106</v>
      </c>
      <c r="J415" s="99" t="s">
        <v>2</v>
      </c>
      <c r="K415" s="99" t="s">
        <v>107</v>
      </c>
      <c r="L415" s="103"/>
      <c r="M415" s="103">
        <v>44742</v>
      </c>
      <c r="N415" s="104">
        <v>6000000</v>
      </c>
      <c r="O415" s="104">
        <v>0</v>
      </c>
      <c r="P415" s="104">
        <v>0</v>
      </c>
      <c r="Q415" s="104">
        <v>0</v>
      </c>
      <c r="R415" s="167">
        <f>IF(MONTH(M415)&gt;6,YEAR(M415)+1,YEAR(M415))</f>
        <v>2022</v>
      </c>
      <c r="S415" s="215">
        <f>YEAR(L415)</f>
        <v>1900</v>
      </c>
      <c r="T415" s="214">
        <f>MONTH(L415)</f>
        <v>1</v>
      </c>
      <c r="U415" s="211" t="str">
        <f>IF(T415&gt;9,CONCATENATE(S415,T415),CONCATENATE(S415,"0",T415))</f>
        <v>190001</v>
      </c>
      <c r="V415" s="214">
        <f>N415-O415</f>
        <v>6000000</v>
      </c>
      <c r="W415" s="214">
        <f ca="1">ROUNDUP((TODAY()-L415)/(365.25/12),0)</f>
        <v>1433</v>
      </c>
      <c r="X415" s="214">
        <f>ROUNDDOWN((M415-L415)/(365.25/12),0)</f>
        <v>1469</v>
      </c>
      <c r="Y415" s="214">
        <f ca="1">ROUNDDOWN((M415-TODAY())/(365.25/12),0)</f>
        <v>37</v>
      </c>
      <c r="Z415" s="216">
        <f ca="1">W415/X415</f>
        <v>0.97549353301565689</v>
      </c>
      <c r="AA415" s="216">
        <f>O415/N415</f>
        <v>0</v>
      </c>
      <c r="AB415" s="216">
        <f ca="1">AA415-Z415</f>
        <v>-0.97549353301565689</v>
      </c>
      <c r="AC415" s="217">
        <f ca="1">O415/W415</f>
        <v>0</v>
      </c>
      <c r="AD415" s="214">
        <f ca="1">V415-(("june 30, 2018"-TODAY())*AC415)</f>
        <v>6000000</v>
      </c>
      <c r="AE415" s="211" t="str">
        <f ca="1">IF(W415&gt;36,"1","")</f>
        <v>1</v>
      </c>
      <c r="AF415" s="211" t="str">
        <f ca="1">IF(Y415&lt;1,"1","")</f>
        <v/>
      </c>
      <c r="AG415" s="211" t="str">
        <f ca="1">IF(AB415&lt;-15%,"1","")</f>
        <v>1</v>
      </c>
      <c r="AH415" s="211" t="str">
        <f>IF(AA415&lt;40%,"1","")</f>
        <v>1</v>
      </c>
      <c r="AI415" s="211" t="str">
        <f ca="1">IF(W415&gt;23,IF(AA415&lt;60%,"1",""),"")</f>
        <v>1</v>
      </c>
      <c r="AJ415" s="211" t="str">
        <f ca="1">IF(Y415&lt;7,IF(AA415&lt;40%,"1",""),"")</f>
        <v/>
      </c>
      <c r="AK415" s="211" t="str">
        <f ca="1">IF(AD415&lt;0,"1","")</f>
        <v/>
      </c>
      <c r="AL415" s="218"/>
      <c r="AM415" s="218"/>
      <c r="AN415" s="211" t="e">
        <f>VLOOKUP(J415,'[2]Region code'!$A$3:$B$9,2,FALSE)</f>
        <v>#N/A</v>
      </c>
    </row>
    <row r="416" spans="1:40" ht="17.25">
      <c r="A416" s="99" t="s">
        <v>775</v>
      </c>
      <c r="B416" s="99" t="s">
        <v>776</v>
      </c>
      <c r="C416" s="99" t="s">
        <v>70</v>
      </c>
      <c r="D416" s="99" t="s">
        <v>1543</v>
      </c>
      <c r="E416" s="99" t="s">
        <v>1544</v>
      </c>
      <c r="F416" s="99" t="s">
        <v>1545</v>
      </c>
      <c r="G416" s="99" t="s">
        <v>124</v>
      </c>
      <c r="H416" s="99" t="s">
        <v>1531</v>
      </c>
      <c r="I416" s="99" t="s">
        <v>1546</v>
      </c>
      <c r="J416" s="99" t="s">
        <v>2</v>
      </c>
      <c r="K416" s="99" t="s">
        <v>1547</v>
      </c>
      <c r="L416" s="103"/>
      <c r="M416" s="103">
        <v>44012</v>
      </c>
      <c r="N416" s="104">
        <v>1200000</v>
      </c>
      <c r="O416" s="104">
        <v>0</v>
      </c>
      <c r="P416" s="104">
        <v>0</v>
      </c>
      <c r="Q416" s="104">
        <v>0</v>
      </c>
      <c r="R416" s="167">
        <f>IF(MONTH(M416)&gt;6,YEAR(M416)+1,YEAR(M416))</f>
        <v>2020</v>
      </c>
      <c r="S416" s="215">
        <f>YEAR(L416)</f>
        <v>1900</v>
      </c>
      <c r="T416" s="214">
        <f>MONTH(L416)</f>
        <v>1</v>
      </c>
      <c r="U416" s="211" t="str">
        <f>IF(T416&gt;9,CONCATENATE(S416,T416),CONCATENATE(S416,"0",T416))</f>
        <v>190001</v>
      </c>
      <c r="V416" s="214">
        <f>N416-O416</f>
        <v>1200000</v>
      </c>
      <c r="W416" s="214">
        <f ca="1">ROUNDUP((TODAY()-L416)/(365.25/12),0)</f>
        <v>1433</v>
      </c>
      <c r="X416" s="214">
        <f>ROUNDDOWN((M416-L416)/(365.25/12),0)</f>
        <v>1445</v>
      </c>
      <c r="Y416" s="214">
        <f ca="1">ROUNDDOWN((M416-TODAY())/(365.25/12),0)</f>
        <v>13</v>
      </c>
      <c r="Z416" s="216">
        <f ca="1">W416/X416</f>
        <v>0.99169550173010379</v>
      </c>
      <c r="AA416" s="216">
        <f>O416/N416</f>
        <v>0</v>
      </c>
      <c r="AB416" s="216">
        <f ca="1">AA416-Z416</f>
        <v>-0.99169550173010379</v>
      </c>
      <c r="AC416" s="217">
        <f ca="1">O416/W416</f>
        <v>0</v>
      </c>
      <c r="AD416" s="214">
        <f ca="1">V416-(("june 30, 2018"-TODAY())*AC416)</f>
        <v>1200000</v>
      </c>
      <c r="AE416" s="211" t="str">
        <f ca="1">IF(W416&gt;36,"1","")</f>
        <v>1</v>
      </c>
      <c r="AF416" s="211" t="str">
        <f ca="1">IF(Y416&lt;1,"1","")</f>
        <v/>
      </c>
      <c r="AG416" s="211" t="str">
        <f ca="1">IF(AB416&lt;-15%,"1","")</f>
        <v>1</v>
      </c>
      <c r="AH416" s="211" t="str">
        <f>IF(AA416&lt;40%,"1","")</f>
        <v>1</v>
      </c>
      <c r="AI416" s="211" t="str">
        <f ca="1">IF(W416&gt;23,IF(AA416&lt;60%,"1",""),"")</f>
        <v>1</v>
      </c>
      <c r="AJ416" s="211" t="str">
        <f ca="1">IF(Y416&lt;7,IF(AA416&lt;40%,"1",""),"")</f>
        <v/>
      </c>
      <c r="AK416" s="211" t="str">
        <f ca="1">IF(AD416&lt;0,"1","")</f>
        <v/>
      </c>
      <c r="AL416" s="218"/>
      <c r="AM416" s="218"/>
      <c r="AN416" s="211" t="e">
        <f>VLOOKUP(J416,'[2]Region code'!$A$3:$B$9,2,FALSE)</f>
        <v>#N/A</v>
      </c>
    </row>
    <row r="417" spans="1:40" ht="17.25">
      <c r="A417" s="99" t="s">
        <v>3221</v>
      </c>
      <c r="B417" s="99" t="s">
        <v>340</v>
      </c>
      <c r="C417" s="99" t="s">
        <v>3222</v>
      </c>
      <c r="D417" s="99" t="s">
        <v>3292</v>
      </c>
      <c r="E417" s="99" t="s">
        <v>3293</v>
      </c>
      <c r="F417" s="99" t="s">
        <v>3294</v>
      </c>
      <c r="G417" s="99" t="s">
        <v>74</v>
      </c>
      <c r="H417" s="99" t="s">
        <v>1531</v>
      </c>
      <c r="I417" s="99" t="s">
        <v>1142</v>
      </c>
      <c r="J417" s="99" t="s">
        <v>84</v>
      </c>
      <c r="K417" s="99" t="s">
        <v>85</v>
      </c>
      <c r="L417" s="103"/>
      <c r="M417" s="103">
        <v>44377</v>
      </c>
      <c r="N417" s="104">
        <v>1000000</v>
      </c>
      <c r="O417" s="104">
        <v>0</v>
      </c>
      <c r="P417" s="104">
        <v>0</v>
      </c>
      <c r="Q417" s="104">
        <v>0</v>
      </c>
      <c r="R417" s="167">
        <f>IF(MONTH(M417)&gt;6,YEAR(M417)+1,YEAR(M417))</f>
        <v>2021</v>
      </c>
      <c r="S417" s="215">
        <f>YEAR(L417)</f>
        <v>1900</v>
      </c>
      <c r="T417" s="214">
        <f>MONTH(L417)</f>
        <v>1</v>
      </c>
      <c r="U417" s="211" t="str">
        <f>IF(T417&gt;9,CONCATENATE(S417,T417),CONCATENATE(S417,"0",T417))</f>
        <v>190001</v>
      </c>
      <c r="V417" s="214">
        <f>N417-O417</f>
        <v>1000000</v>
      </c>
      <c r="W417" s="214">
        <f ca="1">ROUNDUP((TODAY()-L417)/(365.25/12),0)</f>
        <v>1433</v>
      </c>
      <c r="X417" s="214">
        <f>ROUNDDOWN((M417-L417)/(365.25/12),0)</f>
        <v>1457</v>
      </c>
      <c r="Y417" s="214">
        <f ca="1">ROUNDDOWN((M417-TODAY())/(365.25/12),0)</f>
        <v>25</v>
      </c>
      <c r="Z417" s="216">
        <f ca="1">W417/X417</f>
        <v>0.98352779684282776</v>
      </c>
      <c r="AA417" s="216">
        <f>O417/N417</f>
        <v>0</v>
      </c>
      <c r="AB417" s="216">
        <f ca="1">AA417-Z417</f>
        <v>-0.98352779684282776</v>
      </c>
      <c r="AC417" s="217">
        <f ca="1">O417/W417</f>
        <v>0</v>
      </c>
      <c r="AD417" s="214">
        <f ca="1">V417-(("june 30, 2018"-TODAY())*AC417)</f>
        <v>1000000</v>
      </c>
      <c r="AE417" s="211" t="str">
        <f ca="1">IF(W417&gt;36,"1","")</f>
        <v>1</v>
      </c>
      <c r="AF417" s="211" t="str">
        <f ca="1">IF(Y417&lt;1,"1","")</f>
        <v/>
      </c>
      <c r="AG417" s="211" t="str">
        <f ca="1">IF(AB417&lt;-15%,"1","")</f>
        <v>1</v>
      </c>
      <c r="AH417" s="211" t="str">
        <f>IF(AA417&lt;40%,"1","")</f>
        <v>1</v>
      </c>
      <c r="AI417" s="211" t="str">
        <f ca="1">IF(W417&gt;23,IF(AA417&lt;60%,"1",""),"")</f>
        <v>1</v>
      </c>
      <c r="AJ417" s="211" t="str">
        <f ca="1">IF(Y417&lt;7,IF(AA417&lt;40%,"1",""),"")</f>
        <v/>
      </c>
      <c r="AK417" s="211" t="str">
        <f ca="1">IF(AD417&lt;0,"1","")</f>
        <v/>
      </c>
      <c r="AL417" s="218"/>
      <c r="AM417" s="218"/>
      <c r="AN417" s="211" t="e">
        <f>VLOOKUP(J417,'[2]Region code'!$A$3:$B$9,2,FALSE)</f>
        <v>#N/A</v>
      </c>
    </row>
    <row r="418" spans="1:40" ht="17.25">
      <c r="A418" s="99" t="s">
        <v>499</v>
      </c>
      <c r="B418" s="99" t="s">
        <v>500</v>
      </c>
      <c r="C418" s="99" t="s">
        <v>164</v>
      </c>
      <c r="D418" s="99" t="s">
        <v>3298</v>
      </c>
      <c r="E418" s="99" t="s">
        <v>3299</v>
      </c>
      <c r="F418" s="99" t="s">
        <v>3300</v>
      </c>
      <c r="G418" s="99" t="s">
        <v>74</v>
      </c>
      <c r="H418" s="99" t="s">
        <v>1531</v>
      </c>
      <c r="I418" s="99" t="s">
        <v>3301</v>
      </c>
      <c r="J418" s="99" t="s">
        <v>3</v>
      </c>
      <c r="K418" s="99" t="s">
        <v>657</v>
      </c>
      <c r="L418" s="103"/>
      <c r="M418" s="103">
        <v>44135</v>
      </c>
      <c r="N418" s="104">
        <v>200000</v>
      </c>
      <c r="O418" s="104">
        <v>0</v>
      </c>
      <c r="P418" s="104">
        <v>0</v>
      </c>
      <c r="Q418" s="104">
        <v>0</v>
      </c>
      <c r="R418" s="167">
        <f>IF(MONTH(M418)&gt;6,YEAR(M418)+1,YEAR(M418))</f>
        <v>2021</v>
      </c>
      <c r="S418" s="215">
        <f>YEAR(L418)</f>
        <v>1900</v>
      </c>
      <c r="T418" s="214">
        <f>MONTH(L418)</f>
        <v>1</v>
      </c>
      <c r="U418" s="211" t="str">
        <f>IF(T418&gt;9,CONCATENATE(S418,T418),CONCATENATE(S418,"0",T418))</f>
        <v>190001</v>
      </c>
      <c r="V418" s="214">
        <f>N418-O418</f>
        <v>200000</v>
      </c>
      <c r="W418" s="214">
        <f ca="1">ROUNDUP((TODAY()-L418)/(365.25/12),0)</f>
        <v>1433</v>
      </c>
      <c r="X418" s="214">
        <f>ROUNDDOWN((M418-L418)/(365.25/12),0)</f>
        <v>1450</v>
      </c>
      <c r="Y418" s="214">
        <f ca="1">ROUNDDOWN((M418-TODAY())/(365.25/12),0)</f>
        <v>17</v>
      </c>
      <c r="Z418" s="216">
        <f ca="1">W418/X418</f>
        <v>0.98827586206896556</v>
      </c>
      <c r="AA418" s="216">
        <f>O418/N418</f>
        <v>0</v>
      </c>
      <c r="AB418" s="216">
        <f ca="1">AA418-Z418</f>
        <v>-0.98827586206896556</v>
      </c>
      <c r="AC418" s="217">
        <f ca="1">O418/W418</f>
        <v>0</v>
      </c>
      <c r="AD418" s="214">
        <f ca="1">V418-(("june 30, 2018"-TODAY())*AC418)</f>
        <v>200000</v>
      </c>
      <c r="AE418" s="211" t="str">
        <f ca="1">IF(W418&gt;36,"1","")</f>
        <v>1</v>
      </c>
      <c r="AF418" s="211" t="str">
        <f ca="1">IF(Y418&lt;1,"1","")</f>
        <v/>
      </c>
      <c r="AG418" s="211" t="str">
        <f ca="1">IF(AB418&lt;-15%,"1","")</f>
        <v>1</v>
      </c>
      <c r="AH418" s="211" t="str">
        <f>IF(AA418&lt;40%,"1","")</f>
        <v>1</v>
      </c>
      <c r="AI418" s="211" t="str">
        <f ca="1">IF(W418&gt;23,IF(AA418&lt;60%,"1",""),"")</f>
        <v>1</v>
      </c>
      <c r="AJ418" s="211" t="str">
        <f ca="1">IF(Y418&lt;7,IF(AA418&lt;40%,"1",""),"")</f>
        <v/>
      </c>
      <c r="AK418" s="211" t="str">
        <f ca="1">IF(AD418&lt;0,"1","")</f>
        <v/>
      </c>
      <c r="AL418" s="218"/>
      <c r="AM418" s="218"/>
      <c r="AN418" s="211" t="e">
        <f>VLOOKUP(J418,'[2]Region code'!$A$3:$B$9,2,FALSE)</f>
        <v>#N/A</v>
      </c>
    </row>
    <row r="419" spans="1:40">
      <c r="R419" s="167">
        <f>IF(MONTH(M419)&gt;6,YEAR(M419)+1,YEAR(M419))</f>
        <v>1900</v>
      </c>
      <c r="S419" s="215">
        <f>YEAR(L419)</f>
        <v>1900</v>
      </c>
      <c r="T419" s="214">
        <f>MONTH(L419)</f>
        <v>1</v>
      </c>
      <c r="U419" s="211" t="str">
        <f>IF(T419&gt;9,CONCATENATE(S419,T419),CONCATENATE(S419,"0",T419))</f>
        <v>190001</v>
      </c>
      <c r="V419" s="214">
        <f>N419-O419</f>
        <v>0</v>
      </c>
      <c r="W419" s="214">
        <f ca="1">ROUNDUP((TODAY()-L419)/(365.25/12),0)</f>
        <v>1433</v>
      </c>
      <c r="X419" s="214">
        <f>ROUNDDOWN((M419-L419)/(365.25/12),0)</f>
        <v>0</v>
      </c>
      <c r="Y419" s="214">
        <f ca="1">ROUNDDOWN((M419-TODAY())/(365.25/12),0)</f>
        <v>-1432</v>
      </c>
      <c r="Z419" s="216" t="e">
        <f ca="1">W419/X419</f>
        <v>#DIV/0!</v>
      </c>
      <c r="AA419" s="216" t="e">
        <f>O419/N419</f>
        <v>#DIV/0!</v>
      </c>
      <c r="AB419" s="216" t="e">
        <f ca="1">AA419-Z419</f>
        <v>#DIV/0!</v>
      </c>
      <c r="AC419" s="217">
        <f ca="1">O419/W419</f>
        <v>0</v>
      </c>
      <c r="AD419" s="214">
        <f ca="1">V419-(("june 30, 2018"-TODAY())*AC419)</f>
        <v>0</v>
      </c>
      <c r="AE419" s="211" t="str">
        <f ca="1">IF(W419&gt;36,"1","")</f>
        <v>1</v>
      </c>
      <c r="AF419" s="211" t="str">
        <f ca="1">IF(Y419&lt;1,"1","")</f>
        <v>1</v>
      </c>
      <c r="AG419" s="211" t="e">
        <f ca="1">IF(AB419&lt;-15%,"1","")</f>
        <v>#DIV/0!</v>
      </c>
      <c r="AH419" s="211" t="e">
        <f>IF(AA419&lt;40%,"1","")</f>
        <v>#DIV/0!</v>
      </c>
      <c r="AI419" s="211" t="e">
        <f ca="1">IF(W419&gt;23,IF(AA419&lt;60%,"1",""),"")</f>
        <v>#DIV/0!</v>
      </c>
      <c r="AJ419" s="211" t="e">
        <f ca="1">IF(Y419&lt;7,IF(AA419&lt;40%,"1",""),"")</f>
        <v>#DIV/0!</v>
      </c>
      <c r="AK419" s="211" t="str">
        <f ca="1">IF(AD419&lt;0,"1","")</f>
        <v/>
      </c>
      <c r="AL419" s="218"/>
      <c r="AM419" s="218"/>
      <c r="AN419" s="211" t="e">
        <f>VLOOKUP(J419,'[2]Region code'!$A$3:$B$9,2,FALSE)</f>
        <v>#N/A</v>
      </c>
    </row>
    <row r="420" spans="1:40">
      <c r="R420" s="167">
        <f>IF(MONTH(M420)&gt;6,YEAR(M420)+1,YEAR(M420))</f>
        <v>1900</v>
      </c>
      <c r="S420" s="215">
        <f>YEAR(L420)</f>
        <v>1900</v>
      </c>
      <c r="T420" s="214">
        <f>MONTH(L420)</f>
        <v>1</v>
      </c>
      <c r="U420" s="211" t="str">
        <f>IF(T420&gt;9,CONCATENATE(S420,T420),CONCATENATE(S420,"0",T420))</f>
        <v>190001</v>
      </c>
      <c r="V420" s="214">
        <f>N420-O420</f>
        <v>0</v>
      </c>
      <c r="W420" s="214">
        <f ca="1">ROUNDUP((TODAY()-L420)/(365.25/12),0)</f>
        <v>1433</v>
      </c>
      <c r="X420" s="214">
        <f>ROUNDDOWN((M420-L420)/(365.25/12),0)</f>
        <v>0</v>
      </c>
      <c r="Y420" s="214">
        <f ca="1">ROUNDDOWN((M420-TODAY())/(365.25/12),0)</f>
        <v>-1432</v>
      </c>
      <c r="Z420" s="216" t="e">
        <f ca="1">W420/X420</f>
        <v>#DIV/0!</v>
      </c>
      <c r="AA420" s="216" t="e">
        <f>O420/N420</f>
        <v>#DIV/0!</v>
      </c>
      <c r="AB420" s="216" t="e">
        <f ca="1">AA420-Z420</f>
        <v>#DIV/0!</v>
      </c>
      <c r="AC420" s="217">
        <f ca="1">O420/W420</f>
        <v>0</v>
      </c>
      <c r="AD420" s="214">
        <f ca="1">V420-(("june 30, 2018"-TODAY())*AC420)</f>
        <v>0</v>
      </c>
      <c r="AE420" s="211" t="str">
        <f ca="1">IF(W420&gt;36,"1","")</f>
        <v>1</v>
      </c>
      <c r="AF420" s="211" t="str">
        <f ca="1">IF(Y420&lt;1,"1","")</f>
        <v>1</v>
      </c>
      <c r="AG420" s="211" t="e">
        <f ca="1">IF(AB420&lt;-15%,"1","")</f>
        <v>#DIV/0!</v>
      </c>
      <c r="AH420" s="211" t="e">
        <f>IF(AA420&lt;40%,"1","")</f>
        <v>#DIV/0!</v>
      </c>
      <c r="AI420" s="211" t="e">
        <f ca="1">IF(W420&gt;23,IF(AA420&lt;60%,"1",""),"")</f>
        <v>#DIV/0!</v>
      </c>
      <c r="AJ420" s="211" t="e">
        <f ca="1">IF(Y420&lt;7,IF(AA420&lt;40%,"1",""),"")</f>
        <v>#DIV/0!</v>
      </c>
      <c r="AK420" s="211" t="str">
        <f ca="1">IF(AD420&lt;0,"1","")</f>
        <v/>
      </c>
      <c r="AL420" s="218"/>
      <c r="AM420" s="218"/>
      <c r="AN420" s="211" t="e">
        <f>VLOOKUP(J420,'[2]Region code'!$A$3:$B$9,2,FALSE)</f>
        <v>#N/A</v>
      </c>
    </row>
    <row r="421" spans="1:40">
      <c r="R421" s="167">
        <f>IF(MONTH(M421)&gt;6,YEAR(M421)+1,YEAR(M421))</f>
        <v>1900</v>
      </c>
      <c r="S421" s="215">
        <f>YEAR(L421)</f>
        <v>1900</v>
      </c>
      <c r="T421" s="214">
        <f>MONTH(L421)</f>
        <v>1</v>
      </c>
      <c r="U421" s="211" t="str">
        <f>IF(T421&gt;9,CONCATENATE(S421,T421),CONCATENATE(S421,"0",T421))</f>
        <v>190001</v>
      </c>
      <c r="V421" s="214">
        <f>N421-O421</f>
        <v>0</v>
      </c>
      <c r="W421" s="214">
        <f ca="1">ROUNDUP((TODAY()-L421)/(365.25/12),0)</f>
        <v>1433</v>
      </c>
      <c r="X421" s="214">
        <f>ROUNDDOWN((M421-L421)/(365.25/12),0)</f>
        <v>0</v>
      </c>
      <c r="Y421" s="214">
        <f ca="1">ROUNDDOWN((M421-TODAY())/(365.25/12),0)</f>
        <v>-1432</v>
      </c>
      <c r="Z421" s="216" t="e">
        <f ca="1">W421/X421</f>
        <v>#DIV/0!</v>
      </c>
      <c r="AA421" s="216" t="e">
        <f>O421/N421</f>
        <v>#DIV/0!</v>
      </c>
      <c r="AB421" s="216" t="e">
        <f ca="1">AA421-Z421</f>
        <v>#DIV/0!</v>
      </c>
      <c r="AC421" s="217">
        <f ca="1">O421/W421</f>
        <v>0</v>
      </c>
      <c r="AD421" s="214">
        <f ca="1">V421-(("june 30, 2018"-TODAY())*AC421)</f>
        <v>0</v>
      </c>
      <c r="AE421" s="211" t="str">
        <f ca="1">IF(W421&gt;36,"1","")</f>
        <v>1</v>
      </c>
      <c r="AF421" s="211" t="str">
        <f ca="1">IF(Y421&lt;1,"1","")</f>
        <v>1</v>
      </c>
      <c r="AG421" s="211" t="e">
        <f ca="1">IF(AB421&lt;-15%,"1","")</f>
        <v>#DIV/0!</v>
      </c>
      <c r="AH421" s="211" t="e">
        <f>IF(AA421&lt;40%,"1","")</f>
        <v>#DIV/0!</v>
      </c>
      <c r="AI421" s="211" t="e">
        <f ca="1">IF(W421&gt;23,IF(AA421&lt;60%,"1",""),"")</f>
        <v>#DIV/0!</v>
      </c>
      <c r="AJ421" s="211" t="e">
        <f ca="1">IF(Y421&lt;7,IF(AA421&lt;40%,"1",""),"")</f>
        <v>#DIV/0!</v>
      </c>
      <c r="AK421" s="211" t="str">
        <f ca="1">IF(AD421&lt;0,"1","")</f>
        <v/>
      </c>
      <c r="AL421" s="218"/>
      <c r="AM421" s="218"/>
      <c r="AN421" s="211" t="e">
        <f>VLOOKUP(J421,'[2]Region code'!$A$3:$B$9,2,FALSE)</f>
        <v>#N/A</v>
      </c>
    </row>
    <row r="422" spans="1:40">
      <c r="R422" s="167">
        <f>IF(MONTH(M422)&gt;6,YEAR(M422)+1,YEAR(M422))</f>
        <v>1900</v>
      </c>
      <c r="S422" s="215">
        <f>YEAR(L422)</f>
        <v>1900</v>
      </c>
      <c r="T422" s="214">
        <f>MONTH(L422)</f>
        <v>1</v>
      </c>
      <c r="U422" s="211" t="str">
        <f>IF(T422&gt;9,CONCATENATE(S422,T422),CONCATENATE(S422,"0",T422))</f>
        <v>190001</v>
      </c>
      <c r="V422" s="214">
        <f>N422-O422</f>
        <v>0</v>
      </c>
      <c r="W422" s="214">
        <f ca="1">ROUNDUP((TODAY()-L422)/(365.25/12),0)</f>
        <v>1433</v>
      </c>
      <c r="X422" s="214">
        <f>ROUNDDOWN((M422-L422)/(365.25/12),0)</f>
        <v>0</v>
      </c>
      <c r="Y422" s="214">
        <f ca="1">ROUNDDOWN((M422-TODAY())/(365.25/12),0)</f>
        <v>-1432</v>
      </c>
      <c r="Z422" s="216" t="e">
        <f ca="1">W422/X422</f>
        <v>#DIV/0!</v>
      </c>
      <c r="AA422" s="216" t="e">
        <f>O422/N422</f>
        <v>#DIV/0!</v>
      </c>
      <c r="AB422" s="216" t="e">
        <f ca="1">AA422-Z422</f>
        <v>#DIV/0!</v>
      </c>
      <c r="AC422" s="217">
        <f ca="1">O422/W422</f>
        <v>0</v>
      </c>
      <c r="AD422" s="214">
        <f ca="1">V422-(("june 30, 2018"-TODAY())*AC422)</f>
        <v>0</v>
      </c>
      <c r="AE422" s="211" t="str">
        <f ca="1">IF(W422&gt;36,"1","")</f>
        <v>1</v>
      </c>
      <c r="AF422" s="211" t="str">
        <f ca="1">IF(Y422&lt;1,"1","")</f>
        <v>1</v>
      </c>
      <c r="AG422" s="211" t="e">
        <f ca="1">IF(AB422&lt;-15%,"1","")</f>
        <v>#DIV/0!</v>
      </c>
      <c r="AH422" s="211" t="e">
        <f>IF(AA422&lt;40%,"1","")</f>
        <v>#DIV/0!</v>
      </c>
      <c r="AI422" s="211" t="e">
        <f ca="1">IF(W422&gt;23,IF(AA422&lt;60%,"1",""),"")</f>
        <v>#DIV/0!</v>
      </c>
      <c r="AJ422" s="211" t="e">
        <f ca="1">IF(Y422&lt;7,IF(AA422&lt;40%,"1",""),"")</f>
        <v>#DIV/0!</v>
      </c>
      <c r="AK422" s="211" t="str">
        <f ca="1">IF(AD422&lt;0,"1","")</f>
        <v/>
      </c>
      <c r="AL422" s="218"/>
      <c r="AM422" s="218"/>
      <c r="AN422" s="211" t="e">
        <f>VLOOKUP(J422,'[2]Region code'!$A$3:$B$9,2,FALSE)</f>
        <v>#N/A</v>
      </c>
    </row>
    <row r="423" spans="1:40">
      <c r="R423" s="167">
        <f>IF(MONTH(M423)&gt;6,YEAR(M423)+1,YEAR(M423))</f>
        <v>1900</v>
      </c>
      <c r="S423" s="215">
        <f>YEAR(L423)</f>
        <v>1900</v>
      </c>
      <c r="T423" s="214">
        <f>MONTH(L423)</f>
        <v>1</v>
      </c>
      <c r="U423" s="211" t="str">
        <f>IF(T423&gt;9,CONCATENATE(S423,T423),CONCATENATE(S423,"0",T423))</f>
        <v>190001</v>
      </c>
      <c r="V423" s="214">
        <f>N423-O423</f>
        <v>0</v>
      </c>
      <c r="W423" s="214">
        <f ca="1">ROUNDUP((TODAY()-L423)/(365.25/12),0)</f>
        <v>1433</v>
      </c>
      <c r="X423" s="214">
        <f>ROUNDDOWN((M423-L423)/(365.25/12),0)</f>
        <v>0</v>
      </c>
      <c r="Y423" s="214">
        <f ca="1">ROUNDDOWN((M423-TODAY())/(365.25/12),0)</f>
        <v>-1432</v>
      </c>
      <c r="Z423" s="216" t="e">
        <f ca="1">W423/X423</f>
        <v>#DIV/0!</v>
      </c>
      <c r="AA423" s="216" t="e">
        <f>O423/N423</f>
        <v>#DIV/0!</v>
      </c>
      <c r="AB423" s="216" t="e">
        <f ca="1">AA423-Z423</f>
        <v>#DIV/0!</v>
      </c>
      <c r="AC423" s="217">
        <f ca="1">O423/W423</f>
        <v>0</v>
      </c>
      <c r="AD423" s="214">
        <f ca="1">V423-(("june 30, 2018"-TODAY())*AC423)</f>
        <v>0</v>
      </c>
      <c r="AE423" s="211" t="str">
        <f ca="1">IF(W423&gt;36,"1","")</f>
        <v>1</v>
      </c>
      <c r="AF423" s="211" t="str">
        <f ca="1">IF(Y423&lt;1,"1","")</f>
        <v>1</v>
      </c>
      <c r="AG423" s="211" t="e">
        <f ca="1">IF(AB423&lt;-15%,"1","")</f>
        <v>#DIV/0!</v>
      </c>
      <c r="AH423" s="211" t="e">
        <f>IF(AA423&lt;40%,"1","")</f>
        <v>#DIV/0!</v>
      </c>
      <c r="AI423" s="211" t="e">
        <f ca="1">IF(W423&gt;23,IF(AA423&lt;60%,"1",""),"")</f>
        <v>#DIV/0!</v>
      </c>
      <c r="AJ423" s="211" t="e">
        <f ca="1">IF(Y423&lt;7,IF(AA423&lt;40%,"1",""),"")</f>
        <v>#DIV/0!</v>
      </c>
      <c r="AK423" s="211" t="str">
        <f ca="1">IF(AD423&lt;0,"1","")</f>
        <v/>
      </c>
      <c r="AL423" s="218"/>
      <c r="AM423" s="218"/>
      <c r="AN423" s="211" t="e">
        <f>VLOOKUP(J423,'[2]Region code'!$A$3:$B$9,2,FALSE)</f>
        <v>#N/A</v>
      </c>
    </row>
    <row r="424" spans="1:40">
      <c r="R424" s="167">
        <f>IF(MONTH(M424)&gt;6,YEAR(M424)+1,YEAR(M424))</f>
        <v>1900</v>
      </c>
      <c r="S424" s="215">
        <f>YEAR(L424)</f>
        <v>1900</v>
      </c>
      <c r="T424" s="214">
        <f>MONTH(L424)</f>
        <v>1</v>
      </c>
      <c r="U424" s="211" t="str">
        <f>IF(T424&gt;9,CONCATENATE(S424,T424),CONCATENATE(S424,"0",T424))</f>
        <v>190001</v>
      </c>
      <c r="V424" s="214">
        <f>N424-O424</f>
        <v>0</v>
      </c>
      <c r="W424" s="214">
        <f ca="1">ROUNDUP((TODAY()-L424)/(365.25/12),0)</f>
        <v>1433</v>
      </c>
      <c r="X424" s="214">
        <f>ROUNDDOWN((M424-L424)/(365.25/12),0)</f>
        <v>0</v>
      </c>
      <c r="Y424" s="214">
        <f ca="1">ROUNDDOWN((M424-TODAY())/(365.25/12),0)</f>
        <v>-1432</v>
      </c>
      <c r="Z424" s="216" t="e">
        <f ca="1">W424/X424</f>
        <v>#DIV/0!</v>
      </c>
      <c r="AA424" s="216" t="e">
        <f>O424/N424</f>
        <v>#DIV/0!</v>
      </c>
      <c r="AB424" s="216" t="e">
        <f ca="1">AA424-Z424</f>
        <v>#DIV/0!</v>
      </c>
      <c r="AC424" s="217">
        <f ca="1">O424/W424</f>
        <v>0</v>
      </c>
      <c r="AD424" s="214">
        <f ca="1">V424-(("june 30, 2018"-TODAY())*AC424)</f>
        <v>0</v>
      </c>
      <c r="AE424" s="211" t="str">
        <f ca="1">IF(W424&gt;36,"1","")</f>
        <v>1</v>
      </c>
      <c r="AF424" s="211" t="str">
        <f ca="1">IF(Y424&lt;1,"1","")</f>
        <v>1</v>
      </c>
      <c r="AG424" s="211" t="e">
        <f ca="1">IF(AB424&lt;-15%,"1","")</f>
        <v>#DIV/0!</v>
      </c>
      <c r="AH424" s="211" t="e">
        <f>IF(AA424&lt;40%,"1","")</f>
        <v>#DIV/0!</v>
      </c>
      <c r="AI424" s="211" t="e">
        <f ca="1">IF(W424&gt;23,IF(AA424&lt;60%,"1",""),"")</f>
        <v>#DIV/0!</v>
      </c>
      <c r="AJ424" s="211" t="e">
        <f ca="1">IF(Y424&lt;7,IF(AA424&lt;40%,"1",""),"")</f>
        <v>#DIV/0!</v>
      </c>
      <c r="AK424" s="211" t="str">
        <f ca="1">IF(AD424&lt;0,"1","")</f>
        <v/>
      </c>
      <c r="AL424" s="218"/>
      <c r="AM424" s="218"/>
      <c r="AN424" s="211" t="e">
        <f>VLOOKUP(J424,'[2]Region code'!$A$3:$B$9,2,FALSE)</f>
        <v>#N/A</v>
      </c>
    </row>
    <row r="425" spans="1:40">
      <c r="R425" s="167">
        <f>IF(MONTH(M425)&gt;6,YEAR(M425)+1,YEAR(M425))</f>
        <v>1900</v>
      </c>
      <c r="S425" s="215">
        <f>YEAR(L425)</f>
        <v>1900</v>
      </c>
      <c r="T425" s="214">
        <f>MONTH(L425)</f>
        <v>1</v>
      </c>
      <c r="U425" s="211" t="str">
        <f>IF(T425&gt;9,CONCATENATE(S425,T425),CONCATENATE(S425,"0",T425))</f>
        <v>190001</v>
      </c>
      <c r="V425" s="214">
        <f>N425-O425</f>
        <v>0</v>
      </c>
      <c r="W425" s="214">
        <f ca="1">ROUNDUP((TODAY()-L425)/(365.25/12),0)</f>
        <v>1433</v>
      </c>
      <c r="X425" s="214">
        <f>ROUNDDOWN((M425-L425)/(365.25/12),0)</f>
        <v>0</v>
      </c>
      <c r="Y425" s="214">
        <f ca="1">ROUNDDOWN((M425-TODAY())/(365.25/12),0)</f>
        <v>-1432</v>
      </c>
      <c r="Z425" s="216" t="e">
        <f ca="1">W425/X425</f>
        <v>#DIV/0!</v>
      </c>
      <c r="AA425" s="216" t="e">
        <f>O425/N425</f>
        <v>#DIV/0!</v>
      </c>
      <c r="AB425" s="216" t="e">
        <f ca="1">AA425-Z425</f>
        <v>#DIV/0!</v>
      </c>
      <c r="AC425" s="217">
        <f ca="1">O425/W425</f>
        <v>0</v>
      </c>
      <c r="AD425" s="214">
        <f ca="1">V425-(("june 30, 2018"-TODAY())*AC425)</f>
        <v>0</v>
      </c>
      <c r="AE425" s="211" t="str">
        <f ca="1">IF(W425&gt;36,"1","")</f>
        <v>1</v>
      </c>
      <c r="AF425" s="211" t="str">
        <f ca="1">IF(Y425&lt;1,"1","")</f>
        <v>1</v>
      </c>
      <c r="AG425" s="211" t="e">
        <f ca="1">IF(AB425&lt;-15%,"1","")</f>
        <v>#DIV/0!</v>
      </c>
      <c r="AH425" s="211" t="e">
        <f>IF(AA425&lt;40%,"1","")</f>
        <v>#DIV/0!</v>
      </c>
      <c r="AI425" s="211" t="e">
        <f ca="1">IF(W425&gt;23,IF(AA425&lt;60%,"1",""),"")</f>
        <v>#DIV/0!</v>
      </c>
      <c r="AJ425" s="211" t="e">
        <f ca="1">IF(Y425&lt;7,IF(AA425&lt;40%,"1",""),"")</f>
        <v>#DIV/0!</v>
      </c>
      <c r="AK425" s="211" t="str">
        <f ca="1">IF(AD425&lt;0,"1","")</f>
        <v/>
      </c>
      <c r="AL425" s="218"/>
      <c r="AM425" s="218"/>
      <c r="AN425" s="211" t="e">
        <f>VLOOKUP(J425,'[2]Region code'!$A$3:$B$9,2,FALSE)</f>
        <v>#N/A</v>
      </c>
    </row>
    <row r="426" spans="1:40">
      <c r="R426" s="167">
        <f>IF(MONTH(M426)&gt;6,YEAR(M426)+1,YEAR(M426))</f>
        <v>1900</v>
      </c>
      <c r="S426" s="215">
        <f>YEAR(L426)</f>
        <v>1900</v>
      </c>
      <c r="T426" s="214">
        <f>MONTH(L426)</f>
        <v>1</v>
      </c>
      <c r="U426" s="211" t="str">
        <f>IF(T426&gt;9,CONCATENATE(S426,T426),CONCATENATE(S426,"0",T426))</f>
        <v>190001</v>
      </c>
      <c r="V426" s="214">
        <f>N426-O426</f>
        <v>0</v>
      </c>
      <c r="W426" s="214">
        <f ca="1">ROUNDUP((TODAY()-L426)/(365.25/12),0)</f>
        <v>1433</v>
      </c>
      <c r="X426" s="214">
        <f>ROUNDDOWN((M426-L426)/(365.25/12),0)</f>
        <v>0</v>
      </c>
      <c r="Y426" s="214">
        <f ca="1">ROUNDDOWN((M426-TODAY())/(365.25/12),0)</f>
        <v>-1432</v>
      </c>
      <c r="Z426" s="216" t="e">
        <f ca="1">W426/X426</f>
        <v>#DIV/0!</v>
      </c>
      <c r="AA426" s="216" t="e">
        <f>O426/N426</f>
        <v>#DIV/0!</v>
      </c>
      <c r="AB426" s="216" t="e">
        <f ca="1">AA426-Z426</f>
        <v>#DIV/0!</v>
      </c>
      <c r="AC426" s="217">
        <f ca="1">O426/W426</f>
        <v>0</v>
      </c>
      <c r="AD426" s="214">
        <f ca="1">V426-(("june 30, 2018"-TODAY())*AC426)</f>
        <v>0</v>
      </c>
      <c r="AE426" s="211" t="str">
        <f ca="1">IF(W426&gt;36,"1","")</f>
        <v>1</v>
      </c>
      <c r="AF426" s="211" t="str">
        <f ca="1">IF(Y426&lt;1,"1","")</f>
        <v>1</v>
      </c>
      <c r="AG426" s="211" t="e">
        <f ca="1">IF(AB426&lt;-15%,"1","")</f>
        <v>#DIV/0!</v>
      </c>
      <c r="AH426" s="211" t="e">
        <f>IF(AA426&lt;40%,"1","")</f>
        <v>#DIV/0!</v>
      </c>
      <c r="AI426" s="211" t="e">
        <f ca="1">IF(W426&gt;23,IF(AA426&lt;60%,"1",""),"")</f>
        <v>#DIV/0!</v>
      </c>
      <c r="AJ426" s="211" t="e">
        <f ca="1">IF(Y426&lt;7,IF(AA426&lt;40%,"1",""),"")</f>
        <v>#DIV/0!</v>
      </c>
      <c r="AK426" s="211" t="str">
        <f ca="1">IF(AD426&lt;0,"1","")</f>
        <v/>
      </c>
      <c r="AL426" s="218"/>
      <c r="AM426" s="218"/>
      <c r="AN426" s="211" t="e">
        <f>VLOOKUP(J426,'[2]Region code'!$A$3:$B$9,2,FALSE)</f>
        <v>#N/A</v>
      </c>
    </row>
    <row r="427" spans="1:40">
      <c r="R427" s="167">
        <f>IF(MONTH(M427)&gt;6,YEAR(M427)+1,YEAR(M427))</f>
        <v>1900</v>
      </c>
      <c r="S427" s="215">
        <f>YEAR(L427)</f>
        <v>1900</v>
      </c>
      <c r="T427" s="214">
        <f>MONTH(L427)</f>
        <v>1</v>
      </c>
      <c r="U427" s="211" t="str">
        <f>IF(T427&gt;9,CONCATENATE(S427,T427),CONCATENATE(S427,"0",T427))</f>
        <v>190001</v>
      </c>
      <c r="V427" s="214">
        <f>N427-O427</f>
        <v>0</v>
      </c>
      <c r="W427" s="214">
        <f ca="1">ROUNDUP((TODAY()-L427)/(365.25/12),0)</f>
        <v>1433</v>
      </c>
      <c r="X427" s="214">
        <f>ROUNDDOWN((M427-L427)/(365.25/12),0)</f>
        <v>0</v>
      </c>
      <c r="Y427" s="214">
        <f ca="1">ROUNDDOWN((M427-TODAY())/(365.25/12),0)</f>
        <v>-1432</v>
      </c>
      <c r="Z427" s="216" t="e">
        <f ca="1">W427/X427</f>
        <v>#DIV/0!</v>
      </c>
      <c r="AA427" s="216" t="e">
        <f>O427/N427</f>
        <v>#DIV/0!</v>
      </c>
      <c r="AB427" s="216" t="e">
        <f ca="1">AA427-Z427</f>
        <v>#DIV/0!</v>
      </c>
      <c r="AC427" s="217">
        <f ca="1">O427/W427</f>
        <v>0</v>
      </c>
      <c r="AD427" s="214">
        <f ca="1">V427-(("june 30, 2018"-TODAY())*AC427)</f>
        <v>0</v>
      </c>
      <c r="AE427" s="211" t="str">
        <f ca="1">IF(W427&gt;36,"1","")</f>
        <v>1</v>
      </c>
      <c r="AF427" s="211" t="str">
        <f ca="1">IF(Y427&lt;1,"1","")</f>
        <v>1</v>
      </c>
      <c r="AG427" s="211" t="e">
        <f ca="1">IF(AB427&lt;-15%,"1","")</f>
        <v>#DIV/0!</v>
      </c>
      <c r="AH427" s="211" t="e">
        <f>IF(AA427&lt;40%,"1","")</f>
        <v>#DIV/0!</v>
      </c>
      <c r="AI427" s="211" t="e">
        <f ca="1">IF(W427&gt;23,IF(AA427&lt;60%,"1",""),"")</f>
        <v>#DIV/0!</v>
      </c>
      <c r="AJ427" s="211" t="e">
        <f ca="1">IF(Y427&lt;7,IF(AA427&lt;40%,"1",""),"")</f>
        <v>#DIV/0!</v>
      </c>
      <c r="AK427" s="211" t="str">
        <f ca="1">IF(AD427&lt;0,"1","")</f>
        <v/>
      </c>
      <c r="AL427" s="218"/>
      <c r="AM427" s="218"/>
      <c r="AN427" s="211" t="e">
        <f>VLOOKUP(J427,'[2]Region code'!$A$3:$B$9,2,FALSE)</f>
        <v>#N/A</v>
      </c>
    </row>
    <row r="428" spans="1:40">
      <c r="R428" s="167">
        <f>IF(MONTH(M428)&gt;6,YEAR(M428)+1,YEAR(M428))</f>
        <v>1900</v>
      </c>
      <c r="S428" s="215">
        <f>YEAR(L428)</f>
        <v>1900</v>
      </c>
      <c r="T428" s="214">
        <f>MONTH(L428)</f>
        <v>1</v>
      </c>
      <c r="U428" s="211" t="str">
        <f>IF(T428&gt;9,CONCATENATE(S428,T428),CONCATENATE(S428,"0",T428))</f>
        <v>190001</v>
      </c>
      <c r="V428" s="214">
        <f>N428-O428</f>
        <v>0</v>
      </c>
      <c r="W428" s="214">
        <f ca="1">ROUNDUP((TODAY()-L428)/(365.25/12),0)</f>
        <v>1433</v>
      </c>
      <c r="X428" s="214">
        <f>ROUNDDOWN((M428-L428)/(365.25/12),0)</f>
        <v>0</v>
      </c>
      <c r="Y428" s="214">
        <f ca="1">ROUNDDOWN((M428-TODAY())/(365.25/12),0)</f>
        <v>-1432</v>
      </c>
      <c r="Z428" s="216" t="e">
        <f ca="1">W428/X428</f>
        <v>#DIV/0!</v>
      </c>
      <c r="AA428" s="216" t="e">
        <f>O428/N428</f>
        <v>#DIV/0!</v>
      </c>
      <c r="AB428" s="216" t="e">
        <f ca="1">AA428-Z428</f>
        <v>#DIV/0!</v>
      </c>
      <c r="AC428" s="217">
        <f ca="1">O428/W428</f>
        <v>0</v>
      </c>
      <c r="AD428" s="214">
        <f ca="1">V428-(("june 30, 2018"-TODAY())*AC428)</f>
        <v>0</v>
      </c>
      <c r="AE428" s="211" t="str">
        <f ca="1">IF(W428&gt;36,"1","")</f>
        <v>1</v>
      </c>
      <c r="AF428" s="211" t="str">
        <f ca="1">IF(Y428&lt;1,"1","")</f>
        <v>1</v>
      </c>
      <c r="AG428" s="211" t="e">
        <f ca="1">IF(AB428&lt;-15%,"1","")</f>
        <v>#DIV/0!</v>
      </c>
      <c r="AH428" s="211" t="e">
        <f>IF(AA428&lt;40%,"1","")</f>
        <v>#DIV/0!</v>
      </c>
      <c r="AI428" s="211" t="e">
        <f ca="1">IF(W428&gt;23,IF(AA428&lt;60%,"1",""),"")</f>
        <v>#DIV/0!</v>
      </c>
      <c r="AJ428" s="211" t="e">
        <f ca="1">IF(Y428&lt;7,IF(AA428&lt;40%,"1",""),"")</f>
        <v>#DIV/0!</v>
      </c>
      <c r="AK428" s="211" t="str">
        <f ca="1">IF(AD428&lt;0,"1","")</f>
        <v/>
      </c>
      <c r="AL428" s="218"/>
      <c r="AM428" s="218"/>
      <c r="AN428" s="211" t="e">
        <f>VLOOKUP(J428,'[2]Region code'!$A$3:$B$9,2,FALSE)</f>
        <v>#N/A</v>
      </c>
    </row>
    <row r="429" spans="1:40">
      <c r="R429" s="167">
        <f>IF(MONTH(M429)&gt;6,YEAR(M429)+1,YEAR(M429))</f>
        <v>1900</v>
      </c>
      <c r="S429" s="215">
        <f>YEAR(L429)</f>
        <v>1900</v>
      </c>
      <c r="T429" s="214">
        <f>MONTH(L429)</f>
        <v>1</v>
      </c>
      <c r="U429" s="211" t="str">
        <f>IF(T429&gt;9,CONCATENATE(S429,T429),CONCATENATE(S429,"0",T429))</f>
        <v>190001</v>
      </c>
      <c r="V429" s="214">
        <f>N429-O429</f>
        <v>0</v>
      </c>
      <c r="W429" s="214">
        <f ca="1">ROUNDUP((TODAY()-L429)/(365.25/12),0)</f>
        <v>1433</v>
      </c>
      <c r="X429" s="214">
        <f>ROUNDDOWN((M429-L429)/(365.25/12),0)</f>
        <v>0</v>
      </c>
      <c r="Y429" s="214">
        <f ca="1">ROUNDDOWN((M429-TODAY())/(365.25/12),0)</f>
        <v>-1432</v>
      </c>
      <c r="Z429" s="216" t="e">
        <f ca="1">W429/X429</f>
        <v>#DIV/0!</v>
      </c>
      <c r="AA429" s="216" t="e">
        <f>O429/N429</f>
        <v>#DIV/0!</v>
      </c>
      <c r="AB429" s="216" t="e">
        <f ca="1">AA429-Z429</f>
        <v>#DIV/0!</v>
      </c>
      <c r="AC429" s="217">
        <f ca="1">O429/W429</f>
        <v>0</v>
      </c>
      <c r="AD429" s="214">
        <f ca="1">V429-(("june 30, 2018"-TODAY())*AC429)</f>
        <v>0</v>
      </c>
      <c r="AE429" s="211" t="str">
        <f ca="1">IF(W429&gt;36,"1","")</f>
        <v>1</v>
      </c>
      <c r="AF429" s="211" t="str">
        <f ca="1">IF(Y429&lt;1,"1","")</f>
        <v>1</v>
      </c>
      <c r="AG429" s="211" t="e">
        <f ca="1">IF(AB429&lt;-15%,"1","")</f>
        <v>#DIV/0!</v>
      </c>
      <c r="AH429" s="211" t="e">
        <f>IF(AA429&lt;40%,"1","")</f>
        <v>#DIV/0!</v>
      </c>
      <c r="AI429" s="211" t="e">
        <f ca="1">IF(W429&gt;23,IF(AA429&lt;60%,"1",""),"")</f>
        <v>#DIV/0!</v>
      </c>
      <c r="AJ429" s="211" t="e">
        <f ca="1">IF(Y429&lt;7,IF(AA429&lt;40%,"1",""),"")</f>
        <v>#DIV/0!</v>
      </c>
      <c r="AK429" s="211" t="str">
        <f ca="1">IF(AD429&lt;0,"1","")</f>
        <v/>
      </c>
      <c r="AL429" s="218"/>
      <c r="AM429" s="218"/>
      <c r="AN429" s="211" t="e">
        <f>VLOOKUP(J429,'[2]Region code'!$A$3:$B$9,2,FALSE)</f>
        <v>#N/A</v>
      </c>
    </row>
    <row r="430" spans="1:40">
      <c r="R430" s="167">
        <f>IF(MONTH(M430)&gt;6,YEAR(M430)+1,YEAR(M430))</f>
        <v>1900</v>
      </c>
      <c r="S430" s="215">
        <f>YEAR(L430)</f>
        <v>1900</v>
      </c>
      <c r="T430" s="214">
        <f>MONTH(L430)</f>
        <v>1</v>
      </c>
      <c r="U430" s="211" t="str">
        <f>IF(T430&gt;9,CONCATENATE(S430,T430),CONCATENATE(S430,"0",T430))</f>
        <v>190001</v>
      </c>
      <c r="V430" s="214">
        <f>N430-O430</f>
        <v>0</v>
      </c>
      <c r="W430" s="214">
        <f ca="1">ROUNDUP((TODAY()-L430)/(365.25/12),0)</f>
        <v>1433</v>
      </c>
      <c r="X430" s="214">
        <f>ROUNDDOWN((M430-L430)/(365.25/12),0)</f>
        <v>0</v>
      </c>
      <c r="Y430" s="214">
        <f ca="1">ROUNDDOWN((M430-TODAY())/(365.25/12),0)</f>
        <v>-1432</v>
      </c>
      <c r="Z430" s="216" t="e">
        <f ca="1">W430/X430</f>
        <v>#DIV/0!</v>
      </c>
      <c r="AA430" s="216" t="e">
        <f>O430/N430</f>
        <v>#DIV/0!</v>
      </c>
      <c r="AB430" s="216" t="e">
        <f ca="1">AA430-Z430</f>
        <v>#DIV/0!</v>
      </c>
      <c r="AC430" s="217">
        <f ca="1">O430/W430</f>
        <v>0</v>
      </c>
      <c r="AD430" s="214">
        <f ca="1">V430-(("june 30, 2018"-TODAY())*AC430)</f>
        <v>0</v>
      </c>
      <c r="AE430" s="211" t="str">
        <f ca="1">IF(W430&gt;36,"1","")</f>
        <v>1</v>
      </c>
      <c r="AF430" s="211" t="str">
        <f ca="1">IF(Y430&lt;1,"1","")</f>
        <v>1</v>
      </c>
      <c r="AG430" s="211" t="e">
        <f ca="1">IF(AB430&lt;-15%,"1","")</f>
        <v>#DIV/0!</v>
      </c>
      <c r="AH430" s="211" t="e">
        <f>IF(AA430&lt;40%,"1","")</f>
        <v>#DIV/0!</v>
      </c>
      <c r="AI430" s="211" t="e">
        <f ca="1">IF(W430&gt;23,IF(AA430&lt;60%,"1",""),"")</f>
        <v>#DIV/0!</v>
      </c>
      <c r="AJ430" s="211" t="e">
        <f ca="1">IF(Y430&lt;7,IF(AA430&lt;40%,"1",""),"")</f>
        <v>#DIV/0!</v>
      </c>
      <c r="AK430" s="211" t="str">
        <f ca="1">IF(AD430&lt;0,"1","")</f>
        <v/>
      </c>
      <c r="AL430" s="218"/>
      <c r="AM430" s="218"/>
      <c r="AN430" s="211" t="e">
        <f>VLOOKUP(J430,'[2]Region code'!$A$3:$B$9,2,FALSE)</f>
        <v>#N/A</v>
      </c>
    </row>
    <row r="431" spans="1:40">
      <c r="R431" s="167">
        <f>IF(MONTH(M431)&gt;6,YEAR(M431)+1,YEAR(M431))</f>
        <v>1900</v>
      </c>
      <c r="S431" s="215">
        <f>YEAR(L431)</f>
        <v>1900</v>
      </c>
      <c r="T431" s="214">
        <f>MONTH(L431)</f>
        <v>1</v>
      </c>
      <c r="U431" s="211" t="str">
        <f>IF(T431&gt;9,CONCATENATE(S431,T431),CONCATENATE(S431,"0",T431))</f>
        <v>190001</v>
      </c>
      <c r="V431" s="214">
        <f>N431-O431</f>
        <v>0</v>
      </c>
      <c r="W431" s="214">
        <f ca="1">ROUNDUP((TODAY()-L431)/(365.25/12),0)</f>
        <v>1433</v>
      </c>
      <c r="X431" s="214">
        <f>ROUNDDOWN((M431-L431)/(365.25/12),0)</f>
        <v>0</v>
      </c>
      <c r="Y431" s="214">
        <f ca="1">ROUNDDOWN((M431-TODAY())/(365.25/12),0)</f>
        <v>-1432</v>
      </c>
      <c r="Z431" s="216" t="e">
        <f ca="1">W431/X431</f>
        <v>#DIV/0!</v>
      </c>
      <c r="AA431" s="216" t="e">
        <f>O431/N431</f>
        <v>#DIV/0!</v>
      </c>
      <c r="AB431" s="216" t="e">
        <f ca="1">AA431-Z431</f>
        <v>#DIV/0!</v>
      </c>
      <c r="AC431" s="217">
        <f ca="1">O431/W431</f>
        <v>0</v>
      </c>
      <c r="AD431" s="214">
        <f ca="1">V431-(("june 30, 2018"-TODAY())*AC431)</f>
        <v>0</v>
      </c>
      <c r="AE431" s="211" t="str">
        <f ca="1">IF(W431&gt;36,"1","")</f>
        <v>1</v>
      </c>
      <c r="AF431" s="211" t="str">
        <f ca="1">IF(Y431&lt;1,"1","")</f>
        <v>1</v>
      </c>
      <c r="AG431" s="211" t="e">
        <f ca="1">IF(AB431&lt;-15%,"1","")</f>
        <v>#DIV/0!</v>
      </c>
      <c r="AH431" s="211" t="e">
        <f>IF(AA431&lt;40%,"1","")</f>
        <v>#DIV/0!</v>
      </c>
      <c r="AI431" s="211" t="e">
        <f ca="1">IF(W431&gt;23,IF(AA431&lt;60%,"1",""),"")</f>
        <v>#DIV/0!</v>
      </c>
      <c r="AJ431" s="211" t="e">
        <f ca="1">IF(Y431&lt;7,IF(AA431&lt;40%,"1",""),"")</f>
        <v>#DIV/0!</v>
      </c>
      <c r="AK431" s="211" t="str">
        <f ca="1">IF(AD431&lt;0,"1","")</f>
        <v/>
      </c>
      <c r="AL431" s="218"/>
      <c r="AM431" s="218"/>
      <c r="AN431" s="211" t="e">
        <f>VLOOKUP(J431,'[2]Region code'!$A$3:$B$9,2,FALSE)</f>
        <v>#N/A</v>
      </c>
    </row>
    <row r="432" spans="1:40">
      <c r="R432" s="167">
        <f>IF(MONTH(M432)&gt;6,YEAR(M432)+1,YEAR(M432))</f>
        <v>1900</v>
      </c>
      <c r="S432" s="215">
        <f>YEAR(L432)</f>
        <v>1900</v>
      </c>
      <c r="T432" s="214">
        <f>MONTH(L432)</f>
        <v>1</v>
      </c>
      <c r="U432" s="211" t="str">
        <f>IF(T432&gt;9,CONCATENATE(S432,T432),CONCATENATE(S432,"0",T432))</f>
        <v>190001</v>
      </c>
      <c r="V432" s="214">
        <f>N432-O432</f>
        <v>0</v>
      </c>
      <c r="W432" s="214">
        <f ca="1">ROUNDUP((TODAY()-L432)/(365.25/12),0)</f>
        <v>1433</v>
      </c>
      <c r="X432" s="214">
        <f>ROUNDDOWN((M432-L432)/(365.25/12),0)</f>
        <v>0</v>
      </c>
      <c r="Y432" s="214">
        <f ca="1">ROUNDDOWN((M432-TODAY())/(365.25/12),0)</f>
        <v>-1432</v>
      </c>
      <c r="Z432" s="216" t="e">
        <f ca="1">W432/X432</f>
        <v>#DIV/0!</v>
      </c>
      <c r="AA432" s="216" t="e">
        <f>O432/N432</f>
        <v>#DIV/0!</v>
      </c>
      <c r="AB432" s="216" t="e">
        <f ca="1">AA432-Z432</f>
        <v>#DIV/0!</v>
      </c>
      <c r="AC432" s="217">
        <f ca="1">O432/W432</f>
        <v>0</v>
      </c>
      <c r="AD432" s="214">
        <f ca="1">V432-(("june 30, 2018"-TODAY())*AC432)</f>
        <v>0</v>
      </c>
      <c r="AE432" s="211" t="str">
        <f ca="1">IF(W432&gt;36,"1","")</f>
        <v>1</v>
      </c>
      <c r="AF432" s="211" t="str">
        <f ca="1">IF(Y432&lt;1,"1","")</f>
        <v>1</v>
      </c>
      <c r="AG432" s="211" t="e">
        <f ca="1">IF(AB432&lt;-15%,"1","")</f>
        <v>#DIV/0!</v>
      </c>
      <c r="AH432" s="211" t="e">
        <f>IF(AA432&lt;40%,"1","")</f>
        <v>#DIV/0!</v>
      </c>
      <c r="AI432" s="211" t="e">
        <f ca="1">IF(W432&gt;23,IF(AA432&lt;60%,"1",""),"")</f>
        <v>#DIV/0!</v>
      </c>
      <c r="AJ432" s="211" t="e">
        <f ca="1">IF(Y432&lt;7,IF(AA432&lt;40%,"1",""),"")</f>
        <v>#DIV/0!</v>
      </c>
      <c r="AK432" s="211" t="str">
        <f ca="1">IF(AD432&lt;0,"1","")</f>
        <v/>
      </c>
      <c r="AL432" s="218"/>
      <c r="AM432" s="218"/>
      <c r="AN432" s="211" t="e">
        <f>VLOOKUP(J432,'[2]Region code'!$A$3:$B$9,2,FALSE)</f>
        <v>#N/A</v>
      </c>
    </row>
    <row r="433" spans="18:40">
      <c r="R433" s="167">
        <f>IF(MONTH(M433)&gt;6,YEAR(M433)+1,YEAR(M433))</f>
        <v>1900</v>
      </c>
      <c r="S433" s="215">
        <f>YEAR(L433)</f>
        <v>1900</v>
      </c>
      <c r="T433" s="214">
        <f>MONTH(L433)</f>
        <v>1</v>
      </c>
      <c r="U433" s="211" t="str">
        <f>IF(T433&gt;9,CONCATENATE(S433,T433),CONCATENATE(S433,"0",T433))</f>
        <v>190001</v>
      </c>
      <c r="V433" s="214">
        <f>N433-O433</f>
        <v>0</v>
      </c>
      <c r="W433" s="214">
        <f ca="1">ROUNDUP((TODAY()-L433)/(365.25/12),0)</f>
        <v>1433</v>
      </c>
      <c r="X433" s="214">
        <f>ROUNDDOWN((M433-L433)/(365.25/12),0)</f>
        <v>0</v>
      </c>
      <c r="Y433" s="214">
        <f ca="1">ROUNDDOWN((M433-TODAY())/(365.25/12),0)</f>
        <v>-1432</v>
      </c>
      <c r="Z433" s="216" t="e">
        <f ca="1">W433/X433</f>
        <v>#DIV/0!</v>
      </c>
      <c r="AA433" s="216" t="e">
        <f>O433/N433</f>
        <v>#DIV/0!</v>
      </c>
      <c r="AB433" s="216" t="e">
        <f ca="1">AA433-Z433</f>
        <v>#DIV/0!</v>
      </c>
      <c r="AC433" s="217">
        <f ca="1">O433/W433</f>
        <v>0</v>
      </c>
      <c r="AD433" s="214">
        <f ca="1">V433-(("june 30, 2018"-TODAY())*AC433)</f>
        <v>0</v>
      </c>
      <c r="AE433" s="211" t="str">
        <f ca="1">IF(W433&gt;36,"1","")</f>
        <v>1</v>
      </c>
      <c r="AF433" s="211" t="str">
        <f ca="1">IF(Y433&lt;1,"1","")</f>
        <v>1</v>
      </c>
      <c r="AG433" s="211" t="e">
        <f ca="1">IF(AB433&lt;-15%,"1","")</f>
        <v>#DIV/0!</v>
      </c>
      <c r="AH433" s="211" t="e">
        <f>IF(AA433&lt;40%,"1","")</f>
        <v>#DIV/0!</v>
      </c>
      <c r="AI433" s="211" t="e">
        <f ca="1">IF(W433&gt;23,IF(AA433&lt;60%,"1",""),"")</f>
        <v>#DIV/0!</v>
      </c>
      <c r="AJ433" s="211" t="e">
        <f ca="1">IF(Y433&lt;7,IF(AA433&lt;40%,"1",""),"")</f>
        <v>#DIV/0!</v>
      </c>
      <c r="AK433" s="211" t="str">
        <f ca="1">IF(AD433&lt;0,"1","")</f>
        <v/>
      </c>
      <c r="AL433" s="218"/>
      <c r="AM433" s="218"/>
      <c r="AN433" s="211" t="e">
        <f>VLOOKUP(J433,'[2]Region code'!$A$3:$B$9,2,FALSE)</f>
        <v>#N/A</v>
      </c>
    </row>
    <row r="434" spans="18:40">
      <c r="R434" s="167">
        <f>IF(MONTH(M434)&gt;6,YEAR(M434)+1,YEAR(M434))</f>
        <v>1900</v>
      </c>
      <c r="S434" s="215">
        <f>YEAR(L434)</f>
        <v>1900</v>
      </c>
      <c r="T434" s="214">
        <f>MONTH(L434)</f>
        <v>1</v>
      </c>
      <c r="U434" s="211" t="str">
        <f>IF(T434&gt;9,CONCATENATE(S434,T434),CONCATENATE(S434,"0",T434))</f>
        <v>190001</v>
      </c>
      <c r="V434" s="214">
        <f>N434-O434</f>
        <v>0</v>
      </c>
      <c r="W434" s="214">
        <f ca="1">ROUNDUP((TODAY()-L434)/(365.25/12),0)</f>
        <v>1433</v>
      </c>
      <c r="X434" s="214">
        <f>ROUNDDOWN((M434-L434)/(365.25/12),0)</f>
        <v>0</v>
      </c>
      <c r="Y434" s="214">
        <f ca="1">ROUNDDOWN((M434-TODAY())/(365.25/12),0)</f>
        <v>-1432</v>
      </c>
      <c r="Z434" s="216" t="e">
        <f ca="1">W434/X434</f>
        <v>#DIV/0!</v>
      </c>
      <c r="AA434" s="216" t="e">
        <f>O434/N434</f>
        <v>#DIV/0!</v>
      </c>
      <c r="AB434" s="216" t="e">
        <f ca="1">AA434-Z434</f>
        <v>#DIV/0!</v>
      </c>
      <c r="AC434" s="217">
        <f ca="1">O434/W434</f>
        <v>0</v>
      </c>
      <c r="AD434" s="214">
        <f ca="1">V434-(("june 30, 2018"-TODAY())*AC434)</f>
        <v>0</v>
      </c>
      <c r="AE434" s="211" t="str">
        <f ca="1">IF(W434&gt;36,"1","")</f>
        <v>1</v>
      </c>
      <c r="AF434" s="211" t="str">
        <f ca="1">IF(Y434&lt;1,"1","")</f>
        <v>1</v>
      </c>
      <c r="AG434" s="211" t="e">
        <f ca="1">IF(AB434&lt;-15%,"1","")</f>
        <v>#DIV/0!</v>
      </c>
      <c r="AH434" s="211" t="e">
        <f>IF(AA434&lt;40%,"1","")</f>
        <v>#DIV/0!</v>
      </c>
      <c r="AI434" s="211" t="e">
        <f ca="1">IF(W434&gt;23,IF(AA434&lt;60%,"1",""),"")</f>
        <v>#DIV/0!</v>
      </c>
      <c r="AJ434" s="211" t="e">
        <f ca="1">IF(Y434&lt;7,IF(AA434&lt;40%,"1",""),"")</f>
        <v>#DIV/0!</v>
      </c>
      <c r="AK434" s="211" t="str">
        <f ca="1">IF(AD434&lt;0,"1","")</f>
        <v/>
      </c>
      <c r="AL434" s="218"/>
      <c r="AM434" s="218"/>
      <c r="AN434" s="211" t="e">
        <f>VLOOKUP(J434,'[2]Region code'!$A$3:$B$9,2,FALSE)</f>
        <v>#N/A</v>
      </c>
    </row>
    <row r="435" spans="18:40">
      <c r="R435" s="167">
        <f>IF(MONTH(M435)&gt;6,YEAR(M435)+1,YEAR(M435))</f>
        <v>1900</v>
      </c>
      <c r="S435" s="215">
        <f>YEAR(L435)</f>
        <v>1900</v>
      </c>
      <c r="T435" s="214">
        <f>MONTH(L435)</f>
        <v>1</v>
      </c>
      <c r="U435" s="211" t="str">
        <f>IF(T435&gt;9,CONCATENATE(S435,T435),CONCATENATE(S435,"0",T435))</f>
        <v>190001</v>
      </c>
      <c r="V435" s="214">
        <f>N435-O435</f>
        <v>0</v>
      </c>
      <c r="W435" s="214">
        <f ca="1">ROUNDUP((TODAY()-L435)/(365.25/12),0)</f>
        <v>1433</v>
      </c>
      <c r="X435" s="214">
        <f>ROUNDDOWN((M435-L435)/(365.25/12),0)</f>
        <v>0</v>
      </c>
      <c r="Y435" s="214">
        <f ca="1">ROUNDDOWN((M435-TODAY())/(365.25/12),0)</f>
        <v>-1432</v>
      </c>
      <c r="Z435" s="216" t="e">
        <f ca="1">W435/X435</f>
        <v>#DIV/0!</v>
      </c>
      <c r="AA435" s="216" t="e">
        <f>O435/N435</f>
        <v>#DIV/0!</v>
      </c>
      <c r="AB435" s="216" t="e">
        <f ca="1">AA435-Z435</f>
        <v>#DIV/0!</v>
      </c>
      <c r="AC435" s="217">
        <f ca="1">O435/W435</f>
        <v>0</v>
      </c>
      <c r="AD435" s="214">
        <f ca="1">V435-(("june 30, 2018"-TODAY())*AC435)</f>
        <v>0</v>
      </c>
      <c r="AE435" s="211" t="str">
        <f ca="1">IF(W435&gt;36,"1","")</f>
        <v>1</v>
      </c>
      <c r="AF435" s="211" t="str">
        <f ca="1">IF(Y435&lt;1,"1","")</f>
        <v>1</v>
      </c>
      <c r="AG435" s="211" t="e">
        <f ca="1">IF(AB435&lt;-15%,"1","")</f>
        <v>#DIV/0!</v>
      </c>
      <c r="AH435" s="211" t="e">
        <f>IF(AA435&lt;40%,"1","")</f>
        <v>#DIV/0!</v>
      </c>
      <c r="AI435" s="211" t="e">
        <f ca="1">IF(W435&gt;23,IF(AA435&lt;60%,"1",""),"")</f>
        <v>#DIV/0!</v>
      </c>
      <c r="AJ435" s="211" t="e">
        <f ca="1">IF(Y435&lt;7,IF(AA435&lt;40%,"1",""),"")</f>
        <v>#DIV/0!</v>
      </c>
      <c r="AK435" s="211" t="str">
        <f ca="1">IF(AD435&lt;0,"1","")</f>
        <v/>
      </c>
      <c r="AL435" s="218"/>
      <c r="AM435" s="218"/>
      <c r="AN435" s="211" t="e">
        <f>VLOOKUP(J435,'[2]Region code'!$A$3:$B$9,2,FALSE)</f>
        <v>#N/A</v>
      </c>
    </row>
    <row r="436" spans="18:40">
      <c r="R436" s="167">
        <f>IF(MONTH(M436)&gt;6,YEAR(M436)+1,YEAR(M436))</f>
        <v>1900</v>
      </c>
      <c r="S436" s="215">
        <f>YEAR(L436)</f>
        <v>1900</v>
      </c>
      <c r="T436" s="214">
        <f>MONTH(L436)</f>
        <v>1</v>
      </c>
      <c r="U436" s="211" t="str">
        <f>IF(T436&gt;9,CONCATENATE(S436,T436),CONCATENATE(S436,"0",T436))</f>
        <v>190001</v>
      </c>
      <c r="V436" s="214">
        <f>N436-O436</f>
        <v>0</v>
      </c>
      <c r="W436" s="214">
        <f ca="1">ROUNDUP((TODAY()-L436)/(365.25/12),0)</f>
        <v>1433</v>
      </c>
      <c r="X436" s="214">
        <f>ROUNDDOWN((M436-L436)/(365.25/12),0)</f>
        <v>0</v>
      </c>
      <c r="Y436" s="214">
        <f ca="1">ROUNDDOWN((M436-TODAY())/(365.25/12),0)</f>
        <v>-1432</v>
      </c>
      <c r="Z436" s="216" t="e">
        <f ca="1">W436/X436</f>
        <v>#DIV/0!</v>
      </c>
      <c r="AA436" s="216" t="e">
        <f>O436/N436</f>
        <v>#DIV/0!</v>
      </c>
      <c r="AB436" s="216" t="e">
        <f ca="1">AA436-Z436</f>
        <v>#DIV/0!</v>
      </c>
      <c r="AC436" s="217">
        <f ca="1">O436/W436</f>
        <v>0</v>
      </c>
      <c r="AD436" s="214">
        <f ca="1">V436-(("june 30, 2018"-TODAY())*AC436)</f>
        <v>0</v>
      </c>
      <c r="AE436" s="211" t="str">
        <f ca="1">IF(W436&gt;36,"1","")</f>
        <v>1</v>
      </c>
      <c r="AF436" s="211" t="str">
        <f ca="1">IF(Y436&lt;1,"1","")</f>
        <v>1</v>
      </c>
      <c r="AG436" s="211" t="e">
        <f ca="1">IF(AB436&lt;-15%,"1","")</f>
        <v>#DIV/0!</v>
      </c>
      <c r="AH436" s="211" t="e">
        <f>IF(AA436&lt;40%,"1","")</f>
        <v>#DIV/0!</v>
      </c>
      <c r="AI436" s="211" t="e">
        <f ca="1">IF(W436&gt;23,IF(AA436&lt;60%,"1",""),"")</f>
        <v>#DIV/0!</v>
      </c>
      <c r="AJ436" s="211" t="e">
        <f ca="1">IF(Y436&lt;7,IF(AA436&lt;40%,"1",""),"")</f>
        <v>#DIV/0!</v>
      </c>
      <c r="AK436" s="211" t="str">
        <f ca="1">IF(AD436&lt;0,"1","")</f>
        <v/>
      </c>
      <c r="AL436" s="218"/>
      <c r="AM436" s="218"/>
      <c r="AN436" s="211" t="e">
        <f>VLOOKUP(J436,'[2]Region code'!$A$3:$B$9,2,FALSE)</f>
        <v>#N/A</v>
      </c>
    </row>
    <row r="437" spans="18:40">
      <c r="R437" s="167">
        <f>IF(MONTH(M437)&gt;6,YEAR(M437)+1,YEAR(M437))</f>
        <v>1900</v>
      </c>
      <c r="S437" s="215">
        <f>YEAR(L437)</f>
        <v>1900</v>
      </c>
      <c r="T437" s="214">
        <f>MONTH(L437)</f>
        <v>1</v>
      </c>
      <c r="U437" s="211" t="str">
        <f>IF(T437&gt;9,CONCATENATE(S437,T437),CONCATENATE(S437,"0",T437))</f>
        <v>190001</v>
      </c>
      <c r="V437" s="214">
        <f>N437-O437</f>
        <v>0</v>
      </c>
      <c r="W437" s="214">
        <f ca="1">ROUNDUP((TODAY()-L437)/(365.25/12),0)</f>
        <v>1433</v>
      </c>
      <c r="X437" s="214">
        <f>ROUNDDOWN((M437-L437)/(365.25/12),0)</f>
        <v>0</v>
      </c>
      <c r="Y437" s="214">
        <f ca="1">ROUNDDOWN((M437-TODAY())/(365.25/12),0)</f>
        <v>-1432</v>
      </c>
      <c r="Z437" s="216" t="e">
        <f ca="1">W437/X437</f>
        <v>#DIV/0!</v>
      </c>
      <c r="AA437" s="216" t="e">
        <f>O437/N437</f>
        <v>#DIV/0!</v>
      </c>
      <c r="AB437" s="216" t="e">
        <f ca="1">AA437-Z437</f>
        <v>#DIV/0!</v>
      </c>
      <c r="AC437" s="217">
        <f ca="1">O437/W437</f>
        <v>0</v>
      </c>
      <c r="AD437" s="214">
        <f ca="1">V437-(("june 30, 2018"-TODAY())*AC437)</f>
        <v>0</v>
      </c>
      <c r="AE437" s="211" t="str">
        <f ca="1">IF(W437&gt;36,"1","")</f>
        <v>1</v>
      </c>
      <c r="AF437" s="211" t="str">
        <f ca="1">IF(Y437&lt;1,"1","")</f>
        <v>1</v>
      </c>
      <c r="AG437" s="211" t="e">
        <f ca="1">IF(AB437&lt;-15%,"1","")</f>
        <v>#DIV/0!</v>
      </c>
      <c r="AH437" s="211" t="e">
        <f>IF(AA437&lt;40%,"1","")</f>
        <v>#DIV/0!</v>
      </c>
      <c r="AI437" s="211" t="e">
        <f ca="1">IF(W437&gt;23,IF(AA437&lt;60%,"1",""),"")</f>
        <v>#DIV/0!</v>
      </c>
      <c r="AJ437" s="211" t="e">
        <f ca="1">IF(Y437&lt;7,IF(AA437&lt;40%,"1",""),"")</f>
        <v>#DIV/0!</v>
      </c>
      <c r="AK437" s="211" t="str">
        <f ca="1">IF(AD437&lt;0,"1","")</f>
        <v/>
      </c>
      <c r="AL437" s="218"/>
      <c r="AM437" s="218"/>
      <c r="AN437" s="211" t="e">
        <f>VLOOKUP(J437,'[2]Region code'!$A$3:$B$9,2,FALSE)</f>
        <v>#N/A</v>
      </c>
    </row>
    <row r="438" spans="18:40">
      <c r="R438" s="167">
        <f>IF(MONTH(M438)&gt;6,YEAR(M438)+1,YEAR(M438))</f>
        <v>1900</v>
      </c>
      <c r="S438" s="215">
        <f>YEAR(L438)</f>
        <v>1900</v>
      </c>
      <c r="T438" s="214">
        <f>MONTH(L438)</f>
        <v>1</v>
      </c>
      <c r="U438" s="211" t="str">
        <f>IF(T438&gt;9,CONCATENATE(S438,T438),CONCATENATE(S438,"0",T438))</f>
        <v>190001</v>
      </c>
      <c r="V438" s="214">
        <f>N438-O438</f>
        <v>0</v>
      </c>
      <c r="W438" s="214">
        <f ca="1">ROUNDUP((TODAY()-L438)/(365.25/12),0)</f>
        <v>1433</v>
      </c>
      <c r="X438" s="214">
        <f>ROUNDDOWN((M438-L438)/(365.25/12),0)</f>
        <v>0</v>
      </c>
      <c r="Y438" s="214">
        <f ca="1">ROUNDDOWN((M438-TODAY())/(365.25/12),0)</f>
        <v>-1432</v>
      </c>
      <c r="Z438" s="216" t="e">
        <f ca="1">W438/X438</f>
        <v>#DIV/0!</v>
      </c>
      <c r="AA438" s="216" t="e">
        <f>O438/N438</f>
        <v>#DIV/0!</v>
      </c>
      <c r="AB438" s="216" t="e">
        <f ca="1">AA438-Z438</f>
        <v>#DIV/0!</v>
      </c>
      <c r="AC438" s="217">
        <f ca="1">O438/W438</f>
        <v>0</v>
      </c>
      <c r="AD438" s="214">
        <f ca="1">V438-(("june 30, 2018"-TODAY())*AC438)</f>
        <v>0</v>
      </c>
      <c r="AE438" s="211" t="str">
        <f ca="1">IF(W438&gt;36,"1","")</f>
        <v>1</v>
      </c>
      <c r="AF438" s="211" t="str">
        <f ca="1">IF(Y438&lt;1,"1","")</f>
        <v>1</v>
      </c>
      <c r="AG438" s="211" t="e">
        <f ca="1">IF(AB438&lt;-15%,"1","")</f>
        <v>#DIV/0!</v>
      </c>
      <c r="AH438" s="211" t="e">
        <f>IF(AA438&lt;40%,"1","")</f>
        <v>#DIV/0!</v>
      </c>
      <c r="AI438" s="211" t="e">
        <f ca="1">IF(W438&gt;23,IF(AA438&lt;60%,"1",""),"")</f>
        <v>#DIV/0!</v>
      </c>
      <c r="AJ438" s="211" t="e">
        <f ca="1">IF(Y438&lt;7,IF(AA438&lt;40%,"1",""),"")</f>
        <v>#DIV/0!</v>
      </c>
      <c r="AK438" s="211" t="str">
        <f ca="1">IF(AD438&lt;0,"1","")</f>
        <v/>
      </c>
      <c r="AL438" s="218"/>
      <c r="AM438" s="218"/>
      <c r="AN438" s="211" t="e">
        <f>VLOOKUP(J438,'[2]Region code'!$A$3:$B$9,2,FALSE)</f>
        <v>#N/A</v>
      </c>
    </row>
    <row r="439" spans="18:40">
      <c r="R439" s="167">
        <f>IF(MONTH(M439)&gt;6,YEAR(M439)+1,YEAR(M439))</f>
        <v>1900</v>
      </c>
      <c r="S439" s="215">
        <f>YEAR(L439)</f>
        <v>1900</v>
      </c>
      <c r="T439" s="214">
        <f>MONTH(L439)</f>
        <v>1</v>
      </c>
      <c r="U439" s="211" t="str">
        <f>IF(T439&gt;9,CONCATENATE(S439,T439),CONCATENATE(S439,"0",T439))</f>
        <v>190001</v>
      </c>
      <c r="V439" s="214">
        <f>N439-O439</f>
        <v>0</v>
      </c>
      <c r="W439" s="214">
        <f ca="1">ROUNDUP((TODAY()-L439)/(365.25/12),0)</f>
        <v>1433</v>
      </c>
      <c r="X439" s="214">
        <f>ROUNDDOWN((M439-L439)/(365.25/12),0)</f>
        <v>0</v>
      </c>
      <c r="Y439" s="214">
        <f ca="1">ROUNDDOWN((M439-TODAY())/(365.25/12),0)</f>
        <v>-1432</v>
      </c>
      <c r="Z439" s="216" t="e">
        <f ca="1">W439/X439</f>
        <v>#DIV/0!</v>
      </c>
      <c r="AA439" s="216" t="e">
        <f>O439/N439</f>
        <v>#DIV/0!</v>
      </c>
      <c r="AB439" s="216" t="e">
        <f ca="1">AA439-Z439</f>
        <v>#DIV/0!</v>
      </c>
      <c r="AC439" s="217">
        <f ca="1">O439/W439</f>
        <v>0</v>
      </c>
      <c r="AD439" s="214">
        <f ca="1">V439-(("june 30, 2018"-TODAY())*AC439)</f>
        <v>0</v>
      </c>
      <c r="AE439" s="211" t="str">
        <f ca="1">IF(W439&gt;36,"1","")</f>
        <v>1</v>
      </c>
      <c r="AF439" s="211" t="str">
        <f ca="1">IF(Y439&lt;1,"1","")</f>
        <v>1</v>
      </c>
      <c r="AG439" s="211" t="e">
        <f ca="1">IF(AB439&lt;-15%,"1","")</f>
        <v>#DIV/0!</v>
      </c>
      <c r="AH439" s="211" t="e">
        <f>IF(AA439&lt;40%,"1","")</f>
        <v>#DIV/0!</v>
      </c>
      <c r="AI439" s="211" t="e">
        <f ca="1">IF(W439&gt;23,IF(AA439&lt;60%,"1",""),"")</f>
        <v>#DIV/0!</v>
      </c>
      <c r="AJ439" s="211" t="e">
        <f ca="1">IF(Y439&lt;7,IF(AA439&lt;40%,"1",""),"")</f>
        <v>#DIV/0!</v>
      </c>
      <c r="AK439" s="211" t="str">
        <f ca="1">IF(AD439&lt;0,"1","")</f>
        <v/>
      </c>
      <c r="AL439" s="218"/>
      <c r="AM439" s="218"/>
      <c r="AN439" s="211" t="e">
        <f>VLOOKUP(J439,'[2]Region code'!$A$3:$B$9,2,FALSE)</f>
        <v>#N/A</v>
      </c>
    </row>
    <row r="440" spans="18:40">
      <c r="R440" s="167">
        <f>IF(MONTH(M440)&gt;6,YEAR(M440)+1,YEAR(M440))</f>
        <v>1900</v>
      </c>
      <c r="S440" s="215">
        <f>YEAR(L440)</f>
        <v>1900</v>
      </c>
      <c r="T440" s="214">
        <f>MONTH(L440)</f>
        <v>1</v>
      </c>
      <c r="U440" s="211" t="str">
        <f>IF(T440&gt;9,CONCATENATE(S440,T440),CONCATENATE(S440,"0",T440))</f>
        <v>190001</v>
      </c>
      <c r="V440" s="214">
        <f>N440-O440</f>
        <v>0</v>
      </c>
      <c r="W440" s="214">
        <f ca="1">ROUNDUP((TODAY()-L440)/(365.25/12),0)</f>
        <v>1433</v>
      </c>
      <c r="X440" s="214">
        <f>ROUNDDOWN((M440-L440)/(365.25/12),0)</f>
        <v>0</v>
      </c>
      <c r="Y440" s="214">
        <f ca="1">ROUNDDOWN((M440-TODAY())/(365.25/12),0)</f>
        <v>-1432</v>
      </c>
      <c r="Z440" s="216" t="e">
        <f ca="1">W440/X440</f>
        <v>#DIV/0!</v>
      </c>
      <c r="AA440" s="216" t="e">
        <f>O440/N440</f>
        <v>#DIV/0!</v>
      </c>
      <c r="AB440" s="216" t="e">
        <f ca="1">AA440-Z440</f>
        <v>#DIV/0!</v>
      </c>
      <c r="AC440" s="217">
        <f ca="1">O440/W440</f>
        <v>0</v>
      </c>
      <c r="AD440" s="214">
        <f ca="1">V440-(("june 30, 2018"-TODAY())*AC440)</f>
        <v>0</v>
      </c>
      <c r="AE440" s="211" t="str">
        <f ca="1">IF(W440&gt;36,"1","")</f>
        <v>1</v>
      </c>
      <c r="AF440" s="211" t="str">
        <f ca="1">IF(Y440&lt;1,"1","")</f>
        <v>1</v>
      </c>
      <c r="AG440" s="211" t="e">
        <f ca="1">IF(AB440&lt;-15%,"1","")</f>
        <v>#DIV/0!</v>
      </c>
      <c r="AH440" s="211" t="e">
        <f>IF(AA440&lt;40%,"1","")</f>
        <v>#DIV/0!</v>
      </c>
      <c r="AI440" s="211" t="e">
        <f ca="1">IF(W440&gt;23,IF(AA440&lt;60%,"1",""),"")</f>
        <v>#DIV/0!</v>
      </c>
      <c r="AJ440" s="211" t="e">
        <f ca="1">IF(Y440&lt;7,IF(AA440&lt;40%,"1",""),"")</f>
        <v>#DIV/0!</v>
      </c>
      <c r="AK440" s="211" t="str">
        <f ca="1">IF(AD440&lt;0,"1","")</f>
        <v/>
      </c>
      <c r="AL440" s="218"/>
      <c r="AM440" s="218"/>
      <c r="AN440" s="211" t="e">
        <f>VLOOKUP(J440,'[2]Region code'!$A$3:$B$9,2,FALSE)</f>
        <v>#N/A</v>
      </c>
    </row>
    <row r="441" spans="18:40">
      <c r="R441" s="167">
        <f>IF(MONTH(M441)&gt;6,YEAR(M441)+1,YEAR(M441))</f>
        <v>1900</v>
      </c>
      <c r="S441" s="215">
        <f>YEAR(L441)</f>
        <v>1900</v>
      </c>
      <c r="T441" s="214">
        <f>MONTH(L441)</f>
        <v>1</v>
      </c>
      <c r="U441" s="211" t="str">
        <f>IF(T441&gt;9,CONCATENATE(S441,T441),CONCATENATE(S441,"0",T441))</f>
        <v>190001</v>
      </c>
      <c r="V441" s="214">
        <f>N441-O441</f>
        <v>0</v>
      </c>
      <c r="W441" s="214">
        <f ca="1">ROUNDUP((TODAY()-L441)/(365.25/12),0)</f>
        <v>1433</v>
      </c>
      <c r="X441" s="214">
        <f>ROUNDDOWN((M441-L441)/(365.25/12),0)</f>
        <v>0</v>
      </c>
      <c r="Y441" s="214">
        <f ca="1">ROUNDDOWN((M441-TODAY())/(365.25/12),0)</f>
        <v>-1432</v>
      </c>
      <c r="Z441" s="216" t="e">
        <f ca="1">W441/X441</f>
        <v>#DIV/0!</v>
      </c>
      <c r="AA441" s="216" t="e">
        <f>O441/N441</f>
        <v>#DIV/0!</v>
      </c>
      <c r="AB441" s="216" t="e">
        <f ca="1">AA441-Z441</f>
        <v>#DIV/0!</v>
      </c>
      <c r="AC441" s="217">
        <f ca="1">O441/W441</f>
        <v>0</v>
      </c>
      <c r="AD441" s="214">
        <f ca="1">V441-(("june 30, 2018"-TODAY())*AC441)</f>
        <v>0</v>
      </c>
      <c r="AE441" s="211" t="str">
        <f ca="1">IF(W441&gt;36,"1","")</f>
        <v>1</v>
      </c>
      <c r="AF441" s="211" t="str">
        <f ca="1">IF(Y441&lt;1,"1","")</f>
        <v>1</v>
      </c>
      <c r="AG441" s="211" t="e">
        <f ca="1">IF(AB441&lt;-15%,"1","")</f>
        <v>#DIV/0!</v>
      </c>
      <c r="AH441" s="211" t="e">
        <f>IF(AA441&lt;40%,"1","")</f>
        <v>#DIV/0!</v>
      </c>
      <c r="AI441" s="211" t="e">
        <f ca="1">IF(W441&gt;23,IF(AA441&lt;60%,"1",""),"")</f>
        <v>#DIV/0!</v>
      </c>
      <c r="AJ441" s="211" t="e">
        <f ca="1">IF(Y441&lt;7,IF(AA441&lt;40%,"1",""),"")</f>
        <v>#DIV/0!</v>
      </c>
      <c r="AK441" s="211" t="str">
        <f ca="1">IF(AD441&lt;0,"1","")</f>
        <v/>
      </c>
      <c r="AL441" s="218"/>
      <c r="AM441" s="218"/>
      <c r="AN441" s="211" t="e">
        <f>VLOOKUP(J441,'[2]Region code'!$A$3:$B$9,2,FALSE)</f>
        <v>#N/A</v>
      </c>
    </row>
    <row r="442" spans="18:40">
      <c r="R442" s="167">
        <f>IF(MONTH(M442)&gt;6,YEAR(M442)+1,YEAR(M442))</f>
        <v>1900</v>
      </c>
      <c r="S442" s="215">
        <f>YEAR(L442)</f>
        <v>1900</v>
      </c>
      <c r="T442" s="214">
        <f>MONTH(L442)</f>
        <v>1</v>
      </c>
      <c r="U442" s="211" t="str">
        <f>IF(T442&gt;9,CONCATENATE(S442,T442),CONCATENATE(S442,"0",T442))</f>
        <v>190001</v>
      </c>
      <c r="V442" s="214">
        <f>N442-O442</f>
        <v>0</v>
      </c>
      <c r="W442" s="214">
        <f ca="1">ROUNDUP((TODAY()-L442)/(365.25/12),0)</f>
        <v>1433</v>
      </c>
      <c r="X442" s="214">
        <f>ROUNDDOWN((M442-L442)/(365.25/12),0)</f>
        <v>0</v>
      </c>
      <c r="Y442" s="214">
        <f ca="1">ROUNDDOWN((M442-TODAY())/(365.25/12),0)</f>
        <v>-1432</v>
      </c>
      <c r="Z442" s="216" t="e">
        <f ca="1">W442/X442</f>
        <v>#DIV/0!</v>
      </c>
      <c r="AA442" s="216" t="e">
        <f>O442/N442</f>
        <v>#DIV/0!</v>
      </c>
      <c r="AB442" s="216" t="e">
        <f ca="1">AA442-Z442</f>
        <v>#DIV/0!</v>
      </c>
      <c r="AC442" s="217">
        <f ca="1">O442/W442</f>
        <v>0</v>
      </c>
      <c r="AD442" s="214">
        <f ca="1">V442-(("june 30, 2018"-TODAY())*AC442)</f>
        <v>0</v>
      </c>
      <c r="AE442" s="211" t="str">
        <f ca="1">IF(W442&gt;36,"1","")</f>
        <v>1</v>
      </c>
      <c r="AF442" s="211" t="str">
        <f ca="1">IF(Y442&lt;1,"1","")</f>
        <v>1</v>
      </c>
      <c r="AG442" s="211" t="e">
        <f ca="1">IF(AB442&lt;-15%,"1","")</f>
        <v>#DIV/0!</v>
      </c>
      <c r="AH442" s="211" t="e">
        <f>IF(AA442&lt;40%,"1","")</f>
        <v>#DIV/0!</v>
      </c>
      <c r="AI442" s="211" t="e">
        <f ca="1">IF(W442&gt;23,IF(AA442&lt;60%,"1",""),"")</f>
        <v>#DIV/0!</v>
      </c>
      <c r="AJ442" s="211" t="e">
        <f ca="1">IF(Y442&lt;7,IF(AA442&lt;40%,"1",""),"")</f>
        <v>#DIV/0!</v>
      </c>
      <c r="AK442" s="211" t="str">
        <f ca="1">IF(AD442&lt;0,"1","")</f>
        <v/>
      </c>
      <c r="AL442" s="218"/>
      <c r="AM442" s="218"/>
      <c r="AN442" s="211" t="e">
        <f>VLOOKUP(J442,'[2]Region code'!$A$3:$B$9,2,FALSE)</f>
        <v>#N/A</v>
      </c>
    </row>
    <row r="443" spans="18:40">
      <c r="R443" s="167">
        <f>IF(MONTH(M443)&gt;6,YEAR(M443)+1,YEAR(M443))</f>
        <v>1900</v>
      </c>
      <c r="S443" s="215">
        <f>YEAR(L443)</f>
        <v>1900</v>
      </c>
      <c r="T443" s="214">
        <f>MONTH(L443)</f>
        <v>1</v>
      </c>
      <c r="U443" s="211" t="str">
        <f>IF(T443&gt;9,CONCATENATE(S443,T443),CONCATENATE(S443,"0",T443))</f>
        <v>190001</v>
      </c>
      <c r="V443" s="214">
        <f>N443-O443</f>
        <v>0</v>
      </c>
      <c r="W443" s="214">
        <f ca="1">ROUNDUP((TODAY()-L443)/(365.25/12),0)</f>
        <v>1433</v>
      </c>
      <c r="X443" s="214">
        <f>ROUNDDOWN((M443-L443)/(365.25/12),0)</f>
        <v>0</v>
      </c>
      <c r="Y443" s="214">
        <f ca="1">ROUNDDOWN((M443-TODAY())/(365.25/12),0)</f>
        <v>-1432</v>
      </c>
      <c r="Z443" s="216" t="e">
        <f ca="1">W443/X443</f>
        <v>#DIV/0!</v>
      </c>
      <c r="AA443" s="216" t="e">
        <f>O443/N443</f>
        <v>#DIV/0!</v>
      </c>
      <c r="AB443" s="216" t="e">
        <f ca="1">AA443-Z443</f>
        <v>#DIV/0!</v>
      </c>
      <c r="AC443" s="217">
        <f ca="1">O443/W443</f>
        <v>0</v>
      </c>
      <c r="AD443" s="214">
        <f ca="1">V443-(("june 30, 2018"-TODAY())*AC443)</f>
        <v>0</v>
      </c>
      <c r="AE443" s="211" t="str">
        <f ca="1">IF(W443&gt;36,"1","")</f>
        <v>1</v>
      </c>
      <c r="AF443" s="211" t="str">
        <f ca="1">IF(Y443&lt;1,"1","")</f>
        <v>1</v>
      </c>
      <c r="AG443" s="211" t="e">
        <f ca="1">IF(AB443&lt;-15%,"1","")</f>
        <v>#DIV/0!</v>
      </c>
      <c r="AH443" s="211" t="e">
        <f>IF(AA443&lt;40%,"1","")</f>
        <v>#DIV/0!</v>
      </c>
      <c r="AI443" s="211" t="e">
        <f ca="1">IF(W443&gt;23,IF(AA443&lt;60%,"1",""),"")</f>
        <v>#DIV/0!</v>
      </c>
      <c r="AJ443" s="211" t="e">
        <f ca="1">IF(Y443&lt;7,IF(AA443&lt;40%,"1",""),"")</f>
        <v>#DIV/0!</v>
      </c>
      <c r="AK443" s="211" t="str">
        <f ca="1">IF(AD443&lt;0,"1","")</f>
        <v/>
      </c>
      <c r="AL443" s="218"/>
      <c r="AM443" s="218"/>
      <c r="AN443" s="211" t="e">
        <f>VLOOKUP(J443,'[2]Region code'!$A$3:$B$9,2,FALSE)</f>
        <v>#N/A</v>
      </c>
    </row>
    <row r="444" spans="18:40">
      <c r="R444" s="167">
        <f>IF(MONTH(M444)&gt;6,YEAR(M444)+1,YEAR(M444))</f>
        <v>1900</v>
      </c>
      <c r="S444" s="215">
        <f>YEAR(L444)</f>
        <v>1900</v>
      </c>
      <c r="T444" s="214">
        <f>MONTH(L444)</f>
        <v>1</v>
      </c>
      <c r="U444" s="211" t="str">
        <f>IF(T444&gt;9,CONCATENATE(S444,T444),CONCATENATE(S444,"0",T444))</f>
        <v>190001</v>
      </c>
      <c r="V444" s="214">
        <f>N444-O444</f>
        <v>0</v>
      </c>
      <c r="W444" s="214">
        <f ca="1">ROUNDUP((TODAY()-L444)/(365.25/12),0)</f>
        <v>1433</v>
      </c>
      <c r="X444" s="214">
        <f>ROUNDDOWN((M444-L444)/(365.25/12),0)</f>
        <v>0</v>
      </c>
      <c r="Y444" s="214">
        <f ca="1">ROUNDDOWN((M444-TODAY())/(365.25/12),0)</f>
        <v>-1432</v>
      </c>
      <c r="Z444" s="216" t="e">
        <f ca="1">W444/X444</f>
        <v>#DIV/0!</v>
      </c>
      <c r="AA444" s="216" t="e">
        <f>O444/N444</f>
        <v>#DIV/0!</v>
      </c>
      <c r="AB444" s="216" t="e">
        <f ca="1">AA444-Z444</f>
        <v>#DIV/0!</v>
      </c>
      <c r="AC444" s="217">
        <f ca="1">O444/W444</f>
        <v>0</v>
      </c>
      <c r="AD444" s="214">
        <f ca="1">V444-(("june 30, 2018"-TODAY())*AC444)</f>
        <v>0</v>
      </c>
      <c r="AE444" s="211" t="str">
        <f ca="1">IF(W444&gt;36,"1","")</f>
        <v>1</v>
      </c>
      <c r="AF444" s="211" t="str">
        <f ca="1">IF(Y444&lt;1,"1","")</f>
        <v>1</v>
      </c>
      <c r="AG444" s="211" t="e">
        <f ca="1">IF(AB444&lt;-15%,"1","")</f>
        <v>#DIV/0!</v>
      </c>
      <c r="AH444" s="211" t="e">
        <f>IF(AA444&lt;40%,"1","")</f>
        <v>#DIV/0!</v>
      </c>
      <c r="AI444" s="211" t="e">
        <f ca="1">IF(W444&gt;23,IF(AA444&lt;60%,"1",""),"")</f>
        <v>#DIV/0!</v>
      </c>
      <c r="AJ444" s="211" t="e">
        <f ca="1">IF(Y444&lt;7,IF(AA444&lt;40%,"1",""),"")</f>
        <v>#DIV/0!</v>
      </c>
      <c r="AK444" s="211" t="str">
        <f ca="1">IF(AD444&lt;0,"1","")</f>
        <v/>
      </c>
      <c r="AL444" s="218"/>
      <c r="AM444" s="218"/>
      <c r="AN444" s="211" t="e">
        <f>VLOOKUP(J444,'[2]Region code'!$A$3:$B$9,2,FALSE)</f>
        <v>#N/A</v>
      </c>
    </row>
    <row r="445" spans="18:40">
      <c r="R445" s="167">
        <f>IF(MONTH(M445)&gt;6,YEAR(M445)+1,YEAR(M445))</f>
        <v>1900</v>
      </c>
      <c r="S445" s="215">
        <f>YEAR(L445)</f>
        <v>1900</v>
      </c>
      <c r="T445" s="214">
        <f>MONTH(L445)</f>
        <v>1</v>
      </c>
      <c r="U445" s="211" t="str">
        <f>IF(T445&gt;9,CONCATENATE(S445,T445),CONCATENATE(S445,"0",T445))</f>
        <v>190001</v>
      </c>
      <c r="V445" s="214">
        <f>N445-O445</f>
        <v>0</v>
      </c>
      <c r="W445" s="214">
        <f ca="1">ROUNDUP((TODAY()-L445)/(365.25/12),0)</f>
        <v>1433</v>
      </c>
      <c r="X445" s="214">
        <f>ROUNDDOWN((M445-L445)/(365.25/12),0)</f>
        <v>0</v>
      </c>
      <c r="Y445" s="214">
        <f ca="1">ROUNDDOWN((M445-TODAY())/(365.25/12),0)</f>
        <v>-1432</v>
      </c>
      <c r="Z445" s="216" t="e">
        <f ca="1">W445/X445</f>
        <v>#DIV/0!</v>
      </c>
      <c r="AA445" s="216" t="e">
        <f>O445/N445</f>
        <v>#DIV/0!</v>
      </c>
      <c r="AB445" s="216" t="e">
        <f ca="1">AA445-Z445</f>
        <v>#DIV/0!</v>
      </c>
      <c r="AC445" s="217">
        <f ca="1">O445/W445</f>
        <v>0</v>
      </c>
      <c r="AD445" s="214">
        <f ca="1">V445-(("june 30, 2018"-TODAY())*AC445)</f>
        <v>0</v>
      </c>
      <c r="AE445" s="211" t="str">
        <f ca="1">IF(W445&gt;36,"1","")</f>
        <v>1</v>
      </c>
      <c r="AF445" s="211" t="str">
        <f ca="1">IF(Y445&lt;1,"1","")</f>
        <v>1</v>
      </c>
      <c r="AG445" s="211" t="e">
        <f ca="1">IF(AB445&lt;-15%,"1","")</f>
        <v>#DIV/0!</v>
      </c>
      <c r="AH445" s="211" t="e">
        <f>IF(AA445&lt;40%,"1","")</f>
        <v>#DIV/0!</v>
      </c>
      <c r="AI445" s="211" t="e">
        <f ca="1">IF(W445&gt;23,IF(AA445&lt;60%,"1",""),"")</f>
        <v>#DIV/0!</v>
      </c>
      <c r="AJ445" s="211" t="e">
        <f ca="1">IF(Y445&lt;7,IF(AA445&lt;40%,"1",""),"")</f>
        <v>#DIV/0!</v>
      </c>
      <c r="AK445" s="211" t="str">
        <f ca="1">IF(AD445&lt;0,"1","")</f>
        <v/>
      </c>
      <c r="AL445" s="218"/>
      <c r="AM445" s="218"/>
      <c r="AN445" s="211" t="e">
        <f>VLOOKUP(J445,'[2]Region code'!$A$3:$B$9,2,FALSE)</f>
        <v>#N/A</v>
      </c>
    </row>
    <row r="446" spans="18:40">
      <c r="R446" s="167">
        <f>IF(MONTH(M446)&gt;6,YEAR(M446)+1,YEAR(M446))</f>
        <v>1900</v>
      </c>
      <c r="S446" s="215">
        <f>YEAR(L446)</f>
        <v>1900</v>
      </c>
      <c r="T446" s="214">
        <f>MONTH(L446)</f>
        <v>1</v>
      </c>
      <c r="U446" s="211" t="str">
        <f>IF(T446&gt;9,CONCATENATE(S446,T446),CONCATENATE(S446,"0",T446))</f>
        <v>190001</v>
      </c>
      <c r="V446" s="214">
        <f>N446-O446</f>
        <v>0</v>
      </c>
      <c r="W446" s="214">
        <f ca="1">ROUNDUP((TODAY()-L446)/(365.25/12),0)</f>
        <v>1433</v>
      </c>
      <c r="X446" s="214">
        <f>ROUNDDOWN((M446-L446)/(365.25/12),0)</f>
        <v>0</v>
      </c>
      <c r="Y446" s="214">
        <f ca="1">ROUNDDOWN((M446-TODAY())/(365.25/12),0)</f>
        <v>-1432</v>
      </c>
      <c r="Z446" s="216" t="e">
        <f ca="1">W446/X446</f>
        <v>#DIV/0!</v>
      </c>
      <c r="AA446" s="216" t="e">
        <f>O446/N446</f>
        <v>#DIV/0!</v>
      </c>
      <c r="AB446" s="216" t="e">
        <f ca="1">AA446-Z446</f>
        <v>#DIV/0!</v>
      </c>
      <c r="AC446" s="217">
        <f ca="1">O446/W446</f>
        <v>0</v>
      </c>
      <c r="AD446" s="214">
        <f ca="1">V446-(("june 30, 2018"-TODAY())*AC446)</f>
        <v>0</v>
      </c>
      <c r="AE446" s="211" t="str">
        <f ca="1">IF(W446&gt;36,"1","")</f>
        <v>1</v>
      </c>
      <c r="AF446" s="211" t="str">
        <f ca="1">IF(Y446&lt;1,"1","")</f>
        <v>1</v>
      </c>
      <c r="AG446" s="211" t="e">
        <f ca="1">IF(AB446&lt;-15%,"1","")</f>
        <v>#DIV/0!</v>
      </c>
      <c r="AH446" s="211" t="e">
        <f>IF(AA446&lt;40%,"1","")</f>
        <v>#DIV/0!</v>
      </c>
      <c r="AI446" s="211" t="e">
        <f ca="1">IF(W446&gt;23,IF(AA446&lt;60%,"1",""),"")</f>
        <v>#DIV/0!</v>
      </c>
      <c r="AJ446" s="211" t="e">
        <f ca="1">IF(Y446&lt;7,IF(AA446&lt;40%,"1",""),"")</f>
        <v>#DIV/0!</v>
      </c>
      <c r="AK446" s="211" t="str">
        <f ca="1">IF(AD446&lt;0,"1","")</f>
        <v/>
      </c>
      <c r="AL446" s="218"/>
      <c r="AM446" s="218"/>
      <c r="AN446" s="211" t="e">
        <f>VLOOKUP(J446,'[2]Region code'!$A$3:$B$9,2,FALSE)</f>
        <v>#N/A</v>
      </c>
    </row>
    <row r="447" spans="18:40">
      <c r="R447" s="167">
        <f>IF(MONTH(M447)&gt;6,YEAR(M447)+1,YEAR(M447))</f>
        <v>1900</v>
      </c>
      <c r="S447" s="215">
        <f>YEAR(L447)</f>
        <v>1900</v>
      </c>
      <c r="T447" s="214">
        <f>MONTH(L447)</f>
        <v>1</v>
      </c>
      <c r="U447" s="211" t="str">
        <f>IF(T447&gt;9,CONCATENATE(S447,T447),CONCATENATE(S447,"0",T447))</f>
        <v>190001</v>
      </c>
      <c r="V447" s="214">
        <f>N447-O447</f>
        <v>0</v>
      </c>
      <c r="W447" s="214">
        <f ca="1">ROUNDUP((TODAY()-L447)/(365.25/12),0)</f>
        <v>1433</v>
      </c>
      <c r="X447" s="214">
        <f>ROUNDDOWN((M447-L447)/(365.25/12),0)</f>
        <v>0</v>
      </c>
      <c r="Y447" s="214">
        <f ca="1">ROUNDDOWN((M447-TODAY())/(365.25/12),0)</f>
        <v>-1432</v>
      </c>
      <c r="Z447" s="216" t="e">
        <f ca="1">W447/X447</f>
        <v>#DIV/0!</v>
      </c>
      <c r="AA447" s="216" t="e">
        <f>O447/N447</f>
        <v>#DIV/0!</v>
      </c>
      <c r="AB447" s="216" t="e">
        <f ca="1">AA447-Z447</f>
        <v>#DIV/0!</v>
      </c>
      <c r="AC447" s="217">
        <f ca="1">O447/W447</f>
        <v>0</v>
      </c>
      <c r="AD447" s="214">
        <f ca="1">V447-(("june 30, 2018"-TODAY())*AC447)</f>
        <v>0</v>
      </c>
      <c r="AE447" s="211" t="str">
        <f ca="1">IF(W447&gt;36,"1","")</f>
        <v>1</v>
      </c>
      <c r="AF447" s="211" t="str">
        <f ca="1">IF(Y447&lt;1,"1","")</f>
        <v>1</v>
      </c>
      <c r="AG447" s="211" t="e">
        <f ca="1">IF(AB447&lt;-15%,"1","")</f>
        <v>#DIV/0!</v>
      </c>
      <c r="AH447" s="211" t="e">
        <f>IF(AA447&lt;40%,"1","")</f>
        <v>#DIV/0!</v>
      </c>
      <c r="AI447" s="211" t="e">
        <f ca="1">IF(W447&gt;23,IF(AA447&lt;60%,"1",""),"")</f>
        <v>#DIV/0!</v>
      </c>
      <c r="AJ447" s="211" t="e">
        <f ca="1">IF(Y447&lt;7,IF(AA447&lt;40%,"1",""),"")</f>
        <v>#DIV/0!</v>
      </c>
      <c r="AK447" s="211" t="str">
        <f ca="1">IF(AD447&lt;0,"1","")</f>
        <v/>
      </c>
      <c r="AL447" s="218"/>
      <c r="AM447" s="218"/>
      <c r="AN447" s="211" t="e">
        <f>VLOOKUP(J447,'[2]Region code'!$A$3:$B$9,2,FALSE)</f>
        <v>#N/A</v>
      </c>
    </row>
    <row r="448" spans="18:40">
      <c r="R448" s="167">
        <f>IF(MONTH(M448)&gt;6,YEAR(M448)+1,YEAR(M448))</f>
        <v>1900</v>
      </c>
      <c r="S448" s="215">
        <f>YEAR(L448)</f>
        <v>1900</v>
      </c>
      <c r="T448" s="214">
        <f>MONTH(L448)</f>
        <v>1</v>
      </c>
      <c r="U448" s="211" t="str">
        <f>IF(T448&gt;9,CONCATENATE(S448,T448),CONCATENATE(S448,"0",T448))</f>
        <v>190001</v>
      </c>
      <c r="V448" s="214">
        <f>N448-O448</f>
        <v>0</v>
      </c>
      <c r="W448" s="214">
        <f ca="1">ROUNDUP((TODAY()-L448)/(365.25/12),0)</f>
        <v>1433</v>
      </c>
      <c r="X448" s="214">
        <f>ROUNDDOWN((M448-L448)/(365.25/12),0)</f>
        <v>0</v>
      </c>
      <c r="Y448" s="214">
        <f ca="1">ROUNDDOWN((M448-TODAY())/(365.25/12),0)</f>
        <v>-1432</v>
      </c>
      <c r="Z448" s="216" t="e">
        <f ca="1">W448/X448</f>
        <v>#DIV/0!</v>
      </c>
      <c r="AA448" s="216" t="e">
        <f>O448/N448</f>
        <v>#DIV/0!</v>
      </c>
      <c r="AB448" s="216" t="e">
        <f ca="1">AA448-Z448</f>
        <v>#DIV/0!</v>
      </c>
      <c r="AC448" s="217">
        <f ca="1">O448/W448</f>
        <v>0</v>
      </c>
      <c r="AD448" s="214">
        <f ca="1">V448-(("june 30, 2018"-TODAY())*AC448)</f>
        <v>0</v>
      </c>
      <c r="AE448" s="211" t="str">
        <f ca="1">IF(W448&gt;36,"1","")</f>
        <v>1</v>
      </c>
      <c r="AF448" s="211" t="str">
        <f ca="1">IF(Y448&lt;1,"1","")</f>
        <v>1</v>
      </c>
      <c r="AG448" s="211" t="e">
        <f ca="1">IF(AB448&lt;-15%,"1","")</f>
        <v>#DIV/0!</v>
      </c>
      <c r="AH448" s="211" t="e">
        <f>IF(AA448&lt;40%,"1","")</f>
        <v>#DIV/0!</v>
      </c>
      <c r="AI448" s="211" t="e">
        <f ca="1">IF(W448&gt;23,IF(AA448&lt;60%,"1",""),"")</f>
        <v>#DIV/0!</v>
      </c>
      <c r="AJ448" s="211" t="e">
        <f ca="1">IF(Y448&lt;7,IF(AA448&lt;40%,"1",""),"")</f>
        <v>#DIV/0!</v>
      </c>
      <c r="AK448" s="211" t="str">
        <f ca="1">IF(AD448&lt;0,"1","")</f>
        <v/>
      </c>
      <c r="AL448" s="218"/>
      <c r="AM448" s="218"/>
      <c r="AN448" s="211" t="e">
        <f>VLOOKUP(J448,'[2]Region code'!$A$3:$B$9,2,FALSE)</f>
        <v>#N/A</v>
      </c>
    </row>
    <row r="449" spans="18:40">
      <c r="R449" s="167">
        <f>IF(MONTH(M449)&gt;6,YEAR(M449)+1,YEAR(M449))</f>
        <v>1900</v>
      </c>
      <c r="S449" s="215">
        <f>YEAR(L449)</f>
        <v>1900</v>
      </c>
      <c r="T449" s="214">
        <f>MONTH(L449)</f>
        <v>1</v>
      </c>
      <c r="U449" s="211" t="str">
        <f>IF(T449&gt;9,CONCATENATE(S449,T449),CONCATENATE(S449,"0",T449))</f>
        <v>190001</v>
      </c>
      <c r="V449" s="214">
        <f>N449-O449</f>
        <v>0</v>
      </c>
      <c r="W449" s="214">
        <f ca="1">ROUNDUP((TODAY()-L449)/(365.25/12),0)</f>
        <v>1433</v>
      </c>
      <c r="X449" s="214">
        <f>ROUNDDOWN((M449-L449)/(365.25/12),0)</f>
        <v>0</v>
      </c>
      <c r="Y449" s="214">
        <f ca="1">ROUNDDOWN((M449-TODAY())/(365.25/12),0)</f>
        <v>-1432</v>
      </c>
      <c r="Z449" s="216" t="e">
        <f ca="1">W449/X449</f>
        <v>#DIV/0!</v>
      </c>
      <c r="AA449" s="216" t="e">
        <f>O449/N449</f>
        <v>#DIV/0!</v>
      </c>
      <c r="AB449" s="216" t="e">
        <f ca="1">AA449-Z449</f>
        <v>#DIV/0!</v>
      </c>
      <c r="AC449" s="217">
        <f ca="1">O449/W449</f>
        <v>0</v>
      </c>
      <c r="AD449" s="214">
        <f ca="1">V449-(("june 30, 2018"-TODAY())*AC449)</f>
        <v>0</v>
      </c>
      <c r="AE449" s="211" t="str">
        <f ca="1">IF(W449&gt;36,"1","")</f>
        <v>1</v>
      </c>
      <c r="AF449" s="211" t="str">
        <f ca="1">IF(Y449&lt;1,"1","")</f>
        <v>1</v>
      </c>
      <c r="AG449" s="211" t="e">
        <f ca="1">IF(AB449&lt;-15%,"1","")</f>
        <v>#DIV/0!</v>
      </c>
      <c r="AH449" s="211" t="e">
        <f>IF(AA449&lt;40%,"1","")</f>
        <v>#DIV/0!</v>
      </c>
      <c r="AI449" s="211" t="e">
        <f ca="1">IF(W449&gt;23,IF(AA449&lt;60%,"1",""),"")</f>
        <v>#DIV/0!</v>
      </c>
      <c r="AJ449" s="211" t="e">
        <f ca="1">IF(Y449&lt;7,IF(AA449&lt;40%,"1",""),"")</f>
        <v>#DIV/0!</v>
      </c>
      <c r="AK449" s="211" t="str">
        <f ca="1">IF(AD449&lt;0,"1","")</f>
        <v/>
      </c>
      <c r="AL449" s="218"/>
      <c r="AM449" s="218"/>
      <c r="AN449" s="211" t="e">
        <f>VLOOKUP(J449,'[2]Region code'!$A$3:$B$9,2,FALSE)</f>
        <v>#N/A</v>
      </c>
    </row>
    <row r="450" spans="18:40">
      <c r="R450" s="167">
        <f>IF(MONTH(M450)&gt;6,YEAR(M450)+1,YEAR(M450))</f>
        <v>1900</v>
      </c>
      <c r="S450" s="215">
        <f>YEAR(L450)</f>
        <v>1900</v>
      </c>
      <c r="T450" s="214">
        <f>MONTH(L450)</f>
        <v>1</v>
      </c>
      <c r="U450" s="211" t="str">
        <f>IF(T450&gt;9,CONCATENATE(S450,T450),CONCATENATE(S450,"0",T450))</f>
        <v>190001</v>
      </c>
      <c r="V450" s="214">
        <f>N450-O450</f>
        <v>0</v>
      </c>
      <c r="W450" s="214">
        <f ca="1">ROUNDUP((TODAY()-L450)/(365.25/12),0)</f>
        <v>1433</v>
      </c>
      <c r="X450" s="214">
        <f>ROUNDDOWN((M450-L450)/(365.25/12),0)</f>
        <v>0</v>
      </c>
      <c r="Y450" s="214">
        <f ca="1">ROUNDDOWN((M450-TODAY())/(365.25/12),0)</f>
        <v>-1432</v>
      </c>
      <c r="Z450" s="216" t="e">
        <f ca="1">W450/X450</f>
        <v>#DIV/0!</v>
      </c>
      <c r="AA450" s="216" t="e">
        <f>O450/N450</f>
        <v>#DIV/0!</v>
      </c>
      <c r="AB450" s="216" t="e">
        <f ca="1">AA450-Z450</f>
        <v>#DIV/0!</v>
      </c>
      <c r="AC450" s="217">
        <f ca="1">O450/W450</f>
        <v>0</v>
      </c>
      <c r="AD450" s="214">
        <f ca="1">V450-(("june 30, 2018"-TODAY())*AC450)</f>
        <v>0</v>
      </c>
      <c r="AE450" s="211" t="str">
        <f ca="1">IF(W450&gt;36,"1","")</f>
        <v>1</v>
      </c>
      <c r="AF450" s="211" t="str">
        <f ca="1">IF(Y450&lt;1,"1","")</f>
        <v>1</v>
      </c>
      <c r="AG450" s="211" t="e">
        <f ca="1">IF(AB450&lt;-15%,"1","")</f>
        <v>#DIV/0!</v>
      </c>
      <c r="AH450" s="211" t="e">
        <f>IF(AA450&lt;40%,"1","")</f>
        <v>#DIV/0!</v>
      </c>
      <c r="AI450" s="211" t="e">
        <f ca="1">IF(W450&gt;23,IF(AA450&lt;60%,"1",""),"")</f>
        <v>#DIV/0!</v>
      </c>
      <c r="AJ450" s="211" t="e">
        <f ca="1">IF(Y450&lt;7,IF(AA450&lt;40%,"1",""),"")</f>
        <v>#DIV/0!</v>
      </c>
      <c r="AK450" s="211" t="str">
        <f ca="1">IF(AD450&lt;0,"1","")</f>
        <v/>
      </c>
      <c r="AL450" s="218"/>
      <c r="AM450" s="218"/>
      <c r="AN450" s="211" t="e">
        <f>VLOOKUP(J450,'[2]Region code'!$A$3:$B$9,2,FALSE)</f>
        <v>#N/A</v>
      </c>
    </row>
    <row r="451" spans="18:40">
      <c r="R451" s="167">
        <f>IF(MONTH(M451)&gt;6,YEAR(M451)+1,YEAR(M451))</f>
        <v>1900</v>
      </c>
      <c r="S451" s="215">
        <f>YEAR(L451)</f>
        <v>1900</v>
      </c>
      <c r="T451" s="214">
        <f>MONTH(L451)</f>
        <v>1</v>
      </c>
      <c r="U451" s="211" t="str">
        <f>IF(T451&gt;9,CONCATENATE(S451,T451),CONCATENATE(S451,"0",T451))</f>
        <v>190001</v>
      </c>
      <c r="V451" s="214">
        <f>N451-O451</f>
        <v>0</v>
      </c>
      <c r="W451" s="214">
        <f ca="1">ROUNDUP((TODAY()-L451)/(365.25/12),0)</f>
        <v>1433</v>
      </c>
      <c r="X451" s="214">
        <f>ROUNDDOWN((M451-L451)/(365.25/12),0)</f>
        <v>0</v>
      </c>
      <c r="Y451" s="214">
        <f ca="1">ROUNDDOWN((M451-TODAY())/(365.25/12),0)</f>
        <v>-1432</v>
      </c>
      <c r="Z451" s="216" t="e">
        <f ca="1">W451/X451</f>
        <v>#DIV/0!</v>
      </c>
      <c r="AA451" s="216" t="e">
        <f>O451/N451</f>
        <v>#DIV/0!</v>
      </c>
      <c r="AB451" s="216" t="e">
        <f ca="1">AA451-Z451</f>
        <v>#DIV/0!</v>
      </c>
      <c r="AC451" s="217">
        <f ca="1">O451/W451</f>
        <v>0</v>
      </c>
      <c r="AD451" s="214">
        <f ca="1">V451-(("june 30, 2018"-TODAY())*AC451)</f>
        <v>0</v>
      </c>
      <c r="AE451" s="211" t="str">
        <f ca="1">IF(W451&gt;36,"1","")</f>
        <v>1</v>
      </c>
      <c r="AF451" s="211" t="str">
        <f ca="1">IF(Y451&lt;1,"1","")</f>
        <v>1</v>
      </c>
      <c r="AG451" s="211" t="e">
        <f ca="1">IF(AB451&lt;-15%,"1","")</f>
        <v>#DIV/0!</v>
      </c>
      <c r="AH451" s="211" t="e">
        <f>IF(AA451&lt;40%,"1","")</f>
        <v>#DIV/0!</v>
      </c>
      <c r="AI451" s="211" t="e">
        <f ca="1">IF(W451&gt;23,IF(AA451&lt;60%,"1",""),"")</f>
        <v>#DIV/0!</v>
      </c>
      <c r="AJ451" s="211" t="e">
        <f ca="1">IF(Y451&lt;7,IF(AA451&lt;40%,"1",""),"")</f>
        <v>#DIV/0!</v>
      </c>
      <c r="AK451" s="211" t="str">
        <f ca="1">IF(AD451&lt;0,"1","")</f>
        <v/>
      </c>
      <c r="AL451" s="218"/>
      <c r="AM451" s="218"/>
      <c r="AN451" s="211" t="e">
        <f>VLOOKUP(J451,'[2]Region code'!$A$3:$B$9,2,FALSE)</f>
        <v>#N/A</v>
      </c>
    </row>
    <row r="452" spans="18:40">
      <c r="R452" s="167">
        <f>IF(MONTH(M452)&gt;6,YEAR(M452)+1,YEAR(M452))</f>
        <v>1900</v>
      </c>
      <c r="S452" s="215">
        <f>YEAR(L452)</f>
        <v>1900</v>
      </c>
      <c r="T452" s="214">
        <f>MONTH(L452)</f>
        <v>1</v>
      </c>
      <c r="U452" s="211" t="str">
        <f>IF(T452&gt;9,CONCATENATE(S452,T452),CONCATENATE(S452,"0",T452))</f>
        <v>190001</v>
      </c>
      <c r="V452" s="214">
        <f>N452-O452</f>
        <v>0</v>
      </c>
      <c r="W452" s="214">
        <f ca="1">ROUNDUP((TODAY()-L452)/(365.25/12),0)</f>
        <v>1433</v>
      </c>
      <c r="X452" s="214">
        <f>ROUNDDOWN((M452-L452)/(365.25/12),0)</f>
        <v>0</v>
      </c>
      <c r="Y452" s="214">
        <f ca="1">ROUNDDOWN((M452-TODAY())/(365.25/12),0)</f>
        <v>-1432</v>
      </c>
      <c r="Z452" s="216" t="e">
        <f ca="1">W452/X452</f>
        <v>#DIV/0!</v>
      </c>
      <c r="AA452" s="216" t="e">
        <f>O452/N452</f>
        <v>#DIV/0!</v>
      </c>
      <c r="AB452" s="216" t="e">
        <f ca="1">AA452-Z452</f>
        <v>#DIV/0!</v>
      </c>
      <c r="AC452" s="217">
        <f ca="1">O452/W452</f>
        <v>0</v>
      </c>
      <c r="AD452" s="214">
        <f ca="1">V452-(("june 30, 2018"-TODAY())*AC452)</f>
        <v>0</v>
      </c>
      <c r="AE452" s="211" t="str">
        <f ca="1">IF(W452&gt;36,"1","")</f>
        <v>1</v>
      </c>
      <c r="AF452" s="211" t="str">
        <f ca="1">IF(Y452&lt;1,"1","")</f>
        <v>1</v>
      </c>
      <c r="AG452" s="211" t="e">
        <f ca="1">IF(AB452&lt;-15%,"1","")</f>
        <v>#DIV/0!</v>
      </c>
      <c r="AH452" s="211" t="e">
        <f>IF(AA452&lt;40%,"1","")</f>
        <v>#DIV/0!</v>
      </c>
      <c r="AI452" s="211" t="e">
        <f ca="1">IF(W452&gt;23,IF(AA452&lt;60%,"1",""),"")</f>
        <v>#DIV/0!</v>
      </c>
      <c r="AJ452" s="211" t="e">
        <f ca="1">IF(Y452&lt;7,IF(AA452&lt;40%,"1",""),"")</f>
        <v>#DIV/0!</v>
      </c>
      <c r="AK452" s="211" t="str">
        <f ca="1">IF(AD452&lt;0,"1","")</f>
        <v/>
      </c>
      <c r="AL452" s="218"/>
      <c r="AM452" s="218"/>
      <c r="AN452" s="211" t="e">
        <f>VLOOKUP(J452,'[2]Region code'!$A$3:$B$9,2,FALSE)</f>
        <v>#N/A</v>
      </c>
    </row>
    <row r="453" spans="18:40">
      <c r="R453" s="167">
        <f>IF(MONTH(M453)&gt;6,YEAR(M453)+1,YEAR(M453))</f>
        <v>1900</v>
      </c>
      <c r="S453" s="215">
        <f>YEAR(L453)</f>
        <v>1900</v>
      </c>
      <c r="T453" s="214">
        <f>MONTH(L453)</f>
        <v>1</v>
      </c>
      <c r="U453" s="211" t="str">
        <f>IF(T453&gt;9,CONCATENATE(S453,T453),CONCATENATE(S453,"0",T453))</f>
        <v>190001</v>
      </c>
      <c r="V453" s="214">
        <f>N453-O453</f>
        <v>0</v>
      </c>
      <c r="W453" s="214">
        <f ca="1">ROUNDUP((TODAY()-L453)/(365.25/12),0)</f>
        <v>1433</v>
      </c>
      <c r="X453" s="214">
        <f>ROUNDDOWN((M453-L453)/(365.25/12),0)</f>
        <v>0</v>
      </c>
      <c r="Y453" s="214">
        <f ca="1">ROUNDDOWN((M453-TODAY())/(365.25/12),0)</f>
        <v>-1432</v>
      </c>
      <c r="Z453" s="216" t="e">
        <f ca="1">W453/X453</f>
        <v>#DIV/0!</v>
      </c>
      <c r="AA453" s="216" t="e">
        <f>O453/N453</f>
        <v>#DIV/0!</v>
      </c>
      <c r="AB453" s="216" t="e">
        <f ca="1">AA453-Z453</f>
        <v>#DIV/0!</v>
      </c>
      <c r="AC453" s="217">
        <f ca="1">O453/W453</f>
        <v>0</v>
      </c>
      <c r="AD453" s="214">
        <f ca="1">V453-(("june 30, 2018"-TODAY())*AC453)</f>
        <v>0</v>
      </c>
      <c r="AE453" s="211" t="str">
        <f ca="1">IF(W453&gt;36,"1","")</f>
        <v>1</v>
      </c>
      <c r="AF453" s="211" t="str">
        <f ca="1">IF(Y453&lt;1,"1","")</f>
        <v>1</v>
      </c>
      <c r="AG453" s="211" t="e">
        <f ca="1">IF(AB453&lt;-15%,"1","")</f>
        <v>#DIV/0!</v>
      </c>
      <c r="AH453" s="211" t="e">
        <f>IF(AA453&lt;40%,"1","")</f>
        <v>#DIV/0!</v>
      </c>
      <c r="AI453" s="211" t="e">
        <f ca="1">IF(W453&gt;23,IF(AA453&lt;60%,"1",""),"")</f>
        <v>#DIV/0!</v>
      </c>
      <c r="AJ453" s="211" t="e">
        <f ca="1">IF(Y453&lt;7,IF(AA453&lt;40%,"1",""),"")</f>
        <v>#DIV/0!</v>
      </c>
      <c r="AK453" s="211" t="str">
        <f ca="1">IF(AD453&lt;0,"1","")</f>
        <v/>
      </c>
      <c r="AL453" s="218"/>
      <c r="AM453" s="218"/>
      <c r="AN453" s="211" t="e">
        <f>VLOOKUP(J453,'[2]Region code'!$A$3:$B$9,2,FALSE)</f>
        <v>#N/A</v>
      </c>
    </row>
    <row r="454" spans="18:40">
      <c r="R454" s="167">
        <f>IF(MONTH(M454)&gt;6,YEAR(M454)+1,YEAR(M454))</f>
        <v>1900</v>
      </c>
      <c r="S454" s="215">
        <f>YEAR(L454)</f>
        <v>1900</v>
      </c>
      <c r="T454" s="214">
        <f>MONTH(L454)</f>
        <v>1</v>
      </c>
      <c r="U454" s="211" t="str">
        <f>IF(T454&gt;9,CONCATENATE(S454,T454),CONCATENATE(S454,"0",T454))</f>
        <v>190001</v>
      </c>
      <c r="V454" s="214">
        <f>N454-O454</f>
        <v>0</v>
      </c>
      <c r="W454" s="214">
        <f ca="1">ROUNDUP((TODAY()-L454)/(365.25/12),0)</f>
        <v>1433</v>
      </c>
      <c r="X454" s="214">
        <f>ROUNDDOWN((M454-L454)/(365.25/12),0)</f>
        <v>0</v>
      </c>
      <c r="Y454" s="214">
        <f ca="1">ROUNDDOWN((M454-TODAY())/(365.25/12),0)</f>
        <v>-1432</v>
      </c>
      <c r="Z454" s="216" t="e">
        <f ca="1">W454/X454</f>
        <v>#DIV/0!</v>
      </c>
      <c r="AA454" s="216" t="e">
        <f>O454/N454</f>
        <v>#DIV/0!</v>
      </c>
      <c r="AB454" s="216" t="e">
        <f ca="1">AA454-Z454</f>
        <v>#DIV/0!</v>
      </c>
      <c r="AC454" s="217">
        <f ca="1">O454/W454</f>
        <v>0</v>
      </c>
      <c r="AD454" s="214">
        <f ca="1">V454-(("june 30, 2018"-TODAY())*AC454)</f>
        <v>0</v>
      </c>
      <c r="AE454" s="211" t="str">
        <f ca="1">IF(W454&gt;36,"1","")</f>
        <v>1</v>
      </c>
      <c r="AF454" s="211" t="str">
        <f ca="1">IF(Y454&lt;1,"1","")</f>
        <v>1</v>
      </c>
      <c r="AG454" s="211" t="e">
        <f ca="1">IF(AB454&lt;-15%,"1","")</f>
        <v>#DIV/0!</v>
      </c>
      <c r="AH454" s="211" t="e">
        <f>IF(AA454&lt;40%,"1","")</f>
        <v>#DIV/0!</v>
      </c>
      <c r="AI454" s="211" t="e">
        <f ca="1">IF(W454&gt;23,IF(AA454&lt;60%,"1",""),"")</f>
        <v>#DIV/0!</v>
      </c>
      <c r="AJ454" s="211" t="e">
        <f ca="1">IF(Y454&lt;7,IF(AA454&lt;40%,"1",""),"")</f>
        <v>#DIV/0!</v>
      </c>
      <c r="AK454" s="211" t="str">
        <f ca="1">IF(AD454&lt;0,"1","")</f>
        <v/>
      </c>
      <c r="AL454" s="218"/>
      <c r="AM454" s="218"/>
      <c r="AN454" s="211" t="e">
        <f>VLOOKUP(J454,'[2]Region code'!$A$3:$B$9,2,FALSE)</f>
        <v>#N/A</v>
      </c>
    </row>
    <row r="455" spans="18:40">
      <c r="R455" s="167">
        <f>IF(MONTH(M455)&gt;6,YEAR(M455)+1,YEAR(M455))</f>
        <v>1900</v>
      </c>
      <c r="S455" s="215">
        <f>YEAR(L455)</f>
        <v>1900</v>
      </c>
      <c r="T455" s="214">
        <f>MONTH(L455)</f>
        <v>1</v>
      </c>
      <c r="U455" s="211" t="str">
        <f>IF(T455&gt;9,CONCATENATE(S455,T455),CONCATENATE(S455,"0",T455))</f>
        <v>190001</v>
      </c>
      <c r="V455" s="214">
        <f>N455-O455</f>
        <v>0</v>
      </c>
      <c r="W455" s="214">
        <f ca="1">ROUNDUP((TODAY()-L455)/(365.25/12),0)</f>
        <v>1433</v>
      </c>
      <c r="X455" s="214">
        <f>ROUNDDOWN((M455-L455)/(365.25/12),0)</f>
        <v>0</v>
      </c>
      <c r="Y455" s="214">
        <f ca="1">ROUNDDOWN((M455-TODAY())/(365.25/12),0)</f>
        <v>-1432</v>
      </c>
      <c r="Z455" s="216" t="e">
        <f ca="1">W455/X455</f>
        <v>#DIV/0!</v>
      </c>
      <c r="AA455" s="216" t="e">
        <f>O455/N455</f>
        <v>#DIV/0!</v>
      </c>
      <c r="AB455" s="216" t="e">
        <f ca="1">AA455-Z455</f>
        <v>#DIV/0!</v>
      </c>
      <c r="AC455" s="217">
        <f ca="1">O455/W455</f>
        <v>0</v>
      </c>
      <c r="AD455" s="214">
        <f ca="1">V455-(("june 30, 2018"-TODAY())*AC455)</f>
        <v>0</v>
      </c>
      <c r="AE455" s="211" t="str">
        <f ca="1">IF(W455&gt;36,"1","")</f>
        <v>1</v>
      </c>
      <c r="AF455" s="211" t="str">
        <f ca="1">IF(Y455&lt;1,"1","")</f>
        <v>1</v>
      </c>
      <c r="AG455" s="211" t="e">
        <f ca="1">IF(AB455&lt;-15%,"1","")</f>
        <v>#DIV/0!</v>
      </c>
      <c r="AH455" s="211" t="e">
        <f>IF(AA455&lt;40%,"1","")</f>
        <v>#DIV/0!</v>
      </c>
      <c r="AI455" s="211" t="e">
        <f ca="1">IF(W455&gt;23,IF(AA455&lt;60%,"1",""),"")</f>
        <v>#DIV/0!</v>
      </c>
      <c r="AJ455" s="211" t="e">
        <f ca="1">IF(Y455&lt;7,IF(AA455&lt;40%,"1",""),"")</f>
        <v>#DIV/0!</v>
      </c>
      <c r="AK455" s="211" t="str">
        <f ca="1">IF(AD455&lt;0,"1","")</f>
        <v/>
      </c>
      <c r="AL455" s="218"/>
      <c r="AM455" s="218"/>
      <c r="AN455" s="211" t="e">
        <f>VLOOKUP(J455,'[2]Region code'!$A$3:$B$9,2,FALSE)</f>
        <v>#N/A</v>
      </c>
    </row>
    <row r="456" spans="18:40">
      <c r="R456" s="167">
        <f>IF(MONTH(M456)&gt;6,YEAR(M456)+1,YEAR(M456))</f>
        <v>1900</v>
      </c>
      <c r="S456" s="215">
        <f>YEAR(L456)</f>
        <v>1900</v>
      </c>
      <c r="T456" s="214">
        <f>MONTH(L456)</f>
        <v>1</v>
      </c>
      <c r="U456" s="211" t="str">
        <f>IF(T456&gt;9,CONCATENATE(S456,T456),CONCATENATE(S456,"0",T456))</f>
        <v>190001</v>
      </c>
      <c r="V456" s="214">
        <f>N456-O456</f>
        <v>0</v>
      </c>
      <c r="W456" s="214">
        <f ca="1">ROUNDUP((TODAY()-L456)/(365.25/12),0)</f>
        <v>1433</v>
      </c>
      <c r="X456" s="214">
        <f>ROUNDDOWN((M456-L456)/(365.25/12),0)</f>
        <v>0</v>
      </c>
      <c r="Y456" s="214">
        <f ca="1">ROUNDDOWN((M456-TODAY())/(365.25/12),0)</f>
        <v>-1432</v>
      </c>
      <c r="Z456" s="216" t="e">
        <f ca="1">W456/X456</f>
        <v>#DIV/0!</v>
      </c>
      <c r="AA456" s="216" t="e">
        <f>O456/N456</f>
        <v>#DIV/0!</v>
      </c>
      <c r="AB456" s="216" t="e">
        <f ca="1">AA456-Z456</f>
        <v>#DIV/0!</v>
      </c>
      <c r="AC456" s="217">
        <f ca="1">O456/W456</f>
        <v>0</v>
      </c>
      <c r="AD456" s="214">
        <f ca="1">V456-(("june 30, 2018"-TODAY())*AC456)</f>
        <v>0</v>
      </c>
      <c r="AE456" s="211" t="str">
        <f ca="1">IF(W456&gt;36,"1","")</f>
        <v>1</v>
      </c>
      <c r="AF456" s="211" t="str">
        <f ca="1">IF(Y456&lt;1,"1","")</f>
        <v>1</v>
      </c>
      <c r="AG456" s="211" t="e">
        <f ca="1">IF(AB456&lt;-15%,"1","")</f>
        <v>#DIV/0!</v>
      </c>
      <c r="AH456" s="211" t="e">
        <f>IF(AA456&lt;40%,"1","")</f>
        <v>#DIV/0!</v>
      </c>
      <c r="AI456" s="211" t="e">
        <f ca="1">IF(W456&gt;23,IF(AA456&lt;60%,"1",""),"")</f>
        <v>#DIV/0!</v>
      </c>
      <c r="AJ456" s="211" t="e">
        <f ca="1">IF(Y456&lt;7,IF(AA456&lt;40%,"1",""),"")</f>
        <v>#DIV/0!</v>
      </c>
      <c r="AK456" s="211" t="str">
        <f ca="1">IF(AD456&lt;0,"1","")</f>
        <v/>
      </c>
      <c r="AL456" s="218"/>
      <c r="AM456" s="218"/>
      <c r="AN456" s="211" t="e">
        <f>VLOOKUP(J456,'[2]Region code'!$A$3:$B$9,2,FALSE)</f>
        <v>#N/A</v>
      </c>
    </row>
    <row r="457" spans="18:40">
      <c r="R457" s="167">
        <f>IF(MONTH(M457)&gt;6,YEAR(M457)+1,YEAR(M457))</f>
        <v>1900</v>
      </c>
      <c r="S457" s="215">
        <f>YEAR(L457)</f>
        <v>1900</v>
      </c>
      <c r="T457" s="214">
        <f>MONTH(L457)</f>
        <v>1</v>
      </c>
      <c r="U457" s="211" t="str">
        <f>IF(T457&gt;9,CONCATENATE(S457,T457),CONCATENATE(S457,"0",T457))</f>
        <v>190001</v>
      </c>
      <c r="V457" s="214">
        <f>N457-O457</f>
        <v>0</v>
      </c>
      <c r="W457" s="214">
        <f ca="1">ROUNDUP((TODAY()-L457)/(365.25/12),0)</f>
        <v>1433</v>
      </c>
      <c r="X457" s="214">
        <f>ROUNDDOWN((M457-L457)/(365.25/12),0)</f>
        <v>0</v>
      </c>
      <c r="Y457" s="214">
        <f ca="1">ROUNDDOWN((M457-TODAY())/(365.25/12),0)</f>
        <v>-1432</v>
      </c>
      <c r="Z457" s="216" t="e">
        <f ca="1">W457/X457</f>
        <v>#DIV/0!</v>
      </c>
      <c r="AA457" s="216" t="e">
        <f>O457/N457</f>
        <v>#DIV/0!</v>
      </c>
      <c r="AB457" s="216" t="e">
        <f ca="1">AA457-Z457</f>
        <v>#DIV/0!</v>
      </c>
      <c r="AC457" s="217">
        <f ca="1">O457/W457</f>
        <v>0</v>
      </c>
      <c r="AD457" s="214">
        <f ca="1">V457-(("june 30, 2018"-TODAY())*AC457)</f>
        <v>0</v>
      </c>
      <c r="AE457" s="211" t="str">
        <f ca="1">IF(W457&gt;36,"1","")</f>
        <v>1</v>
      </c>
      <c r="AF457" s="211" t="str">
        <f ca="1">IF(Y457&lt;1,"1","")</f>
        <v>1</v>
      </c>
      <c r="AG457" s="211" t="e">
        <f ca="1">IF(AB457&lt;-15%,"1","")</f>
        <v>#DIV/0!</v>
      </c>
      <c r="AH457" s="211" t="e">
        <f>IF(AA457&lt;40%,"1","")</f>
        <v>#DIV/0!</v>
      </c>
      <c r="AI457" s="211" t="e">
        <f ca="1">IF(W457&gt;23,IF(AA457&lt;60%,"1",""),"")</f>
        <v>#DIV/0!</v>
      </c>
      <c r="AJ457" s="211" t="e">
        <f ca="1">IF(Y457&lt;7,IF(AA457&lt;40%,"1",""),"")</f>
        <v>#DIV/0!</v>
      </c>
      <c r="AK457" s="211" t="str">
        <f ca="1">IF(AD457&lt;0,"1","")</f>
        <v/>
      </c>
      <c r="AL457" s="218"/>
      <c r="AM457" s="218"/>
      <c r="AN457" s="211" t="e">
        <f>VLOOKUP(J457,'[2]Region code'!$A$3:$B$9,2,FALSE)</f>
        <v>#N/A</v>
      </c>
    </row>
    <row r="458" spans="18:40">
      <c r="R458" s="167">
        <f>IF(MONTH(M458)&gt;6,YEAR(M458)+1,YEAR(M458))</f>
        <v>1900</v>
      </c>
      <c r="S458" s="215">
        <f>YEAR(L458)</f>
        <v>1900</v>
      </c>
      <c r="T458" s="214">
        <f>MONTH(L458)</f>
        <v>1</v>
      </c>
      <c r="U458" s="211" t="str">
        <f>IF(T458&gt;9,CONCATENATE(S458,T458),CONCATENATE(S458,"0",T458))</f>
        <v>190001</v>
      </c>
      <c r="V458" s="214">
        <f>N458-O458</f>
        <v>0</v>
      </c>
      <c r="W458" s="214">
        <f ca="1">ROUNDUP((TODAY()-L458)/(365.25/12),0)</f>
        <v>1433</v>
      </c>
      <c r="X458" s="214">
        <f>ROUNDDOWN((M458-L458)/(365.25/12),0)</f>
        <v>0</v>
      </c>
      <c r="Y458" s="214">
        <f ca="1">ROUNDDOWN((M458-TODAY())/(365.25/12),0)</f>
        <v>-1432</v>
      </c>
      <c r="Z458" s="216" t="e">
        <f ca="1">W458/X458</f>
        <v>#DIV/0!</v>
      </c>
      <c r="AA458" s="216" t="e">
        <f>O458/N458</f>
        <v>#DIV/0!</v>
      </c>
      <c r="AB458" s="216" t="e">
        <f ca="1">AA458-Z458</f>
        <v>#DIV/0!</v>
      </c>
      <c r="AC458" s="217">
        <f ca="1">O458/W458</f>
        <v>0</v>
      </c>
      <c r="AD458" s="214">
        <f ca="1">V458-(("june 30, 2018"-TODAY())*AC458)</f>
        <v>0</v>
      </c>
      <c r="AE458" s="211" t="str">
        <f ca="1">IF(W458&gt;36,"1","")</f>
        <v>1</v>
      </c>
      <c r="AF458" s="211" t="str">
        <f ca="1">IF(Y458&lt;1,"1","")</f>
        <v>1</v>
      </c>
      <c r="AG458" s="211" t="e">
        <f ca="1">IF(AB458&lt;-15%,"1","")</f>
        <v>#DIV/0!</v>
      </c>
      <c r="AH458" s="211" t="e">
        <f>IF(AA458&lt;40%,"1","")</f>
        <v>#DIV/0!</v>
      </c>
      <c r="AI458" s="211" t="e">
        <f ca="1">IF(W458&gt;23,IF(AA458&lt;60%,"1",""),"")</f>
        <v>#DIV/0!</v>
      </c>
      <c r="AJ458" s="211" t="e">
        <f ca="1">IF(Y458&lt;7,IF(AA458&lt;40%,"1",""),"")</f>
        <v>#DIV/0!</v>
      </c>
      <c r="AK458" s="211" t="str">
        <f ca="1">IF(AD458&lt;0,"1","")</f>
        <v/>
      </c>
      <c r="AL458" s="218"/>
      <c r="AM458" s="218"/>
      <c r="AN458" s="211" t="e">
        <f>VLOOKUP(J458,'[2]Region code'!$A$3:$B$9,2,FALSE)</f>
        <v>#N/A</v>
      </c>
    </row>
    <row r="459" spans="18:40">
      <c r="R459" s="167">
        <f>IF(MONTH(M459)&gt;6,YEAR(M459)+1,YEAR(M459))</f>
        <v>1900</v>
      </c>
      <c r="S459" s="215">
        <f>YEAR(L459)</f>
        <v>1900</v>
      </c>
      <c r="T459" s="214">
        <f>MONTH(L459)</f>
        <v>1</v>
      </c>
      <c r="U459" s="211" t="str">
        <f>IF(T459&gt;9,CONCATENATE(S459,T459),CONCATENATE(S459,"0",T459))</f>
        <v>190001</v>
      </c>
      <c r="V459" s="214">
        <f>N459-O459</f>
        <v>0</v>
      </c>
      <c r="W459" s="214">
        <f ca="1">ROUNDUP((TODAY()-L459)/(365.25/12),0)</f>
        <v>1433</v>
      </c>
      <c r="X459" s="214">
        <f>ROUNDDOWN((M459-L459)/(365.25/12),0)</f>
        <v>0</v>
      </c>
      <c r="Y459" s="214">
        <f ca="1">ROUNDDOWN((M459-TODAY())/(365.25/12),0)</f>
        <v>-1432</v>
      </c>
      <c r="Z459" s="216" t="e">
        <f ca="1">W459/X459</f>
        <v>#DIV/0!</v>
      </c>
      <c r="AA459" s="216" t="e">
        <f>O459/N459</f>
        <v>#DIV/0!</v>
      </c>
      <c r="AB459" s="216" t="e">
        <f ca="1">AA459-Z459</f>
        <v>#DIV/0!</v>
      </c>
      <c r="AC459" s="217">
        <f ca="1">O459/W459</f>
        <v>0</v>
      </c>
      <c r="AD459" s="214">
        <f ca="1">V459-(("june 30, 2018"-TODAY())*AC459)</f>
        <v>0</v>
      </c>
      <c r="AE459" s="211" t="str">
        <f ca="1">IF(W459&gt;36,"1","")</f>
        <v>1</v>
      </c>
      <c r="AF459" s="211" t="str">
        <f ca="1">IF(Y459&lt;1,"1","")</f>
        <v>1</v>
      </c>
      <c r="AG459" s="211" t="e">
        <f ca="1">IF(AB459&lt;-15%,"1","")</f>
        <v>#DIV/0!</v>
      </c>
      <c r="AH459" s="211" t="e">
        <f>IF(AA459&lt;40%,"1","")</f>
        <v>#DIV/0!</v>
      </c>
      <c r="AI459" s="211" t="e">
        <f ca="1">IF(W459&gt;23,IF(AA459&lt;60%,"1",""),"")</f>
        <v>#DIV/0!</v>
      </c>
      <c r="AJ459" s="211" t="e">
        <f ca="1">IF(Y459&lt;7,IF(AA459&lt;40%,"1",""),"")</f>
        <v>#DIV/0!</v>
      </c>
      <c r="AK459" s="211" t="str">
        <f ca="1">IF(AD459&lt;0,"1","")</f>
        <v/>
      </c>
      <c r="AL459" s="218"/>
      <c r="AM459" s="218"/>
      <c r="AN459" s="211" t="e">
        <f>VLOOKUP(J459,'[2]Region code'!$A$3:$B$9,2,FALSE)</f>
        <v>#N/A</v>
      </c>
    </row>
    <row r="460" spans="18:40">
      <c r="R460" s="167">
        <f>IF(MONTH(M460)&gt;6,YEAR(M460)+1,YEAR(M460))</f>
        <v>1900</v>
      </c>
      <c r="S460" s="215">
        <f>YEAR(L460)</f>
        <v>1900</v>
      </c>
      <c r="T460" s="214">
        <f>MONTH(L460)</f>
        <v>1</v>
      </c>
      <c r="U460" s="211" t="str">
        <f>IF(T460&gt;9,CONCATENATE(S460,T460),CONCATENATE(S460,"0",T460))</f>
        <v>190001</v>
      </c>
      <c r="V460" s="214">
        <f>N460-O460</f>
        <v>0</v>
      </c>
      <c r="W460" s="214">
        <f ca="1">ROUNDUP((TODAY()-L460)/(365.25/12),0)</f>
        <v>1433</v>
      </c>
      <c r="X460" s="214">
        <f>ROUNDDOWN((M460-L460)/(365.25/12),0)</f>
        <v>0</v>
      </c>
      <c r="Y460" s="214">
        <f ca="1">ROUNDDOWN((M460-TODAY())/(365.25/12),0)</f>
        <v>-1432</v>
      </c>
      <c r="Z460" s="216" t="e">
        <f ca="1">W460/X460</f>
        <v>#DIV/0!</v>
      </c>
      <c r="AA460" s="216" t="e">
        <f>O460/N460</f>
        <v>#DIV/0!</v>
      </c>
      <c r="AB460" s="216" t="e">
        <f ca="1">AA460-Z460</f>
        <v>#DIV/0!</v>
      </c>
      <c r="AC460" s="217">
        <f ca="1">O460/W460</f>
        <v>0</v>
      </c>
      <c r="AD460" s="214">
        <f ca="1">V460-(("june 30, 2018"-TODAY())*AC460)</f>
        <v>0</v>
      </c>
      <c r="AE460" s="211" t="str">
        <f ca="1">IF(W460&gt;36,"1","")</f>
        <v>1</v>
      </c>
      <c r="AF460" s="211" t="str">
        <f ca="1">IF(Y460&lt;1,"1","")</f>
        <v>1</v>
      </c>
      <c r="AG460" s="211" t="e">
        <f ca="1">IF(AB460&lt;-15%,"1","")</f>
        <v>#DIV/0!</v>
      </c>
      <c r="AH460" s="211" t="e">
        <f>IF(AA460&lt;40%,"1","")</f>
        <v>#DIV/0!</v>
      </c>
      <c r="AI460" s="211" t="e">
        <f ca="1">IF(W460&gt;23,IF(AA460&lt;60%,"1",""),"")</f>
        <v>#DIV/0!</v>
      </c>
      <c r="AJ460" s="211" t="e">
        <f ca="1">IF(Y460&lt;7,IF(AA460&lt;40%,"1",""),"")</f>
        <v>#DIV/0!</v>
      </c>
      <c r="AK460" s="211" t="str">
        <f ca="1">IF(AD460&lt;0,"1","")</f>
        <v/>
      </c>
      <c r="AL460" s="218"/>
      <c r="AM460" s="218"/>
      <c r="AN460" s="211" t="e">
        <f>VLOOKUP(J460,'[2]Region code'!$A$3:$B$9,2,FALSE)</f>
        <v>#N/A</v>
      </c>
    </row>
    <row r="461" spans="18:40">
      <c r="R461" s="167">
        <f>IF(MONTH(M461)&gt;6,YEAR(M461)+1,YEAR(M461))</f>
        <v>1900</v>
      </c>
      <c r="S461" s="215">
        <f>YEAR(L461)</f>
        <v>1900</v>
      </c>
      <c r="T461" s="214">
        <f>MONTH(L461)</f>
        <v>1</v>
      </c>
      <c r="U461" s="211" t="str">
        <f>IF(T461&gt;9,CONCATENATE(S461,T461),CONCATENATE(S461,"0",T461))</f>
        <v>190001</v>
      </c>
      <c r="V461" s="214">
        <f>N461-O461</f>
        <v>0</v>
      </c>
      <c r="W461" s="214">
        <f ca="1">ROUNDUP((TODAY()-L461)/(365.25/12),0)</f>
        <v>1433</v>
      </c>
      <c r="X461" s="214">
        <f>ROUNDDOWN((M461-L461)/(365.25/12),0)</f>
        <v>0</v>
      </c>
      <c r="Y461" s="214">
        <f ca="1">ROUNDDOWN((M461-TODAY())/(365.25/12),0)</f>
        <v>-1432</v>
      </c>
      <c r="Z461" s="216" t="e">
        <f ca="1">W461/X461</f>
        <v>#DIV/0!</v>
      </c>
      <c r="AA461" s="216" t="e">
        <f>O461/N461</f>
        <v>#DIV/0!</v>
      </c>
      <c r="AB461" s="216" t="e">
        <f ca="1">AA461-Z461</f>
        <v>#DIV/0!</v>
      </c>
      <c r="AC461" s="217">
        <f ca="1">O461/W461</f>
        <v>0</v>
      </c>
      <c r="AD461" s="214">
        <f ca="1">V461-(("june 30, 2018"-TODAY())*AC461)</f>
        <v>0</v>
      </c>
      <c r="AE461" s="211" t="str">
        <f ca="1">IF(W461&gt;36,"1","")</f>
        <v>1</v>
      </c>
      <c r="AF461" s="211" t="str">
        <f ca="1">IF(Y461&lt;1,"1","")</f>
        <v>1</v>
      </c>
      <c r="AG461" s="211" t="e">
        <f ca="1">IF(AB461&lt;-15%,"1","")</f>
        <v>#DIV/0!</v>
      </c>
      <c r="AH461" s="211" t="e">
        <f>IF(AA461&lt;40%,"1","")</f>
        <v>#DIV/0!</v>
      </c>
      <c r="AI461" s="211" t="e">
        <f ca="1">IF(W461&gt;23,IF(AA461&lt;60%,"1",""),"")</f>
        <v>#DIV/0!</v>
      </c>
      <c r="AJ461" s="211" t="e">
        <f ca="1">IF(Y461&lt;7,IF(AA461&lt;40%,"1",""),"")</f>
        <v>#DIV/0!</v>
      </c>
      <c r="AK461" s="211" t="str">
        <f ca="1">IF(AD461&lt;0,"1","")</f>
        <v/>
      </c>
      <c r="AL461" s="218"/>
      <c r="AM461" s="218"/>
      <c r="AN461" s="211" t="e">
        <f>VLOOKUP(J461,'[2]Region code'!$A$3:$B$9,2,FALSE)</f>
        <v>#N/A</v>
      </c>
    </row>
    <row r="462" spans="18:40">
      <c r="R462" s="167">
        <f>IF(MONTH(M462)&gt;6,YEAR(M462)+1,YEAR(M462))</f>
        <v>1900</v>
      </c>
      <c r="S462" s="215">
        <f>YEAR(L462)</f>
        <v>1900</v>
      </c>
      <c r="T462" s="214">
        <f>MONTH(L462)</f>
        <v>1</v>
      </c>
      <c r="U462" s="211" t="str">
        <f>IF(T462&gt;9,CONCATENATE(S462,T462),CONCATENATE(S462,"0",T462))</f>
        <v>190001</v>
      </c>
      <c r="V462" s="214">
        <f>N462-O462</f>
        <v>0</v>
      </c>
      <c r="W462" s="214">
        <f ca="1">ROUNDUP((TODAY()-L462)/(365.25/12),0)</f>
        <v>1433</v>
      </c>
      <c r="X462" s="214">
        <f>ROUNDDOWN((M462-L462)/(365.25/12),0)</f>
        <v>0</v>
      </c>
      <c r="Y462" s="214">
        <f ca="1">ROUNDDOWN((M462-TODAY())/(365.25/12),0)</f>
        <v>-1432</v>
      </c>
      <c r="Z462" s="216" t="e">
        <f ca="1">W462/X462</f>
        <v>#DIV/0!</v>
      </c>
      <c r="AA462" s="216" t="e">
        <f>O462/N462</f>
        <v>#DIV/0!</v>
      </c>
      <c r="AB462" s="216" t="e">
        <f ca="1">AA462-Z462</f>
        <v>#DIV/0!</v>
      </c>
      <c r="AC462" s="217">
        <f ca="1">O462/W462</f>
        <v>0</v>
      </c>
      <c r="AD462" s="214">
        <f ca="1">V462-(("june 30, 2018"-TODAY())*AC462)</f>
        <v>0</v>
      </c>
      <c r="AE462" s="211" t="str">
        <f ca="1">IF(W462&gt;36,"1","")</f>
        <v>1</v>
      </c>
      <c r="AF462" s="211" t="str">
        <f ca="1">IF(Y462&lt;1,"1","")</f>
        <v>1</v>
      </c>
      <c r="AG462" s="211" t="e">
        <f ca="1">IF(AB462&lt;-15%,"1","")</f>
        <v>#DIV/0!</v>
      </c>
      <c r="AH462" s="211" t="e">
        <f>IF(AA462&lt;40%,"1","")</f>
        <v>#DIV/0!</v>
      </c>
      <c r="AI462" s="211" t="e">
        <f ca="1">IF(W462&gt;23,IF(AA462&lt;60%,"1",""),"")</f>
        <v>#DIV/0!</v>
      </c>
      <c r="AJ462" s="211" t="e">
        <f ca="1">IF(Y462&lt;7,IF(AA462&lt;40%,"1",""),"")</f>
        <v>#DIV/0!</v>
      </c>
      <c r="AK462" s="211" t="str">
        <f ca="1">IF(AD462&lt;0,"1","")</f>
        <v/>
      </c>
      <c r="AL462" s="218"/>
      <c r="AM462" s="218"/>
      <c r="AN462" s="211" t="e">
        <f>VLOOKUP(J462,'[2]Region code'!$A$3:$B$9,2,FALSE)</f>
        <v>#N/A</v>
      </c>
    </row>
    <row r="463" spans="18:40">
      <c r="R463" s="167">
        <f>IF(MONTH(M463)&gt;6,YEAR(M463)+1,YEAR(M463))</f>
        <v>1900</v>
      </c>
      <c r="S463" s="215">
        <f>YEAR(L463)</f>
        <v>1900</v>
      </c>
      <c r="T463" s="214">
        <f>MONTH(L463)</f>
        <v>1</v>
      </c>
      <c r="U463" s="211" t="str">
        <f>IF(T463&gt;9,CONCATENATE(S463,T463),CONCATENATE(S463,"0",T463))</f>
        <v>190001</v>
      </c>
      <c r="V463" s="214">
        <f>N463-O463</f>
        <v>0</v>
      </c>
      <c r="W463" s="214">
        <f ca="1">ROUNDUP((TODAY()-L463)/(365.25/12),0)</f>
        <v>1433</v>
      </c>
      <c r="X463" s="214">
        <f>ROUNDDOWN((M463-L463)/(365.25/12),0)</f>
        <v>0</v>
      </c>
      <c r="Y463" s="214">
        <f ca="1">ROUNDDOWN((M463-TODAY())/(365.25/12),0)</f>
        <v>-1432</v>
      </c>
      <c r="Z463" s="216" t="e">
        <f ca="1">W463/X463</f>
        <v>#DIV/0!</v>
      </c>
      <c r="AA463" s="216" t="e">
        <f>O463/N463</f>
        <v>#DIV/0!</v>
      </c>
      <c r="AB463" s="216" t="e">
        <f ca="1">AA463-Z463</f>
        <v>#DIV/0!</v>
      </c>
      <c r="AC463" s="217">
        <f ca="1">O463/W463</f>
        <v>0</v>
      </c>
      <c r="AD463" s="214">
        <f ca="1">V463-(("june 30, 2018"-TODAY())*AC463)</f>
        <v>0</v>
      </c>
      <c r="AE463" s="211" t="str">
        <f ca="1">IF(W463&gt;36,"1","")</f>
        <v>1</v>
      </c>
      <c r="AF463" s="211" t="str">
        <f ca="1">IF(Y463&lt;1,"1","")</f>
        <v>1</v>
      </c>
      <c r="AG463" s="211" t="e">
        <f ca="1">IF(AB463&lt;-15%,"1","")</f>
        <v>#DIV/0!</v>
      </c>
      <c r="AH463" s="211" t="e">
        <f>IF(AA463&lt;40%,"1","")</f>
        <v>#DIV/0!</v>
      </c>
      <c r="AI463" s="211" t="e">
        <f ca="1">IF(W463&gt;23,IF(AA463&lt;60%,"1",""),"")</f>
        <v>#DIV/0!</v>
      </c>
      <c r="AJ463" s="211" t="e">
        <f ca="1">IF(Y463&lt;7,IF(AA463&lt;40%,"1",""),"")</f>
        <v>#DIV/0!</v>
      </c>
      <c r="AK463" s="211" t="str">
        <f ca="1">IF(AD463&lt;0,"1","")</f>
        <v/>
      </c>
      <c r="AL463" s="218"/>
      <c r="AM463" s="218"/>
      <c r="AN463" s="211" t="e">
        <f>VLOOKUP(J463,'[2]Region code'!$A$3:$B$9,2,FALSE)</f>
        <v>#N/A</v>
      </c>
    </row>
    <row r="464" spans="18:40">
      <c r="R464" s="167">
        <f>IF(MONTH(M464)&gt;6,YEAR(M464)+1,YEAR(M464))</f>
        <v>1900</v>
      </c>
      <c r="S464" s="215">
        <f>YEAR(L464)</f>
        <v>1900</v>
      </c>
      <c r="T464" s="214">
        <f>MONTH(L464)</f>
        <v>1</v>
      </c>
      <c r="U464" s="211" t="str">
        <f>IF(T464&gt;9,CONCATENATE(S464,T464),CONCATENATE(S464,"0",T464))</f>
        <v>190001</v>
      </c>
      <c r="V464" s="214">
        <f>N464-O464</f>
        <v>0</v>
      </c>
      <c r="W464" s="214">
        <f ca="1">ROUNDUP((TODAY()-L464)/(365.25/12),0)</f>
        <v>1433</v>
      </c>
      <c r="X464" s="214">
        <f>ROUNDDOWN((M464-L464)/(365.25/12),0)</f>
        <v>0</v>
      </c>
      <c r="Y464" s="214">
        <f ca="1">ROUNDDOWN((M464-TODAY())/(365.25/12),0)</f>
        <v>-1432</v>
      </c>
      <c r="Z464" s="216" t="e">
        <f ca="1">W464/X464</f>
        <v>#DIV/0!</v>
      </c>
      <c r="AA464" s="216" t="e">
        <f>O464/N464</f>
        <v>#DIV/0!</v>
      </c>
      <c r="AB464" s="216" t="e">
        <f ca="1">AA464-Z464</f>
        <v>#DIV/0!</v>
      </c>
      <c r="AC464" s="217">
        <f ca="1">O464/W464</f>
        <v>0</v>
      </c>
      <c r="AD464" s="214">
        <f ca="1">V464-(("june 30, 2018"-TODAY())*AC464)</f>
        <v>0</v>
      </c>
      <c r="AE464" s="211" t="str">
        <f ca="1">IF(W464&gt;36,"1","")</f>
        <v>1</v>
      </c>
      <c r="AF464" s="211" t="str">
        <f ca="1">IF(Y464&lt;1,"1","")</f>
        <v>1</v>
      </c>
      <c r="AG464" s="211" t="e">
        <f ca="1">IF(AB464&lt;-15%,"1","")</f>
        <v>#DIV/0!</v>
      </c>
      <c r="AH464" s="211" t="e">
        <f>IF(AA464&lt;40%,"1","")</f>
        <v>#DIV/0!</v>
      </c>
      <c r="AI464" s="211" t="e">
        <f ca="1">IF(W464&gt;23,IF(AA464&lt;60%,"1",""),"")</f>
        <v>#DIV/0!</v>
      </c>
      <c r="AJ464" s="211" t="e">
        <f ca="1">IF(Y464&lt;7,IF(AA464&lt;40%,"1",""),"")</f>
        <v>#DIV/0!</v>
      </c>
      <c r="AK464" s="211" t="str">
        <f ca="1">IF(AD464&lt;0,"1","")</f>
        <v/>
      </c>
      <c r="AL464" s="218"/>
      <c r="AM464" s="218"/>
      <c r="AN464" s="211" t="e">
        <f>VLOOKUP(J464,'[2]Region code'!$A$3:$B$9,2,FALSE)</f>
        <v>#N/A</v>
      </c>
    </row>
    <row r="465" spans="18:40">
      <c r="R465" s="167">
        <f>IF(MONTH(M465)&gt;6,YEAR(M465)+1,YEAR(M465))</f>
        <v>1900</v>
      </c>
      <c r="S465" s="215">
        <f>YEAR(L465)</f>
        <v>1900</v>
      </c>
      <c r="T465" s="214">
        <f>MONTH(L465)</f>
        <v>1</v>
      </c>
      <c r="U465" s="211" t="str">
        <f>IF(T465&gt;9,CONCATENATE(S465,T465),CONCATENATE(S465,"0",T465))</f>
        <v>190001</v>
      </c>
      <c r="V465" s="214">
        <f>N465-O465</f>
        <v>0</v>
      </c>
      <c r="W465" s="214">
        <f ca="1">ROUNDUP((TODAY()-L465)/(365.25/12),0)</f>
        <v>1433</v>
      </c>
      <c r="X465" s="214">
        <f>ROUNDDOWN((M465-L465)/(365.25/12),0)</f>
        <v>0</v>
      </c>
      <c r="Y465" s="214">
        <f ca="1">ROUNDDOWN((M465-TODAY())/(365.25/12),0)</f>
        <v>-1432</v>
      </c>
      <c r="Z465" s="216" t="e">
        <f ca="1">W465/X465</f>
        <v>#DIV/0!</v>
      </c>
      <c r="AA465" s="216" t="e">
        <f>O465/N465</f>
        <v>#DIV/0!</v>
      </c>
      <c r="AB465" s="216" t="e">
        <f ca="1">AA465-Z465</f>
        <v>#DIV/0!</v>
      </c>
      <c r="AC465" s="217">
        <f ca="1">O465/W465</f>
        <v>0</v>
      </c>
      <c r="AD465" s="214">
        <f ca="1">V465-(("june 30, 2018"-TODAY())*AC465)</f>
        <v>0</v>
      </c>
      <c r="AE465" s="211" t="str">
        <f ca="1">IF(W465&gt;36,"1","")</f>
        <v>1</v>
      </c>
      <c r="AF465" s="211" t="str">
        <f ca="1">IF(Y465&lt;1,"1","")</f>
        <v>1</v>
      </c>
      <c r="AG465" s="211" t="e">
        <f ca="1">IF(AB465&lt;-15%,"1","")</f>
        <v>#DIV/0!</v>
      </c>
      <c r="AH465" s="211" t="e">
        <f>IF(AA465&lt;40%,"1","")</f>
        <v>#DIV/0!</v>
      </c>
      <c r="AI465" s="211" t="e">
        <f ca="1">IF(W465&gt;23,IF(AA465&lt;60%,"1",""),"")</f>
        <v>#DIV/0!</v>
      </c>
      <c r="AJ465" s="211" t="e">
        <f ca="1">IF(Y465&lt;7,IF(AA465&lt;40%,"1",""),"")</f>
        <v>#DIV/0!</v>
      </c>
      <c r="AK465" s="211" t="str">
        <f ca="1">IF(AD465&lt;0,"1","")</f>
        <v/>
      </c>
      <c r="AL465" s="218"/>
      <c r="AM465" s="218"/>
      <c r="AN465" s="211" t="e">
        <f>VLOOKUP(J465,'[2]Region code'!$A$3:$B$9,2,FALSE)</f>
        <v>#N/A</v>
      </c>
    </row>
    <row r="466" spans="18:40">
      <c r="R466" s="167">
        <f>IF(MONTH(M466)&gt;6,YEAR(M466)+1,YEAR(M466))</f>
        <v>1900</v>
      </c>
      <c r="S466" s="215">
        <f>YEAR(L466)</f>
        <v>1900</v>
      </c>
      <c r="T466" s="214">
        <f>MONTH(L466)</f>
        <v>1</v>
      </c>
      <c r="U466" s="211" t="str">
        <f>IF(T466&gt;9,CONCATENATE(S466,T466),CONCATENATE(S466,"0",T466))</f>
        <v>190001</v>
      </c>
      <c r="V466" s="214">
        <f>N466-O466</f>
        <v>0</v>
      </c>
      <c r="W466" s="214">
        <f ca="1">ROUNDUP((TODAY()-L466)/(365.25/12),0)</f>
        <v>1433</v>
      </c>
      <c r="X466" s="214">
        <f>ROUNDDOWN((M466-L466)/(365.25/12),0)</f>
        <v>0</v>
      </c>
      <c r="Y466" s="214">
        <f ca="1">ROUNDDOWN((M466-TODAY())/(365.25/12),0)</f>
        <v>-1432</v>
      </c>
      <c r="Z466" s="216" t="e">
        <f ca="1">W466/X466</f>
        <v>#DIV/0!</v>
      </c>
      <c r="AA466" s="216" t="e">
        <f>O466/N466</f>
        <v>#DIV/0!</v>
      </c>
      <c r="AB466" s="216" t="e">
        <f ca="1">AA466-Z466</f>
        <v>#DIV/0!</v>
      </c>
      <c r="AC466" s="217">
        <f ca="1">O466/W466</f>
        <v>0</v>
      </c>
      <c r="AD466" s="214">
        <f ca="1">V466-(("june 30, 2018"-TODAY())*AC466)</f>
        <v>0</v>
      </c>
      <c r="AE466" s="211" t="str">
        <f ca="1">IF(W466&gt;36,"1","")</f>
        <v>1</v>
      </c>
      <c r="AF466" s="211" t="str">
        <f ca="1">IF(Y466&lt;1,"1","")</f>
        <v>1</v>
      </c>
      <c r="AG466" s="211" t="e">
        <f ca="1">IF(AB466&lt;-15%,"1","")</f>
        <v>#DIV/0!</v>
      </c>
      <c r="AH466" s="211" t="e">
        <f>IF(AA466&lt;40%,"1","")</f>
        <v>#DIV/0!</v>
      </c>
      <c r="AI466" s="211" t="e">
        <f ca="1">IF(W466&gt;23,IF(AA466&lt;60%,"1",""),"")</f>
        <v>#DIV/0!</v>
      </c>
      <c r="AJ466" s="211" t="e">
        <f ca="1">IF(Y466&lt;7,IF(AA466&lt;40%,"1",""),"")</f>
        <v>#DIV/0!</v>
      </c>
      <c r="AK466" s="211" t="str">
        <f ca="1">IF(AD466&lt;0,"1","")</f>
        <v/>
      </c>
      <c r="AL466" s="218"/>
      <c r="AM466" s="218"/>
      <c r="AN466" s="211" t="e">
        <f>VLOOKUP(J466,'[2]Region code'!$A$3:$B$9,2,FALSE)</f>
        <v>#N/A</v>
      </c>
    </row>
    <row r="467" spans="18:40">
      <c r="R467" s="167">
        <f>IF(MONTH(M467)&gt;6,YEAR(M467)+1,YEAR(M467))</f>
        <v>1900</v>
      </c>
      <c r="S467" s="215">
        <f>YEAR(L467)</f>
        <v>1900</v>
      </c>
      <c r="T467" s="214">
        <f>MONTH(L467)</f>
        <v>1</v>
      </c>
      <c r="U467" s="211" t="str">
        <f>IF(T467&gt;9,CONCATENATE(S467,T467),CONCATENATE(S467,"0",T467))</f>
        <v>190001</v>
      </c>
      <c r="V467" s="214">
        <f>N467-O467</f>
        <v>0</v>
      </c>
      <c r="W467" s="214">
        <f ca="1">ROUNDUP((TODAY()-L467)/(365.25/12),0)</f>
        <v>1433</v>
      </c>
      <c r="X467" s="214">
        <f>ROUNDDOWN((M467-L467)/(365.25/12),0)</f>
        <v>0</v>
      </c>
      <c r="Y467" s="214">
        <f ca="1">ROUNDDOWN((M467-TODAY())/(365.25/12),0)</f>
        <v>-1432</v>
      </c>
      <c r="Z467" s="216" t="e">
        <f ca="1">W467/X467</f>
        <v>#DIV/0!</v>
      </c>
      <c r="AA467" s="216" t="e">
        <f>O467/N467</f>
        <v>#DIV/0!</v>
      </c>
      <c r="AB467" s="216" t="e">
        <f ca="1">AA467-Z467</f>
        <v>#DIV/0!</v>
      </c>
      <c r="AC467" s="217">
        <f ca="1">O467/W467</f>
        <v>0</v>
      </c>
      <c r="AD467" s="214">
        <f ca="1">V467-(("june 30, 2018"-TODAY())*AC467)</f>
        <v>0</v>
      </c>
      <c r="AE467" s="211" t="str">
        <f ca="1">IF(W467&gt;36,"1","")</f>
        <v>1</v>
      </c>
      <c r="AF467" s="211" t="str">
        <f ca="1">IF(Y467&lt;1,"1","")</f>
        <v>1</v>
      </c>
      <c r="AG467" s="211" t="e">
        <f ca="1">IF(AB467&lt;-15%,"1","")</f>
        <v>#DIV/0!</v>
      </c>
      <c r="AH467" s="211" t="e">
        <f>IF(AA467&lt;40%,"1","")</f>
        <v>#DIV/0!</v>
      </c>
      <c r="AI467" s="211" t="e">
        <f ca="1">IF(W467&gt;23,IF(AA467&lt;60%,"1",""),"")</f>
        <v>#DIV/0!</v>
      </c>
      <c r="AJ467" s="211" t="e">
        <f ca="1">IF(Y467&lt;7,IF(AA467&lt;40%,"1",""),"")</f>
        <v>#DIV/0!</v>
      </c>
      <c r="AK467" s="211" t="str">
        <f ca="1">IF(AD467&lt;0,"1","")</f>
        <v/>
      </c>
      <c r="AL467" s="218"/>
      <c r="AM467" s="218"/>
      <c r="AN467" s="211" t="e">
        <f>VLOOKUP(J467,'[2]Region code'!$A$3:$B$9,2,FALSE)</f>
        <v>#N/A</v>
      </c>
    </row>
    <row r="468" spans="18:40">
      <c r="R468" s="167">
        <f>IF(MONTH(M468)&gt;6,YEAR(M468)+1,YEAR(M468))</f>
        <v>1900</v>
      </c>
      <c r="S468" s="215">
        <f>YEAR(L468)</f>
        <v>1900</v>
      </c>
      <c r="T468" s="214">
        <f>MONTH(L468)</f>
        <v>1</v>
      </c>
      <c r="U468" s="211" t="str">
        <f>IF(T468&gt;9,CONCATENATE(S468,T468),CONCATENATE(S468,"0",T468))</f>
        <v>190001</v>
      </c>
      <c r="V468" s="214">
        <f>N468-O468</f>
        <v>0</v>
      </c>
      <c r="W468" s="214">
        <f ca="1">ROUNDUP((TODAY()-L468)/(365.25/12),0)</f>
        <v>1433</v>
      </c>
      <c r="X468" s="214">
        <f>ROUNDDOWN((M468-L468)/(365.25/12),0)</f>
        <v>0</v>
      </c>
      <c r="Y468" s="214">
        <f ca="1">ROUNDDOWN((M468-TODAY())/(365.25/12),0)</f>
        <v>-1432</v>
      </c>
      <c r="Z468" s="216" t="e">
        <f ca="1">W468/X468</f>
        <v>#DIV/0!</v>
      </c>
      <c r="AA468" s="216" t="e">
        <f>O468/N468</f>
        <v>#DIV/0!</v>
      </c>
      <c r="AB468" s="216" t="e">
        <f ca="1">AA468-Z468</f>
        <v>#DIV/0!</v>
      </c>
      <c r="AC468" s="217">
        <f ca="1">O468/W468</f>
        <v>0</v>
      </c>
      <c r="AD468" s="214">
        <f ca="1">V468-(("june 30, 2018"-TODAY())*AC468)</f>
        <v>0</v>
      </c>
      <c r="AE468" s="211" t="str">
        <f ca="1">IF(W468&gt;36,"1","")</f>
        <v>1</v>
      </c>
      <c r="AF468" s="211" t="str">
        <f ca="1">IF(Y468&lt;1,"1","")</f>
        <v>1</v>
      </c>
      <c r="AG468" s="211" t="e">
        <f ca="1">IF(AB468&lt;-15%,"1","")</f>
        <v>#DIV/0!</v>
      </c>
      <c r="AH468" s="211" t="e">
        <f>IF(AA468&lt;40%,"1","")</f>
        <v>#DIV/0!</v>
      </c>
      <c r="AI468" s="211" t="e">
        <f ca="1">IF(W468&gt;23,IF(AA468&lt;60%,"1",""),"")</f>
        <v>#DIV/0!</v>
      </c>
      <c r="AJ468" s="211" t="e">
        <f ca="1">IF(Y468&lt;7,IF(AA468&lt;40%,"1",""),"")</f>
        <v>#DIV/0!</v>
      </c>
      <c r="AK468" s="211" t="str">
        <f ca="1">IF(AD468&lt;0,"1","")</f>
        <v/>
      </c>
      <c r="AL468" s="218"/>
      <c r="AM468" s="218"/>
      <c r="AN468" s="211" t="e">
        <f>VLOOKUP(J468,'[2]Region code'!$A$3:$B$9,2,FALSE)</f>
        <v>#N/A</v>
      </c>
    </row>
    <row r="469" spans="18:40">
      <c r="R469" s="167">
        <f>IF(MONTH(M469)&gt;6,YEAR(M469)+1,YEAR(M469))</f>
        <v>1900</v>
      </c>
      <c r="S469" s="215">
        <f>YEAR(L469)</f>
        <v>1900</v>
      </c>
      <c r="T469" s="214">
        <f>MONTH(L469)</f>
        <v>1</v>
      </c>
      <c r="U469" s="211" t="str">
        <f>IF(T469&gt;9,CONCATENATE(S469,T469),CONCATENATE(S469,"0",T469))</f>
        <v>190001</v>
      </c>
      <c r="V469" s="214">
        <f>N469-O469</f>
        <v>0</v>
      </c>
      <c r="W469" s="214">
        <f ca="1">ROUNDUP((TODAY()-L469)/(365.25/12),0)</f>
        <v>1433</v>
      </c>
      <c r="X469" s="214">
        <f>ROUNDDOWN((M469-L469)/(365.25/12),0)</f>
        <v>0</v>
      </c>
      <c r="Y469" s="214">
        <f ca="1">ROUNDDOWN((M469-TODAY())/(365.25/12),0)</f>
        <v>-1432</v>
      </c>
      <c r="Z469" s="216" t="e">
        <f ca="1">W469/X469</f>
        <v>#DIV/0!</v>
      </c>
      <c r="AA469" s="216" t="e">
        <f>O469/N469</f>
        <v>#DIV/0!</v>
      </c>
      <c r="AB469" s="216" t="e">
        <f ca="1">AA469-Z469</f>
        <v>#DIV/0!</v>
      </c>
      <c r="AC469" s="217">
        <f ca="1">O469/W469</f>
        <v>0</v>
      </c>
      <c r="AD469" s="214">
        <f ca="1">V469-(("june 30, 2018"-TODAY())*AC469)</f>
        <v>0</v>
      </c>
      <c r="AE469" s="211" t="str">
        <f ca="1">IF(W469&gt;36,"1","")</f>
        <v>1</v>
      </c>
      <c r="AF469" s="211" t="str">
        <f ca="1">IF(Y469&lt;1,"1","")</f>
        <v>1</v>
      </c>
      <c r="AG469" s="211" t="e">
        <f ca="1">IF(AB469&lt;-15%,"1","")</f>
        <v>#DIV/0!</v>
      </c>
      <c r="AH469" s="211" t="e">
        <f>IF(AA469&lt;40%,"1","")</f>
        <v>#DIV/0!</v>
      </c>
      <c r="AI469" s="211" t="e">
        <f ca="1">IF(W469&gt;23,IF(AA469&lt;60%,"1",""),"")</f>
        <v>#DIV/0!</v>
      </c>
      <c r="AJ469" s="211" t="e">
        <f ca="1">IF(Y469&lt;7,IF(AA469&lt;40%,"1",""),"")</f>
        <v>#DIV/0!</v>
      </c>
      <c r="AK469" s="211" t="str">
        <f ca="1">IF(AD469&lt;0,"1","")</f>
        <v/>
      </c>
      <c r="AL469" s="218"/>
      <c r="AM469" s="218"/>
      <c r="AN469" s="211" t="e">
        <f>VLOOKUP(J469,'[2]Region code'!$A$3:$B$9,2,FALSE)</f>
        <v>#N/A</v>
      </c>
    </row>
    <row r="470" spans="18:40">
      <c r="R470" s="167">
        <f>IF(MONTH(M470)&gt;6,YEAR(M470)+1,YEAR(M470))</f>
        <v>1900</v>
      </c>
      <c r="S470" s="215">
        <f>YEAR(L470)</f>
        <v>1900</v>
      </c>
      <c r="T470" s="214">
        <f>MONTH(L470)</f>
        <v>1</v>
      </c>
      <c r="U470" s="211" t="str">
        <f>IF(T470&gt;9,CONCATENATE(S470,T470),CONCATENATE(S470,"0",T470))</f>
        <v>190001</v>
      </c>
      <c r="V470" s="214">
        <f>N470-O470</f>
        <v>0</v>
      </c>
      <c r="W470" s="214">
        <f ca="1">ROUNDUP((TODAY()-L470)/(365.25/12),0)</f>
        <v>1433</v>
      </c>
      <c r="X470" s="214">
        <f>ROUNDDOWN((M470-L470)/(365.25/12),0)</f>
        <v>0</v>
      </c>
      <c r="Y470" s="214">
        <f ca="1">ROUNDDOWN((M470-TODAY())/(365.25/12),0)</f>
        <v>-1432</v>
      </c>
      <c r="Z470" s="216" t="e">
        <f ca="1">W470/X470</f>
        <v>#DIV/0!</v>
      </c>
      <c r="AA470" s="216" t="e">
        <f>O470/N470</f>
        <v>#DIV/0!</v>
      </c>
      <c r="AB470" s="216" t="e">
        <f ca="1">AA470-Z470</f>
        <v>#DIV/0!</v>
      </c>
      <c r="AC470" s="217">
        <f ca="1">O470/W470</f>
        <v>0</v>
      </c>
      <c r="AD470" s="214">
        <f ca="1">V470-(("june 30, 2018"-TODAY())*AC470)</f>
        <v>0</v>
      </c>
      <c r="AE470" s="211" t="str">
        <f ca="1">IF(W470&gt;36,"1","")</f>
        <v>1</v>
      </c>
      <c r="AF470" s="211" t="str">
        <f ca="1">IF(Y470&lt;1,"1","")</f>
        <v>1</v>
      </c>
      <c r="AG470" s="211" t="e">
        <f ca="1">IF(AB470&lt;-15%,"1","")</f>
        <v>#DIV/0!</v>
      </c>
      <c r="AH470" s="211" t="e">
        <f>IF(AA470&lt;40%,"1","")</f>
        <v>#DIV/0!</v>
      </c>
      <c r="AI470" s="211" t="e">
        <f ca="1">IF(W470&gt;23,IF(AA470&lt;60%,"1",""),"")</f>
        <v>#DIV/0!</v>
      </c>
      <c r="AJ470" s="211" t="e">
        <f ca="1">IF(Y470&lt;7,IF(AA470&lt;40%,"1",""),"")</f>
        <v>#DIV/0!</v>
      </c>
      <c r="AK470" s="211" t="str">
        <f ca="1">IF(AD470&lt;0,"1","")</f>
        <v/>
      </c>
      <c r="AL470" s="218"/>
      <c r="AM470" s="218"/>
      <c r="AN470" s="211" t="e">
        <f>VLOOKUP(J470,'[2]Region code'!$A$3:$B$9,2,FALSE)</f>
        <v>#N/A</v>
      </c>
    </row>
    <row r="471" spans="18:40">
      <c r="R471" s="167">
        <f>IF(MONTH(M471)&gt;6,YEAR(M471)+1,YEAR(M471))</f>
        <v>1900</v>
      </c>
      <c r="S471" s="215">
        <f>YEAR(L471)</f>
        <v>1900</v>
      </c>
      <c r="T471" s="214">
        <f>MONTH(L471)</f>
        <v>1</v>
      </c>
      <c r="U471" s="211" t="str">
        <f>IF(T471&gt;9,CONCATENATE(S471,T471),CONCATENATE(S471,"0",T471))</f>
        <v>190001</v>
      </c>
      <c r="V471" s="214">
        <f>N471-O471</f>
        <v>0</v>
      </c>
      <c r="W471" s="214">
        <f ca="1">ROUNDUP((TODAY()-L471)/(365.25/12),0)</f>
        <v>1433</v>
      </c>
      <c r="X471" s="214">
        <f>ROUNDDOWN((M471-L471)/(365.25/12),0)</f>
        <v>0</v>
      </c>
      <c r="Y471" s="214">
        <f ca="1">ROUNDDOWN((M471-TODAY())/(365.25/12),0)</f>
        <v>-1432</v>
      </c>
      <c r="Z471" s="216" t="e">
        <f ca="1">W471/X471</f>
        <v>#DIV/0!</v>
      </c>
      <c r="AA471" s="216" t="e">
        <f>O471/N471</f>
        <v>#DIV/0!</v>
      </c>
      <c r="AB471" s="216" t="e">
        <f ca="1">AA471-Z471</f>
        <v>#DIV/0!</v>
      </c>
      <c r="AC471" s="217">
        <f ca="1">O471/W471</f>
        <v>0</v>
      </c>
      <c r="AD471" s="214">
        <f ca="1">V471-(("june 30, 2018"-TODAY())*AC471)</f>
        <v>0</v>
      </c>
      <c r="AE471" s="211" t="str">
        <f ca="1">IF(W471&gt;36,"1","")</f>
        <v>1</v>
      </c>
      <c r="AF471" s="211" t="str">
        <f ca="1">IF(Y471&lt;1,"1","")</f>
        <v>1</v>
      </c>
      <c r="AG471" s="211" t="e">
        <f ca="1">IF(AB471&lt;-15%,"1","")</f>
        <v>#DIV/0!</v>
      </c>
      <c r="AH471" s="211" t="e">
        <f>IF(AA471&lt;40%,"1","")</f>
        <v>#DIV/0!</v>
      </c>
      <c r="AI471" s="211" t="e">
        <f ca="1">IF(W471&gt;23,IF(AA471&lt;60%,"1",""),"")</f>
        <v>#DIV/0!</v>
      </c>
      <c r="AJ471" s="211" t="e">
        <f ca="1">IF(Y471&lt;7,IF(AA471&lt;40%,"1",""),"")</f>
        <v>#DIV/0!</v>
      </c>
      <c r="AK471" s="211" t="str">
        <f ca="1">IF(AD471&lt;0,"1","")</f>
        <v/>
      </c>
      <c r="AL471" s="218"/>
      <c r="AM471" s="218"/>
      <c r="AN471" s="211" t="e">
        <f>VLOOKUP(J471,'[2]Region code'!$A$3:$B$9,2,FALSE)</f>
        <v>#N/A</v>
      </c>
    </row>
    <row r="472" spans="18:40">
      <c r="R472" s="167">
        <f>IF(MONTH(M472)&gt;6,YEAR(M472)+1,YEAR(M472))</f>
        <v>1900</v>
      </c>
      <c r="S472" s="215">
        <f>YEAR(L472)</f>
        <v>1900</v>
      </c>
      <c r="T472" s="214">
        <f>MONTH(L472)</f>
        <v>1</v>
      </c>
      <c r="U472" s="211" t="str">
        <f>IF(T472&gt;9,CONCATENATE(S472,T472),CONCATENATE(S472,"0",T472))</f>
        <v>190001</v>
      </c>
      <c r="V472" s="214">
        <f>N472-O472</f>
        <v>0</v>
      </c>
      <c r="W472" s="214">
        <f ca="1">ROUNDUP((TODAY()-L472)/(365.25/12),0)</f>
        <v>1433</v>
      </c>
      <c r="X472" s="214">
        <f>ROUNDDOWN((M472-L472)/(365.25/12),0)</f>
        <v>0</v>
      </c>
      <c r="Y472" s="214">
        <f ca="1">ROUNDDOWN((M472-TODAY())/(365.25/12),0)</f>
        <v>-1432</v>
      </c>
      <c r="Z472" s="216" t="e">
        <f ca="1">W472/X472</f>
        <v>#DIV/0!</v>
      </c>
      <c r="AA472" s="216" t="e">
        <f>O472/N472</f>
        <v>#DIV/0!</v>
      </c>
      <c r="AB472" s="216" t="e">
        <f ca="1">AA472-Z472</f>
        <v>#DIV/0!</v>
      </c>
      <c r="AC472" s="217">
        <f ca="1">O472/W472</f>
        <v>0</v>
      </c>
      <c r="AD472" s="214">
        <f ca="1">V472-(("june 30, 2018"-TODAY())*AC472)</f>
        <v>0</v>
      </c>
      <c r="AE472" s="211" t="str">
        <f ca="1">IF(W472&gt;36,"1","")</f>
        <v>1</v>
      </c>
      <c r="AF472" s="211" t="str">
        <f ca="1">IF(Y472&lt;1,"1","")</f>
        <v>1</v>
      </c>
      <c r="AG472" s="211" t="e">
        <f ca="1">IF(AB472&lt;-15%,"1","")</f>
        <v>#DIV/0!</v>
      </c>
      <c r="AH472" s="211" t="e">
        <f>IF(AA472&lt;40%,"1","")</f>
        <v>#DIV/0!</v>
      </c>
      <c r="AI472" s="211" t="e">
        <f ca="1">IF(W472&gt;23,IF(AA472&lt;60%,"1",""),"")</f>
        <v>#DIV/0!</v>
      </c>
      <c r="AJ472" s="211" t="e">
        <f ca="1">IF(Y472&lt;7,IF(AA472&lt;40%,"1",""),"")</f>
        <v>#DIV/0!</v>
      </c>
      <c r="AK472" s="211" t="str">
        <f ca="1">IF(AD472&lt;0,"1","")</f>
        <v/>
      </c>
      <c r="AL472" s="218"/>
      <c r="AM472" s="218"/>
      <c r="AN472" s="211" t="e">
        <f>VLOOKUP(J472,'[2]Region code'!$A$3:$B$9,2,FALSE)</f>
        <v>#N/A</v>
      </c>
    </row>
    <row r="473" spans="18:40">
      <c r="R473" s="167">
        <f>IF(MONTH(M473)&gt;6,YEAR(M473)+1,YEAR(M473))</f>
        <v>1900</v>
      </c>
      <c r="S473" s="215">
        <f>YEAR(L473)</f>
        <v>1900</v>
      </c>
      <c r="T473" s="214">
        <f>MONTH(L473)</f>
        <v>1</v>
      </c>
      <c r="U473" s="211" t="str">
        <f>IF(T473&gt;9,CONCATENATE(S473,T473),CONCATENATE(S473,"0",T473))</f>
        <v>190001</v>
      </c>
      <c r="V473" s="214">
        <f>N473-O473</f>
        <v>0</v>
      </c>
      <c r="W473" s="214">
        <f ca="1">ROUNDUP((TODAY()-L473)/(365.25/12),0)</f>
        <v>1433</v>
      </c>
      <c r="X473" s="214">
        <f>ROUNDDOWN((M473-L473)/(365.25/12),0)</f>
        <v>0</v>
      </c>
      <c r="Y473" s="214">
        <f ca="1">ROUNDDOWN((M473-TODAY())/(365.25/12),0)</f>
        <v>-1432</v>
      </c>
      <c r="Z473" s="216" t="e">
        <f ca="1">W473/X473</f>
        <v>#DIV/0!</v>
      </c>
      <c r="AA473" s="216" t="e">
        <f>O473/N473</f>
        <v>#DIV/0!</v>
      </c>
      <c r="AB473" s="216" t="e">
        <f ca="1">AA473-Z473</f>
        <v>#DIV/0!</v>
      </c>
      <c r="AC473" s="217">
        <f ca="1">O473/W473</f>
        <v>0</v>
      </c>
      <c r="AD473" s="214">
        <f ca="1">V473-(("june 30, 2018"-TODAY())*AC473)</f>
        <v>0</v>
      </c>
      <c r="AE473" s="211" t="str">
        <f ca="1">IF(W473&gt;36,"1","")</f>
        <v>1</v>
      </c>
      <c r="AF473" s="211" t="str">
        <f ca="1">IF(Y473&lt;1,"1","")</f>
        <v>1</v>
      </c>
      <c r="AG473" s="211" t="e">
        <f ca="1">IF(AB473&lt;-15%,"1","")</f>
        <v>#DIV/0!</v>
      </c>
      <c r="AH473" s="211" t="e">
        <f>IF(AA473&lt;40%,"1","")</f>
        <v>#DIV/0!</v>
      </c>
      <c r="AI473" s="211" t="e">
        <f ca="1">IF(W473&gt;23,IF(AA473&lt;60%,"1",""),"")</f>
        <v>#DIV/0!</v>
      </c>
      <c r="AJ473" s="211" t="e">
        <f ca="1">IF(Y473&lt;7,IF(AA473&lt;40%,"1",""),"")</f>
        <v>#DIV/0!</v>
      </c>
      <c r="AK473" s="211" t="str">
        <f ca="1">IF(AD473&lt;0,"1","")</f>
        <v/>
      </c>
      <c r="AL473" s="218"/>
      <c r="AM473" s="218"/>
      <c r="AN473" s="211" t="e">
        <f>VLOOKUP(J473,'[2]Region code'!$A$3:$B$9,2,FALSE)</f>
        <v>#N/A</v>
      </c>
    </row>
    <row r="474" spans="18:40">
      <c r="R474" s="167">
        <f>IF(MONTH(M474)&gt;6,YEAR(M474)+1,YEAR(M474))</f>
        <v>1900</v>
      </c>
      <c r="S474" s="215">
        <f>YEAR(L474)</f>
        <v>1900</v>
      </c>
      <c r="T474" s="214">
        <f>MONTH(L474)</f>
        <v>1</v>
      </c>
      <c r="U474" s="211" t="str">
        <f>IF(T474&gt;9,CONCATENATE(S474,T474),CONCATENATE(S474,"0",T474))</f>
        <v>190001</v>
      </c>
      <c r="V474" s="214">
        <f>N474-O474</f>
        <v>0</v>
      </c>
      <c r="W474" s="214">
        <f ca="1">ROUNDUP((TODAY()-L474)/(365.25/12),0)</f>
        <v>1433</v>
      </c>
      <c r="X474" s="214">
        <f>ROUNDDOWN((M474-L474)/(365.25/12),0)</f>
        <v>0</v>
      </c>
      <c r="Y474" s="214">
        <f ca="1">ROUNDDOWN((M474-TODAY())/(365.25/12),0)</f>
        <v>-1432</v>
      </c>
      <c r="Z474" s="216" t="e">
        <f ca="1">W474/X474</f>
        <v>#DIV/0!</v>
      </c>
      <c r="AA474" s="216" t="e">
        <f>O474/N474</f>
        <v>#DIV/0!</v>
      </c>
      <c r="AB474" s="216" t="e">
        <f ca="1">AA474-Z474</f>
        <v>#DIV/0!</v>
      </c>
      <c r="AC474" s="217">
        <f ca="1">O474/W474</f>
        <v>0</v>
      </c>
      <c r="AD474" s="214">
        <f ca="1">V474-(("june 30, 2018"-TODAY())*AC474)</f>
        <v>0</v>
      </c>
      <c r="AE474" s="211" t="str">
        <f ca="1">IF(W474&gt;36,"1","")</f>
        <v>1</v>
      </c>
      <c r="AF474" s="211" t="str">
        <f ca="1">IF(Y474&lt;1,"1","")</f>
        <v>1</v>
      </c>
      <c r="AG474" s="211" t="e">
        <f ca="1">IF(AB474&lt;-15%,"1","")</f>
        <v>#DIV/0!</v>
      </c>
      <c r="AH474" s="211" t="e">
        <f>IF(AA474&lt;40%,"1","")</f>
        <v>#DIV/0!</v>
      </c>
      <c r="AI474" s="211" t="e">
        <f ca="1">IF(W474&gt;23,IF(AA474&lt;60%,"1",""),"")</f>
        <v>#DIV/0!</v>
      </c>
      <c r="AJ474" s="211" t="e">
        <f ca="1">IF(Y474&lt;7,IF(AA474&lt;40%,"1",""),"")</f>
        <v>#DIV/0!</v>
      </c>
      <c r="AK474" s="211" t="str">
        <f ca="1">IF(AD474&lt;0,"1","")</f>
        <v/>
      </c>
      <c r="AL474" s="218"/>
      <c r="AM474" s="218"/>
      <c r="AN474" s="211" t="e">
        <f>VLOOKUP(J474,'[2]Region code'!$A$3:$B$9,2,FALSE)</f>
        <v>#N/A</v>
      </c>
    </row>
    <row r="475" spans="18:40">
      <c r="R475" s="167">
        <f>IF(MONTH(M475)&gt;6,YEAR(M475)+1,YEAR(M475))</f>
        <v>1900</v>
      </c>
      <c r="S475" s="215">
        <f>YEAR(L475)</f>
        <v>1900</v>
      </c>
      <c r="T475" s="214">
        <f>MONTH(L475)</f>
        <v>1</v>
      </c>
      <c r="U475" s="211" t="str">
        <f>IF(T475&gt;9,CONCATENATE(S475,T475),CONCATENATE(S475,"0",T475))</f>
        <v>190001</v>
      </c>
      <c r="V475" s="214">
        <f>N475-O475</f>
        <v>0</v>
      </c>
      <c r="W475" s="214">
        <f ca="1">ROUNDUP((TODAY()-L475)/(365.25/12),0)</f>
        <v>1433</v>
      </c>
      <c r="X475" s="214">
        <f>ROUNDDOWN((M475-L475)/(365.25/12),0)</f>
        <v>0</v>
      </c>
      <c r="Y475" s="214">
        <f ca="1">ROUNDDOWN((M475-TODAY())/(365.25/12),0)</f>
        <v>-1432</v>
      </c>
      <c r="Z475" s="216" t="e">
        <f ca="1">W475/X475</f>
        <v>#DIV/0!</v>
      </c>
      <c r="AA475" s="216" t="e">
        <f>O475/N475</f>
        <v>#DIV/0!</v>
      </c>
      <c r="AB475" s="216" t="e">
        <f ca="1">AA475-Z475</f>
        <v>#DIV/0!</v>
      </c>
      <c r="AC475" s="217">
        <f ca="1">O475/W475</f>
        <v>0</v>
      </c>
      <c r="AD475" s="214">
        <f ca="1">V475-(("june 30, 2018"-TODAY())*AC475)</f>
        <v>0</v>
      </c>
      <c r="AE475" s="211" t="str">
        <f ca="1">IF(W475&gt;36,"1","")</f>
        <v>1</v>
      </c>
      <c r="AF475" s="211" t="str">
        <f ca="1">IF(Y475&lt;1,"1","")</f>
        <v>1</v>
      </c>
      <c r="AG475" s="211" t="e">
        <f ca="1">IF(AB475&lt;-15%,"1","")</f>
        <v>#DIV/0!</v>
      </c>
      <c r="AH475" s="211" t="e">
        <f>IF(AA475&lt;40%,"1","")</f>
        <v>#DIV/0!</v>
      </c>
      <c r="AI475" s="211" t="e">
        <f ca="1">IF(W475&gt;23,IF(AA475&lt;60%,"1",""),"")</f>
        <v>#DIV/0!</v>
      </c>
      <c r="AJ475" s="211" t="e">
        <f ca="1">IF(Y475&lt;7,IF(AA475&lt;40%,"1",""),"")</f>
        <v>#DIV/0!</v>
      </c>
      <c r="AK475" s="211" t="str">
        <f ca="1">IF(AD475&lt;0,"1","")</f>
        <v/>
      </c>
      <c r="AL475" s="218"/>
      <c r="AM475" s="218"/>
      <c r="AN475" s="211" t="e">
        <f>VLOOKUP(J475,'[2]Region code'!$A$3:$B$9,2,FALSE)</f>
        <v>#N/A</v>
      </c>
    </row>
    <row r="476" spans="18:40">
      <c r="R476" s="167">
        <f>IF(MONTH(M476)&gt;6,YEAR(M476)+1,YEAR(M476))</f>
        <v>1900</v>
      </c>
      <c r="S476" s="215">
        <f>YEAR(L476)</f>
        <v>1900</v>
      </c>
      <c r="T476" s="214">
        <f>MONTH(L476)</f>
        <v>1</v>
      </c>
      <c r="U476" s="211" t="str">
        <f>IF(T476&gt;9,CONCATENATE(S476,T476),CONCATENATE(S476,"0",T476))</f>
        <v>190001</v>
      </c>
      <c r="V476" s="214">
        <f>N476-O476</f>
        <v>0</v>
      </c>
      <c r="W476" s="214">
        <f ca="1">ROUNDUP((TODAY()-L476)/(365.25/12),0)</f>
        <v>1433</v>
      </c>
      <c r="X476" s="214">
        <f>ROUNDDOWN((M476-L476)/(365.25/12),0)</f>
        <v>0</v>
      </c>
      <c r="Y476" s="214">
        <f ca="1">ROUNDDOWN((M476-TODAY())/(365.25/12),0)</f>
        <v>-1432</v>
      </c>
      <c r="Z476" s="216" t="e">
        <f ca="1">W476/X476</f>
        <v>#DIV/0!</v>
      </c>
      <c r="AA476" s="216" t="e">
        <f>O476/N476</f>
        <v>#DIV/0!</v>
      </c>
      <c r="AB476" s="216" t="e">
        <f ca="1">AA476-Z476</f>
        <v>#DIV/0!</v>
      </c>
      <c r="AC476" s="217">
        <f ca="1">O476/W476</f>
        <v>0</v>
      </c>
      <c r="AD476" s="214">
        <f ca="1">V476-(("june 30, 2018"-TODAY())*AC476)</f>
        <v>0</v>
      </c>
      <c r="AE476" s="211" t="str">
        <f ca="1">IF(W476&gt;36,"1","")</f>
        <v>1</v>
      </c>
      <c r="AF476" s="211" t="str">
        <f ca="1">IF(Y476&lt;1,"1","")</f>
        <v>1</v>
      </c>
      <c r="AG476" s="211" t="e">
        <f ca="1">IF(AB476&lt;-15%,"1","")</f>
        <v>#DIV/0!</v>
      </c>
      <c r="AH476" s="211" t="e">
        <f>IF(AA476&lt;40%,"1","")</f>
        <v>#DIV/0!</v>
      </c>
      <c r="AI476" s="211" t="e">
        <f ca="1">IF(W476&gt;23,IF(AA476&lt;60%,"1",""),"")</f>
        <v>#DIV/0!</v>
      </c>
      <c r="AJ476" s="211" t="e">
        <f ca="1">IF(Y476&lt;7,IF(AA476&lt;40%,"1",""),"")</f>
        <v>#DIV/0!</v>
      </c>
      <c r="AK476" s="211" t="str">
        <f ca="1">IF(AD476&lt;0,"1","")</f>
        <v/>
      </c>
      <c r="AL476" s="218"/>
      <c r="AM476" s="218"/>
      <c r="AN476" s="211" t="e">
        <f>VLOOKUP(J476,'[2]Region code'!$A$3:$B$9,2,FALSE)</f>
        <v>#N/A</v>
      </c>
    </row>
    <row r="477" spans="18:40">
      <c r="R477" s="167">
        <f>IF(MONTH(M477)&gt;6,YEAR(M477)+1,YEAR(M477))</f>
        <v>1900</v>
      </c>
      <c r="S477" s="215">
        <f>YEAR(L477)</f>
        <v>1900</v>
      </c>
      <c r="T477" s="214">
        <f>MONTH(L477)</f>
        <v>1</v>
      </c>
      <c r="U477" s="211" t="str">
        <f>IF(T477&gt;9,CONCATENATE(S477,T477),CONCATENATE(S477,"0",T477))</f>
        <v>190001</v>
      </c>
      <c r="V477" s="214">
        <f>N477-O477</f>
        <v>0</v>
      </c>
      <c r="W477" s="214">
        <f ca="1">ROUNDUP((TODAY()-L477)/(365.25/12),0)</f>
        <v>1433</v>
      </c>
      <c r="X477" s="214">
        <f>ROUNDDOWN((M477-L477)/(365.25/12),0)</f>
        <v>0</v>
      </c>
      <c r="Y477" s="214">
        <f ca="1">ROUNDDOWN((M477-TODAY())/(365.25/12),0)</f>
        <v>-1432</v>
      </c>
      <c r="Z477" s="216" t="e">
        <f ca="1">W477/X477</f>
        <v>#DIV/0!</v>
      </c>
      <c r="AA477" s="216" t="e">
        <f>O477/N477</f>
        <v>#DIV/0!</v>
      </c>
      <c r="AB477" s="216" t="e">
        <f ca="1">AA477-Z477</f>
        <v>#DIV/0!</v>
      </c>
      <c r="AC477" s="217">
        <f ca="1">O477/W477</f>
        <v>0</v>
      </c>
      <c r="AD477" s="214">
        <f ca="1">V477-(("june 30, 2018"-TODAY())*AC477)</f>
        <v>0</v>
      </c>
      <c r="AE477" s="211" t="str">
        <f ca="1">IF(W477&gt;36,"1","")</f>
        <v>1</v>
      </c>
      <c r="AF477" s="211" t="str">
        <f ca="1">IF(Y477&lt;1,"1","")</f>
        <v>1</v>
      </c>
      <c r="AG477" s="211" t="e">
        <f ca="1">IF(AB477&lt;-15%,"1","")</f>
        <v>#DIV/0!</v>
      </c>
      <c r="AH477" s="211" t="e">
        <f>IF(AA477&lt;40%,"1","")</f>
        <v>#DIV/0!</v>
      </c>
      <c r="AI477" s="211" t="e">
        <f ca="1">IF(W477&gt;23,IF(AA477&lt;60%,"1",""),"")</f>
        <v>#DIV/0!</v>
      </c>
      <c r="AJ477" s="211" t="e">
        <f ca="1">IF(Y477&lt;7,IF(AA477&lt;40%,"1",""),"")</f>
        <v>#DIV/0!</v>
      </c>
      <c r="AK477" s="211" t="str">
        <f ca="1">IF(AD477&lt;0,"1","")</f>
        <v/>
      </c>
      <c r="AL477" s="218"/>
      <c r="AM477" s="218"/>
      <c r="AN477" s="211" t="e">
        <f>VLOOKUP(J477,'[2]Region code'!$A$3:$B$9,2,FALSE)</f>
        <v>#N/A</v>
      </c>
    </row>
    <row r="478" spans="18:40">
      <c r="R478" s="167">
        <f>IF(MONTH(M478)&gt;6,YEAR(M478)+1,YEAR(M478))</f>
        <v>1900</v>
      </c>
      <c r="S478" s="215">
        <f>YEAR(L478)</f>
        <v>1900</v>
      </c>
      <c r="T478" s="214">
        <f>MONTH(L478)</f>
        <v>1</v>
      </c>
      <c r="U478" s="211" t="str">
        <f>IF(T478&gt;9,CONCATENATE(S478,T478),CONCATENATE(S478,"0",T478))</f>
        <v>190001</v>
      </c>
      <c r="V478" s="214">
        <f>N478-O478</f>
        <v>0</v>
      </c>
      <c r="W478" s="214">
        <f ca="1">ROUNDUP((TODAY()-L478)/(365.25/12),0)</f>
        <v>1433</v>
      </c>
      <c r="X478" s="214">
        <f>ROUNDDOWN((M478-L478)/(365.25/12),0)</f>
        <v>0</v>
      </c>
      <c r="Y478" s="214">
        <f ca="1">ROUNDDOWN((M478-TODAY())/(365.25/12),0)</f>
        <v>-1432</v>
      </c>
      <c r="Z478" s="216" t="e">
        <f ca="1">W478/X478</f>
        <v>#DIV/0!</v>
      </c>
      <c r="AA478" s="216" t="e">
        <f>O478/N478</f>
        <v>#DIV/0!</v>
      </c>
      <c r="AB478" s="216" t="e">
        <f ca="1">AA478-Z478</f>
        <v>#DIV/0!</v>
      </c>
      <c r="AC478" s="217">
        <f ca="1">O478/W478</f>
        <v>0</v>
      </c>
      <c r="AD478" s="214">
        <f ca="1">V478-(("june 30, 2018"-TODAY())*AC478)</f>
        <v>0</v>
      </c>
      <c r="AE478" s="211" t="str">
        <f ca="1">IF(W478&gt;36,"1","")</f>
        <v>1</v>
      </c>
      <c r="AF478" s="211" t="str">
        <f ca="1">IF(Y478&lt;1,"1","")</f>
        <v>1</v>
      </c>
      <c r="AG478" s="211" t="e">
        <f ca="1">IF(AB478&lt;-15%,"1","")</f>
        <v>#DIV/0!</v>
      </c>
      <c r="AH478" s="211" t="e">
        <f>IF(AA478&lt;40%,"1","")</f>
        <v>#DIV/0!</v>
      </c>
      <c r="AI478" s="211" t="e">
        <f ca="1">IF(W478&gt;23,IF(AA478&lt;60%,"1",""),"")</f>
        <v>#DIV/0!</v>
      </c>
      <c r="AJ478" s="211" t="e">
        <f ca="1">IF(Y478&lt;7,IF(AA478&lt;40%,"1",""),"")</f>
        <v>#DIV/0!</v>
      </c>
      <c r="AK478" s="211" t="str">
        <f ca="1">IF(AD478&lt;0,"1","")</f>
        <v/>
      </c>
      <c r="AL478" s="218"/>
      <c r="AM478" s="218"/>
      <c r="AN478" s="211" t="e">
        <f>VLOOKUP(J478,'[2]Region code'!$A$3:$B$9,2,FALSE)</f>
        <v>#N/A</v>
      </c>
    </row>
    <row r="479" spans="18:40">
      <c r="R479" s="167">
        <f>IF(MONTH(M479)&gt;6,YEAR(M479)+1,YEAR(M479))</f>
        <v>1900</v>
      </c>
      <c r="S479" s="215">
        <f>YEAR(L479)</f>
        <v>1900</v>
      </c>
      <c r="T479" s="214">
        <f>MONTH(L479)</f>
        <v>1</v>
      </c>
      <c r="U479" s="211" t="str">
        <f>IF(T479&gt;9,CONCATENATE(S479,T479),CONCATENATE(S479,"0",T479))</f>
        <v>190001</v>
      </c>
      <c r="V479" s="214">
        <f>N479-O479</f>
        <v>0</v>
      </c>
      <c r="W479" s="214">
        <f ca="1">ROUNDUP((TODAY()-L479)/(365.25/12),0)</f>
        <v>1433</v>
      </c>
      <c r="X479" s="214">
        <f>ROUNDDOWN((M479-L479)/(365.25/12),0)</f>
        <v>0</v>
      </c>
      <c r="Y479" s="214">
        <f ca="1">ROUNDDOWN((M479-TODAY())/(365.25/12),0)</f>
        <v>-1432</v>
      </c>
      <c r="Z479" s="216" t="e">
        <f ca="1">W479/X479</f>
        <v>#DIV/0!</v>
      </c>
      <c r="AA479" s="216" t="e">
        <f>O479/N479</f>
        <v>#DIV/0!</v>
      </c>
      <c r="AB479" s="216" t="e">
        <f ca="1">AA479-Z479</f>
        <v>#DIV/0!</v>
      </c>
      <c r="AC479" s="217">
        <f ca="1">O479/W479</f>
        <v>0</v>
      </c>
      <c r="AD479" s="214">
        <f ca="1">V479-(("june 30, 2018"-TODAY())*AC479)</f>
        <v>0</v>
      </c>
      <c r="AE479" s="211" t="str">
        <f ca="1">IF(W479&gt;36,"1","")</f>
        <v>1</v>
      </c>
      <c r="AF479" s="211" t="str">
        <f ca="1">IF(Y479&lt;1,"1","")</f>
        <v>1</v>
      </c>
      <c r="AG479" s="211" t="e">
        <f ca="1">IF(AB479&lt;-15%,"1","")</f>
        <v>#DIV/0!</v>
      </c>
      <c r="AH479" s="211" t="e">
        <f>IF(AA479&lt;40%,"1","")</f>
        <v>#DIV/0!</v>
      </c>
      <c r="AI479" s="211" t="e">
        <f ca="1">IF(W479&gt;23,IF(AA479&lt;60%,"1",""),"")</f>
        <v>#DIV/0!</v>
      </c>
      <c r="AJ479" s="211" t="e">
        <f ca="1">IF(Y479&lt;7,IF(AA479&lt;40%,"1",""),"")</f>
        <v>#DIV/0!</v>
      </c>
      <c r="AK479" s="211" t="str">
        <f ca="1">IF(AD479&lt;0,"1","")</f>
        <v/>
      </c>
      <c r="AL479" s="218"/>
      <c r="AM479" s="218"/>
      <c r="AN479" s="211" t="e">
        <f>VLOOKUP(J479,'[2]Region code'!$A$3:$B$9,2,FALSE)</f>
        <v>#N/A</v>
      </c>
    </row>
    <row r="480" spans="18:40">
      <c r="R480" s="167">
        <f>IF(MONTH(M480)&gt;6,YEAR(M480)+1,YEAR(M480))</f>
        <v>1900</v>
      </c>
      <c r="S480" s="215">
        <f>YEAR(L480)</f>
        <v>1900</v>
      </c>
      <c r="T480" s="214">
        <f>MONTH(L480)</f>
        <v>1</v>
      </c>
      <c r="U480" s="211" t="str">
        <f>IF(T480&gt;9,CONCATENATE(S480,T480),CONCATENATE(S480,"0",T480))</f>
        <v>190001</v>
      </c>
      <c r="V480" s="214">
        <f>N480-O480</f>
        <v>0</v>
      </c>
      <c r="W480" s="214">
        <f ca="1">ROUNDUP((TODAY()-L480)/(365.25/12),0)</f>
        <v>1433</v>
      </c>
      <c r="X480" s="214">
        <f>ROUNDDOWN((M480-L480)/(365.25/12),0)</f>
        <v>0</v>
      </c>
      <c r="Y480" s="214">
        <f ca="1">ROUNDDOWN((M480-TODAY())/(365.25/12),0)</f>
        <v>-1432</v>
      </c>
      <c r="Z480" s="216" t="e">
        <f ca="1">W480/X480</f>
        <v>#DIV/0!</v>
      </c>
      <c r="AA480" s="216" t="e">
        <f>O480/N480</f>
        <v>#DIV/0!</v>
      </c>
      <c r="AB480" s="216" t="e">
        <f ca="1">AA480-Z480</f>
        <v>#DIV/0!</v>
      </c>
      <c r="AC480" s="217">
        <f ca="1">O480/W480</f>
        <v>0</v>
      </c>
      <c r="AD480" s="214">
        <f ca="1">V480-(("june 30, 2018"-TODAY())*AC480)</f>
        <v>0</v>
      </c>
      <c r="AE480" s="211" t="str">
        <f ca="1">IF(W480&gt;36,"1","")</f>
        <v>1</v>
      </c>
      <c r="AF480" s="211" t="str">
        <f ca="1">IF(Y480&lt;1,"1","")</f>
        <v>1</v>
      </c>
      <c r="AG480" s="211" t="e">
        <f ca="1">IF(AB480&lt;-15%,"1","")</f>
        <v>#DIV/0!</v>
      </c>
      <c r="AH480" s="211" t="e">
        <f>IF(AA480&lt;40%,"1","")</f>
        <v>#DIV/0!</v>
      </c>
      <c r="AI480" s="211" t="e">
        <f ca="1">IF(W480&gt;23,IF(AA480&lt;60%,"1",""),"")</f>
        <v>#DIV/0!</v>
      </c>
      <c r="AJ480" s="211" t="e">
        <f ca="1">IF(Y480&lt;7,IF(AA480&lt;40%,"1",""),"")</f>
        <v>#DIV/0!</v>
      </c>
      <c r="AK480" s="211" t="str">
        <f ca="1">IF(AD480&lt;0,"1","")</f>
        <v/>
      </c>
      <c r="AL480" s="218"/>
      <c r="AM480" s="218"/>
      <c r="AN480" s="211" t="e">
        <f>VLOOKUP(J480,'[2]Region code'!$A$3:$B$9,2,FALSE)</f>
        <v>#N/A</v>
      </c>
    </row>
    <row r="481" spans="18:40">
      <c r="R481" s="167">
        <f>IF(MONTH(M481)&gt;6,YEAR(M481)+1,YEAR(M481))</f>
        <v>1900</v>
      </c>
      <c r="S481" s="215">
        <f>YEAR(L481)</f>
        <v>1900</v>
      </c>
      <c r="T481" s="214">
        <f>MONTH(L481)</f>
        <v>1</v>
      </c>
      <c r="U481" s="211" t="str">
        <f>IF(T481&gt;9,CONCATENATE(S481,T481),CONCATENATE(S481,"0",T481))</f>
        <v>190001</v>
      </c>
      <c r="V481" s="214">
        <f>N481-O481</f>
        <v>0</v>
      </c>
      <c r="W481" s="214">
        <f ca="1">ROUNDUP((TODAY()-L481)/(365.25/12),0)</f>
        <v>1433</v>
      </c>
      <c r="X481" s="214">
        <f>ROUNDDOWN((M481-L481)/(365.25/12),0)</f>
        <v>0</v>
      </c>
      <c r="Y481" s="214">
        <f ca="1">ROUNDDOWN((M481-TODAY())/(365.25/12),0)</f>
        <v>-1432</v>
      </c>
      <c r="Z481" s="216" t="e">
        <f ca="1">W481/X481</f>
        <v>#DIV/0!</v>
      </c>
      <c r="AA481" s="216" t="e">
        <f>O481/N481</f>
        <v>#DIV/0!</v>
      </c>
      <c r="AB481" s="216" t="e">
        <f ca="1">AA481-Z481</f>
        <v>#DIV/0!</v>
      </c>
      <c r="AC481" s="217">
        <f ca="1">O481/W481</f>
        <v>0</v>
      </c>
      <c r="AD481" s="214">
        <f ca="1">V481-(("june 30, 2018"-TODAY())*AC481)</f>
        <v>0</v>
      </c>
      <c r="AE481" s="211" t="str">
        <f ca="1">IF(W481&gt;36,"1","")</f>
        <v>1</v>
      </c>
      <c r="AF481" s="211" t="str">
        <f ca="1">IF(Y481&lt;1,"1","")</f>
        <v>1</v>
      </c>
      <c r="AG481" s="211" t="e">
        <f ca="1">IF(AB481&lt;-15%,"1","")</f>
        <v>#DIV/0!</v>
      </c>
      <c r="AH481" s="211" t="e">
        <f>IF(AA481&lt;40%,"1","")</f>
        <v>#DIV/0!</v>
      </c>
      <c r="AI481" s="211" t="e">
        <f ca="1">IF(W481&gt;23,IF(AA481&lt;60%,"1",""),"")</f>
        <v>#DIV/0!</v>
      </c>
      <c r="AJ481" s="211" t="e">
        <f ca="1">IF(Y481&lt;7,IF(AA481&lt;40%,"1",""),"")</f>
        <v>#DIV/0!</v>
      </c>
      <c r="AK481" s="211" t="str">
        <f ca="1">IF(AD481&lt;0,"1","")</f>
        <v/>
      </c>
      <c r="AL481" s="218"/>
      <c r="AM481" s="218"/>
      <c r="AN481" s="211" t="e">
        <f>VLOOKUP(J481,'[2]Region code'!$A$3:$B$9,2,FALSE)</f>
        <v>#N/A</v>
      </c>
    </row>
    <row r="482" spans="18:40">
      <c r="R482" s="167">
        <f>IF(MONTH(M482)&gt;6,YEAR(M482)+1,YEAR(M482))</f>
        <v>1900</v>
      </c>
      <c r="S482" s="215">
        <f>YEAR(L482)</f>
        <v>1900</v>
      </c>
      <c r="T482" s="214">
        <f>MONTH(L482)</f>
        <v>1</v>
      </c>
      <c r="U482" s="211" t="str">
        <f>IF(T482&gt;9,CONCATENATE(S482,T482),CONCATENATE(S482,"0",T482))</f>
        <v>190001</v>
      </c>
      <c r="V482" s="214">
        <f>N482-O482</f>
        <v>0</v>
      </c>
      <c r="W482" s="214">
        <f ca="1">ROUNDUP((TODAY()-L482)/(365.25/12),0)</f>
        <v>1433</v>
      </c>
      <c r="X482" s="214">
        <f>ROUNDDOWN((M482-L482)/(365.25/12),0)</f>
        <v>0</v>
      </c>
      <c r="Y482" s="214">
        <f ca="1">ROUNDDOWN((M482-TODAY())/(365.25/12),0)</f>
        <v>-1432</v>
      </c>
      <c r="Z482" s="216" t="e">
        <f ca="1">W482/X482</f>
        <v>#DIV/0!</v>
      </c>
      <c r="AA482" s="216" t="e">
        <f>O482/N482</f>
        <v>#DIV/0!</v>
      </c>
      <c r="AB482" s="216" t="e">
        <f ca="1">AA482-Z482</f>
        <v>#DIV/0!</v>
      </c>
      <c r="AC482" s="217">
        <f ca="1">O482/W482</f>
        <v>0</v>
      </c>
      <c r="AD482" s="214">
        <f ca="1">V482-(("june 30, 2018"-TODAY())*AC482)</f>
        <v>0</v>
      </c>
      <c r="AE482" s="211" t="str">
        <f ca="1">IF(W482&gt;36,"1","")</f>
        <v>1</v>
      </c>
      <c r="AF482" s="211" t="str">
        <f ca="1">IF(Y482&lt;1,"1","")</f>
        <v>1</v>
      </c>
      <c r="AG482" s="211" t="e">
        <f ca="1">IF(AB482&lt;-15%,"1","")</f>
        <v>#DIV/0!</v>
      </c>
      <c r="AH482" s="211" t="e">
        <f>IF(AA482&lt;40%,"1","")</f>
        <v>#DIV/0!</v>
      </c>
      <c r="AI482" s="211" t="e">
        <f ca="1">IF(W482&gt;23,IF(AA482&lt;60%,"1",""),"")</f>
        <v>#DIV/0!</v>
      </c>
      <c r="AJ482" s="211" t="e">
        <f ca="1">IF(Y482&lt;7,IF(AA482&lt;40%,"1",""),"")</f>
        <v>#DIV/0!</v>
      </c>
      <c r="AK482" s="211" t="str">
        <f ca="1">IF(AD482&lt;0,"1","")</f>
        <v/>
      </c>
      <c r="AL482" s="218"/>
      <c r="AM482" s="218"/>
      <c r="AN482" s="211" t="e">
        <f>VLOOKUP(J482,'[2]Region code'!$A$3:$B$9,2,FALSE)</f>
        <v>#N/A</v>
      </c>
    </row>
    <row r="483" spans="18:40">
      <c r="R483" s="167">
        <f>IF(MONTH(M483)&gt;6,YEAR(M483)+1,YEAR(M483))</f>
        <v>1900</v>
      </c>
      <c r="S483" s="215">
        <f>YEAR(L483)</f>
        <v>1900</v>
      </c>
      <c r="T483" s="214">
        <f>MONTH(L483)</f>
        <v>1</v>
      </c>
      <c r="U483" s="211" t="str">
        <f>IF(T483&gt;9,CONCATENATE(S483,T483),CONCATENATE(S483,"0",T483))</f>
        <v>190001</v>
      </c>
      <c r="V483" s="214">
        <f>N483-O483</f>
        <v>0</v>
      </c>
      <c r="W483" s="214">
        <f ca="1">ROUNDUP((TODAY()-L483)/(365.25/12),0)</f>
        <v>1433</v>
      </c>
      <c r="X483" s="214">
        <f>ROUNDDOWN((M483-L483)/(365.25/12),0)</f>
        <v>0</v>
      </c>
      <c r="Y483" s="214">
        <f ca="1">ROUNDDOWN((M483-TODAY())/(365.25/12),0)</f>
        <v>-1432</v>
      </c>
      <c r="Z483" s="216" t="e">
        <f ca="1">W483/X483</f>
        <v>#DIV/0!</v>
      </c>
      <c r="AA483" s="216" t="e">
        <f>O483/N483</f>
        <v>#DIV/0!</v>
      </c>
      <c r="AB483" s="216" t="e">
        <f ca="1">AA483-Z483</f>
        <v>#DIV/0!</v>
      </c>
      <c r="AC483" s="217">
        <f ca="1">O483/W483</f>
        <v>0</v>
      </c>
      <c r="AD483" s="214">
        <f ca="1">V483-(("june 30, 2018"-TODAY())*AC483)</f>
        <v>0</v>
      </c>
      <c r="AE483" s="211" t="str">
        <f ca="1">IF(W483&gt;36,"1","")</f>
        <v>1</v>
      </c>
      <c r="AF483" s="211" t="str">
        <f ca="1">IF(Y483&lt;1,"1","")</f>
        <v>1</v>
      </c>
      <c r="AG483" s="211" t="e">
        <f ca="1">IF(AB483&lt;-15%,"1","")</f>
        <v>#DIV/0!</v>
      </c>
      <c r="AH483" s="211" t="e">
        <f>IF(AA483&lt;40%,"1","")</f>
        <v>#DIV/0!</v>
      </c>
      <c r="AI483" s="211" t="e">
        <f ca="1">IF(W483&gt;23,IF(AA483&lt;60%,"1",""),"")</f>
        <v>#DIV/0!</v>
      </c>
      <c r="AJ483" s="211" t="e">
        <f ca="1">IF(Y483&lt;7,IF(AA483&lt;40%,"1",""),"")</f>
        <v>#DIV/0!</v>
      </c>
      <c r="AK483" s="211" t="str">
        <f ca="1">IF(AD483&lt;0,"1","")</f>
        <v/>
      </c>
      <c r="AL483" s="218"/>
      <c r="AM483" s="218"/>
      <c r="AN483" s="211" t="e">
        <f>VLOOKUP(J483,'[2]Region code'!$A$3:$B$9,2,FALSE)</f>
        <v>#N/A</v>
      </c>
    </row>
    <row r="484" spans="18:40">
      <c r="R484" s="167">
        <f>IF(MONTH(M484)&gt;6,YEAR(M484)+1,YEAR(M484))</f>
        <v>1900</v>
      </c>
      <c r="S484" s="215">
        <f>YEAR(L484)</f>
        <v>1900</v>
      </c>
      <c r="T484" s="214">
        <f>MONTH(L484)</f>
        <v>1</v>
      </c>
      <c r="U484" s="211" t="str">
        <f>IF(T484&gt;9,CONCATENATE(S484,T484),CONCATENATE(S484,"0",T484))</f>
        <v>190001</v>
      </c>
      <c r="V484" s="214">
        <f>N484-O484</f>
        <v>0</v>
      </c>
      <c r="W484" s="214">
        <f ca="1">ROUNDUP((TODAY()-L484)/(365.25/12),0)</f>
        <v>1433</v>
      </c>
      <c r="X484" s="214">
        <f>ROUNDDOWN((M484-L484)/(365.25/12),0)</f>
        <v>0</v>
      </c>
      <c r="Y484" s="214">
        <f ca="1">ROUNDDOWN((M484-TODAY())/(365.25/12),0)</f>
        <v>-1432</v>
      </c>
      <c r="Z484" s="216" t="e">
        <f ca="1">W484/X484</f>
        <v>#DIV/0!</v>
      </c>
      <c r="AA484" s="216" t="e">
        <f>O484/N484</f>
        <v>#DIV/0!</v>
      </c>
      <c r="AB484" s="216" t="e">
        <f ca="1">AA484-Z484</f>
        <v>#DIV/0!</v>
      </c>
      <c r="AC484" s="217">
        <f ca="1">O484/W484</f>
        <v>0</v>
      </c>
      <c r="AD484" s="214">
        <f ca="1">V484-(("june 30, 2018"-TODAY())*AC484)</f>
        <v>0</v>
      </c>
      <c r="AE484" s="211" t="str">
        <f ca="1">IF(W484&gt;36,"1","")</f>
        <v>1</v>
      </c>
      <c r="AF484" s="211" t="str">
        <f ca="1">IF(Y484&lt;1,"1","")</f>
        <v>1</v>
      </c>
      <c r="AG484" s="211" t="e">
        <f ca="1">IF(AB484&lt;-15%,"1","")</f>
        <v>#DIV/0!</v>
      </c>
      <c r="AH484" s="211" t="e">
        <f>IF(AA484&lt;40%,"1","")</f>
        <v>#DIV/0!</v>
      </c>
      <c r="AI484" s="211" t="e">
        <f ca="1">IF(W484&gt;23,IF(AA484&lt;60%,"1",""),"")</f>
        <v>#DIV/0!</v>
      </c>
      <c r="AJ484" s="211" t="e">
        <f ca="1">IF(Y484&lt;7,IF(AA484&lt;40%,"1",""),"")</f>
        <v>#DIV/0!</v>
      </c>
      <c r="AK484" s="211" t="str">
        <f ca="1">IF(AD484&lt;0,"1","")</f>
        <v/>
      </c>
      <c r="AL484" s="218"/>
      <c r="AM484" s="218"/>
      <c r="AN484" s="211" t="e">
        <f>VLOOKUP(J484,'[2]Region code'!$A$3:$B$9,2,FALSE)</f>
        <v>#N/A</v>
      </c>
    </row>
    <row r="485" spans="18:40">
      <c r="R485" s="167">
        <f>IF(MONTH(M485)&gt;6,YEAR(M485)+1,YEAR(M485))</f>
        <v>1900</v>
      </c>
      <c r="S485" s="215">
        <f>YEAR(L485)</f>
        <v>1900</v>
      </c>
      <c r="T485" s="214">
        <f>MONTH(L485)</f>
        <v>1</v>
      </c>
      <c r="U485" s="211" t="str">
        <f>IF(T485&gt;9,CONCATENATE(S485,T485),CONCATENATE(S485,"0",T485))</f>
        <v>190001</v>
      </c>
      <c r="V485" s="214">
        <f>N485-O485</f>
        <v>0</v>
      </c>
      <c r="W485" s="214">
        <f ca="1">ROUNDUP((TODAY()-L485)/(365.25/12),0)</f>
        <v>1433</v>
      </c>
      <c r="X485" s="214">
        <f>ROUNDDOWN((M485-L485)/(365.25/12),0)</f>
        <v>0</v>
      </c>
      <c r="Y485" s="214">
        <f ca="1">ROUNDDOWN((M485-TODAY())/(365.25/12),0)</f>
        <v>-1432</v>
      </c>
      <c r="Z485" s="216" t="e">
        <f ca="1">W485/X485</f>
        <v>#DIV/0!</v>
      </c>
      <c r="AA485" s="216" t="e">
        <f>O485/N485</f>
        <v>#DIV/0!</v>
      </c>
      <c r="AB485" s="216" t="e">
        <f ca="1">AA485-Z485</f>
        <v>#DIV/0!</v>
      </c>
      <c r="AC485" s="217">
        <f ca="1">O485/W485</f>
        <v>0</v>
      </c>
      <c r="AD485" s="214">
        <f ca="1">V485-(("june 30, 2018"-TODAY())*AC485)</f>
        <v>0</v>
      </c>
      <c r="AE485" s="211" t="str">
        <f ca="1">IF(W485&gt;36,"1","")</f>
        <v>1</v>
      </c>
      <c r="AF485" s="211" t="str">
        <f ca="1">IF(Y485&lt;1,"1","")</f>
        <v>1</v>
      </c>
      <c r="AG485" s="211" t="e">
        <f ca="1">IF(AB485&lt;-15%,"1","")</f>
        <v>#DIV/0!</v>
      </c>
      <c r="AH485" s="211" t="e">
        <f>IF(AA485&lt;40%,"1","")</f>
        <v>#DIV/0!</v>
      </c>
      <c r="AI485" s="211" t="e">
        <f ca="1">IF(W485&gt;23,IF(AA485&lt;60%,"1",""),"")</f>
        <v>#DIV/0!</v>
      </c>
      <c r="AJ485" s="211" t="e">
        <f ca="1">IF(Y485&lt;7,IF(AA485&lt;40%,"1",""),"")</f>
        <v>#DIV/0!</v>
      </c>
      <c r="AK485" s="211" t="str">
        <f ca="1">IF(AD485&lt;0,"1","")</f>
        <v/>
      </c>
      <c r="AL485" s="218"/>
      <c r="AM485" s="218"/>
      <c r="AN485" s="211" t="e">
        <f>VLOOKUP(J485,'[2]Region code'!$A$3:$B$9,2,FALSE)</f>
        <v>#N/A</v>
      </c>
    </row>
    <row r="486" spans="18:40">
      <c r="R486" s="167">
        <f>IF(MONTH(M486)&gt;6,YEAR(M486)+1,YEAR(M486))</f>
        <v>1900</v>
      </c>
      <c r="S486" s="215">
        <f>YEAR(L486)</f>
        <v>1900</v>
      </c>
      <c r="T486" s="214">
        <f>MONTH(L486)</f>
        <v>1</v>
      </c>
      <c r="U486" s="211" t="str">
        <f>IF(T486&gt;9,CONCATENATE(S486,T486),CONCATENATE(S486,"0",T486))</f>
        <v>190001</v>
      </c>
      <c r="V486" s="214">
        <f>N486-O486</f>
        <v>0</v>
      </c>
      <c r="W486" s="214">
        <f ca="1">ROUNDUP((TODAY()-L486)/(365.25/12),0)</f>
        <v>1433</v>
      </c>
      <c r="X486" s="214">
        <f>ROUNDDOWN((M486-L486)/(365.25/12),0)</f>
        <v>0</v>
      </c>
      <c r="Y486" s="214">
        <f ca="1">ROUNDDOWN((M486-TODAY())/(365.25/12),0)</f>
        <v>-1432</v>
      </c>
      <c r="Z486" s="216" t="e">
        <f ca="1">W486/X486</f>
        <v>#DIV/0!</v>
      </c>
      <c r="AA486" s="216" t="e">
        <f>O486/N486</f>
        <v>#DIV/0!</v>
      </c>
      <c r="AB486" s="216" t="e">
        <f ca="1">AA486-Z486</f>
        <v>#DIV/0!</v>
      </c>
      <c r="AC486" s="217">
        <f ca="1">O486/W486</f>
        <v>0</v>
      </c>
      <c r="AD486" s="214">
        <f ca="1">V486-(("june 30, 2018"-TODAY())*AC486)</f>
        <v>0</v>
      </c>
      <c r="AE486" s="211" t="str">
        <f ca="1">IF(W486&gt;36,"1","")</f>
        <v>1</v>
      </c>
      <c r="AF486" s="211" t="str">
        <f ca="1">IF(Y486&lt;1,"1","")</f>
        <v>1</v>
      </c>
      <c r="AG486" s="211" t="e">
        <f ca="1">IF(AB486&lt;-15%,"1","")</f>
        <v>#DIV/0!</v>
      </c>
      <c r="AH486" s="211" t="e">
        <f>IF(AA486&lt;40%,"1","")</f>
        <v>#DIV/0!</v>
      </c>
      <c r="AI486" s="211" t="e">
        <f ca="1">IF(W486&gt;23,IF(AA486&lt;60%,"1",""),"")</f>
        <v>#DIV/0!</v>
      </c>
      <c r="AJ486" s="211" t="e">
        <f ca="1">IF(Y486&lt;7,IF(AA486&lt;40%,"1",""),"")</f>
        <v>#DIV/0!</v>
      </c>
      <c r="AK486" s="211" t="str">
        <f ca="1">IF(AD486&lt;0,"1","")</f>
        <v/>
      </c>
      <c r="AL486" s="218"/>
      <c r="AM486" s="218"/>
      <c r="AN486" s="211" t="e">
        <f>VLOOKUP(J486,'[2]Region code'!$A$3:$B$9,2,FALSE)</f>
        <v>#N/A</v>
      </c>
    </row>
    <row r="487" spans="18:40">
      <c r="R487" s="167">
        <f>IF(MONTH(M487)&gt;6,YEAR(M487)+1,YEAR(M487))</f>
        <v>1900</v>
      </c>
      <c r="S487" s="215">
        <f>YEAR(L487)</f>
        <v>1900</v>
      </c>
      <c r="T487" s="214">
        <f>MONTH(L487)</f>
        <v>1</v>
      </c>
      <c r="U487" s="211" t="str">
        <f>IF(T487&gt;9,CONCATENATE(S487,T487),CONCATENATE(S487,"0",T487))</f>
        <v>190001</v>
      </c>
      <c r="V487" s="214">
        <f>N487-O487</f>
        <v>0</v>
      </c>
      <c r="W487" s="214">
        <f ca="1">ROUNDUP((TODAY()-L487)/(365.25/12),0)</f>
        <v>1433</v>
      </c>
      <c r="X487" s="214">
        <f>ROUNDDOWN((M487-L487)/(365.25/12),0)</f>
        <v>0</v>
      </c>
      <c r="Y487" s="214">
        <f ca="1">ROUNDDOWN((M487-TODAY())/(365.25/12),0)</f>
        <v>-1432</v>
      </c>
      <c r="Z487" s="216" t="e">
        <f ca="1">W487/X487</f>
        <v>#DIV/0!</v>
      </c>
      <c r="AA487" s="216" t="e">
        <f>O487/N487</f>
        <v>#DIV/0!</v>
      </c>
      <c r="AB487" s="216" t="e">
        <f ca="1">AA487-Z487</f>
        <v>#DIV/0!</v>
      </c>
      <c r="AC487" s="217">
        <f ca="1">O487/W487</f>
        <v>0</v>
      </c>
      <c r="AD487" s="214">
        <f ca="1">V487-(("june 30, 2018"-TODAY())*AC487)</f>
        <v>0</v>
      </c>
      <c r="AE487" s="211" t="str">
        <f ca="1">IF(W487&gt;36,"1","")</f>
        <v>1</v>
      </c>
      <c r="AF487" s="211" t="str">
        <f ca="1">IF(Y487&lt;1,"1","")</f>
        <v>1</v>
      </c>
      <c r="AG487" s="211" t="e">
        <f ca="1">IF(AB487&lt;-15%,"1","")</f>
        <v>#DIV/0!</v>
      </c>
      <c r="AH487" s="211" t="e">
        <f>IF(AA487&lt;40%,"1","")</f>
        <v>#DIV/0!</v>
      </c>
      <c r="AI487" s="211" t="e">
        <f ca="1">IF(W487&gt;23,IF(AA487&lt;60%,"1",""),"")</f>
        <v>#DIV/0!</v>
      </c>
      <c r="AJ487" s="211" t="e">
        <f ca="1">IF(Y487&lt;7,IF(AA487&lt;40%,"1",""),"")</f>
        <v>#DIV/0!</v>
      </c>
      <c r="AK487" s="211" t="str">
        <f ca="1">IF(AD487&lt;0,"1","")</f>
        <v/>
      </c>
      <c r="AL487" s="218"/>
      <c r="AM487" s="218"/>
      <c r="AN487" s="211" t="e">
        <f>VLOOKUP(J487,'[2]Region code'!$A$3:$B$9,2,FALSE)</f>
        <v>#N/A</v>
      </c>
    </row>
    <row r="488" spans="18:40">
      <c r="R488" s="167">
        <f>IF(MONTH(M488)&gt;6,YEAR(M488)+1,YEAR(M488))</f>
        <v>1900</v>
      </c>
      <c r="S488" s="215">
        <f>YEAR(L488)</f>
        <v>1900</v>
      </c>
      <c r="T488" s="214">
        <f>MONTH(L488)</f>
        <v>1</v>
      </c>
      <c r="U488" s="211" t="str">
        <f>IF(T488&gt;9,CONCATENATE(S488,T488),CONCATENATE(S488,"0",T488))</f>
        <v>190001</v>
      </c>
      <c r="V488" s="214">
        <f>N488-O488</f>
        <v>0</v>
      </c>
      <c r="W488" s="214">
        <f ca="1">ROUNDUP((TODAY()-L488)/(365.25/12),0)</f>
        <v>1433</v>
      </c>
      <c r="X488" s="214">
        <f>ROUNDDOWN((M488-L488)/(365.25/12),0)</f>
        <v>0</v>
      </c>
      <c r="Y488" s="214">
        <f ca="1">ROUNDDOWN((M488-TODAY())/(365.25/12),0)</f>
        <v>-1432</v>
      </c>
      <c r="Z488" s="216" t="e">
        <f ca="1">W488/X488</f>
        <v>#DIV/0!</v>
      </c>
      <c r="AA488" s="216" t="e">
        <f>O488/N488</f>
        <v>#DIV/0!</v>
      </c>
      <c r="AB488" s="216" t="e">
        <f ca="1">AA488-Z488</f>
        <v>#DIV/0!</v>
      </c>
      <c r="AC488" s="217">
        <f ca="1">O488/W488</f>
        <v>0</v>
      </c>
      <c r="AD488" s="214">
        <f ca="1">V488-(("june 30, 2018"-TODAY())*AC488)</f>
        <v>0</v>
      </c>
      <c r="AE488" s="211" t="str">
        <f ca="1">IF(W488&gt;36,"1","")</f>
        <v>1</v>
      </c>
      <c r="AF488" s="211" t="str">
        <f ca="1">IF(Y488&lt;1,"1","")</f>
        <v>1</v>
      </c>
      <c r="AG488" s="211" t="e">
        <f ca="1">IF(AB488&lt;-15%,"1","")</f>
        <v>#DIV/0!</v>
      </c>
      <c r="AH488" s="211" t="e">
        <f>IF(AA488&lt;40%,"1","")</f>
        <v>#DIV/0!</v>
      </c>
      <c r="AI488" s="211" t="e">
        <f ca="1">IF(W488&gt;23,IF(AA488&lt;60%,"1",""),"")</f>
        <v>#DIV/0!</v>
      </c>
      <c r="AJ488" s="211" t="e">
        <f ca="1">IF(Y488&lt;7,IF(AA488&lt;40%,"1",""),"")</f>
        <v>#DIV/0!</v>
      </c>
      <c r="AK488" s="211" t="str">
        <f ca="1">IF(AD488&lt;0,"1","")</f>
        <v/>
      </c>
      <c r="AL488" s="218"/>
      <c r="AM488" s="218"/>
      <c r="AN488" s="211" t="e">
        <f>VLOOKUP(J488,'[2]Region code'!$A$3:$B$9,2,FALSE)</f>
        <v>#N/A</v>
      </c>
    </row>
    <row r="489" spans="18:40">
      <c r="R489" s="167">
        <f>IF(MONTH(M489)&gt;6,YEAR(M489)+1,YEAR(M489))</f>
        <v>1900</v>
      </c>
      <c r="S489" s="215">
        <f>YEAR(L489)</f>
        <v>1900</v>
      </c>
      <c r="T489" s="214">
        <f>MONTH(L489)</f>
        <v>1</v>
      </c>
      <c r="U489" s="211" t="str">
        <f>IF(T489&gt;9,CONCATENATE(S489,T489),CONCATENATE(S489,"0",T489))</f>
        <v>190001</v>
      </c>
      <c r="V489" s="214">
        <f>N489-O489</f>
        <v>0</v>
      </c>
      <c r="W489" s="214">
        <f ca="1">ROUNDUP((TODAY()-L489)/(365.25/12),0)</f>
        <v>1433</v>
      </c>
      <c r="X489" s="214">
        <f>ROUNDDOWN((M489-L489)/(365.25/12),0)</f>
        <v>0</v>
      </c>
      <c r="Y489" s="214">
        <f ca="1">ROUNDDOWN((M489-TODAY())/(365.25/12),0)</f>
        <v>-1432</v>
      </c>
      <c r="Z489" s="216" t="e">
        <f ca="1">W489/X489</f>
        <v>#DIV/0!</v>
      </c>
      <c r="AA489" s="216" t="e">
        <f>O489/N489</f>
        <v>#DIV/0!</v>
      </c>
      <c r="AB489" s="216" t="e">
        <f ca="1">AA489-Z489</f>
        <v>#DIV/0!</v>
      </c>
      <c r="AC489" s="217">
        <f ca="1">O489/W489</f>
        <v>0</v>
      </c>
      <c r="AD489" s="214">
        <f ca="1">V489-(("june 30, 2018"-TODAY())*AC489)</f>
        <v>0</v>
      </c>
      <c r="AE489" s="211" t="str">
        <f ca="1">IF(W489&gt;36,"1","")</f>
        <v>1</v>
      </c>
      <c r="AF489" s="211" t="str">
        <f ca="1">IF(Y489&lt;1,"1","")</f>
        <v>1</v>
      </c>
      <c r="AG489" s="211" t="e">
        <f ca="1">IF(AB489&lt;-15%,"1","")</f>
        <v>#DIV/0!</v>
      </c>
      <c r="AH489" s="211" t="e">
        <f>IF(AA489&lt;40%,"1","")</f>
        <v>#DIV/0!</v>
      </c>
      <c r="AI489" s="211" t="e">
        <f ca="1">IF(W489&gt;23,IF(AA489&lt;60%,"1",""),"")</f>
        <v>#DIV/0!</v>
      </c>
      <c r="AJ489" s="211" t="e">
        <f ca="1">IF(Y489&lt;7,IF(AA489&lt;40%,"1",""),"")</f>
        <v>#DIV/0!</v>
      </c>
      <c r="AK489" s="211" t="str">
        <f ca="1">IF(AD489&lt;0,"1","")</f>
        <v/>
      </c>
      <c r="AL489" s="218"/>
      <c r="AM489" s="218"/>
      <c r="AN489" s="211" t="e">
        <f>VLOOKUP(J489,'[2]Region code'!$A$3:$B$9,2,FALSE)</f>
        <v>#N/A</v>
      </c>
    </row>
    <row r="490" spans="18:40">
      <c r="R490" s="167">
        <f>IF(MONTH(M490)&gt;6,YEAR(M490)+1,YEAR(M490))</f>
        <v>1900</v>
      </c>
      <c r="S490" s="215">
        <f>YEAR(L490)</f>
        <v>1900</v>
      </c>
      <c r="T490" s="214">
        <f>MONTH(L490)</f>
        <v>1</v>
      </c>
      <c r="U490" s="211" t="str">
        <f>IF(T490&gt;9,CONCATENATE(S490,T490),CONCATENATE(S490,"0",T490))</f>
        <v>190001</v>
      </c>
      <c r="V490" s="214">
        <f>N490-O490</f>
        <v>0</v>
      </c>
      <c r="W490" s="214">
        <f ca="1">ROUNDUP((TODAY()-L490)/(365.25/12),0)</f>
        <v>1433</v>
      </c>
      <c r="X490" s="214">
        <f>ROUNDDOWN((M490-L490)/(365.25/12),0)</f>
        <v>0</v>
      </c>
      <c r="Y490" s="214">
        <f ca="1">ROUNDDOWN((M490-TODAY())/(365.25/12),0)</f>
        <v>-1432</v>
      </c>
      <c r="Z490" s="216" t="e">
        <f ca="1">W490/X490</f>
        <v>#DIV/0!</v>
      </c>
      <c r="AA490" s="216" t="e">
        <f>O490/N490</f>
        <v>#DIV/0!</v>
      </c>
      <c r="AB490" s="216" t="e">
        <f ca="1">AA490-Z490</f>
        <v>#DIV/0!</v>
      </c>
      <c r="AC490" s="217">
        <f ca="1">O490/W490</f>
        <v>0</v>
      </c>
      <c r="AD490" s="214">
        <f ca="1">V490-(("june 30, 2018"-TODAY())*AC490)</f>
        <v>0</v>
      </c>
      <c r="AE490" s="211" t="str">
        <f ca="1">IF(W490&gt;36,"1","")</f>
        <v>1</v>
      </c>
      <c r="AF490" s="211" t="str">
        <f ca="1">IF(Y490&lt;1,"1","")</f>
        <v>1</v>
      </c>
      <c r="AG490" s="211" t="e">
        <f ca="1">IF(AB490&lt;-15%,"1","")</f>
        <v>#DIV/0!</v>
      </c>
      <c r="AH490" s="211" t="e">
        <f>IF(AA490&lt;40%,"1","")</f>
        <v>#DIV/0!</v>
      </c>
      <c r="AI490" s="211" t="e">
        <f ca="1">IF(W490&gt;23,IF(AA490&lt;60%,"1",""),"")</f>
        <v>#DIV/0!</v>
      </c>
      <c r="AJ490" s="211" t="e">
        <f ca="1">IF(Y490&lt;7,IF(AA490&lt;40%,"1",""),"")</f>
        <v>#DIV/0!</v>
      </c>
      <c r="AK490" s="211" t="str">
        <f ca="1">IF(AD490&lt;0,"1","")</f>
        <v/>
      </c>
      <c r="AL490" s="218"/>
      <c r="AM490" s="218"/>
      <c r="AN490" s="211" t="e">
        <f>VLOOKUP(J490,'[2]Region code'!$A$3:$B$9,2,FALSE)</f>
        <v>#N/A</v>
      </c>
    </row>
    <row r="491" spans="18:40">
      <c r="R491" s="167">
        <f>IF(MONTH(M491)&gt;6,YEAR(M491)+1,YEAR(M491))</f>
        <v>1900</v>
      </c>
      <c r="S491" s="215">
        <f>YEAR(L491)</f>
        <v>1900</v>
      </c>
      <c r="T491" s="214">
        <f>MONTH(L491)</f>
        <v>1</v>
      </c>
      <c r="U491" s="211" t="str">
        <f>IF(T491&gt;9,CONCATENATE(S491,T491),CONCATENATE(S491,"0",T491))</f>
        <v>190001</v>
      </c>
      <c r="V491" s="214">
        <f>N491-O491</f>
        <v>0</v>
      </c>
      <c r="W491" s="214">
        <f ca="1">ROUNDUP((TODAY()-L491)/(365.25/12),0)</f>
        <v>1433</v>
      </c>
      <c r="X491" s="214">
        <f>ROUNDDOWN((M491-L491)/(365.25/12),0)</f>
        <v>0</v>
      </c>
      <c r="Y491" s="214">
        <f ca="1">ROUNDDOWN((M491-TODAY())/(365.25/12),0)</f>
        <v>-1432</v>
      </c>
      <c r="Z491" s="216" t="e">
        <f ca="1">W491/X491</f>
        <v>#DIV/0!</v>
      </c>
      <c r="AA491" s="216" t="e">
        <f>O491/N491</f>
        <v>#DIV/0!</v>
      </c>
      <c r="AB491" s="216" t="e">
        <f ca="1">AA491-Z491</f>
        <v>#DIV/0!</v>
      </c>
      <c r="AC491" s="217">
        <f ca="1">O491/W491</f>
        <v>0</v>
      </c>
      <c r="AD491" s="214">
        <f ca="1">V491-(("june 30, 2018"-TODAY())*AC491)</f>
        <v>0</v>
      </c>
      <c r="AE491" s="211" t="str">
        <f ca="1">IF(W491&gt;36,"1","")</f>
        <v>1</v>
      </c>
      <c r="AF491" s="211" t="str">
        <f ca="1">IF(Y491&lt;1,"1","")</f>
        <v>1</v>
      </c>
      <c r="AG491" s="211" t="e">
        <f ca="1">IF(AB491&lt;-15%,"1","")</f>
        <v>#DIV/0!</v>
      </c>
      <c r="AH491" s="211" t="e">
        <f>IF(AA491&lt;40%,"1","")</f>
        <v>#DIV/0!</v>
      </c>
      <c r="AI491" s="211" t="e">
        <f ca="1">IF(W491&gt;23,IF(AA491&lt;60%,"1",""),"")</f>
        <v>#DIV/0!</v>
      </c>
      <c r="AJ491" s="211" t="e">
        <f ca="1">IF(Y491&lt;7,IF(AA491&lt;40%,"1",""),"")</f>
        <v>#DIV/0!</v>
      </c>
      <c r="AK491" s="211" t="str">
        <f ca="1">IF(AD491&lt;0,"1","")</f>
        <v/>
      </c>
      <c r="AL491" s="218"/>
      <c r="AM491" s="218"/>
      <c r="AN491" s="211" t="e">
        <f>VLOOKUP(J491,'[2]Region code'!$A$3:$B$9,2,FALSE)</f>
        <v>#N/A</v>
      </c>
    </row>
    <row r="492" spans="18:40">
      <c r="R492" s="167">
        <f>IF(MONTH(M492)&gt;6,YEAR(M492)+1,YEAR(M492))</f>
        <v>1900</v>
      </c>
      <c r="S492" s="215">
        <f>YEAR(L492)</f>
        <v>1900</v>
      </c>
      <c r="T492" s="214">
        <f>MONTH(L492)</f>
        <v>1</v>
      </c>
      <c r="U492" s="211" t="str">
        <f>IF(T492&gt;9,CONCATENATE(S492,T492),CONCATENATE(S492,"0",T492))</f>
        <v>190001</v>
      </c>
      <c r="V492" s="214">
        <f>N492-O492</f>
        <v>0</v>
      </c>
      <c r="W492" s="214">
        <f ca="1">ROUNDUP((TODAY()-L492)/(365.25/12),0)</f>
        <v>1433</v>
      </c>
      <c r="X492" s="214">
        <f>ROUNDDOWN((M492-L492)/(365.25/12),0)</f>
        <v>0</v>
      </c>
      <c r="Y492" s="214">
        <f ca="1">ROUNDDOWN((M492-TODAY())/(365.25/12),0)</f>
        <v>-1432</v>
      </c>
      <c r="Z492" s="216" t="e">
        <f ca="1">W492/X492</f>
        <v>#DIV/0!</v>
      </c>
      <c r="AA492" s="216" t="e">
        <f>O492/N492</f>
        <v>#DIV/0!</v>
      </c>
      <c r="AB492" s="216" t="e">
        <f ca="1">AA492-Z492</f>
        <v>#DIV/0!</v>
      </c>
      <c r="AC492" s="217">
        <f ca="1">O492/W492</f>
        <v>0</v>
      </c>
      <c r="AD492" s="214">
        <f ca="1">V492-(("june 30, 2018"-TODAY())*AC492)</f>
        <v>0</v>
      </c>
      <c r="AE492" s="211" t="str">
        <f ca="1">IF(W492&gt;36,"1","")</f>
        <v>1</v>
      </c>
      <c r="AF492" s="211" t="str">
        <f ca="1">IF(Y492&lt;1,"1","")</f>
        <v>1</v>
      </c>
      <c r="AG492" s="211" t="e">
        <f ca="1">IF(AB492&lt;-15%,"1","")</f>
        <v>#DIV/0!</v>
      </c>
      <c r="AH492" s="211" t="e">
        <f>IF(AA492&lt;40%,"1","")</f>
        <v>#DIV/0!</v>
      </c>
      <c r="AI492" s="211" t="e">
        <f ca="1">IF(W492&gt;23,IF(AA492&lt;60%,"1",""),"")</f>
        <v>#DIV/0!</v>
      </c>
      <c r="AJ492" s="211" t="e">
        <f ca="1">IF(Y492&lt;7,IF(AA492&lt;40%,"1",""),"")</f>
        <v>#DIV/0!</v>
      </c>
      <c r="AK492" s="211" t="str">
        <f ca="1">IF(AD492&lt;0,"1","")</f>
        <v/>
      </c>
      <c r="AL492" s="218"/>
      <c r="AM492" s="218"/>
      <c r="AN492" s="211" t="e">
        <f>VLOOKUP(J492,'[2]Region code'!$A$3:$B$9,2,FALSE)</f>
        <v>#N/A</v>
      </c>
    </row>
    <row r="493" spans="18:40">
      <c r="R493" s="167">
        <f>IF(MONTH(M493)&gt;6,YEAR(M493)+1,YEAR(M493))</f>
        <v>1900</v>
      </c>
      <c r="S493" s="215">
        <f>YEAR(L493)</f>
        <v>1900</v>
      </c>
      <c r="T493" s="214">
        <f>MONTH(L493)</f>
        <v>1</v>
      </c>
      <c r="U493" s="211" t="str">
        <f>IF(T493&gt;9,CONCATENATE(S493,T493),CONCATENATE(S493,"0",T493))</f>
        <v>190001</v>
      </c>
      <c r="V493" s="214">
        <f>N493-O493</f>
        <v>0</v>
      </c>
      <c r="W493" s="214">
        <f ca="1">ROUNDUP((TODAY()-L493)/(365.25/12),0)</f>
        <v>1433</v>
      </c>
      <c r="X493" s="214">
        <f>ROUNDDOWN((M493-L493)/(365.25/12),0)</f>
        <v>0</v>
      </c>
      <c r="Y493" s="214">
        <f ca="1">ROUNDDOWN((M493-TODAY())/(365.25/12),0)</f>
        <v>-1432</v>
      </c>
      <c r="Z493" s="216" t="e">
        <f ca="1">W493/X493</f>
        <v>#DIV/0!</v>
      </c>
      <c r="AA493" s="216" t="e">
        <f>O493/N493</f>
        <v>#DIV/0!</v>
      </c>
      <c r="AB493" s="216" t="e">
        <f ca="1">AA493-Z493</f>
        <v>#DIV/0!</v>
      </c>
      <c r="AC493" s="217">
        <f ca="1">O493/W493</f>
        <v>0</v>
      </c>
      <c r="AD493" s="214">
        <f ca="1">V493-(("june 30, 2018"-TODAY())*AC493)</f>
        <v>0</v>
      </c>
      <c r="AE493" s="211" t="str">
        <f ca="1">IF(W493&gt;36,"1","")</f>
        <v>1</v>
      </c>
      <c r="AF493" s="211" t="str">
        <f ca="1">IF(Y493&lt;1,"1","")</f>
        <v>1</v>
      </c>
      <c r="AG493" s="211" t="e">
        <f ca="1">IF(AB493&lt;-15%,"1","")</f>
        <v>#DIV/0!</v>
      </c>
      <c r="AH493" s="211" t="e">
        <f>IF(AA493&lt;40%,"1","")</f>
        <v>#DIV/0!</v>
      </c>
      <c r="AI493" s="211" t="e">
        <f ca="1">IF(W493&gt;23,IF(AA493&lt;60%,"1",""),"")</f>
        <v>#DIV/0!</v>
      </c>
      <c r="AJ493" s="211" t="e">
        <f ca="1">IF(Y493&lt;7,IF(AA493&lt;40%,"1",""),"")</f>
        <v>#DIV/0!</v>
      </c>
      <c r="AK493" s="211" t="str">
        <f ca="1">IF(AD493&lt;0,"1","")</f>
        <v/>
      </c>
      <c r="AL493" s="218"/>
      <c r="AM493" s="218"/>
      <c r="AN493" s="211" t="e">
        <f>VLOOKUP(J493,'[2]Region code'!$A$3:$B$9,2,FALSE)</f>
        <v>#N/A</v>
      </c>
    </row>
    <row r="494" spans="18:40">
      <c r="R494" s="167">
        <f>IF(MONTH(M494)&gt;6,YEAR(M494)+1,YEAR(M494))</f>
        <v>1900</v>
      </c>
      <c r="S494" s="215">
        <f>YEAR(L494)</f>
        <v>1900</v>
      </c>
      <c r="T494" s="214">
        <f>MONTH(L494)</f>
        <v>1</v>
      </c>
      <c r="U494" s="211" t="str">
        <f>IF(T494&gt;9,CONCATENATE(S494,T494),CONCATENATE(S494,"0",T494))</f>
        <v>190001</v>
      </c>
      <c r="V494" s="214">
        <f>N494-O494</f>
        <v>0</v>
      </c>
      <c r="W494" s="214">
        <f ca="1">ROUNDUP((TODAY()-L494)/(365.25/12),0)</f>
        <v>1433</v>
      </c>
      <c r="X494" s="214">
        <f>ROUNDDOWN((M494-L494)/(365.25/12),0)</f>
        <v>0</v>
      </c>
      <c r="Y494" s="214">
        <f ca="1">ROUNDDOWN((M494-TODAY())/(365.25/12),0)</f>
        <v>-1432</v>
      </c>
      <c r="Z494" s="216" t="e">
        <f ca="1">W494/X494</f>
        <v>#DIV/0!</v>
      </c>
      <c r="AA494" s="216" t="e">
        <f>O494/N494</f>
        <v>#DIV/0!</v>
      </c>
      <c r="AB494" s="216" t="e">
        <f ca="1">AA494-Z494</f>
        <v>#DIV/0!</v>
      </c>
      <c r="AC494" s="217">
        <f ca="1">O494/W494</f>
        <v>0</v>
      </c>
      <c r="AD494" s="214">
        <f ca="1">V494-(("june 30, 2018"-TODAY())*AC494)</f>
        <v>0</v>
      </c>
      <c r="AE494" s="211" t="str">
        <f ca="1">IF(W494&gt;36,"1","")</f>
        <v>1</v>
      </c>
      <c r="AF494" s="211" t="str">
        <f ca="1">IF(Y494&lt;1,"1","")</f>
        <v>1</v>
      </c>
      <c r="AG494" s="211" t="e">
        <f ca="1">IF(AB494&lt;-15%,"1","")</f>
        <v>#DIV/0!</v>
      </c>
      <c r="AH494" s="211" t="e">
        <f>IF(AA494&lt;40%,"1","")</f>
        <v>#DIV/0!</v>
      </c>
      <c r="AI494" s="211" t="e">
        <f ca="1">IF(W494&gt;23,IF(AA494&lt;60%,"1",""),"")</f>
        <v>#DIV/0!</v>
      </c>
      <c r="AJ494" s="211" t="e">
        <f ca="1">IF(Y494&lt;7,IF(AA494&lt;40%,"1",""),"")</f>
        <v>#DIV/0!</v>
      </c>
      <c r="AK494" s="211" t="str">
        <f ca="1">IF(AD494&lt;0,"1","")</f>
        <v/>
      </c>
      <c r="AL494" s="218"/>
      <c r="AM494" s="218"/>
      <c r="AN494" s="211" t="e">
        <f>VLOOKUP(J494,'[2]Region code'!$A$3:$B$9,2,FALSE)</f>
        <v>#N/A</v>
      </c>
    </row>
    <row r="495" spans="18:40">
      <c r="R495" s="167">
        <f>IF(MONTH(M495)&gt;6,YEAR(M495)+1,YEAR(M495))</f>
        <v>1900</v>
      </c>
      <c r="S495" s="215">
        <f>YEAR(L495)</f>
        <v>1900</v>
      </c>
      <c r="T495" s="214">
        <f>MONTH(L495)</f>
        <v>1</v>
      </c>
      <c r="U495" s="211" t="str">
        <f>IF(T495&gt;9,CONCATENATE(S495,T495),CONCATENATE(S495,"0",T495))</f>
        <v>190001</v>
      </c>
      <c r="V495" s="214">
        <f>N495-O495</f>
        <v>0</v>
      </c>
      <c r="W495" s="214">
        <f ca="1">ROUNDUP((TODAY()-L495)/(365.25/12),0)</f>
        <v>1433</v>
      </c>
      <c r="X495" s="214">
        <f>ROUNDDOWN((M495-L495)/(365.25/12),0)</f>
        <v>0</v>
      </c>
      <c r="Y495" s="214">
        <f ca="1">ROUNDDOWN((M495-TODAY())/(365.25/12),0)</f>
        <v>-1432</v>
      </c>
      <c r="Z495" s="216" t="e">
        <f ca="1">W495/X495</f>
        <v>#DIV/0!</v>
      </c>
      <c r="AA495" s="216" t="e">
        <f>O495/N495</f>
        <v>#DIV/0!</v>
      </c>
      <c r="AB495" s="216" t="e">
        <f ca="1">AA495-Z495</f>
        <v>#DIV/0!</v>
      </c>
      <c r="AC495" s="217">
        <f ca="1">O495/W495</f>
        <v>0</v>
      </c>
      <c r="AD495" s="214">
        <f ca="1">V495-(("june 30, 2018"-TODAY())*AC495)</f>
        <v>0</v>
      </c>
      <c r="AE495" s="211" t="str">
        <f ca="1">IF(W495&gt;36,"1","")</f>
        <v>1</v>
      </c>
      <c r="AF495" s="211" t="str">
        <f ca="1">IF(Y495&lt;1,"1","")</f>
        <v>1</v>
      </c>
      <c r="AG495" s="211" t="e">
        <f ca="1">IF(AB495&lt;-15%,"1","")</f>
        <v>#DIV/0!</v>
      </c>
      <c r="AH495" s="211" t="e">
        <f>IF(AA495&lt;40%,"1","")</f>
        <v>#DIV/0!</v>
      </c>
      <c r="AI495" s="211" t="e">
        <f ca="1">IF(W495&gt;23,IF(AA495&lt;60%,"1",""),"")</f>
        <v>#DIV/0!</v>
      </c>
      <c r="AJ495" s="211" t="e">
        <f ca="1">IF(Y495&lt;7,IF(AA495&lt;40%,"1",""),"")</f>
        <v>#DIV/0!</v>
      </c>
      <c r="AK495" s="211" t="str">
        <f ca="1">IF(AD495&lt;0,"1","")</f>
        <v/>
      </c>
      <c r="AL495" s="218"/>
      <c r="AM495" s="218"/>
      <c r="AN495" s="211" t="e">
        <f>VLOOKUP(J495,'[2]Region code'!$A$3:$B$9,2,FALSE)</f>
        <v>#N/A</v>
      </c>
    </row>
    <row r="496" spans="18:40">
      <c r="R496" s="167">
        <f>IF(MONTH(M496)&gt;6,YEAR(M496)+1,YEAR(M496))</f>
        <v>1900</v>
      </c>
      <c r="S496" s="215">
        <f>YEAR(L496)</f>
        <v>1900</v>
      </c>
      <c r="T496" s="214">
        <f>MONTH(L496)</f>
        <v>1</v>
      </c>
      <c r="U496" s="211" t="str">
        <f>IF(T496&gt;9,CONCATENATE(S496,T496),CONCATENATE(S496,"0",T496))</f>
        <v>190001</v>
      </c>
      <c r="V496" s="214">
        <f>N496-O496</f>
        <v>0</v>
      </c>
      <c r="W496" s="214">
        <f ca="1">ROUNDUP((TODAY()-L496)/(365.25/12),0)</f>
        <v>1433</v>
      </c>
      <c r="X496" s="214">
        <f>ROUNDDOWN((M496-L496)/(365.25/12),0)</f>
        <v>0</v>
      </c>
      <c r="Y496" s="214">
        <f ca="1">ROUNDDOWN((M496-TODAY())/(365.25/12),0)</f>
        <v>-1432</v>
      </c>
      <c r="Z496" s="216" t="e">
        <f ca="1">W496/X496</f>
        <v>#DIV/0!</v>
      </c>
      <c r="AA496" s="216" t="e">
        <f>O496/N496</f>
        <v>#DIV/0!</v>
      </c>
      <c r="AB496" s="216" t="e">
        <f ca="1">AA496-Z496</f>
        <v>#DIV/0!</v>
      </c>
      <c r="AC496" s="217">
        <f ca="1">O496/W496</f>
        <v>0</v>
      </c>
      <c r="AD496" s="214">
        <f ca="1">V496-(("june 30, 2018"-TODAY())*AC496)</f>
        <v>0</v>
      </c>
      <c r="AE496" s="211" t="str">
        <f ca="1">IF(W496&gt;36,"1","")</f>
        <v>1</v>
      </c>
      <c r="AF496" s="211" t="str">
        <f ca="1">IF(Y496&lt;1,"1","")</f>
        <v>1</v>
      </c>
      <c r="AG496" s="211" t="e">
        <f ca="1">IF(AB496&lt;-15%,"1","")</f>
        <v>#DIV/0!</v>
      </c>
      <c r="AH496" s="211" t="e">
        <f>IF(AA496&lt;40%,"1","")</f>
        <v>#DIV/0!</v>
      </c>
      <c r="AI496" s="211" t="e">
        <f ca="1">IF(W496&gt;23,IF(AA496&lt;60%,"1",""),"")</f>
        <v>#DIV/0!</v>
      </c>
      <c r="AJ496" s="211" t="e">
        <f ca="1">IF(Y496&lt;7,IF(AA496&lt;40%,"1",""),"")</f>
        <v>#DIV/0!</v>
      </c>
      <c r="AK496" s="211" t="str">
        <f ca="1">IF(AD496&lt;0,"1","")</f>
        <v/>
      </c>
      <c r="AL496" s="218"/>
      <c r="AM496" s="218"/>
      <c r="AN496" s="211" t="e">
        <f>VLOOKUP(J496,'[2]Region code'!$A$3:$B$9,2,FALSE)</f>
        <v>#N/A</v>
      </c>
    </row>
    <row r="497" spans="18:40">
      <c r="R497" s="167">
        <f>IF(MONTH(M497)&gt;6,YEAR(M497)+1,YEAR(M497))</f>
        <v>1900</v>
      </c>
      <c r="S497" s="215">
        <f>YEAR(L497)</f>
        <v>1900</v>
      </c>
      <c r="T497" s="214">
        <f>MONTH(L497)</f>
        <v>1</v>
      </c>
      <c r="U497" s="211" t="str">
        <f>IF(T497&gt;9,CONCATENATE(S497,T497),CONCATENATE(S497,"0",T497))</f>
        <v>190001</v>
      </c>
      <c r="V497" s="214">
        <f>N497-O497</f>
        <v>0</v>
      </c>
      <c r="W497" s="214">
        <f ca="1">ROUNDUP((TODAY()-L497)/(365.25/12),0)</f>
        <v>1433</v>
      </c>
      <c r="X497" s="214">
        <f>ROUNDDOWN((M497-L497)/(365.25/12),0)</f>
        <v>0</v>
      </c>
      <c r="Y497" s="214">
        <f ca="1">ROUNDDOWN((M497-TODAY())/(365.25/12),0)</f>
        <v>-1432</v>
      </c>
      <c r="Z497" s="216" t="e">
        <f ca="1">W497/X497</f>
        <v>#DIV/0!</v>
      </c>
      <c r="AA497" s="216" t="e">
        <f>O497/N497</f>
        <v>#DIV/0!</v>
      </c>
      <c r="AB497" s="216" t="e">
        <f ca="1">AA497-Z497</f>
        <v>#DIV/0!</v>
      </c>
      <c r="AC497" s="217">
        <f ca="1">O497/W497</f>
        <v>0</v>
      </c>
      <c r="AD497" s="214">
        <f ca="1">V497-(("june 30, 2018"-TODAY())*AC497)</f>
        <v>0</v>
      </c>
      <c r="AE497" s="211" t="str">
        <f ca="1">IF(W497&gt;36,"1","")</f>
        <v>1</v>
      </c>
      <c r="AF497" s="211" t="str">
        <f ca="1">IF(Y497&lt;1,"1","")</f>
        <v>1</v>
      </c>
      <c r="AG497" s="211" t="e">
        <f ca="1">IF(AB497&lt;-15%,"1","")</f>
        <v>#DIV/0!</v>
      </c>
      <c r="AH497" s="211" t="e">
        <f>IF(AA497&lt;40%,"1","")</f>
        <v>#DIV/0!</v>
      </c>
      <c r="AI497" s="211" t="e">
        <f ca="1">IF(W497&gt;23,IF(AA497&lt;60%,"1",""),"")</f>
        <v>#DIV/0!</v>
      </c>
      <c r="AJ497" s="211" t="e">
        <f ca="1">IF(Y497&lt;7,IF(AA497&lt;40%,"1",""),"")</f>
        <v>#DIV/0!</v>
      </c>
      <c r="AK497" s="211" t="str">
        <f ca="1">IF(AD497&lt;0,"1","")</f>
        <v/>
      </c>
      <c r="AL497" s="218"/>
      <c r="AM497" s="218"/>
      <c r="AN497" s="211" t="e">
        <f>VLOOKUP(J497,'[2]Region code'!$A$3:$B$9,2,FALSE)</f>
        <v>#N/A</v>
      </c>
    </row>
    <row r="498" spans="18:40">
      <c r="R498" s="167">
        <f>IF(MONTH(M498)&gt;6,YEAR(M498)+1,YEAR(M498))</f>
        <v>1900</v>
      </c>
      <c r="S498" s="215">
        <f>YEAR(L498)</f>
        <v>1900</v>
      </c>
      <c r="T498" s="214">
        <f>MONTH(L498)</f>
        <v>1</v>
      </c>
      <c r="U498" s="211" t="str">
        <f>IF(T498&gt;9,CONCATENATE(S498,T498),CONCATENATE(S498,"0",T498))</f>
        <v>190001</v>
      </c>
      <c r="V498" s="214">
        <f>N498-O498</f>
        <v>0</v>
      </c>
      <c r="W498" s="214">
        <f ca="1">ROUNDUP((TODAY()-L498)/(365.25/12),0)</f>
        <v>1433</v>
      </c>
      <c r="X498" s="214">
        <f>ROUNDDOWN((M498-L498)/(365.25/12),0)</f>
        <v>0</v>
      </c>
      <c r="Y498" s="214">
        <f ca="1">ROUNDDOWN((M498-TODAY())/(365.25/12),0)</f>
        <v>-1432</v>
      </c>
      <c r="Z498" s="216" t="e">
        <f ca="1">W498/X498</f>
        <v>#DIV/0!</v>
      </c>
      <c r="AA498" s="216" t="e">
        <f>O498/N498</f>
        <v>#DIV/0!</v>
      </c>
      <c r="AB498" s="216" t="e">
        <f ca="1">AA498-Z498</f>
        <v>#DIV/0!</v>
      </c>
      <c r="AC498" s="217">
        <f ca="1">O498/W498</f>
        <v>0</v>
      </c>
      <c r="AD498" s="214">
        <f ca="1">V498-(("june 30, 2018"-TODAY())*AC498)</f>
        <v>0</v>
      </c>
      <c r="AE498" s="211" t="str">
        <f ca="1">IF(W498&gt;36,"1","")</f>
        <v>1</v>
      </c>
      <c r="AF498" s="211" t="str">
        <f ca="1">IF(Y498&lt;1,"1","")</f>
        <v>1</v>
      </c>
      <c r="AG498" s="211" t="e">
        <f ca="1">IF(AB498&lt;-15%,"1","")</f>
        <v>#DIV/0!</v>
      </c>
      <c r="AH498" s="211" t="e">
        <f>IF(AA498&lt;40%,"1","")</f>
        <v>#DIV/0!</v>
      </c>
      <c r="AI498" s="211" t="e">
        <f ca="1">IF(W498&gt;23,IF(AA498&lt;60%,"1",""),"")</f>
        <v>#DIV/0!</v>
      </c>
      <c r="AJ498" s="211" t="e">
        <f ca="1">IF(Y498&lt;7,IF(AA498&lt;40%,"1",""),"")</f>
        <v>#DIV/0!</v>
      </c>
      <c r="AK498" s="211" t="str">
        <f ca="1">IF(AD498&lt;0,"1","")</f>
        <v/>
      </c>
      <c r="AL498" s="218"/>
      <c r="AM498" s="218"/>
      <c r="AN498" s="211" t="e">
        <f>VLOOKUP(J498,'[2]Region code'!$A$3:$B$9,2,FALSE)</f>
        <v>#N/A</v>
      </c>
    </row>
    <row r="499" spans="18:40">
      <c r="R499" s="167">
        <f>IF(MONTH(M499)&gt;6,YEAR(M499)+1,YEAR(M499))</f>
        <v>1900</v>
      </c>
      <c r="S499" s="215">
        <f>YEAR(L499)</f>
        <v>1900</v>
      </c>
      <c r="T499" s="214">
        <f>MONTH(L499)</f>
        <v>1</v>
      </c>
      <c r="U499" s="211" t="str">
        <f>IF(T499&gt;9,CONCATENATE(S499,T499),CONCATENATE(S499,"0",T499))</f>
        <v>190001</v>
      </c>
      <c r="V499" s="214">
        <f>N499-O499</f>
        <v>0</v>
      </c>
      <c r="W499" s="214">
        <f ca="1">ROUNDUP((TODAY()-L499)/(365.25/12),0)</f>
        <v>1433</v>
      </c>
      <c r="X499" s="214">
        <f>ROUNDDOWN((M499-L499)/(365.25/12),0)</f>
        <v>0</v>
      </c>
      <c r="Y499" s="214">
        <f ca="1">ROUNDDOWN((M499-TODAY())/(365.25/12),0)</f>
        <v>-1432</v>
      </c>
      <c r="Z499" s="216" t="e">
        <f ca="1">W499/X499</f>
        <v>#DIV/0!</v>
      </c>
      <c r="AA499" s="216" t="e">
        <f>O499/N499</f>
        <v>#DIV/0!</v>
      </c>
      <c r="AB499" s="216" t="e">
        <f ca="1">AA499-Z499</f>
        <v>#DIV/0!</v>
      </c>
      <c r="AC499" s="217">
        <f ca="1">O499/W499</f>
        <v>0</v>
      </c>
      <c r="AD499" s="214">
        <f ca="1">V499-(("june 30, 2018"-TODAY())*AC499)</f>
        <v>0</v>
      </c>
      <c r="AE499" s="211" t="str">
        <f ca="1">IF(W499&gt;36,"1","")</f>
        <v>1</v>
      </c>
      <c r="AF499" s="211" t="str">
        <f ca="1">IF(Y499&lt;1,"1","")</f>
        <v>1</v>
      </c>
      <c r="AG499" s="211" t="e">
        <f ca="1">IF(AB499&lt;-15%,"1","")</f>
        <v>#DIV/0!</v>
      </c>
      <c r="AH499" s="211" t="e">
        <f>IF(AA499&lt;40%,"1","")</f>
        <v>#DIV/0!</v>
      </c>
      <c r="AI499" s="211" t="e">
        <f ca="1">IF(W499&gt;23,IF(AA499&lt;60%,"1",""),"")</f>
        <v>#DIV/0!</v>
      </c>
      <c r="AJ499" s="211" t="e">
        <f ca="1">IF(Y499&lt;7,IF(AA499&lt;40%,"1",""),"")</f>
        <v>#DIV/0!</v>
      </c>
      <c r="AK499" s="211" t="str">
        <f ca="1">IF(AD499&lt;0,"1","")</f>
        <v/>
      </c>
      <c r="AL499" s="218"/>
      <c r="AM499" s="218"/>
      <c r="AN499" s="211" t="e">
        <f>VLOOKUP(J499,'[2]Region code'!$A$3:$B$9,2,FALSE)</f>
        <v>#N/A</v>
      </c>
    </row>
    <row r="500" spans="18:40">
      <c r="R500" s="167">
        <f>IF(MONTH(M500)&gt;6,YEAR(M500)+1,YEAR(M500))</f>
        <v>1900</v>
      </c>
      <c r="S500" s="215">
        <f>YEAR(L500)</f>
        <v>1900</v>
      </c>
      <c r="T500" s="214">
        <f>MONTH(L500)</f>
        <v>1</v>
      </c>
      <c r="U500" s="211" t="str">
        <f>IF(T500&gt;9,CONCATENATE(S500,T500),CONCATENATE(S500,"0",T500))</f>
        <v>190001</v>
      </c>
      <c r="V500" s="214">
        <f>N500-O500</f>
        <v>0</v>
      </c>
      <c r="W500" s="214">
        <f ca="1">ROUNDUP((TODAY()-L500)/(365.25/12),0)</f>
        <v>1433</v>
      </c>
      <c r="X500" s="214">
        <f>ROUNDDOWN((M500-L500)/(365.25/12),0)</f>
        <v>0</v>
      </c>
      <c r="Y500" s="214">
        <f ca="1">ROUNDDOWN((M500-TODAY())/(365.25/12),0)</f>
        <v>-1432</v>
      </c>
      <c r="Z500" s="216" t="e">
        <f ca="1">W500/X500</f>
        <v>#DIV/0!</v>
      </c>
      <c r="AA500" s="216" t="e">
        <f>O500/N500</f>
        <v>#DIV/0!</v>
      </c>
      <c r="AB500" s="216" t="e">
        <f ca="1">AA500-Z500</f>
        <v>#DIV/0!</v>
      </c>
      <c r="AC500" s="217">
        <f ca="1">O500/W500</f>
        <v>0</v>
      </c>
      <c r="AD500" s="214">
        <f ca="1">V500-(("june 30, 2018"-TODAY())*AC500)</f>
        <v>0</v>
      </c>
      <c r="AE500" s="211" t="str">
        <f ca="1">IF(W500&gt;36,"1","")</f>
        <v>1</v>
      </c>
      <c r="AF500" s="211" t="str">
        <f ca="1">IF(Y500&lt;1,"1","")</f>
        <v>1</v>
      </c>
      <c r="AG500" s="211" t="e">
        <f ca="1">IF(AB500&lt;-15%,"1","")</f>
        <v>#DIV/0!</v>
      </c>
      <c r="AH500" s="211" t="e">
        <f>IF(AA500&lt;40%,"1","")</f>
        <v>#DIV/0!</v>
      </c>
      <c r="AI500" s="211" t="e">
        <f ca="1">IF(W500&gt;23,IF(AA500&lt;60%,"1",""),"")</f>
        <v>#DIV/0!</v>
      </c>
      <c r="AJ500" s="211" t="e">
        <f ca="1">IF(Y500&lt;7,IF(AA500&lt;40%,"1",""),"")</f>
        <v>#DIV/0!</v>
      </c>
      <c r="AK500" s="211" t="str">
        <f ca="1">IF(AD500&lt;0,"1","")</f>
        <v/>
      </c>
      <c r="AL500" s="218"/>
      <c r="AM500" s="218"/>
      <c r="AN500" s="211" t="e">
        <f>VLOOKUP(J500,'[2]Region code'!$A$3:$B$9,2,FALSE)</f>
        <v>#N/A</v>
      </c>
    </row>
  </sheetData>
  <autoFilter ref="A3:AN403" xr:uid="{00000000-0009-0000-0000-000008000000}">
    <sortState ref="A4:AN500">
      <sortCondition descending="1" ref="L3:L403"/>
    </sortState>
  </autoFilter>
  <pageMargins left="0.25" right="0.25" top="0.75" bottom="0.75" header="0.3" footer="0.3"/>
  <pageSetup scale="47" fitToHeight="0" orientation="landscape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tabColor theme="3" tint="-0.249977111117893"/>
  </sheetPr>
  <dimension ref="A3:I22"/>
  <sheetViews>
    <sheetView topLeftCell="A4" workbookViewId="0">
      <selection activeCell="C38" sqref="C38"/>
    </sheetView>
  </sheetViews>
  <sheetFormatPr defaultRowHeight="17.25"/>
  <cols>
    <col min="1" max="1" width="34.125" bestFit="1" customWidth="1"/>
    <col min="3" max="3" width="45.875" bestFit="1" customWidth="1"/>
    <col min="5" max="5" width="18.875" bestFit="1" customWidth="1"/>
    <col min="7" max="7" width="13.125" customWidth="1"/>
  </cols>
  <sheetData>
    <row r="3" spans="1:9">
      <c r="A3" s="30" t="s">
        <v>1559</v>
      </c>
      <c r="C3" s="30" t="s">
        <v>1559</v>
      </c>
      <c r="E3" s="30" t="s">
        <v>1559</v>
      </c>
      <c r="G3" s="51"/>
      <c r="H3" s="52"/>
      <c r="I3" s="53"/>
    </row>
    <row r="4" spans="1:9">
      <c r="A4" s="31" t="s">
        <v>2</v>
      </c>
      <c r="C4" s="31" t="s">
        <v>1560</v>
      </c>
      <c r="E4" s="31" t="s">
        <v>1561</v>
      </c>
      <c r="G4" s="54"/>
      <c r="H4" s="55"/>
      <c r="I4" s="56"/>
    </row>
    <row r="5" spans="1:9">
      <c r="A5" s="31" t="s">
        <v>3</v>
      </c>
      <c r="C5" s="31" t="s">
        <v>1562</v>
      </c>
      <c r="E5" s="31" t="s">
        <v>1563</v>
      </c>
      <c r="G5" s="54"/>
      <c r="H5" s="55"/>
      <c r="I5" s="56"/>
    </row>
    <row r="6" spans="1:9">
      <c r="A6" s="31" t="s">
        <v>4</v>
      </c>
      <c r="C6" s="31" t="s">
        <v>1564</v>
      </c>
      <c r="E6" s="31" t="s">
        <v>1565</v>
      </c>
      <c r="G6" s="54"/>
      <c r="H6" s="55"/>
      <c r="I6" s="56"/>
    </row>
    <row r="7" spans="1:9">
      <c r="A7" s="31" t="s">
        <v>1566</v>
      </c>
      <c r="C7" s="31" t="s">
        <v>1567</v>
      </c>
      <c r="E7" s="31" t="s">
        <v>1568</v>
      </c>
      <c r="G7" s="54"/>
      <c r="H7" s="55"/>
      <c r="I7" s="56"/>
    </row>
    <row r="8" spans="1:9">
      <c r="A8" s="31" t="s">
        <v>1569</v>
      </c>
      <c r="C8" s="31" t="s">
        <v>1570</v>
      </c>
      <c r="E8" s="31" t="s">
        <v>1571</v>
      </c>
      <c r="G8" s="54"/>
      <c r="H8" s="55"/>
      <c r="I8" s="56"/>
    </row>
    <row r="9" spans="1:9">
      <c r="A9" s="31" t="s">
        <v>1572</v>
      </c>
      <c r="C9" s="31" t="s">
        <v>1573</v>
      </c>
      <c r="E9" s="31" t="s">
        <v>1574</v>
      </c>
      <c r="G9" s="54"/>
      <c r="H9" s="55"/>
      <c r="I9" s="56"/>
    </row>
    <row r="10" spans="1:9">
      <c r="A10" s="31" t="s">
        <v>1575</v>
      </c>
      <c r="C10" s="31" t="s">
        <v>1576</v>
      </c>
      <c r="G10" s="54"/>
      <c r="H10" s="55"/>
      <c r="I10" s="56"/>
    </row>
    <row r="11" spans="1:9">
      <c r="A11" s="31" t="s">
        <v>1577</v>
      </c>
      <c r="C11" s="31" t="s">
        <v>1578</v>
      </c>
      <c r="G11" s="54"/>
      <c r="H11" s="55"/>
      <c r="I11" s="56"/>
    </row>
    <row r="12" spans="1:9">
      <c r="A12" s="31" t="s">
        <v>1579</v>
      </c>
      <c r="C12" s="31" t="s">
        <v>1574</v>
      </c>
      <c r="G12" s="54"/>
      <c r="H12" s="55"/>
      <c r="I12" s="56"/>
    </row>
    <row r="13" spans="1:9">
      <c r="A13" s="31" t="s">
        <v>1580</v>
      </c>
      <c r="G13" s="54"/>
      <c r="H13" s="55"/>
      <c r="I13" s="56"/>
    </row>
    <row r="14" spans="1:9">
      <c r="A14" s="31" t="s">
        <v>1581</v>
      </c>
      <c r="G14" s="54"/>
      <c r="H14" s="55"/>
      <c r="I14" s="56"/>
    </row>
    <row r="15" spans="1:9">
      <c r="A15" s="31" t="s">
        <v>1582</v>
      </c>
      <c r="G15" s="54"/>
      <c r="H15" s="55"/>
      <c r="I15" s="56"/>
    </row>
    <row r="16" spans="1:9">
      <c r="A16" s="31" t="s">
        <v>1583</v>
      </c>
      <c r="G16" s="54"/>
      <c r="H16" s="55"/>
      <c r="I16" s="56"/>
    </row>
    <row r="17" spans="1:9">
      <c r="A17" s="31" t="s">
        <v>1584</v>
      </c>
      <c r="G17" s="54"/>
      <c r="H17" s="55"/>
      <c r="I17" s="56"/>
    </row>
    <row r="18" spans="1:9">
      <c r="A18" s="31" t="s">
        <v>1585</v>
      </c>
      <c r="G18" s="54"/>
      <c r="H18" s="55"/>
      <c r="I18" s="56"/>
    </row>
    <row r="19" spans="1:9">
      <c r="A19" s="31" t="s">
        <v>5</v>
      </c>
      <c r="G19" s="54"/>
      <c r="H19" s="55"/>
      <c r="I19" s="56"/>
    </row>
    <row r="20" spans="1:9">
      <c r="A20" s="31" t="s">
        <v>6</v>
      </c>
      <c r="G20" s="57"/>
      <c r="H20" s="58"/>
      <c r="I20" s="59"/>
    </row>
    <row r="21" spans="1:9">
      <c r="A21" s="31" t="s">
        <v>7</v>
      </c>
    </row>
    <row r="22" spans="1:9">
      <c r="A22" s="31" t="s">
        <v>1574</v>
      </c>
    </row>
  </sheetData>
  <pageMargins left="0.7" right="0.7" top="0.75" bottom="0.75" header="0.3" footer="0.3"/>
  <customProperties>
    <customPr name="_pios_id" r:id="rId5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-0.249977111117893"/>
  </sheetPr>
  <dimension ref="A3:D13"/>
  <sheetViews>
    <sheetView workbookViewId="0">
      <selection activeCell="B11" sqref="B11"/>
    </sheetView>
  </sheetViews>
  <sheetFormatPr defaultRowHeight="17.25"/>
  <cols>
    <col min="1" max="1" width="45.875" bestFit="1" customWidth="1"/>
    <col min="2" max="2" width="18" style="108" bestFit="1" customWidth="1"/>
    <col min="3" max="3" width="11" style="108" bestFit="1" customWidth="1"/>
    <col min="4" max="4" width="13.375" style="108" bestFit="1" customWidth="1"/>
    <col min="5" max="5" width="41.5" bestFit="1" customWidth="1"/>
    <col min="6" max="6" width="15.875" bestFit="1" customWidth="1"/>
    <col min="7" max="7" width="20.5" bestFit="1" customWidth="1"/>
    <col min="8" max="8" width="40.5" bestFit="1" customWidth="1"/>
    <col min="9" max="9" width="24.875" bestFit="1" customWidth="1"/>
    <col min="10" max="10" width="20.5" bestFit="1" customWidth="1"/>
    <col min="11" max="11" width="38.125" bestFit="1" customWidth="1"/>
    <col min="12" max="12" width="24.875" bestFit="1" customWidth="1"/>
    <col min="13" max="13" width="28.125" bestFit="1" customWidth="1"/>
    <col min="14" max="14" width="22.5" bestFit="1" customWidth="1"/>
    <col min="15" max="15" width="16.125" bestFit="1" customWidth="1"/>
    <col min="16" max="16" width="26.875" bestFit="1" customWidth="1"/>
    <col min="17" max="17" width="31.5" bestFit="1" customWidth="1"/>
    <col min="18" max="18" width="4.875" customWidth="1"/>
    <col min="19" max="19" width="5.5" customWidth="1"/>
    <col min="20" max="20" width="4.875" customWidth="1"/>
    <col min="21" max="21" width="11.875" bestFit="1" customWidth="1"/>
  </cols>
  <sheetData>
    <row r="3" spans="1:4">
      <c r="A3" s="30" t="s">
        <v>1586</v>
      </c>
      <c r="B3" s="110" t="s">
        <v>1587</v>
      </c>
      <c r="C3" s="109"/>
      <c r="D3" s="109"/>
    </row>
    <row r="4" spans="1:4">
      <c r="A4" s="30" t="s">
        <v>1559</v>
      </c>
      <c r="B4" s="109" t="s">
        <v>1588</v>
      </c>
      <c r="C4" s="109" t="s">
        <v>1589</v>
      </c>
      <c r="D4" s="109" t="s">
        <v>1574</v>
      </c>
    </row>
    <row r="5" spans="1:4">
      <c r="A5" s="31" t="s">
        <v>1560</v>
      </c>
      <c r="B5" s="109">
        <v>10.625</v>
      </c>
      <c r="C5" s="109">
        <v>0</v>
      </c>
      <c r="D5" s="109">
        <v>10.625</v>
      </c>
    </row>
    <row r="6" spans="1:4">
      <c r="A6" s="31" t="s">
        <v>1562</v>
      </c>
      <c r="B6" s="109">
        <v>2.468</v>
      </c>
      <c r="C6" s="109"/>
      <c r="D6" s="109">
        <v>2.468</v>
      </c>
    </row>
    <row r="7" spans="1:4">
      <c r="A7" s="31" t="s">
        <v>1564</v>
      </c>
      <c r="B7" s="109">
        <v>0</v>
      </c>
      <c r="C7" s="109">
        <v>0</v>
      </c>
      <c r="D7" s="109">
        <v>0</v>
      </c>
    </row>
    <row r="8" spans="1:4">
      <c r="A8" s="31" t="s">
        <v>1567</v>
      </c>
      <c r="B8" s="109">
        <v>11.690000000000001</v>
      </c>
      <c r="C8" s="109">
        <v>1.7000000000000002</v>
      </c>
      <c r="D8" s="109">
        <v>13.39</v>
      </c>
    </row>
    <row r="9" spans="1:4">
      <c r="A9" s="31" t="s">
        <v>1573</v>
      </c>
      <c r="B9" s="109"/>
      <c r="C9" s="109">
        <v>0.14999999999999991</v>
      </c>
      <c r="D9" s="109">
        <v>0.14999999999999991</v>
      </c>
    </row>
    <row r="10" spans="1:4">
      <c r="A10" s="31" t="s">
        <v>1570</v>
      </c>
      <c r="B10" s="109">
        <v>0</v>
      </c>
      <c r="C10" s="109"/>
      <c r="D10" s="109">
        <v>0</v>
      </c>
    </row>
    <row r="11" spans="1:4">
      <c r="A11" s="31" t="s">
        <v>1576</v>
      </c>
      <c r="B11" s="109">
        <v>3.1115900000000001</v>
      </c>
      <c r="C11" s="109"/>
      <c r="D11" s="109">
        <v>3.1115900000000001</v>
      </c>
    </row>
    <row r="12" spans="1:4">
      <c r="A12" s="31" t="s">
        <v>1578</v>
      </c>
      <c r="B12" s="109">
        <v>5.1099999999999994</v>
      </c>
      <c r="C12" s="109">
        <v>5.3534980000000001</v>
      </c>
      <c r="D12" s="109">
        <v>10.463498</v>
      </c>
    </row>
    <row r="13" spans="1:4">
      <c r="A13" s="31" t="s">
        <v>1574</v>
      </c>
      <c r="B13" s="109">
        <v>33.00459</v>
      </c>
      <c r="C13" s="109">
        <v>7.2034979999999997</v>
      </c>
      <c r="D13" s="109">
        <v>40.208087999999996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theme="3" tint="-0.249977111117893"/>
    <pageSetUpPr fitToPage="1"/>
  </sheetPr>
  <dimension ref="B1:K39"/>
  <sheetViews>
    <sheetView topLeftCell="A4" zoomScale="110" zoomScaleNormal="110" zoomScaleSheetLayoutView="80" workbookViewId="0">
      <selection activeCell="K35" sqref="K35"/>
    </sheetView>
  </sheetViews>
  <sheetFormatPr defaultColWidth="8.875" defaultRowHeight="15"/>
  <cols>
    <col min="1" max="1" width="3.5" style="21" customWidth="1"/>
    <col min="2" max="2" width="9.875" style="21" customWidth="1"/>
    <col min="3" max="3" width="22.5" style="21" bestFit="1" customWidth="1"/>
    <col min="4" max="4" width="7.875" style="22" customWidth="1"/>
    <col min="5" max="5" width="24.5" style="22" customWidth="1"/>
    <col min="6" max="6" width="29.5" style="21" bestFit="1" customWidth="1"/>
    <col min="7" max="7" width="6.5" style="21" customWidth="1"/>
    <col min="8" max="8" width="10" style="21" customWidth="1"/>
    <col min="9" max="9" width="15.5" style="21" customWidth="1"/>
    <col min="10" max="10" width="10" style="21" customWidth="1"/>
    <col min="11" max="11" width="41.125" style="21" customWidth="1"/>
    <col min="12" max="16384" width="8.875" style="21"/>
  </cols>
  <sheetData>
    <row r="1" spans="2:11" ht="18.75">
      <c r="B1" s="129" t="s">
        <v>0</v>
      </c>
      <c r="C1" s="130"/>
      <c r="D1" s="131"/>
      <c r="E1" s="131"/>
      <c r="F1" s="130"/>
      <c r="G1" s="130"/>
      <c r="H1" s="130"/>
      <c r="I1" s="130"/>
      <c r="J1" s="130"/>
      <c r="K1" s="132">
        <f>'FY19 Active Portfolio'!J2</f>
        <v>43588</v>
      </c>
    </row>
    <row r="2" spans="2:11" ht="18.75">
      <c r="B2" s="20" t="s">
        <v>1590</v>
      </c>
      <c r="C2" s="24"/>
      <c r="D2" s="25"/>
      <c r="E2" s="25"/>
      <c r="F2" s="24"/>
      <c r="G2" s="24"/>
      <c r="H2" s="24"/>
      <c r="I2" s="24"/>
      <c r="J2" s="24"/>
      <c r="K2" s="24"/>
    </row>
    <row r="3" spans="2:11" ht="75">
      <c r="B3" s="23" t="s">
        <v>1591</v>
      </c>
      <c r="C3" s="23" t="s">
        <v>1592</v>
      </c>
      <c r="D3" s="23" t="s">
        <v>1593</v>
      </c>
      <c r="E3" s="133" t="s">
        <v>1594</v>
      </c>
      <c r="F3" s="23" t="s">
        <v>1595</v>
      </c>
      <c r="G3" s="23" t="s">
        <v>1596</v>
      </c>
      <c r="H3" s="23" t="s">
        <v>1597</v>
      </c>
      <c r="I3" s="23" t="s">
        <v>1598</v>
      </c>
      <c r="J3" s="23" t="s">
        <v>1599</v>
      </c>
      <c r="K3" s="23" t="s">
        <v>1600</v>
      </c>
    </row>
    <row r="4" spans="2:11" ht="30" customHeight="1">
      <c r="B4" s="219" t="s">
        <v>1589</v>
      </c>
      <c r="C4" s="220" t="s">
        <v>1577</v>
      </c>
      <c r="D4" s="220" t="s">
        <v>1601</v>
      </c>
      <c r="E4" s="220" t="s">
        <v>1564</v>
      </c>
      <c r="F4" s="220" t="s">
        <v>1602</v>
      </c>
      <c r="G4" s="221" t="s">
        <v>1603</v>
      </c>
      <c r="H4" s="222">
        <v>0.22</v>
      </c>
      <c r="I4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0.12</v>
      </c>
      <c r="J4" s="224">
        <f t="shared" ref="J4:J39" si="0">H4-I4</f>
        <v>0.1</v>
      </c>
      <c r="K4" s="220" t="s">
        <v>1604</v>
      </c>
    </row>
    <row r="5" spans="2:11" ht="30" customHeight="1">
      <c r="B5" s="219" t="s">
        <v>1589</v>
      </c>
      <c r="C5" s="220" t="s">
        <v>1584</v>
      </c>
      <c r="D5" s="220" t="s">
        <v>1601</v>
      </c>
      <c r="E5" s="220" t="s">
        <v>1605</v>
      </c>
      <c r="F5" s="220" t="s">
        <v>1602</v>
      </c>
      <c r="G5" s="221" t="s">
        <v>1603</v>
      </c>
      <c r="H5" s="222">
        <v>0.5</v>
      </c>
      <c r="I5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</v>
      </c>
      <c r="J5" s="224">
        <f t="shared" si="0"/>
        <v>0.5</v>
      </c>
      <c r="K5" s="220" t="s">
        <v>1606</v>
      </c>
    </row>
    <row r="6" spans="2:11" ht="30" customHeight="1">
      <c r="B6" s="219" t="s">
        <v>1589</v>
      </c>
      <c r="C6" s="220" t="s">
        <v>5</v>
      </c>
      <c r="D6" s="220" t="s">
        <v>1601</v>
      </c>
      <c r="E6" s="220" t="s">
        <v>1605</v>
      </c>
      <c r="F6" s="220" t="s">
        <v>1602</v>
      </c>
      <c r="G6" s="221" t="s">
        <v>1603</v>
      </c>
      <c r="H6" s="222">
        <v>0.46</v>
      </c>
      <c r="I6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0.54500000000000004</v>
      </c>
      <c r="J6" s="224">
        <f t="shared" si="0"/>
        <v>-8.500000000000002E-2</v>
      </c>
      <c r="K6" s="220"/>
    </row>
    <row r="7" spans="2:11" ht="30" customHeight="1">
      <c r="B7" s="219" t="s">
        <v>1589</v>
      </c>
      <c r="C7" s="220" t="s">
        <v>1580</v>
      </c>
      <c r="D7" s="220" t="s">
        <v>1601</v>
      </c>
      <c r="E7" s="220" t="s">
        <v>1564</v>
      </c>
      <c r="F7" s="220" t="s">
        <v>1602</v>
      </c>
      <c r="G7" s="221" t="s">
        <v>1603</v>
      </c>
      <c r="H7" s="222">
        <v>0.5</v>
      </c>
      <c r="I7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</v>
      </c>
      <c r="J7" s="224">
        <f t="shared" si="0"/>
        <v>0.5</v>
      </c>
      <c r="K7" s="220"/>
    </row>
    <row r="8" spans="2:11" ht="30" customHeight="1">
      <c r="B8" s="225" t="s">
        <v>1588</v>
      </c>
      <c r="C8" s="106" t="s">
        <v>7</v>
      </c>
      <c r="D8" s="226" t="s">
        <v>1601</v>
      </c>
      <c r="E8" s="226" t="s">
        <v>1607</v>
      </c>
      <c r="F8" s="226" t="s">
        <v>1608</v>
      </c>
      <c r="G8" s="227" t="s">
        <v>1603</v>
      </c>
      <c r="H8" s="228">
        <v>0.46300000000000002</v>
      </c>
      <c r="I8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0.45</v>
      </c>
      <c r="J8" s="224">
        <f t="shared" si="0"/>
        <v>1.3000000000000012E-2</v>
      </c>
      <c r="K8" s="226" t="s">
        <v>1609</v>
      </c>
    </row>
    <row r="9" spans="2:11" ht="30" customHeight="1">
      <c r="B9" s="225" t="s">
        <v>1589</v>
      </c>
      <c r="C9" s="226" t="s">
        <v>1572</v>
      </c>
      <c r="D9" s="226" t="s">
        <v>1601</v>
      </c>
      <c r="E9" s="226" t="s">
        <v>1564</v>
      </c>
      <c r="F9" s="226" t="s">
        <v>1602</v>
      </c>
      <c r="G9" s="227" t="s">
        <v>1603</v>
      </c>
      <c r="H9" s="223">
        <v>1</v>
      </c>
      <c r="I9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1</v>
      </c>
      <c r="J9" s="224">
        <f t="shared" si="0"/>
        <v>0</v>
      </c>
      <c r="K9" s="226" t="s">
        <v>1610</v>
      </c>
    </row>
    <row r="10" spans="2:11" ht="30" customHeight="1">
      <c r="B10" s="225" t="s">
        <v>1589</v>
      </c>
      <c r="C10" s="226" t="s">
        <v>1584</v>
      </c>
      <c r="D10" s="226" t="s">
        <v>1601</v>
      </c>
      <c r="E10" s="226" t="s">
        <v>1564</v>
      </c>
      <c r="F10" s="226" t="s">
        <v>1611</v>
      </c>
      <c r="G10" s="227" t="s">
        <v>1603</v>
      </c>
      <c r="H10" s="223">
        <v>0.5</v>
      </c>
      <c r="I10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</v>
      </c>
      <c r="J10" s="224">
        <f t="shared" si="0"/>
        <v>0.5</v>
      </c>
      <c r="K10" s="226" t="s">
        <v>1612</v>
      </c>
    </row>
    <row r="11" spans="2:11" ht="30" customHeight="1">
      <c r="B11" s="225" t="s">
        <v>1588</v>
      </c>
      <c r="C11" s="226" t="s">
        <v>7</v>
      </c>
      <c r="D11" s="226" t="s">
        <v>1601</v>
      </c>
      <c r="E11" s="226" t="s">
        <v>1564</v>
      </c>
      <c r="F11" s="226" t="s">
        <v>1602</v>
      </c>
      <c r="G11" s="227" t="s">
        <v>1603</v>
      </c>
      <c r="H11" s="223">
        <v>1</v>
      </c>
      <c r="I11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0.499</v>
      </c>
      <c r="J11" s="224">
        <f t="shared" si="0"/>
        <v>0.501</v>
      </c>
      <c r="K11" s="226" t="s">
        <v>1613</v>
      </c>
    </row>
    <row r="12" spans="2:11" ht="30" customHeight="1">
      <c r="B12" s="225" t="s">
        <v>1588</v>
      </c>
      <c r="C12" s="226" t="s">
        <v>2</v>
      </c>
      <c r="D12" s="226" t="s">
        <v>1601</v>
      </c>
      <c r="E12" s="226" t="s">
        <v>1564</v>
      </c>
      <c r="F12" s="226" t="s">
        <v>1602</v>
      </c>
      <c r="G12" s="227" t="s">
        <v>1603</v>
      </c>
      <c r="H12" s="223">
        <v>1</v>
      </c>
      <c r="I12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0.45</v>
      </c>
      <c r="J12" s="224">
        <f t="shared" si="0"/>
        <v>0.55000000000000004</v>
      </c>
      <c r="K12" s="226" t="s">
        <v>1614</v>
      </c>
    </row>
    <row r="13" spans="2:11" ht="30" customHeight="1">
      <c r="B13" s="225" t="s">
        <v>1588</v>
      </c>
      <c r="C13" s="226" t="s">
        <v>3</v>
      </c>
      <c r="D13" s="226" t="s">
        <v>1601</v>
      </c>
      <c r="E13" s="226" t="s">
        <v>1605</v>
      </c>
      <c r="F13" s="226" t="s">
        <v>1615</v>
      </c>
      <c r="G13" s="227" t="s">
        <v>1616</v>
      </c>
      <c r="H13" s="223">
        <f>0.45+0.575</f>
        <v>1.0249999999999999</v>
      </c>
      <c r="I13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0.45</v>
      </c>
      <c r="J13" s="224">
        <f t="shared" si="0"/>
        <v>0.57499999999999996</v>
      </c>
      <c r="K13" s="226" t="s">
        <v>1617</v>
      </c>
    </row>
    <row r="14" spans="2:11" ht="30" customHeight="1">
      <c r="B14" s="134" t="s">
        <v>1588</v>
      </c>
      <c r="C14" s="106" t="s">
        <v>5</v>
      </c>
      <c r="D14" s="106" t="s">
        <v>1601</v>
      </c>
      <c r="E14" s="106" t="s">
        <v>1567</v>
      </c>
      <c r="F14" s="106" t="s">
        <v>1618</v>
      </c>
      <c r="G14" s="226" t="s">
        <v>1619</v>
      </c>
      <c r="H14" s="223">
        <v>6.3</v>
      </c>
      <c r="I14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5.1950000000000003</v>
      </c>
      <c r="J14" s="224">
        <f t="shared" si="0"/>
        <v>1.1049999999999995</v>
      </c>
      <c r="K14" s="106" t="s">
        <v>1620</v>
      </c>
    </row>
    <row r="15" spans="2:11" ht="30" customHeight="1">
      <c r="B15" s="219" t="s">
        <v>1589</v>
      </c>
      <c r="C15" s="220" t="s">
        <v>1582</v>
      </c>
      <c r="D15" s="220" t="s">
        <v>1601</v>
      </c>
      <c r="E15" s="226" t="s">
        <v>1605</v>
      </c>
      <c r="F15" s="220" t="s">
        <v>1621</v>
      </c>
      <c r="G15" s="221" t="s">
        <v>1603</v>
      </c>
      <c r="H15" s="222">
        <v>0.65</v>
      </c>
      <c r="I15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</v>
      </c>
      <c r="J15" s="224">
        <f t="shared" si="0"/>
        <v>0.65</v>
      </c>
      <c r="K15" s="220" t="s">
        <v>1622</v>
      </c>
    </row>
    <row r="16" spans="2:11" ht="30" customHeight="1">
      <c r="B16" s="219" t="s">
        <v>1589</v>
      </c>
      <c r="C16" s="220" t="s">
        <v>1584</v>
      </c>
      <c r="D16" s="220" t="s">
        <v>1601</v>
      </c>
      <c r="E16" s="226" t="s">
        <v>1605</v>
      </c>
      <c r="F16" s="220" t="s">
        <v>1623</v>
      </c>
      <c r="G16" s="221" t="s">
        <v>1603</v>
      </c>
      <c r="H16" s="222">
        <v>0.7</v>
      </c>
      <c r="I16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</v>
      </c>
      <c r="J16" s="224">
        <f t="shared" si="0"/>
        <v>0.7</v>
      </c>
      <c r="K16" s="220" t="s">
        <v>1624</v>
      </c>
    </row>
    <row r="17" spans="2:11" ht="30" customHeight="1">
      <c r="B17" s="219" t="s">
        <v>1589</v>
      </c>
      <c r="C17" s="220" t="s">
        <v>1584</v>
      </c>
      <c r="D17" s="220" t="s">
        <v>1601</v>
      </c>
      <c r="E17" s="220" t="s">
        <v>1564</v>
      </c>
      <c r="F17" s="220" t="s">
        <v>1625</v>
      </c>
      <c r="G17" s="221" t="s">
        <v>1616</v>
      </c>
      <c r="H17" s="222">
        <v>0.73593599999999992</v>
      </c>
      <c r="I17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</v>
      </c>
      <c r="J17" s="224">
        <f t="shared" si="0"/>
        <v>0.73593599999999992</v>
      </c>
      <c r="K17" s="220" t="s">
        <v>1626</v>
      </c>
    </row>
    <row r="18" spans="2:11" ht="30" customHeight="1">
      <c r="B18" s="134" t="s">
        <v>1588</v>
      </c>
      <c r="C18" s="106" t="s">
        <v>5</v>
      </c>
      <c r="D18" s="106" t="s">
        <v>1601</v>
      </c>
      <c r="E18" s="106" t="s">
        <v>1627</v>
      </c>
      <c r="F18" s="106" t="s">
        <v>1628</v>
      </c>
      <c r="G18" s="227" t="s">
        <v>1603</v>
      </c>
      <c r="H18" s="228">
        <v>0.78800000000000003</v>
      </c>
      <c r="I18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0.81571000000000005</v>
      </c>
      <c r="J18" s="224">
        <f t="shared" si="0"/>
        <v>-2.7710000000000012E-2</v>
      </c>
      <c r="K18" s="106" t="s">
        <v>1629</v>
      </c>
    </row>
    <row r="19" spans="2:11" ht="30" customHeight="1">
      <c r="B19" s="219" t="s">
        <v>1588</v>
      </c>
      <c r="C19" s="220" t="s">
        <v>5</v>
      </c>
      <c r="D19" s="220" t="s">
        <v>1601</v>
      </c>
      <c r="E19" s="220" t="s">
        <v>1564</v>
      </c>
      <c r="F19" s="220" t="s">
        <v>1602</v>
      </c>
      <c r="G19" s="221" t="s">
        <v>1603</v>
      </c>
      <c r="H19" s="222">
        <v>1</v>
      </c>
      <c r="I19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0.2</v>
      </c>
      <c r="J19" s="224">
        <f t="shared" si="0"/>
        <v>0.8</v>
      </c>
      <c r="K19" s="220" t="s">
        <v>1614</v>
      </c>
    </row>
    <row r="20" spans="2:11" ht="30" customHeight="1">
      <c r="B20" s="219" t="s">
        <v>1589</v>
      </c>
      <c r="C20" s="220" t="s">
        <v>1575</v>
      </c>
      <c r="D20" s="220" t="s">
        <v>1601</v>
      </c>
      <c r="E20" s="220" t="s">
        <v>1564</v>
      </c>
      <c r="F20" s="220" t="s">
        <v>1602</v>
      </c>
      <c r="G20" s="221" t="s">
        <v>1603</v>
      </c>
      <c r="H20" s="222">
        <v>1.4</v>
      </c>
      <c r="I20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1.85</v>
      </c>
      <c r="J20" s="224">
        <f t="shared" si="0"/>
        <v>-0.45000000000000018</v>
      </c>
      <c r="K20" s="220"/>
    </row>
    <row r="21" spans="2:11" ht="30" customHeight="1">
      <c r="B21" s="225" t="s">
        <v>1589</v>
      </c>
      <c r="C21" s="226" t="s">
        <v>1582</v>
      </c>
      <c r="D21" s="226" t="s">
        <v>1601</v>
      </c>
      <c r="E21" s="226" t="s">
        <v>1564</v>
      </c>
      <c r="F21" s="226" t="s">
        <v>1602</v>
      </c>
      <c r="G21" s="227" t="s">
        <v>1603</v>
      </c>
      <c r="H21" s="223">
        <v>0.9</v>
      </c>
      <c r="I21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</v>
      </c>
      <c r="J21" s="224">
        <f t="shared" si="0"/>
        <v>0.9</v>
      </c>
      <c r="K21" s="226" t="s">
        <v>1630</v>
      </c>
    </row>
    <row r="22" spans="2:11" ht="30" customHeight="1">
      <c r="B22" s="225" t="s">
        <v>1589</v>
      </c>
      <c r="C22" s="226" t="s">
        <v>1583</v>
      </c>
      <c r="D22" s="226" t="s">
        <v>1631</v>
      </c>
      <c r="E22" s="226" t="s">
        <v>1632</v>
      </c>
      <c r="F22" s="226" t="s">
        <v>1602</v>
      </c>
      <c r="G22" s="227" t="s">
        <v>1603</v>
      </c>
      <c r="H22" s="223">
        <v>1.29</v>
      </c>
      <c r="I22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0.112</v>
      </c>
      <c r="J22" s="224">
        <f t="shared" si="0"/>
        <v>1.1779999999999999</v>
      </c>
      <c r="K22" s="226"/>
    </row>
    <row r="23" spans="2:11" ht="30" customHeight="1">
      <c r="B23" s="225" t="s">
        <v>1588</v>
      </c>
      <c r="C23" s="226" t="s">
        <v>3</v>
      </c>
      <c r="D23" s="226" t="s">
        <v>1601</v>
      </c>
      <c r="E23" s="226" t="s">
        <v>1564</v>
      </c>
      <c r="F23" s="226" t="s">
        <v>1602</v>
      </c>
      <c r="G23" s="227" t="s">
        <v>1603</v>
      </c>
      <c r="H23" s="223">
        <v>1</v>
      </c>
      <c r="I23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</v>
      </c>
      <c r="J23" s="224">
        <f t="shared" si="0"/>
        <v>1</v>
      </c>
      <c r="K23" s="226" t="s">
        <v>1614</v>
      </c>
    </row>
    <row r="24" spans="2:11" ht="30" customHeight="1">
      <c r="B24" s="225" t="s">
        <v>1588</v>
      </c>
      <c r="C24" s="226" t="s">
        <v>6</v>
      </c>
      <c r="D24" s="226" t="s">
        <v>1601</v>
      </c>
      <c r="E24" s="220" t="s">
        <v>1564</v>
      </c>
      <c r="F24" s="226" t="s">
        <v>1602</v>
      </c>
      <c r="G24" s="227" t="s">
        <v>1603</v>
      </c>
      <c r="H24" s="223">
        <v>1</v>
      </c>
      <c r="I24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0.25</v>
      </c>
      <c r="J24" s="224">
        <f t="shared" si="0"/>
        <v>0.75</v>
      </c>
      <c r="K24" s="226" t="s">
        <v>1614</v>
      </c>
    </row>
    <row r="25" spans="2:11" ht="30" customHeight="1">
      <c r="B25" s="219" t="s">
        <v>1588</v>
      </c>
      <c r="C25" s="220" t="s">
        <v>4</v>
      </c>
      <c r="D25" s="220" t="s">
        <v>1633</v>
      </c>
      <c r="E25" s="220" t="s">
        <v>1564</v>
      </c>
      <c r="F25" s="220" t="s">
        <v>1634</v>
      </c>
      <c r="G25" s="221" t="s">
        <v>1603</v>
      </c>
      <c r="H25" s="223">
        <v>1.44</v>
      </c>
      <c r="I25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</v>
      </c>
      <c r="J25" s="224">
        <f t="shared" si="0"/>
        <v>1.44</v>
      </c>
      <c r="K25" s="226" t="s">
        <v>1635</v>
      </c>
    </row>
    <row r="26" spans="2:11" ht="30" customHeight="1">
      <c r="B26" s="27" t="s">
        <v>1588</v>
      </c>
      <c r="C26" s="26" t="s">
        <v>3</v>
      </c>
      <c r="D26" s="26" t="s">
        <v>1601</v>
      </c>
      <c r="E26" s="106" t="s">
        <v>1560</v>
      </c>
      <c r="F26" s="26" t="s">
        <v>1636</v>
      </c>
      <c r="G26" s="221" t="s">
        <v>1603</v>
      </c>
      <c r="H26" s="228">
        <v>1.5</v>
      </c>
      <c r="I26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</v>
      </c>
      <c r="J26" s="224">
        <f t="shared" si="0"/>
        <v>1.5</v>
      </c>
      <c r="K26" s="106" t="s">
        <v>1620</v>
      </c>
    </row>
    <row r="27" spans="2:11" ht="30">
      <c r="B27" s="27" t="s">
        <v>1588</v>
      </c>
      <c r="C27" s="26" t="s">
        <v>6</v>
      </c>
      <c r="D27" s="26" t="s">
        <v>1601</v>
      </c>
      <c r="E27" s="26" t="s">
        <v>1567</v>
      </c>
      <c r="F27" s="26" t="s">
        <v>1618</v>
      </c>
      <c r="G27" s="220" t="s">
        <v>1619</v>
      </c>
      <c r="H27" s="222">
        <v>3.9</v>
      </c>
      <c r="I27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2.2999999999999998</v>
      </c>
      <c r="J27" s="224">
        <f t="shared" si="0"/>
        <v>1.6</v>
      </c>
      <c r="K27" s="26" t="s">
        <v>1620</v>
      </c>
    </row>
    <row r="28" spans="2:11" ht="30">
      <c r="B28" s="219" t="s">
        <v>1589</v>
      </c>
      <c r="C28" s="220" t="s">
        <v>1583</v>
      </c>
      <c r="D28" s="220" t="s">
        <v>1601</v>
      </c>
      <c r="E28" s="220" t="s">
        <v>1637</v>
      </c>
      <c r="F28" s="220" t="s">
        <v>1602</v>
      </c>
      <c r="G28" s="221" t="s">
        <v>1603</v>
      </c>
      <c r="H28" s="222">
        <v>1.71</v>
      </c>
      <c r="I28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0.18556300000000001</v>
      </c>
      <c r="J28" s="224">
        <f t="shared" si="0"/>
        <v>1.524437</v>
      </c>
      <c r="K28" s="220"/>
    </row>
    <row r="29" spans="2:11" ht="30">
      <c r="B29" s="27" t="s">
        <v>1588</v>
      </c>
      <c r="C29" s="26" t="s">
        <v>5</v>
      </c>
      <c r="D29" s="26" t="s">
        <v>1601</v>
      </c>
      <c r="E29" s="26" t="s">
        <v>1560</v>
      </c>
      <c r="F29" s="106" t="s">
        <v>1636</v>
      </c>
      <c r="G29" s="221" t="s">
        <v>1603</v>
      </c>
      <c r="H29" s="229">
        <v>2</v>
      </c>
      <c r="I29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1.8</v>
      </c>
      <c r="J29" s="224">
        <f t="shared" si="0"/>
        <v>0.19999999999999996</v>
      </c>
      <c r="K29" s="106" t="s">
        <v>1620</v>
      </c>
    </row>
    <row r="30" spans="2:11" ht="30">
      <c r="B30" s="27" t="s">
        <v>1588</v>
      </c>
      <c r="C30" s="26" t="s">
        <v>2</v>
      </c>
      <c r="D30" s="26" t="s">
        <v>1601</v>
      </c>
      <c r="E30" s="26" t="s">
        <v>1567</v>
      </c>
      <c r="F30" s="26" t="s">
        <v>1618</v>
      </c>
      <c r="G30" s="220" t="s">
        <v>1619</v>
      </c>
      <c r="H30" s="222">
        <v>3.5</v>
      </c>
      <c r="I30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1.7</v>
      </c>
      <c r="J30" s="224">
        <f t="shared" si="0"/>
        <v>1.8</v>
      </c>
      <c r="K30" s="26" t="s">
        <v>1620</v>
      </c>
    </row>
    <row r="31" spans="2:11" ht="30">
      <c r="B31" s="27" t="s">
        <v>1589</v>
      </c>
      <c r="C31" s="26" t="s">
        <v>1579</v>
      </c>
      <c r="D31" s="26" t="s">
        <v>1601</v>
      </c>
      <c r="E31" s="26" t="s">
        <v>1567</v>
      </c>
      <c r="F31" s="26" t="s">
        <v>1638</v>
      </c>
      <c r="G31" s="220" t="s">
        <v>1619</v>
      </c>
      <c r="H31" s="229">
        <v>5</v>
      </c>
      <c r="I31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3.55</v>
      </c>
      <c r="J31" s="224">
        <f t="shared" si="0"/>
        <v>1.4500000000000002</v>
      </c>
      <c r="K31" s="26" t="s">
        <v>1639</v>
      </c>
    </row>
    <row r="32" spans="2:11" ht="45">
      <c r="B32" s="225" t="s">
        <v>1589</v>
      </c>
      <c r="C32" s="220" t="s">
        <v>1577</v>
      </c>
      <c r="D32" s="220" t="s">
        <v>1601</v>
      </c>
      <c r="E32" s="220" t="s">
        <v>1564</v>
      </c>
      <c r="F32" s="220" t="s">
        <v>1640</v>
      </c>
      <c r="G32" s="221" t="s">
        <v>1603</v>
      </c>
      <c r="H32" s="229">
        <v>2.1088269999999998</v>
      </c>
      <c r="I32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2.094347</v>
      </c>
      <c r="J32" s="224">
        <f t="shared" si="0"/>
        <v>1.4479999999999826E-2</v>
      </c>
      <c r="K32" s="26" t="s">
        <v>1641</v>
      </c>
    </row>
    <row r="33" spans="2:11" ht="30">
      <c r="B33" s="134" t="s">
        <v>1588</v>
      </c>
      <c r="C33" s="106" t="s">
        <v>4</v>
      </c>
      <c r="D33" s="106" t="s">
        <v>1601</v>
      </c>
      <c r="E33" s="106" t="s">
        <v>1567</v>
      </c>
      <c r="F33" s="26" t="s">
        <v>1618</v>
      </c>
      <c r="G33" s="226" t="s">
        <v>1619</v>
      </c>
      <c r="H33" s="223">
        <v>5.9</v>
      </c>
      <c r="I33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5.25</v>
      </c>
      <c r="J33" s="224">
        <f t="shared" si="0"/>
        <v>0.65000000000000036</v>
      </c>
      <c r="K33" s="106" t="s">
        <v>1620</v>
      </c>
    </row>
    <row r="34" spans="2:11" ht="30">
      <c r="B34" s="134" t="s">
        <v>1588</v>
      </c>
      <c r="C34" s="106" t="s">
        <v>3</v>
      </c>
      <c r="D34" s="106" t="s">
        <v>1601</v>
      </c>
      <c r="E34" s="26" t="s">
        <v>1567</v>
      </c>
      <c r="F34" s="106" t="s">
        <v>1618</v>
      </c>
      <c r="G34" s="226" t="s">
        <v>1619</v>
      </c>
      <c r="H34" s="223">
        <v>11.7</v>
      </c>
      <c r="I34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8.5</v>
      </c>
      <c r="J34" s="224">
        <f t="shared" si="0"/>
        <v>3.1999999999999993</v>
      </c>
      <c r="K34" s="106" t="s">
        <v>1620</v>
      </c>
    </row>
    <row r="35" spans="2:11" ht="30">
      <c r="B35" s="225" t="s">
        <v>1589</v>
      </c>
      <c r="C35" s="226" t="s">
        <v>1569</v>
      </c>
      <c r="D35" s="226" t="s">
        <v>1633</v>
      </c>
      <c r="E35" s="226" t="s">
        <v>1642</v>
      </c>
      <c r="F35" s="135" t="s">
        <v>1643</v>
      </c>
      <c r="G35" s="227" t="s">
        <v>1603</v>
      </c>
      <c r="H35" s="223">
        <v>3.7</v>
      </c>
      <c r="I35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3.2759999999999998</v>
      </c>
      <c r="J35" s="224">
        <f t="shared" si="0"/>
        <v>0.42400000000000038</v>
      </c>
      <c r="K35" s="220" t="s">
        <v>1644</v>
      </c>
    </row>
    <row r="36" spans="2:11" ht="30">
      <c r="B36" s="219" t="s">
        <v>1588</v>
      </c>
      <c r="C36" s="220" t="s">
        <v>7</v>
      </c>
      <c r="D36" s="220" t="s">
        <v>1601</v>
      </c>
      <c r="E36" s="220" t="s">
        <v>1645</v>
      </c>
      <c r="F36" s="220" t="s">
        <v>1646</v>
      </c>
      <c r="G36" s="221" t="s">
        <v>1603</v>
      </c>
      <c r="H36" s="222">
        <v>3.9</v>
      </c>
      <c r="I36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3.5</v>
      </c>
      <c r="J36" s="224">
        <f t="shared" si="0"/>
        <v>0.39999999999999991</v>
      </c>
      <c r="K36" s="220" t="s">
        <v>1647</v>
      </c>
    </row>
    <row r="37" spans="2:11" ht="60">
      <c r="B37" s="225" t="s">
        <v>1589</v>
      </c>
      <c r="C37" s="226" t="s">
        <v>1581</v>
      </c>
      <c r="D37" s="226" t="s">
        <v>1601</v>
      </c>
      <c r="E37" s="220" t="s">
        <v>1564</v>
      </c>
      <c r="F37" s="226" t="s">
        <v>1648</v>
      </c>
      <c r="G37" s="227" t="s">
        <v>1616</v>
      </c>
      <c r="H37" s="222">
        <v>6</v>
      </c>
      <c r="I37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1.65</v>
      </c>
      <c r="J37" s="224">
        <f t="shared" si="0"/>
        <v>4.3499999999999996</v>
      </c>
      <c r="K37" s="226" t="s">
        <v>1649</v>
      </c>
    </row>
    <row r="38" spans="2:11" ht="30">
      <c r="B38" s="134" t="s">
        <v>1588</v>
      </c>
      <c r="C38" s="106" t="s">
        <v>2</v>
      </c>
      <c r="D38" s="106" t="s">
        <v>1601</v>
      </c>
      <c r="E38" s="26" t="s">
        <v>1560</v>
      </c>
      <c r="F38" s="106" t="s">
        <v>1636</v>
      </c>
      <c r="G38" s="227" t="s">
        <v>1603</v>
      </c>
      <c r="H38" s="229">
        <v>9.1</v>
      </c>
      <c r="I38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3.5950120000000001</v>
      </c>
      <c r="J38" s="224">
        <f t="shared" si="0"/>
        <v>5.5049879999999991</v>
      </c>
      <c r="K38" s="106" t="s">
        <v>1620</v>
      </c>
    </row>
    <row r="39" spans="2:11" ht="30" customHeight="1">
      <c r="B39" s="219" t="s">
        <v>1588</v>
      </c>
      <c r="C39" s="220" t="s">
        <v>4</v>
      </c>
      <c r="D39" s="220" t="s">
        <v>1633</v>
      </c>
      <c r="E39" s="220" t="s">
        <v>1650</v>
      </c>
      <c r="F39" s="220" t="s">
        <v>1651</v>
      </c>
      <c r="G39" s="221" t="s">
        <v>1603</v>
      </c>
      <c r="H39" s="222">
        <v>4.5</v>
      </c>
      <c r="I39" s="223">
        <f>SUMIFS('FY17-19 Awards'!F:F,'FY17-19 Awards'!G:G,Table22[[#This Row],[Fund Source (Main Fund)]],'FY17-19 Awards'!D:D,Table22[[#This Row],[Team]],'FY17-19 Awards'!O:O,Table22[[#This Row],[FY]],'FY17-19 Awards'!C:C,Table22[[#This Row],[Envelope]],'FY17-19 Awards'!J:J,"&lt;&gt;Pipeline",'FY17-19 Awards'!J:J,"&lt;&gt;Cancelled")/1000000</f>
        <v>0</v>
      </c>
      <c r="J39" s="224">
        <f t="shared" si="0"/>
        <v>4.5</v>
      </c>
      <c r="K39" s="220" t="s">
        <v>1644</v>
      </c>
    </row>
  </sheetData>
  <conditionalFormatting sqref="J15:J28 J30:J39 J4:J13">
    <cfRule type="cellIs" dxfId="36" priority="3" operator="lessThan">
      <formula>0</formula>
    </cfRule>
  </conditionalFormatting>
  <conditionalFormatting sqref="J14">
    <cfRule type="cellIs" dxfId="35" priority="2" operator="lessThan">
      <formula>0</formula>
    </cfRule>
  </conditionalFormatting>
  <conditionalFormatting sqref="J29">
    <cfRule type="cellIs" dxfId="34" priority="1" operator="lessThan">
      <formula>0</formula>
    </cfRule>
  </conditionalFormatting>
  <pageMargins left="0.25" right="0.25" top="0.75" bottom="0.75" header="0.3" footer="0.3"/>
  <pageSetup scale="77" fitToHeight="0" orientation="landscape" r:id="rId1"/>
  <headerFooter>
    <oddFooter>Page &amp;P of &amp;N</oddFooter>
  </headerFooter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tabColor theme="3" tint="-0.249977111117893"/>
    <pageSetUpPr fitToPage="1"/>
  </sheetPr>
  <dimension ref="A1:I102"/>
  <sheetViews>
    <sheetView topLeftCell="A67" workbookViewId="0">
      <selection activeCell="E80" sqref="E80"/>
    </sheetView>
  </sheetViews>
  <sheetFormatPr defaultColWidth="9" defaultRowHeight="12.75"/>
  <cols>
    <col min="1" max="1" width="32" style="15" customWidth="1"/>
    <col min="2" max="5" width="14.375" style="28" customWidth="1"/>
    <col min="6" max="6" width="10.5" style="28" customWidth="1"/>
    <col min="7" max="7" width="11.125" style="28" customWidth="1"/>
    <col min="8" max="8" width="14.875" style="28" customWidth="1"/>
    <col min="9" max="9" width="11.125" style="15" customWidth="1"/>
    <col min="10" max="10" width="9" style="15"/>
    <col min="11" max="11" width="11.375" style="15" customWidth="1"/>
    <col min="12" max="16384" width="9" style="15"/>
  </cols>
  <sheetData>
    <row r="1" spans="1:9" ht="18.75">
      <c r="A1" s="47" t="s">
        <v>1652</v>
      </c>
    </row>
    <row r="2" spans="1:9">
      <c r="A2" s="60" t="s">
        <v>1653</v>
      </c>
      <c r="B2" s="46" t="s">
        <v>1654</v>
      </c>
    </row>
    <row r="4" spans="1:9" ht="17.25">
      <c r="A4" s="60" t="s">
        <v>1655</v>
      </c>
      <c r="B4" s="60" t="s">
        <v>1656</v>
      </c>
      <c r="C4" s="46"/>
      <c r="D4" s="46"/>
      <c r="E4" s="46"/>
      <c r="F4" s="46"/>
      <c r="G4"/>
      <c r="H4"/>
      <c r="I4"/>
    </row>
    <row r="5" spans="1:9" ht="17.25">
      <c r="A5" s="60" t="s">
        <v>1592</v>
      </c>
      <c r="B5" s="15" t="s">
        <v>1616</v>
      </c>
      <c r="C5" s="15" t="s">
        <v>1619</v>
      </c>
      <c r="D5" s="15" t="s">
        <v>1657</v>
      </c>
      <c r="E5" s="15" t="s">
        <v>1658</v>
      </c>
      <c r="F5" s="46" t="s">
        <v>1574</v>
      </c>
      <c r="G5"/>
      <c r="H5"/>
      <c r="I5"/>
    </row>
    <row r="6" spans="1:9" ht="17.25">
      <c r="A6" s="15" t="s">
        <v>2</v>
      </c>
      <c r="B6" s="46"/>
      <c r="C6" s="46"/>
      <c r="D6" s="46">
        <v>2970000</v>
      </c>
      <c r="E6" s="46">
        <v>3250000</v>
      </c>
      <c r="F6" s="46">
        <v>6220000</v>
      </c>
      <c r="G6"/>
      <c r="H6"/>
      <c r="I6"/>
    </row>
    <row r="7" spans="1:9" ht="17.25">
      <c r="A7" s="15" t="s">
        <v>3</v>
      </c>
      <c r="B7" s="46"/>
      <c r="C7" s="46">
        <v>700000</v>
      </c>
      <c r="D7" s="46">
        <v>2845000</v>
      </c>
      <c r="E7" s="46">
        <v>3200000</v>
      </c>
      <c r="F7" s="46">
        <v>6745000</v>
      </c>
      <c r="G7"/>
      <c r="H7"/>
      <c r="I7"/>
    </row>
    <row r="8" spans="1:9" ht="17.25">
      <c r="A8" s="15" t="s">
        <v>4</v>
      </c>
      <c r="B8" s="46"/>
      <c r="C8" s="46"/>
      <c r="D8" s="46">
        <v>500000</v>
      </c>
      <c r="E8" s="46">
        <v>3900000</v>
      </c>
      <c r="F8" s="46">
        <v>4400000</v>
      </c>
      <c r="G8"/>
      <c r="H8"/>
      <c r="I8"/>
    </row>
    <row r="9" spans="1:9" ht="17.25">
      <c r="A9" s="15" t="s">
        <v>1575</v>
      </c>
      <c r="B9" s="46"/>
      <c r="C9" s="46"/>
      <c r="D9" s="46">
        <v>600000</v>
      </c>
      <c r="E9" s="46"/>
      <c r="F9" s="46">
        <v>600000</v>
      </c>
      <c r="G9"/>
      <c r="H9"/>
      <c r="I9"/>
    </row>
    <row r="10" spans="1:9" ht="17.25">
      <c r="A10" s="15" t="s">
        <v>1579</v>
      </c>
      <c r="B10" s="46"/>
      <c r="C10" s="46"/>
      <c r="D10" s="46"/>
      <c r="E10" s="46">
        <v>500000</v>
      </c>
      <c r="F10" s="46">
        <v>500000</v>
      </c>
      <c r="G10"/>
      <c r="H10"/>
      <c r="I10"/>
    </row>
    <row r="11" spans="1:9" ht="17.25">
      <c r="A11" s="15" t="s">
        <v>1582</v>
      </c>
      <c r="B11" s="46"/>
      <c r="C11" s="46"/>
      <c r="D11" s="46"/>
      <c r="E11" s="46">
        <v>2000000</v>
      </c>
      <c r="F11" s="46">
        <v>2000000</v>
      </c>
      <c r="G11"/>
      <c r="H11"/>
      <c r="I11"/>
    </row>
    <row r="12" spans="1:9" ht="17.25">
      <c r="A12" s="15" t="s">
        <v>1583</v>
      </c>
      <c r="B12" s="46"/>
      <c r="C12" s="46"/>
      <c r="D12" s="46">
        <v>140000</v>
      </c>
      <c r="E12" s="46">
        <v>700000</v>
      </c>
      <c r="F12" s="46">
        <v>840000</v>
      </c>
      <c r="G12"/>
      <c r="H12"/>
      <c r="I12"/>
    </row>
    <row r="13" spans="1:9" ht="17.25">
      <c r="A13" s="15" t="s">
        <v>5</v>
      </c>
      <c r="B13" s="46">
        <v>0</v>
      </c>
      <c r="C13" s="46"/>
      <c r="D13" s="46">
        <v>500000</v>
      </c>
      <c r="E13" s="46">
        <v>1655000</v>
      </c>
      <c r="F13" s="46">
        <v>2155000</v>
      </c>
      <c r="G13"/>
      <c r="H13"/>
      <c r="I13"/>
    </row>
    <row r="14" spans="1:9" ht="17.25">
      <c r="A14" s="15" t="s">
        <v>6</v>
      </c>
      <c r="B14" s="46">
        <v>0</v>
      </c>
      <c r="C14" s="46"/>
      <c r="D14" s="46"/>
      <c r="E14" s="46"/>
      <c r="F14" s="46">
        <v>0</v>
      </c>
      <c r="G14"/>
      <c r="H14"/>
      <c r="I14"/>
    </row>
    <row r="15" spans="1:9" ht="17.25">
      <c r="A15" s="15" t="s">
        <v>7</v>
      </c>
      <c r="B15" s="46"/>
      <c r="C15" s="46"/>
      <c r="D15" s="46">
        <v>350000</v>
      </c>
      <c r="E15" s="46">
        <v>3250000</v>
      </c>
      <c r="F15" s="46">
        <v>3600000</v>
      </c>
      <c r="G15"/>
      <c r="H15"/>
      <c r="I15"/>
    </row>
    <row r="16" spans="1:9" ht="17.25">
      <c r="A16" s="15" t="s">
        <v>1569</v>
      </c>
      <c r="B16" s="46"/>
      <c r="C16" s="46"/>
      <c r="D16" s="46"/>
      <c r="E16" s="46">
        <v>250000</v>
      </c>
      <c r="F16" s="46">
        <v>250000</v>
      </c>
      <c r="G16"/>
      <c r="H16"/>
      <c r="I16"/>
    </row>
    <row r="17" spans="1:9" ht="17.25">
      <c r="A17" s="15" t="s">
        <v>1581</v>
      </c>
      <c r="B17" s="46"/>
      <c r="C17" s="46"/>
      <c r="D17" s="46"/>
      <c r="E17" s="46">
        <v>2955000</v>
      </c>
      <c r="F17" s="46">
        <v>2955000</v>
      </c>
      <c r="G17"/>
      <c r="H17"/>
      <c r="I17"/>
    </row>
    <row r="18" spans="1:9" ht="17.25">
      <c r="A18" s="15" t="s">
        <v>1659</v>
      </c>
      <c r="B18" s="46"/>
      <c r="C18" s="46"/>
      <c r="D18" s="46"/>
      <c r="E18" s="46">
        <v>580000</v>
      </c>
      <c r="F18" s="46">
        <v>580000</v>
      </c>
      <c r="G18"/>
      <c r="H18"/>
      <c r="I18"/>
    </row>
    <row r="19" spans="1:9" ht="17.25">
      <c r="A19" s="15" t="s">
        <v>1660</v>
      </c>
      <c r="B19" s="46"/>
      <c r="C19" s="46"/>
      <c r="D19" s="46"/>
      <c r="E19" s="46">
        <v>1400000</v>
      </c>
      <c r="F19" s="46">
        <v>1400000</v>
      </c>
      <c r="G19"/>
      <c r="H19"/>
      <c r="I19"/>
    </row>
    <row r="20" spans="1:9" ht="17.25">
      <c r="A20" s="15" t="s">
        <v>1661</v>
      </c>
      <c r="B20" s="46"/>
      <c r="C20" s="46"/>
      <c r="D20" s="46"/>
      <c r="E20" s="46"/>
      <c r="F20" s="46"/>
      <c r="G20"/>
      <c r="H20"/>
      <c r="I20"/>
    </row>
    <row r="21" spans="1:9" ht="17.25">
      <c r="A21" s="15" t="s">
        <v>1662</v>
      </c>
      <c r="B21" s="46"/>
      <c r="C21" s="46"/>
      <c r="D21" s="46"/>
      <c r="E21" s="46">
        <v>199358</v>
      </c>
      <c r="F21" s="46">
        <v>199358</v>
      </c>
      <c r="G21"/>
      <c r="H21"/>
      <c r="I21"/>
    </row>
    <row r="22" spans="1:9" ht="17.25">
      <c r="A22" s="15" t="s">
        <v>1574</v>
      </c>
      <c r="B22" s="46">
        <v>0</v>
      </c>
      <c r="C22" s="46">
        <v>700000</v>
      </c>
      <c r="D22" s="46">
        <v>7905000</v>
      </c>
      <c r="E22" s="46">
        <v>23839358</v>
      </c>
      <c r="F22" s="46">
        <v>32444358</v>
      </c>
      <c r="G22"/>
      <c r="H22"/>
      <c r="I22"/>
    </row>
    <row r="23" spans="1:9" ht="17.25">
      <c r="A23"/>
      <c r="B23"/>
      <c r="C23"/>
      <c r="D23"/>
      <c r="E23"/>
      <c r="F23"/>
      <c r="G23"/>
      <c r="H23"/>
      <c r="I23"/>
    </row>
    <row r="24" spans="1:9" ht="17.25">
      <c r="A24"/>
      <c r="B24"/>
      <c r="C24"/>
      <c r="D24"/>
      <c r="E24"/>
      <c r="F24"/>
      <c r="G24"/>
      <c r="H24"/>
      <c r="I24"/>
    </row>
    <row r="25" spans="1:9" ht="17.25">
      <c r="A25"/>
      <c r="B25"/>
      <c r="C25"/>
      <c r="D25"/>
      <c r="E25"/>
      <c r="F25"/>
      <c r="G25"/>
      <c r="H25"/>
      <c r="I25"/>
    </row>
    <row r="26" spans="1:9" ht="17.25">
      <c r="A26" s="45" t="s">
        <v>1663</v>
      </c>
      <c r="B26"/>
      <c r="C26"/>
      <c r="D26"/>
      <c r="E26"/>
      <c r="F26"/>
      <c r="G26"/>
    </row>
    <row r="27" spans="1:9">
      <c r="A27" s="60" t="s">
        <v>1653</v>
      </c>
      <c r="B27" s="46" t="s">
        <v>1654</v>
      </c>
    </row>
    <row r="29" spans="1:9">
      <c r="A29" s="60" t="s">
        <v>1655</v>
      </c>
      <c r="B29" s="15"/>
      <c r="C29" s="15"/>
      <c r="D29" s="60" t="s">
        <v>1656</v>
      </c>
      <c r="E29" s="46"/>
      <c r="F29" s="46"/>
      <c r="G29" s="46"/>
      <c r="H29" s="46"/>
      <c r="I29" s="46"/>
    </row>
    <row r="30" spans="1:9">
      <c r="A30" s="60" t="s">
        <v>1594</v>
      </c>
      <c r="B30" s="60" t="s">
        <v>1592</v>
      </c>
      <c r="C30" s="60" t="s">
        <v>49</v>
      </c>
      <c r="D30" s="15" t="s">
        <v>1616</v>
      </c>
      <c r="E30" s="15" t="s">
        <v>1619</v>
      </c>
      <c r="F30" s="15" t="s">
        <v>1603</v>
      </c>
      <c r="G30" s="15" t="s">
        <v>1657</v>
      </c>
      <c r="H30" s="15" t="s">
        <v>1658</v>
      </c>
      <c r="I30" s="46" t="s">
        <v>1574</v>
      </c>
    </row>
    <row r="31" spans="1:9">
      <c r="A31" s="15" t="s">
        <v>1560</v>
      </c>
      <c r="B31" s="15" t="s">
        <v>2</v>
      </c>
      <c r="C31" s="15" t="s">
        <v>1664</v>
      </c>
      <c r="D31" s="46"/>
      <c r="E31" s="46"/>
      <c r="F31" s="46"/>
      <c r="G31" s="46">
        <v>2700000</v>
      </c>
      <c r="H31" s="46"/>
      <c r="I31" s="46">
        <v>2700000</v>
      </c>
    </row>
    <row r="32" spans="1:9">
      <c r="B32" s="15"/>
      <c r="C32" s="15" t="s">
        <v>1665</v>
      </c>
      <c r="D32" s="46"/>
      <c r="E32" s="46"/>
      <c r="F32" s="46"/>
      <c r="G32" s="46">
        <v>170000</v>
      </c>
      <c r="H32" s="46"/>
      <c r="I32" s="46">
        <v>170000</v>
      </c>
    </row>
    <row r="33" spans="1:9">
      <c r="B33" s="15" t="s">
        <v>3</v>
      </c>
      <c r="C33" s="15" t="s">
        <v>1666</v>
      </c>
      <c r="D33" s="46"/>
      <c r="E33" s="46"/>
      <c r="F33" s="46"/>
      <c r="G33" s="46">
        <v>455000</v>
      </c>
      <c r="H33" s="46"/>
      <c r="I33" s="46">
        <v>455000</v>
      </c>
    </row>
    <row r="34" spans="1:9">
      <c r="A34" s="15" t="s">
        <v>1667</v>
      </c>
      <c r="B34" s="15"/>
      <c r="C34" s="15"/>
      <c r="D34" s="46"/>
      <c r="E34" s="46"/>
      <c r="F34" s="46"/>
      <c r="G34" s="46">
        <v>3325000</v>
      </c>
      <c r="H34" s="46"/>
      <c r="I34" s="46">
        <v>3325000</v>
      </c>
    </row>
    <row r="35" spans="1:9">
      <c r="A35" s="15" t="s">
        <v>1564</v>
      </c>
      <c r="B35" s="15" t="s">
        <v>2</v>
      </c>
      <c r="C35" s="15" t="s">
        <v>1665</v>
      </c>
      <c r="D35" s="46"/>
      <c r="E35" s="46"/>
      <c r="F35" s="46"/>
      <c r="G35" s="46">
        <v>100000</v>
      </c>
      <c r="H35" s="46"/>
      <c r="I35" s="46">
        <v>100000</v>
      </c>
    </row>
    <row r="36" spans="1:9">
      <c r="B36" s="15"/>
      <c r="C36" s="15" t="s">
        <v>1668</v>
      </c>
      <c r="D36" s="46"/>
      <c r="E36" s="46"/>
      <c r="F36" s="46"/>
      <c r="G36" s="46">
        <v>200000</v>
      </c>
      <c r="H36" s="46"/>
      <c r="I36" s="46">
        <v>200000</v>
      </c>
    </row>
    <row r="37" spans="1:9">
      <c r="B37" s="15" t="s">
        <v>4</v>
      </c>
      <c r="C37" s="15" t="s">
        <v>1669</v>
      </c>
      <c r="D37" s="46"/>
      <c r="E37" s="46"/>
      <c r="F37" s="46"/>
      <c r="G37" s="46">
        <v>500000</v>
      </c>
      <c r="H37" s="46"/>
      <c r="I37" s="46">
        <v>500000</v>
      </c>
    </row>
    <row r="38" spans="1:9">
      <c r="B38" s="15" t="s">
        <v>1575</v>
      </c>
      <c r="C38" s="15" t="s">
        <v>1670</v>
      </c>
      <c r="D38" s="46"/>
      <c r="E38" s="46"/>
      <c r="F38" s="46"/>
      <c r="G38" s="46">
        <v>600000</v>
      </c>
      <c r="H38" s="46"/>
      <c r="I38" s="46">
        <v>600000</v>
      </c>
    </row>
    <row r="39" spans="1:9">
      <c r="B39" s="15"/>
      <c r="C39" s="15" t="s">
        <v>1668</v>
      </c>
      <c r="D39" s="46"/>
      <c r="E39" s="46"/>
      <c r="F39" s="46"/>
      <c r="G39" s="46">
        <v>450000</v>
      </c>
      <c r="H39" s="46"/>
      <c r="I39" s="46">
        <v>450000</v>
      </c>
    </row>
    <row r="40" spans="1:9">
      <c r="B40" s="15" t="s">
        <v>1577</v>
      </c>
      <c r="C40" s="15" t="s">
        <v>1669</v>
      </c>
      <c r="D40" s="46"/>
      <c r="E40" s="46"/>
      <c r="F40" s="46"/>
      <c r="G40" s="46"/>
      <c r="H40" s="46">
        <v>750000</v>
      </c>
      <c r="I40" s="46">
        <v>750000</v>
      </c>
    </row>
    <row r="41" spans="1:9">
      <c r="B41" s="15" t="s">
        <v>5</v>
      </c>
      <c r="C41" s="15" t="s">
        <v>1671</v>
      </c>
      <c r="D41" s="46"/>
      <c r="E41" s="46"/>
      <c r="F41" s="46"/>
      <c r="G41" s="46">
        <v>100000</v>
      </c>
      <c r="H41" s="46"/>
      <c r="I41" s="46">
        <v>100000</v>
      </c>
    </row>
    <row r="42" spans="1:9">
      <c r="B42" s="15"/>
      <c r="C42" s="15" t="s">
        <v>1665</v>
      </c>
      <c r="D42" s="46"/>
      <c r="E42" s="46"/>
      <c r="F42" s="46"/>
      <c r="G42" s="46">
        <v>400000</v>
      </c>
      <c r="H42" s="46"/>
      <c r="I42" s="46">
        <v>400000</v>
      </c>
    </row>
    <row r="43" spans="1:9">
      <c r="B43" s="15" t="s">
        <v>6</v>
      </c>
      <c r="C43" s="63" t="s">
        <v>1672</v>
      </c>
      <c r="D43" s="46"/>
      <c r="E43" s="46"/>
      <c r="F43" s="46">
        <v>250000</v>
      </c>
      <c r="G43" s="46"/>
      <c r="H43" s="46"/>
      <c r="I43" s="46">
        <v>250000</v>
      </c>
    </row>
    <row r="44" spans="1:9">
      <c r="A44" s="15" t="s">
        <v>1673</v>
      </c>
      <c r="B44" s="15"/>
      <c r="C44" s="15"/>
      <c r="D44" s="46"/>
      <c r="E44" s="46"/>
      <c r="F44" s="46">
        <v>250000</v>
      </c>
      <c r="G44" s="46">
        <v>2350000</v>
      </c>
      <c r="H44" s="46">
        <v>750000</v>
      </c>
      <c r="I44" s="46">
        <v>3350000</v>
      </c>
    </row>
    <row r="45" spans="1:9">
      <c r="A45" s="15" t="s">
        <v>1645</v>
      </c>
      <c r="B45" s="15" t="s">
        <v>7</v>
      </c>
      <c r="C45" s="15" t="s">
        <v>1664</v>
      </c>
      <c r="D45" s="46"/>
      <c r="E45" s="46"/>
      <c r="F45" s="46"/>
      <c r="G45" s="46">
        <v>350000</v>
      </c>
      <c r="H45" s="46"/>
      <c r="I45" s="46">
        <v>350000</v>
      </c>
    </row>
    <row r="46" spans="1:9">
      <c r="A46" s="15" t="s">
        <v>1674</v>
      </c>
      <c r="B46" s="15"/>
      <c r="C46" s="15"/>
      <c r="D46" s="46"/>
      <c r="E46" s="46"/>
      <c r="F46" s="46"/>
      <c r="G46" s="46">
        <v>350000</v>
      </c>
      <c r="H46" s="46"/>
      <c r="I46" s="46">
        <v>350000</v>
      </c>
    </row>
    <row r="47" spans="1:9">
      <c r="A47" s="15" t="s">
        <v>1567</v>
      </c>
      <c r="B47" s="15" t="s">
        <v>3</v>
      </c>
      <c r="C47" s="63" t="s">
        <v>1675</v>
      </c>
      <c r="D47" s="46"/>
      <c r="E47" s="46">
        <v>700000</v>
      </c>
      <c r="F47" s="46"/>
      <c r="G47" s="46"/>
      <c r="H47" s="46"/>
      <c r="I47" s="46">
        <v>700000</v>
      </c>
    </row>
    <row r="48" spans="1:9">
      <c r="B48" s="15"/>
      <c r="C48" s="15" t="s">
        <v>1666</v>
      </c>
      <c r="D48" s="46"/>
      <c r="E48" s="46"/>
      <c r="F48" s="46"/>
      <c r="G48" s="46">
        <v>2495000</v>
      </c>
      <c r="H48" s="46"/>
      <c r="I48" s="46">
        <v>2495000</v>
      </c>
    </row>
    <row r="49" spans="1:9">
      <c r="B49" s="15"/>
      <c r="C49" s="15" t="s">
        <v>1676</v>
      </c>
      <c r="D49" s="46"/>
      <c r="E49" s="46"/>
      <c r="F49" s="46"/>
      <c r="G49" s="46">
        <v>400000</v>
      </c>
      <c r="H49" s="46"/>
      <c r="I49" s="46">
        <v>400000</v>
      </c>
    </row>
    <row r="50" spans="1:9">
      <c r="B50" s="15"/>
      <c r="C50" s="15" t="s">
        <v>1669</v>
      </c>
      <c r="D50" s="46"/>
      <c r="E50" s="46"/>
      <c r="F50" s="46"/>
      <c r="G50" s="46">
        <v>450000</v>
      </c>
      <c r="H50" s="46"/>
      <c r="I50" s="46">
        <v>450000</v>
      </c>
    </row>
    <row r="51" spans="1:9">
      <c r="B51" s="15" t="s">
        <v>4</v>
      </c>
      <c r="C51" s="63" t="s">
        <v>1677</v>
      </c>
      <c r="D51" s="46"/>
      <c r="E51" s="46">
        <v>1250000</v>
      </c>
      <c r="F51" s="46"/>
      <c r="G51" s="46"/>
      <c r="H51" s="46"/>
      <c r="I51" s="46">
        <v>1250000</v>
      </c>
    </row>
    <row r="52" spans="1:9">
      <c r="B52" s="15" t="s">
        <v>6</v>
      </c>
      <c r="C52" s="63" t="s">
        <v>1678</v>
      </c>
      <c r="D52" s="46"/>
      <c r="E52" s="46">
        <v>750000</v>
      </c>
      <c r="F52" s="46"/>
      <c r="G52" s="46"/>
      <c r="H52" s="46"/>
      <c r="I52" s="46">
        <v>750000</v>
      </c>
    </row>
    <row r="53" spans="1:9">
      <c r="B53" s="15" t="s">
        <v>7</v>
      </c>
      <c r="C53" s="15" t="s">
        <v>1671</v>
      </c>
      <c r="D53" s="46"/>
      <c r="E53" s="46"/>
      <c r="F53" s="46"/>
      <c r="G53" s="46">
        <v>500000</v>
      </c>
      <c r="H53" s="46"/>
      <c r="I53" s="46">
        <v>500000</v>
      </c>
    </row>
    <row r="54" spans="1:9">
      <c r="B54" s="15"/>
      <c r="C54" s="15" t="s">
        <v>1666</v>
      </c>
      <c r="D54" s="46"/>
      <c r="E54" s="46"/>
      <c r="F54" s="46"/>
      <c r="G54" s="46">
        <v>500000</v>
      </c>
      <c r="H54" s="46"/>
      <c r="I54" s="46">
        <v>500000</v>
      </c>
    </row>
    <row r="55" spans="1:9">
      <c r="B55" s="15"/>
      <c r="C55" s="15" t="s">
        <v>1676</v>
      </c>
      <c r="D55" s="46"/>
      <c r="E55" s="46"/>
      <c r="F55" s="46"/>
      <c r="G55" s="46">
        <v>1250000</v>
      </c>
      <c r="H55" s="46"/>
      <c r="I55" s="46">
        <v>1250000</v>
      </c>
    </row>
    <row r="56" spans="1:9">
      <c r="A56" s="15" t="s">
        <v>1679</v>
      </c>
      <c r="B56" s="15"/>
      <c r="C56" s="15"/>
      <c r="D56" s="46"/>
      <c r="E56" s="46">
        <v>2700000</v>
      </c>
      <c r="F56" s="46"/>
      <c r="G56" s="46">
        <v>5595000</v>
      </c>
      <c r="H56" s="46"/>
      <c r="I56" s="46">
        <v>8295000</v>
      </c>
    </row>
    <row r="57" spans="1:9">
      <c r="A57" s="15" t="s">
        <v>1632</v>
      </c>
      <c r="B57" s="15" t="s">
        <v>1583</v>
      </c>
      <c r="C57" s="15" t="s">
        <v>1665</v>
      </c>
      <c r="D57" s="46"/>
      <c r="E57" s="46"/>
      <c r="F57" s="46"/>
      <c r="G57" s="46">
        <v>140000</v>
      </c>
      <c r="H57" s="46"/>
      <c r="I57" s="46">
        <v>140000</v>
      </c>
    </row>
    <row r="58" spans="1:9">
      <c r="A58" s="15" t="s">
        <v>1680</v>
      </c>
      <c r="B58" s="15"/>
      <c r="C58" s="15"/>
      <c r="D58" s="46"/>
      <c r="E58" s="46"/>
      <c r="F58" s="46"/>
      <c r="G58" s="46">
        <v>140000</v>
      </c>
      <c r="H58" s="46"/>
      <c r="I58" s="46">
        <v>140000</v>
      </c>
    </row>
    <row r="59" spans="1:9">
      <c r="A59" s="15" t="s">
        <v>1605</v>
      </c>
      <c r="B59" s="15" t="s">
        <v>5</v>
      </c>
      <c r="C59" s="15" t="s">
        <v>1681</v>
      </c>
      <c r="D59" s="46">
        <v>0</v>
      </c>
      <c r="E59" s="46"/>
      <c r="F59" s="46"/>
      <c r="G59" s="46"/>
      <c r="H59" s="46"/>
      <c r="I59" s="46">
        <v>0</v>
      </c>
    </row>
    <row r="60" spans="1:9">
      <c r="B60" s="15" t="s">
        <v>6</v>
      </c>
      <c r="C60" s="15" t="s">
        <v>1682</v>
      </c>
      <c r="D60" s="46">
        <v>0</v>
      </c>
      <c r="E60" s="46"/>
      <c r="F60" s="46"/>
      <c r="G60" s="46"/>
      <c r="H60" s="46"/>
      <c r="I60" s="46">
        <v>0</v>
      </c>
    </row>
    <row r="61" spans="1:9">
      <c r="A61" s="15" t="s">
        <v>1683</v>
      </c>
      <c r="B61" s="15"/>
      <c r="C61" s="15"/>
      <c r="D61" s="46">
        <v>0</v>
      </c>
      <c r="E61" s="46"/>
      <c r="F61" s="46"/>
      <c r="G61" s="46"/>
      <c r="H61" s="46"/>
      <c r="I61" s="46">
        <v>0</v>
      </c>
    </row>
    <row r="62" spans="1:9">
      <c r="A62" s="15" t="s">
        <v>1574</v>
      </c>
      <c r="B62" s="15"/>
      <c r="C62" s="15"/>
      <c r="D62" s="46">
        <v>0</v>
      </c>
      <c r="E62" s="46">
        <v>2700000</v>
      </c>
      <c r="F62" s="46">
        <v>250000</v>
      </c>
      <c r="G62" s="46">
        <v>11760000</v>
      </c>
      <c r="H62" s="46">
        <v>750000</v>
      </c>
      <c r="I62" s="46">
        <v>15460000</v>
      </c>
    </row>
    <row r="63" spans="1:9" ht="17.25">
      <c r="A63"/>
      <c r="B63"/>
      <c r="C63"/>
      <c r="D63"/>
      <c r="E63"/>
      <c r="F63"/>
      <c r="G63"/>
      <c r="H63"/>
      <c r="I63"/>
    </row>
    <row r="64" spans="1:9" ht="17.25">
      <c r="A64"/>
      <c r="B64"/>
      <c r="C64"/>
      <c r="D64"/>
      <c r="E64"/>
      <c r="F64"/>
      <c r="G64"/>
      <c r="H64"/>
      <c r="I64"/>
    </row>
    <row r="65" spans="1:9" ht="17.25">
      <c r="A65"/>
      <c r="B65"/>
      <c r="C65"/>
      <c r="D65"/>
      <c r="E65"/>
      <c r="F65"/>
      <c r="G65"/>
      <c r="H65"/>
      <c r="I65"/>
    </row>
    <row r="66" spans="1:9" ht="17.25">
      <c r="A66"/>
      <c r="B66"/>
      <c r="C66"/>
      <c r="D66"/>
      <c r="E66"/>
      <c r="F66"/>
      <c r="G66"/>
      <c r="H66"/>
      <c r="I66"/>
    </row>
    <row r="67" spans="1:9" ht="17.25">
      <c r="A67"/>
      <c r="B67"/>
      <c r="C67"/>
      <c r="D67"/>
      <c r="E67"/>
      <c r="F67"/>
      <c r="G67"/>
      <c r="H67"/>
      <c r="I67"/>
    </row>
    <row r="68" spans="1:9">
      <c r="B68" s="15"/>
      <c r="C68" s="15"/>
      <c r="D68" s="46"/>
      <c r="E68" s="46"/>
      <c r="F68" s="46"/>
      <c r="G68" s="46"/>
    </row>
    <row r="69" spans="1:9">
      <c r="B69" s="15"/>
      <c r="C69" s="15"/>
      <c r="D69" s="46"/>
      <c r="E69" s="46"/>
      <c r="F69" s="46"/>
      <c r="G69" s="46"/>
    </row>
    <row r="70" spans="1:9" ht="17.25">
      <c r="A70" s="45" t="s">
        <v>1663</v>
      </c>
      <c r="B70"/>
      <c r="C70"/>
      <c r="D70"/>
      <c r="E70" s="15"/>
      <c r="F70" s="15"/>
      <c r="G70"/>
      <c r="H70"/>
      <c r="I70"/>
    </row>
    <row r="71" spans="1:9">
      <c r="A71" s="60" t="s">
        <v>1653</v>
      </c>
      <c r="B71" s="46" t="s">
        <v>1654</v>
      </c>
      <c r="E71" s="15"/>
      <c r="F71" s="15"/>
    </row>
    <row r="72" spans="1:9">
      <c r="E72" s="15"/>
      <c r="F72" s="15"/>
    </row>
    <row r="73" spans="1:9" ht="17.25">
      <c r="A73" s="60" t="s">
        <v>1594</v>
      </c>
      <c r="B73" s="46" t="s">
        <v>1655</v>
      </c>
      <c r="C73"/>
      <c r="D73"/>
      <c r="E73" s="15"/>
      <c r="F73" s="15"/>
    </row>
    <row r="74" spans="1:9" ht="17.25">
      <c r="A74" s="15" t="s">
        <v>1560</v>
      </c>
      <c r="B74" s="46">
        <v>3325000</v>
      </c>
      <c r="C74"/>
      <c r="D74"/>
      <c r="E74" s="15"/>
      <c r="F74" s="15"/>
    </row>
    <row r="75" spans="1:9" ht="17.25">
      <c r="A75" s="15" t="s">
        <v>1564</v>
      </c>
      <c r="B75" s="46">
        <v>3350000</v>
      </c>
      <c r="C75"/>
      <c r="D75"/>
      <c r="E75" s="15"/>
      <c r="F75" s="15"/>
    </row>
    <row r="76" spans="1:9" ht="17.25">
      <c r="A76" s="15" t="s">
        <v>1645</v>
      </c>
      <c r="B76" s="46">
        <v>350000</v>
      </c>
      <c r="C76"/>
      <c r="D76"/>
      <c r="E76" s="15"/>
      <c r="F76" s="15"/>
    </row>
    <row r="77" spans="1:9" ht="17.25">
      <c r="A77" s="15" t="s">
        <v>1567</v>
      </c>
      <c r="B77" s="46">
        <v>8295000</v>
      </c>
      <c r="C77"/>
      <c r="D77"/>
      <c r="E77" s="15"/>
      <c r="F77" s="15"/>
    </row>
    <row r="78" spans="1:9" ht="17.25">
      <c r="A78" s="15" t="s">
        <v>1632</v>
      </c>
      <c r="B78" s="46">
        <v>140000</v>
      </c>
      <c r="C78"/>
      <c r="D78"/>
      <c r="E78" s="15"/>
      <c r="F78" s="15"/>
    </row>
    <row r="79" spans="1:9" ht="17.25">
      <c r="A79" s="15" t="s">
        <v>1605</v>
      </c>
      <c r="B79" s="46">
        <v>0</v>
      </c>
      <c r="C79"/>
      <c r="D79"/>
      <c r="E79" s="15"/>
      <c r="F79" s="15"/>
    </row>
    <row r="80" spans="1:9" ht="17.25">
      <c r="A80" s="15" t="s">
        <v>1574</v>
      </c>
      <c r="B80" s="46">
        <v>15460000</v>
      </c>
      <c r="C80"/>
      <c r="D80"/>
      <c r="E80" s="15"/>
      <c r="F80" s="15"/>
    </row>
    <row r="81" spans="1:6" ht="17.25">
      <c r="A81"/>
      <c r="B81"/>
      <c r="C81"/>
      <c r="D81"/>
      <c r="E81" s="15"/>
      <c r="F81" s="15"/>
    </row>
    <row r="82" spans="1:6" ht="17.25">
      <c r="A82"/>
      <c r="B82"/>
      <c r="C82"/>
      <c r="D82"/>
      <c r="E82" s="15"/>
      <c r="F82" s="15"/>
    </row>
    <row r="83" spans="1:6" ht="17.25">
      <c r="A83"/>
      <c r="B83"/>
      <c r="C83"/>
      <c r="D83"/>
      <c r="E83" s="15"/>
      <c r="F83" s="15"/>
    </row>
    <row r="84" spans="1:6" ht="17.25">
      <c r="A84"/>
      <c r="B84"/>
      <c r="C84"/>
      <c r="D84"/>
      <c r="E84" s="15"/>
      <c r="F84" s="15"/>
    </row>
    <row r="85" spans="1:6" ht="17.25">
      <c r="A85"/>
      <c r="B85"/>
      <c r="C85"/>
      <c r="D85"/>
      <c r="E85" s="15"/>
      <c r="F85" s="15"/>
    </row>
    <row r="86" spans="1:6" ht="17.25">
      <c r="A86"/>
      <c r="B86"/>
      <c r="C86"/>
      <c r="D86"/>
      <c r="E86" s="15"/>
      <c r="F86" s="15"/>
    </row>
    <row r="87" spans="1:6" ht="17.25">
      <c r="A87"/>
      <c r="B87"/>
      <c r="C87"/>
      <c r="D87"/>
      <c r="E87" s="15"/>
      <c r="F87" s="15"/>
    </row>
    <row r="88" spans="1:6" ht="17.25">
      <c r="A88"/>
      <c r="B88"/>
      <c r="C88"/>
      <c r="D88"/>
      <c r="E88" s="15"/>
      <c r="F88" s="15"/>
    </row>
    <row r="89" spans="1:6" ht="17.25">
      <c r="A89"/>
      <c r="B89"/>
      <c r="C89"/>
      <c r="D89"/>
      <c r="E89" s="15"/>
      <c r="F89" s="15"/>
    </row>
    <row r="90" spans="1:6" ht="17.25">
      <c r="A90"/>
      <c r="B90"/>
      <c r="C90"/>
      <c r="D90"/>
      <c r="E90" s="15"/>
      <c r="F90" s="15"/>
    </row>
    <row r="91" spans="1:6" ht="17.25">
      <c r="A91"/>
      <c r="B91"/>
      <c r="C91"/>
      <c r="D91"/>
      <c r="E91" s="15"/>
      <c r="F91" s="15"/>
    </row>
    <row r="92" spans="1:6" ht="17.25">
      <c r="A92"/>
      <c r="B92"/>
      <c r="C92"/>
      <c r="D92"/>
      <c r="E92" s="15"/>
      <c r="F92" s="15"/>
    </row>
    <row r="93" spans="1:6" ht="17.25">
      <c r="A93"/>
      <c r="B93"/>
      <c r="C93"/>
      <c r="D93"/>
      <c r="E93" s="15"/>
      <c r="F93" s="15"/>
    </row>
    <row r="94" spans="1:6" ht="17.25">
      <c r="A94"/>
      <c r="B94"/>
      <c r="C94"/>
      <c r="D94"/>
      <c r="E94" s="15"/>
      <c r="F94" s="15"/>
    </row>
    <row r="95" spans="1:6" ht="17.25">
      <c r="A95"/>
      <c r="B95"/>
      <c r="C95"/>
      <c r="D95"/>
      <c r="E95" s="15"/>
      <c r="F95" s="15"/>
    </row>
    <row r="96" spans="1:6" ht="17.25">
      <c r="A96"/>
      <c r="B96"/>
      <c r="C96"/>
      <c r="D96"/>
      <c r="E96" s="15"/>
      <c r="F96" s="15"/>
    </row>
    <row r="97" spans="1:6" ht="17.25">
      <c r="A97"/>
      <c r="B97"/>
      <c r="C97"/>
      <c r="D97"/>
      <c r="E97" s="15"/>
      <c r="F97" s="15"/>
    </row>
    <row r="98" spans="1:6" ht="17.25">
      <c r="A98"/>
      <c r="B98"/>
      <c r="C98"/>
      <c r="D98"/>
      <c r="E98" s="15"/>
      <c r="F98" s="15"/>
    </row>
    <row r="99" spans="1:6" ht="17.25">
      <c r="A99"/>
      <c r="B99"/>
      <c r="C99"/>
    </row>
    <row r="100" spans="1:6" ht="17.25">
      <c r="A100"/>
      <c r="B100"/>
      <c r="C100"/>
      <c r="D100"/>
    </row>
    <row r="101" spans="1:6" ht="17.25">
      <c r="A101"/>
      <c r="B101"/>
      <c r="C101"/>
      <c r="D101"/>
    </row>
    <row r="102" spans="1:6" ht="17.25">
      <c r="A102"/>
      <c r="B102"/>
      <c r="C102"/>
      <c r="D102"/>
    </row>
  </sheetData>
  <pageMargins left="0.7" right="0.7" top="0.75" bottom="0.75" header="0.3" footer="0.3"/>
  <pageSetup scale="34" orientation="landscape" r:id="rId4"/>
  <customProperties>
    <customPr name="_pios_id" r:id="rId5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theme="3" tint="-0.249977111117893"/>
  </sheetPr>
  <dimension ref="A1:B1017"/>
  <sheetViews>
    <sheetView topLeftCell="A10" workbookViewId="0">
      <selection activeCell="A213" sqref="A213"/>
    </sheetView>
  </sheetViews>
  <sheetFormatPr defaultRowHeight="17.25"/>
  <cols>
    <col min="1" max="1" width="80.125" bestFit="1" customWidth="1"/>
    <col min="2" max="2" width="31.375" style="33" bestFit="1" customWidth="1"/>
    <col min="3" max="3" width="51.875" bestFit="1" customWidth="1"/>
    <col min="4" max="4" width="18.875" bestFit="1" customWidth="1"/>
    <col min="5" max="5" width="54" bestFit="1" customWidth="1"/>
    <col min="6" max="6" width="53.875" bestFit="1" customWidth="1"/>
    <col min="7" max="7" width="47" bestFit="1" customWidth="1"/>
    <col min="8" max="8" width="47.875" bestFit="1" customWidth="1"/>
    <col min="9" max="9" width="35.125" bestFit="1" customWidth="1"/>
    <col min="10" max="10" width="24.5" bestFit="1" customWidth="1"/>
    <col min="11" max="11" width="54" bestFit="1" customWidth="1"/>
    <col min="12" max="12" width="18" bestFit="1" customWidth="1"/>
    <col min="13" max="13" width="18.875" bestFit="1" customWidth="1"/>
    <col min="14" max="14" width="32.875" bestFit="1" customWidth="1"/>
    <col min="15" max="15" width="53.5" bestFit="1" customWidth="1"/>
    <col min="16" max="16" width="38.125" bestFit="1" customWidth="1"/>
    <col min="17" max="17" width="74.5" bestFit="1" customWidth="1"/>
    <col min="18" max="18" width="26.5" bestFit="1" customWidth="1"/>
    <col min="19" max="19" width="27.125" bestFit="1" customWidth="1"/>
    <col min="20" max="20" width="31.5" bestFit="1" customWidth="1"/>
    <col min="21" max="21" width="30.5" bestFit="1" customWidth="1"/>
    <col min="22" max="22" width="43.125" bestFit="1" customWidth="1"/>
    <col min="23" max="23" width="7.125" customWidth="1"/>
    <col min="24" max="24" width="11.875" bestFit="1" customWidth="1"/>
  </cols>
  <sheetData>
    <row r="1" spans="1:2">
      <c r="B1"/>
    </row>
    <row r="3" spans="1:2">
      <c r="A3" s="30" t="s">
        <v>1559</v>
      </c>
      <c r="B3" s="34" t="s">
        <v>1655</v>
      </c>
    </row>
    <row r="4" spans="1:2">
      <c r="A4" s="31" t="s">
        <v>2</v>
      </c>
      <c r="B4" s="34">
        <v>54884069.579999998</v>
      </c>
    </row>
    <row r="5" spans="1:2">
      <c r="A5" s="32" t="s">
        <v>1684</v>
      </c>
      <c r="B5" s="34">
        <v>14968993</v>
      </c>
    </row>
    <row r="6" spans="1:2">
      <c r="A6" s="35" t="s">
        <v>1685</v>
      </c>
      <c r="B6" s="34">
        <v>7587407</v>
      </c>
    </row>
    <row r="7" spans="1:2">
      <c r="A7" s="36" t="s">
        <v>1493</v>
      </c>
      <c r="B7" s="34">
        <v>1261754</v>
      </c>
    </row>
    <row r="8" spans="1:2">
      <c r="A8" s="36" t="s">
        <v>1486</v>
      </c>
      <c r="B8" s="34">
        <v>1098958</v>
      </c>
    </row>
    <row r="9" spans="1:2">
      <c r="A9" s="36" t="s">
        <v>1488</v>
      </c>
      <c r="B9" s="34">
        <v>1104966</v>
      </c>
    </row>
    <row r="10" spans="1:2">
      <c r="A10" s="36" t="s">
        <v>1479</v>
      </c>
      <c r="B10" s="34">
        <v>1009403</v>
      </c>
    </row>
    <row r="11" spans="1:2">
      <c r="A11" s="36" t="s">
        <v>1482</v>
      </c>
      <c r="B11" s="34">
        <v>168234</v>
      </c>
    </row>
    <row r="12" spans="1:2">
      <c r="A12" s="36" t="s">
        <v>1474</v>
      </c>
      <c r="B12" s="34">
        <v>2944092</v>
      </c>
    </row>
    <row r="13" spans="1:2">
      <c r="A13" s="35" t="s">
        <v>84</v>
      </c>
      <c r="B13" s="34">
        <v>7381586</v>
      </c>
    </row>
    <row r="14" spans="1:2">
      <c r="A14" s="36" t="s">
        <v>1496</v>
      </c>
      <c r="B14" s="34">
        <v>4267206</v>
      </c>
    </row>
    <row r="15" spans="1:2">
      <c r="A15" s="36" t="s">
        <v>1490</v>
      </c>
      <c r="B15" s="34">
        <v>3114380</v>
      </c>
    </row>
    <row r="16" spans="1:2">
      <c r="A16" s="32" t="s">
        <v>1636</v>
      </c>
      <c r="B16" s="34">
        <v>5295012</v>
      </c>
    </row>
    <row r="17" spans="1:2">
      <c r="A17" s="35" t="s">
        <v>637</v>
      </c>
      <c r="B17" s="34">
        <v>80000</v>
      </c>
    </row>
    <row r="18" spans="1:2">
      <c r="A18" s="36" t="s">
        <v>1686</v>
      </c>
      <c r="B18" s="34">
        <v>80000</v>
      </c>
    </row>
    <row r="19" spans="1:2">
      <c r="A19" s="35" t="s">
        <v>272</v>
      </c>
      <c r="B19" s="34">
        <v>84000</v>
      </c>
    </row>
    <row r="20" spans="1:2">
      <c r="A20" s="36" t="s">
        <v>1687</v>
      </c>
      <c r="B20" s="34">
        <v>84000</v>
      </c>
    </row>
    <row r="21" spans="1:2">
      <c r="A21" s="35" t="s">
        <v>1251</v>
      </c>
      <c r="B21" s="34">
        <v>200000</v>
      </c>
    </row>
    <row r="22" spans="1:2">
      <c r="A22" s="36" t="s">
        <v>1688</v>
      </c>
      <c r="B22" s="34">
        <v>200000</v>
      </c>
    </row>
    <row r="23" spans="1:2">
      <c r="A23" s="35" t="s">
        <v>182</v>
      </c>
      <c r="B23" s="34">
        <v>170000</v>
      </c>
    </row>
    <row r="24" spans="1:2">
      <c r="A24" s="36" t="s">
        <v>1689</v>
      </c>
      <c r="B24" s="34">
        <v>170000</v>
      </c>
    </row>
    <row r="25" spans="1:2">
      <c r="A25" s="35" t="s">
        <v>1690</v>
      </c>
      <c r="B25" s="34">
        <v>580309</v>
      </c>
    </row>
    <row r="26" spans="1:2">
      <c r="A26" s="36" t="s">
        <v>1691</v>
      </c>
      <c r="B26" s="34">
        <v>580309</v>
      </c>
    </row>
    <row r="27" spans="1:2">
      <c r="A27" s="35" t="s">
        <v>1692</v>
      </c>
      <c r="B27" s="34">
        <v>137000</v>
      </c>
    </row>
    <row r="28" spans="1:2">
      <c r="A28" s="36" t="s">
        <v>1693</v>
      </c>
      <c r="B28" s="34">
        <v>137000</v>
      </c>
    </row>
    <row r="29" spans="1:2">
      <c r="A29" s="35" t="s">
        <v>421</v>
      </c>
      <c r="B29" s="34">
        <v>650000</v>
      </c>
    </row>
    <row r="30" spans="1:2">
      <c r="A30" s="36" t="s">
        <v>1694</v>
      </c>
      <c r="B30" s="34">
        <v>650000</v>
      </c>
    </row>
    <row r="31" spans="1:2">
      <c r="A31" s="35" t="s">
        <v>1695</v>
      </c>
      <c r="B31" s="34">
        <v>500000</v>
      </c>
    </row>
    <row r="32" spans="1:2">
      <c r="A32" s="36" t="s">
        <v>1696</v>
      </c>
      <c r="B32" s="34">
        <v>500000</v>
      </c>
    </row>
    <row r="33" spans="1:2">
      <c r="A33" s="35" t="s">
        <v>1697</v>
      </c>
      <c r="B33" s="34">
        <v>1369100</v>
      </c>
    </row>
    <row r="34" spans="1:2">
      <c r="A34" s="36" t="s">
        <v>1440</v>
      </c>
      <c r="B34" s="34">
        <v>1369100</v>
      </c>
    </row>
    <row r="35" spans="1:2">
      <c r="A35" s="35" t="s">
        <v>315</v>
      </c>
      <c r="B35" s="34">
        <v>650000</v>
      </c>
    </row>
    <row r="36" spans="1:2">
      <c r="A36" s="36" t="s">
        <v>1498</v>
      </c>
      <c r="B36" s="34">
        <v>650000</v>
      </c>
    </row>
    <row r="37" spans="1:2">
      <c r="A37" s="35" t="s">
        <v>781</v>
      </c>
      <c r="B37" s="34">
        <v>499831</v>
      </c>
    </row>
    <row r="38" spans="1:2">
      <c r="A38" s="36" t="s">
        <v>1698</v>
      </c>
      <c r="B38" s="34">
        <v>499831</v>
      </c>
    </row>
    <row r="39" spans="1:2">
      <c r="A39" s="35" t="s">
        <v>1699</v>
      </c>
      <c r="B39" s="34">
        <v>74772</v>
      </c>
    </row>
    <row r="40" spans="1:2">
      <c r="A40" s="36" t="s">
        <v>1700</v>
      </c>
      <c r="B40" s="34">
        <v>74772</v>
      </c>
    </row>
    <row r="41" spans="1:2">
      <c r="A41" s="35" t="s">
        <v>212</v>
      </c>
      <c r="B41" s="34">
        <v>300000</v>
      </c>
    </row>
    <row r="42" spans="1:2">
      <c r="A42" s="36" t="s">
        <v>1701</v>
      </c>
      <c r="B42" s="34">
        <v>300000</v>
      </c>
    </row>
    <row r="43" spans="1:2">
      <c r="A43" s="32" t="s">
        <v>1618</v>
      </c>
      <c r="B43" s="34">
        <v>1700000</v>
      </c>
    </row>
    <row r="44" spans="1:2">
      <c r="A44" s="35" t="s">
        <v>1702</v>
      </c>
      <c r="B44" s="34">
        <v>200000</v>
      </c>
    </row>
    <row r="45" spans="1:2">
      <c r="A45" s="36" t="s">
        <v>1412</v>
      </c>
      <c r="B45" s="34">
        <v>200000</v>
      </c>
    </row>
    <row r="46" spans="1:2">
      <c r="A46" s="35" t="s">
        <v>946</v>
      </c>
      <c r="B46" s="34">
        <v>1500000</v>
      </c>
    </row>
    <row r="47" spans="1:2">
      <c r="A47" s="36" t="s">
        <v>1703</v>
      </c>
      <c r="B47" s="34">
        <v>1500000</v>
      </c>
    </row>
    <row r="48" spans="1:2">
      <c r="A48" s="32" t="s">
        <v>1602</v>
      </c>
      <c r="B48" s="34">
        <v>1300000</v>
      </c>
    </row>
    <row r="49" spans="1:2">
      <c r="A49" s="35" t="s">
        <v>1685</v>
      </c>
      <c r="B49" s="34">
        <v>450000</v>
      </c>
    </row>
    <row r="50" spans="1:2">
      <c r="A50" s="36" t="s">
        <v>1704</v>
      </c>
      <c r="B50" s="34">
        <v>450000</v>
      </c>
    </row>
    <row r="51" spans="1:2">
      <c r="A51" s="35" t="s">
        <v>1251</v>
      </c>
      <c r="B51" s="34">
        <v>200000</v>
      </c>
    </row>
    <row r="52" spans="1:2">
      <c r="A52" s="36" t="s">
        <v>1705</v>
      </c>
      <c r="B52" s="34">
        <v>200000</v>
      </c>
    </row>
    <row r="53" spans="1:2">
      <c r="A53" s="35" t="s">
        <v>289</v>
      </c>
      <c r="B53" s="34">
        <v>150000</v>
      </c>
    </row>
    <row r="54" spans="1:2">
      <c r="A54" s="36" t="s">
        <v>1706</v>
      </c>
      <c r="B54" s="34">
        <v>150000</v>
      </c>
    </row>
    <row r="55" spans="1:2">
      <c r="A55" s="35" t="s">
        <v>182</v>
      </c>
      <c r="B55" s="34">
        <v>500000</v>
      </c>
    </row>
    <row r="56" spans="1:2">
      <c r="A56" s="36" t="s">
        <v>1707</v>
      </c>
      <c r="B56" s="34">
        <v>500000</v>
      </c>
    </row>
    <row r="57" spans="1:2">
      <c r="A57" s="32" t="s">
        <v>1708</v>
      </c>
      <c r="B57" s="34">
        <v>500000</v>
      </c>
    </row>
    <row r="58" spans="1:2">
      <c r="A58" s="35" t="s">
        <v>1547</v>
      </c>
      <c r="B58" s="34">
        <v>500000</v>
      </c>
    </row>
    <row r="59" spans="1:2">
      <c r="A59" s="36" t="s">
        <v>1709</v>
      </c>
      <c r="B59" s="34">
        <v>500000</v>
      </c>
    </row>
    <row r="60" spans="1:2">
      <c r="A60" s="32" t="s">
        <v>1710</v>
      </c>
      <c r="B60" s="34">
        <v>12680482</v>
      </c>
    </row>
    <row r="61" spans="1:2">
      <c r="A61" s="35" t="s">
        <v>1685</v>
      </c>
      <c r="B61" s="34">
        <v>5239500</v>
      </c>
    </row>
    <row r="62" spans="1:2">
      <c r="A62" s="36" t="s">
        <v>1711</v>
      </c>
      <c r="B62" s="34">
        <v>1000000</v>
      </c>
    </row>
    <row r="63" spans="1:2">
      <c r="A63" s="36" t="s">
        <v>1447</v>
      </c>
      <c r="B63" s="34">
        <v>1477500</v>
      </c>
    </row>
    <row r="64" spans="1:2">
      <c r="A64" s="36" t="s">
        <v>1435</v>
      </c>
      <c r="B64" s="34">
        <v>275750</v>
      </c>
    </row>
    <row r="65" spans="1:2">
      <c r="A65" s="36" t="s">
        <v>1407</v>
      </c>
      <c r="B65" s="34">
        <v>2486250</v>
      </c>
    </row>
    <row r="66" spans="1:2">
      <c r="A66" s="35" t="s">
        <v>1712</v>
      </c>
      <c r="B66" s="34">
        <v>743982</v>
      </c>
    </row>
    <row r="67" spans="1:2">
      <c r="A67" s="36" t="s">
        <v>1713</v>
      </c>
      <c r="B67" s="34">
        <v>743982</v>
      </c>
    </row>
    <row r="68" spans="1:2">
      <c r="A68" s="35" t="s">
        <v>1714</v>
      </c>
      <c r="B68" s="34">
        <v>1497000</v>
      </c>
    </row>
    <row r="69" spans="1:2">
      <c r="A69" s="36" t="s">
        <v>1715</v>
      </c>
      <c r="B69" s="34">
        <v>747000</v>
      </c>
    </row>
    <row r="70" spans="1:2">
      <c r="A70" s="36" t="s">
        <v>1716</v>
      </c>
      <c r="B70" s="34">
        <v>750000</v>
      </c>
    </row>
    <row r="71" spans="1:2">
      <c r="A71" s="35" t="s">
        <v>1717</v>
      </c>
      <c r="B71" s="34">
        <v>500000</v>
      </c>
    </row>
    <row r="72" spans="1:2">
      <c r="A72" s="36" t="s">
        <v>1718</v>
      </c>
      <c r="B72" s="34">
        <v>500000</v>
      </c>
    </row>
    <row r="73" spans="1:2">
      <c r="A73" s="35" t="s">
        <v>182</v>
      </c>
      <c r="B73" s="34">
        <v>300000</v>
      </c>
    </row>
    <row r="74" spans="1:2">
      <c r="A74" s="36" t="s">
        <v>1719</v>
      </c>
      <c r="B74" s="34">
        <v>300000</v>
      </c>
    </row>
    <row r="75" spans="1:2">
      <c r="A75" s="35" t="s">
        <v>1690</v>
      </c>
      <c r="B75" s="34">
        <v>2600000</v>
      </c>
    </row>
    <row r="76" spans="1:2">
      <c r="A76" s="36" t="s">
        <v>1720</v>
      </c>
      <c r="B76" s="34">
        <v>1500000</v>
      </c>
    </row>
    <row r="77" spans="1:2">
      <c r="A77" s="36" t="s">
        <v>1721</v>
      </c>
      <c r="B77" s="34">
        <v>100000</v>
      </c>
    </row>
    <row r="78" spans="1:2">
      <c r="A78" s="36" t="s">
        <v>1722</v>
      </c>
      <c r="B78" s="34">
        <v>1000000</v>
      </c>
    </row>
    <row r="79" spans="1:2">
      <c r="A79" s="35" t="s">
        <v>1692</v>
      </c>
      <c r="B79" s="34">
        <v>300000</v>
      </c>
    </row>
    <row r="80" spans="1:2">
      <c r="A80" s="36" t="s">
        <v>1723</v>
      </c>
      <c r="B80" s="34">
        <v>300000</v>
      </c>
    </row>
    <row r="81" spans="1:2">
      <c r="A81" s="35" t="s">
        <v>581</v>
      </c>
      <c r="B81" s="34">
        <v>500000</v>
      </c>
    </row>
    <row r="82" spans="1:2">
      <c r="A82" s="36" t="s">
        <v>1724</v>
      </c>
      <c r="B82" s="34">
        <v>500000</v>
      </c>
    </row>
    <row r="83" spans="1:2">
      <c r="A83" s="35" t="s">
        <v>1725</v>
      </c>
      <c r="B83" s="34">
        <v>1000000</v>
      </c>
    </row>
    <row r="84" spans="1:2">
      <c r="A84" s="36" t="s">
        <v>1726</v>
      </c>
      <c r="B84" s="34">
        <v>1000000</v>
      </c>
    </row>
    <row r="85" spans="1:2">
      <c r="A85" s="32" t="s">
        <v>1727</v>
      </c>
      <c r="B85" s="34">
        <v>9087850</v>
      </c>
    </row>
    <row r="86" spans="1:2">
      <c r="A86" s="35" t="s">
        <v>1685</v>
      </c>
      <c r="B86" s="34">
        <v>980000</v>
      </c>
    </row>
    <row r="87" spans="1:2">
      <c r="A87" s="36" t="s">
        <v>1728</v>
      </c>
      <c r="B87" s="34">
        <v>280000</v>
      </c>
    </row>
    <row r="88" spans="1:2">
      <c r="A88" s="36" t="s">
        <v>1729</v>
      </c>
      <c r="B88" s="34">
        <v>200000</v>
      </c>
    </row>
    <row r="89" spans="1:2">
      <c r="A89" s="36" t="s">
        <v>1211</v>
      </c>
      <c r="B89" s="34">
        <v>250000</v>
      </c>
    </row>
    <row r="90" spans="1:2">
      <c r="A90" s="36" t="s">
        <v>1215</v>
      </c>
      <c r="B90" s="34">
        <v>150000</v>
      </c>
    </row>
    <row r="91" spans="1:2">
      <c r="A91" s="36" t="s">
        <v>1730</v>
      </c>
      <c r="B91" s="34">
        <v>100000</v>
      </c>
    </row>
    <row r="92" spans="1:2">
      <c r="A92" s="35" t="s">
        <v>637</v>
      </c>
      <c r="B92" s="34">
        <v>75000</v>
      </c>
    </row>
    <row r="93" spans="1:2">
      <c r="A93" s="36" t="s">
        <v>1731</v>
      </c>
      <c r="B93" s="34">
        <v>75000</v>
      </c>
    </row>
    <row r="94" spans="1:2">
      <c r="A94" s="35" t="s">
        <v>1714</v>
      </c>
      <c r="B94" s="34">
        <v>400000</v>
      </c>
    </row>
    <row r="95" spans="1:2">
      <c r="A95" s="36" t="s">
        <v>1732</v>
      </c>
      <c r="B95" s="34">
        <v>200000</v>
      </c>
    </row>
    <row r="96" spans="1:2">
      <c r="A96" s="36" t="s">
        <v>1733</v>
      </c>
      <c r="B96" s="34">
        <v>200000</v>
      </c>
    </row>
    <row r="97" spans="1:2">
      <c r="A97" s="35" t="s">
        <v>946</v>
      </c>
      <c r="B97" s="34">
        <v>210000</v>
      </c>
    </row>
    <row r="98" spans="1:2">
      <c r="A98" s="36" t="s">
        <v>1734</v>
      </c>
      <c r="B98" s="34">
        <v>210000</v>
      </c>
    </row>
    <row r="99" spans="1:2">
      <c r="A99" s="35" t="s">
        <v>289</v>
      </c>
      <c r="B99" s="34">
        <v>150000</v>
      </c>
    </row>
    <row r="100" spans="1:2">
      <c r="A100" s="36" t="s">
        <v>1706</v>
      </c>
      <c r="B100" s="34">
        <v>150000</v>
      </c>
    </row>
    <row r="101" spans="1:2">
      <c r="A101" s="35" t="s">
        <v>182</v>
      </c>
      <c r="B101" s="34">
        <v>328000</v>
      </c>
    </row>
    <row r="102" spans="1:2">
      <c r="A102" s="36" t="s">
        <v>1710</v>
      </c>
      <c r="B102" s="34">
        <v>170000</v>
      </c>
    </row>
    <row r="103" spans="1:2">
      <c r="A103" s="36" t="s">
        <v>1735</v>
      </c>
      <c r="B103" s="34">
        <v>158000</v>
      </c>
    </row>
    <row r="104" spans="1:2">
      <c r="A104" s="35" t="s">
        <v>1697</v>
      </c>
      <c r="B104" s="34">
        <v>1285000</v>
      </c>
    </row>
    <row r="105" spans="1:2">
      <c r="A105" s="36" t="s">
        <v>1267</v>
      </c>
      <c r="B105" s="34">
        <v>1285000</v>
      </c>
    </row>
    <row r="106" spans="1:2">
      <c r="A106" s="35" t="s">
        <v>1725</v>
      </c>
      <c r="B106" s="34">
        <v>370000</v>
      </c>
    </row>
    <row r="107" spans="1:2">
      <c r="A107" s="36" t="s">
        <v>1736</v>
      </c>
      <c r="B107" s="34">
        <v>370000</v>
      </c>
    </row>
    <row r="108" spans="1:2">
      <c r="A108" s="35" t="s">
        <v>517</v>
      </c>
      <c r="B108" s="34">
        <v>150000</v>
      </c>
    </row>
    <row r="109" spans="1:2">
      <c r="A109" s="36" t="s">
        <v>1737</v>
      </c>
      <c r="B109" s="34">
        <v>150000</v>
      </c>
    </row>
    <row r="110" spans="1:2">
      <c r="A110" s="35" t="s">
        <v>489</v>
      </c>
      <c r="B110" s="34">
        <v>30000</v>
      </c>
    </row>
    <row r="111" spans="1:2">
      <c r="A111" s="36" t="s">
        <v>1738</v>
      </c>
      <c r="B111" s="34">
        <v>30000</v>
      </c>
    </row>
    <row r="112" spans="1:2">
      <c r="A112" s="35" t="s">
        <v>1739</v>
      </c>
      <c r="B112" s="34">
        <v>500000</v>
      </c>
    </row>
    <row r="113" spans="1:2">
      <c r="A113" s="36" t="s">
        <v>1740</v>
      </c>
      <c r="B113" s="34">
        <v>200000</v>
      </c>
    </row>
    <row r="114" spans="1:2">
      <c r="A114" s="36" t="s">
        <v>1741</v>
      </c>
      <c r="B114" s="34">
        <v>200000</v>
      </c>
    </row>
    <row r="115" spans="1:2">
      <c r="A115" s="36" t="s">
        <v>1742</v>
      </c>
      <c r="B115" s="34">
        <v>100000</v>
      </c>
    </row>
    <row r="116" spans="1:2">
      <c r="A116" s="35" t="s">
        <v>407</v>
      </c>
      <c r="B116" s="34">
        <v>1381250</v>
      </c>
    </row>
    <row r="117" spans="1:2">
      <c r="A117" s="36" t="s">
        <v>1262</v>
      </c>
      <c r="B117" s="34">
        <v>1381250</v>
      </c>
    </row>
    <row r="118" spans="1:2">
      <c r="A118" s="35" t="s">
        <v>1743</v>
      </c>
      <c r="B118" s="34">
        <v>3000000</v>
      </c>
    </row>
    <row r="119" spans="1:2">
      <c r="A119" s="36" t="s">
        <v>1710</v>
      </c>
      <c r="B119" s="34">
        <v>2700000</v>
      </c>
    </row>
    <row r="120" spans="1:2">
      <c r="A120" s="36" t="s">
        <v>1314</v>
      </c>
      <c r="B120" s="34">
        <v>300000</v>
      </c>
    </row>
    <row r="121" spans="1:2">
      <c r="A121" s="35" t="s">
        <v>1744</v>
      </c>
      <c r="B121" s="34">
        <v>228600</v>
      </c>
    </row>
    <row r="122" spans="1:2">
      <c r="A122" s="36" t="s">
        <v>1745</v>
      </c>
      <c r="B122" s="34">
        <v>228600</v>
      </c>
    </row>
    <row r="123" spans="1:2">
      <c r="A123" s="32" t="s">
        <v>1561</v>
      </c>
      <c r="B123" s="34">
        <v>3000000</v>
      </c>
    </row>
    <row r="124" spans="1:2">
      <c r="A124" s="35" t="s">
        <v>1685</v>
      </c>
      <c r="B124" s="34">
        <v>3000000</v>
      </c>
    </row>
    <row r="125" spans="1:2">
      <c r="A125" s="36" t="s">
        <v>1236</v>
      </c>
      <c r="B125" s="34">
        <v>3000000</v>
      </c>
    </row>
    <row r="126" spans="1:2">
      <c r="A126" s="32" t="s">
        <v>1746</v>
      </c>
      <c r="B126" s="34">
        <v>1800000</v>
      </c>
    </row>
    <row r="127" spans="1:2">
      <c r="A127" s="35" t="s">
        <v>1702</v>
      </c>
      <c r="B127" s="34">
        <v>1800000</v>
      </c>
    </row>
    <row r="128" spans="1:2">
      <c r="A128" s="36" t="s">
        <v>1286</v>
      </c>
      <c r="B128" s="34">
        <v>1800000</v>
      </c>
    </row>
    <row r="129" spans="1:2">
      <c r="A129" s="32" t="s">
        <v>1565</v>
      </c>
      <c r="B129" s="34">
        <v>4002269.58</v>
      </c>
    </row>
    <row r="130" spans="1:2">
      <c r="A130" s="35" t="s">
        <v>1685</v>
      </c>
      <c r="B130" s="34">
        <v>32269.58</v>
      </c>
    </row>
    <row r="131" spans="1:2">
      <c r="A131" s="36" t="s">
        <v>1730</v>
      </c>
      <c r="B131" s="34">
        <v>32269.58</v>
      </c>
    </row>
    <row r="132" spans="1:2">
      <c r="A132" s="35" t="s">
        <v>1714</v>
      </c>
      <c r="B132" s="34">
        <v>125000</v>
      </c>
    </row>
    <row r="133" spans="1:2">
      <c r="A133" s="36" t="s">
        <v>911</v>
      </c>
      <c r="B133" s="34">
        <v>125000</v>
      </c>
    </row>
    <row r="134" spans="1:2">
      <c r="A134" s="35" t="s">
        <v>946</v>
      </c>
      <c r="B134" s="34">
        <v>300000</v>
      </c>
    </row>
    <row r="135" spans="1:2">
      <c r="A135" s="36" t="s">
        <v>942</v>
      </c>
      <c r="B135" s="34">
        <v>300000</v>
      </c>
    </row>
    <row r="136" spans="1:2">
      <c r="A136" s="35" t="s">
        <v>581</v>
      </c>
      <c r="B136" s="34">
        <v>450000</v>
      </c>
    </row>
    <row r="137" spans="1:2">
      <c r="A137" s="36" t="s">
        <v>1027</v>
      </c>
      <c r="B137" s="34">
        <v>450000</v>
      </c>
    </row>
    <row r="138" spans="1:2">
      <c r="A138" s="35" t="s">
        <v>1710</v>
      </c>
      <c r="B138" s="34">
        <v>1675000</v>
      </c>
    </row>
    <row r="139" spans="1:2">
      <c r="A139" s="36" t="s">
        <v>1710</v>
      </c>
      <c r="B139" s="34">
        <v>1675000</v>
      </c>
    </row>
    <row r="140" spans="1:2">
      <c r="A140" s="35" t="s">
        <v>831</v>
      </c>
      <c r="B140" s="34">
        <v>1000000</v>
      </c>
    </row>
    <row r="141" spans="1:2">
      <c r="A141" s="36" t="s">
        <v>900</v>
      </c>
      <c r="B141" s="34">
        <v>1000000</v>
      </c>
    </row>
    <row r="142" spans="1:2">
      <c r="A142" s="35" t="s">
        <v>1747</v>
      </c>
      <c r="B142" s="34">
        <v>220000</v>
      </c>
    </row>
    <row r="143" spans="1:2">
      <c r="A143" s="36" t="s">
        <v>1106</v>
      </c>
      <c r="B143" s="34">
        <v>220000</v>
      </c>
    </row>
    <row r="144" spans="1:2">
      <c r="A144" s="35" t="s">
        <v>1748</v>
      </c>
      <c r="B144" s="34">
        <v>200000</v>
      </c>
    </row>
    <row r="145" spans="1:2">
      <c r="A145" s="36" t="s">
        <v>1115</v>
      </c>
      <c r="B145" s="34">
        <v>200000</v>
      </c>
    </row>
    <row r="146" spans="1:2">
      <c r="A146" s="32" t="s">
        <v>1749</v>
      </c>
      <c r="B146" s="34">
        <v>549463</v>
      </c>
    </row>
    <row r="147" spans="1:2">
      <c r="A147" s="35" t="s">
        <v>1685</v>
      </c>
      <c r="B147" s="34">
        <v>549463</v>
      </c>
    </row>
    <row r="148" spans="1:2">
      <c r="A148" s="36" t="s">
        <v>1750</v>
      </c>
      <c r="B148" s="34">
        <v>549463</v>
      </c>
    </row>
    <row r="149" spans="1:2">
      <c r="A149" s="31" t="s">
        <v>3</v>
      </c>
      <c r="B149" s="34">
        <v>30055024</v>
      </c>
    </row>
    <row r="150" spans="1:2">
      <c r="A150" s="32" t="s">
        <v>1615</v>
      </c>
      <c r="B150" s="34">
        <v>450000</v>
      </c>
    </row>
    <row r="151" spans="1:2">
      <c r="A151" s="35" t="s">
        <v>1751</v>
      </c>
      <c r="B151" s="34">
        <v>450000</v>
      </c>
    </row>
    <row r="152" spans="1:2">
      <c r="A152" s="36" t="s">
        <v>1752</v>
      </c>
      <c r="B152" s="34">
        <v>450000</v>
      </c>
    </row>
    <row r="153" spans="1:2">
      <c r="A153" s="32" t="s">
        <v>1618</v>
      </c>
      <c r="B153" s="34">
        <v>8500000</v>
      </c>
    </row>
    <row r="154" spans="1:2">
      <c r="A154" s="35" t="s">
        <v>207</v>
      </c>
      <c r="B154" s="34">
        <v>2000000</v>
      </c>
    </row>
    <row r="155" spans="1:2">
      <c r="A155" s="36" t="s">
        <v>1753</v>
      </c>
      <c r="B155" s="34">
        <v>250000</v>
      </c>
    </row>
    <row r="156" spans="1:2">
      <c r="A156" s="36" t="s">
        <v>1754</v>
      </c>
      <c r="B156" s="34">
        <v>250000</v>
      </c>
    </row>
    <row r="157" spans="1:2">
      <c r="A157" s="36" t="s">
        <v>1755</v>
      </c>
      <c r="B157" s="34">
        <v>250000</v>
      </c>
    </row>
    <row r="158" spans="1:2">
      <c r="A158" s="36" t="s">
        <v>1756</v>
      </c>
      <c r="B158" s="34">
        <v>250000</v>
      </c>
    </row>
    <row r="159" spans="1:2">
      <c r="A159" s="36" t="s">
        <v>1355</v>
      </c>
      <c r="B159" s="34">
        <v>270000</v>
      </c>
    </row>
    <row r="160" spans="1:2">
      <c r="A160" s="36" t="s">
        <v>1757</v>
      </c>
      <c r="B160" s="34">
        <v>30000</v>
      </c>
    </row>
    <row r="161" spans="1:2">
      <c r="A161" s="36" t="s">
        <v>1710</v>
      </c>
      <c r="B161" s="34">
        <v>700000</v>
      </c>
    </row>
    <row r="162" spans="1:2">
      <c r="A162" s="35" t="s">
        <v>812</v>
      </c>
      <c r="B162" s="34">
        <v>2350000</v>
      </c>
    </row>
    <row r="163" spans="1:2">
      <c r="A163" s="36" t="s">
        <v>1519</v>
      </c>
      <c r="B163" s="34">
        <v>2350000</v>
      </c>
    </row>
    <row r="164" spans="1:2">
      <c r="A164" s="35" t="s">
        <v>1695</v>
      </c>
      <c r="B164" s="34">
        <v>2500000</v>
      </c>
    </row>
    <row r="165" spans="1:2">
      <c r="A165" s="36" t="s">
        <v>1758</v>
      </c>
      <c r="B165" s="34">
        <v>2500000</v>
      </c>
    </row>
    <row r="166" spans="1:2">
      <c r="A166" s="35" t="s">
        <v>682</v>
      </c>
      <c r="B166" s="34">
        <v>1650000</v>
      </c>
    </row>
    <row r="167" spans="1:2">
      <c r="A167" s="36" t="s">
        <v>1410</v>
      </c>
      <c r="B167" s="34">
        <v>1500000</v>
      </c>
    </row>
    <row r="168" spans="1:2">
      <c r="A168" s="36" t="s">
        <v>1366</v>
      </c>
      <c r="B168" s="34">
        <v>150000</v>
      </c>
    </row>
    <row r="169" spans="1:2">
      <c r="A169" s="32" t="s">
        <v>1602</v>
      </c>
      <c r="B169" s="34">
        <v>586332</v>
      </c>
    </row>
    <row r="170" spans="1:2">
      <c r="A170" s="35" t="s">
        <v>1759</v>
      </c>
      <c r="B170" s="34">
        <v>100000</v>
      </c>
    </row>
    <row r="171" spans="1:2">
      <c r="A171" s="36" t="s">
        <v>1760</v>
      </c>
      <c r="B171" s="34">
        <v>100000</v>
      </c>
    </row>
    <row r="172" spans="1:2">
      <c r="A172" s="35" t="s">
        <v>657</v>
      </c>
      <c r="B172" s="34">
        <v>220000</v>
      </c>
    </row>
    <row r="173" spans="1:2">
      <c r="A173" s="36" t="s">
        <v>1761</v>
      </c>
      <c r="B173" s="34">
        <v>220000</v>
      </c>
    </row>
    <row r="174" spans="1:2">
      <c r="A174" s="35" t="s">
        <v>207</v>
      </c>
      <c r="B174" s="34">
        <v>216332</v>
      </c>
    </row>
    <row r="175" spans="1:2">
      <c r="A175" s="36" t="s">
        <v>1762</v>
      </c>
      <c r="B175" s="34">
        <v>216332</v>
      </c>
    </row>
    <row r="176" spans="1:2">
      <c r="A176" s="35" t="s">
        <v>812</v>
      </c>
      <c r="B176" s="34">
        <v>50000</v>
      </c>
    </row>
    <row r="177" spans="1:2">
      <c r="A177" s="36" t="s">
        <v>1763</v>
      </c>
      <c r="B177" s="34">
        <v>50000</v>
      </c>
    </row>
    <row r="178" spans="1:2">
      <c r="A178" s="32" t="s">
        <v>1710</v>
      </c>
      <c r="B178" s="34">
        <v>4748692</v>
      </c>
    </row>
    <row r="179" spans="1:2">
      <c r="A179" s="35" t="s">
        <v>1764</v>
      </c>
      <c r="B179" s="34">
        <v>588000</v>
      </c>
    </row>
    <row r="180" spans="1:2">
      <c r="A180" s="36" t="s">
        <v>1765</v>
      </c>
      <c r="B180" s="34">
        <v>588000</v>
      </c>
    </row>
    <row r="181" spans="1:2">
      <c r="A181" s="35" t="s">
        <v>1695</v>
      </c>
      <c r="B181" s="34">
        <v>1000000</v>
      </c>
    </row>
    <row r="182" spans="1:2">
      <c r="A182" s="36" t="s">
        <v>1516</v>
      </c>
      <c r="B182" s="34">
        <v>1000000</v>
      </c>
    </row>
    <row r="183" spans="1:2">
      <c r="A183" s="35" t="s">
        <v>1509</v>
      </c>
      <c r="B183" s="34">
        <v>200000</v>
      </c>
    </row>
    <row r="184" spans="1:2">
      <c r="A184" s="36" t="s">
        <v>1505</v>
      </c>
      <c r="B184" s="34">
        <v>200000</v>
      </c>
    </row>
    <row r="185" spans="1:2">
      <c r="A185" s="35" t="s">
        <v>682</v>
      </c>
      <c r="B185" s="34">
        <v>2000000</v>
      </c>
    </row>
    <row r="186" spans="1:2">
      <c r="A186" s="36" t="s">
        <v>1437</v>
      </c>
      <c r="B186" s="34">
        <v>1800000</v>
      </c>
    </row>
    <row r="187" spans="1:2">
      <c r="A187" s="36" t="s">
        <v>1766</v>
      </c>
      <c r="B187" s="34">
        <v>200000</v>
      </c>
    </row>
    <row r="188" spans="1:2">
      <c r="A188" s="35" t="s">
        <v>112</v>
      </c>
      <c r="B188" s="34">
        <v>160692</v>
      </c>
    </row>
    <row r="189" spans="1:2">
      <c r="A189" s="36" t="s">
        <v>1767</v>
      </c>
      <c r="B189" s="34">
        <v>160692</v>
      </c>
    </row>
    <row r="190" spans="1:2">
      <c r="A190" s="35" t="s">
        <v>154</v>
      </c>
      <c r="B190" s="34">
        <v>800000</v>
      </c>
    </row>
    <row r="191" spans="1:2">
      <c r="A191" s="36" t="s">
        <v>1768</v>
      </c>
      <c r="B191" s="34">
        <v>800000</v>
      </c>
    </row>
    <row r="192" spans="1:2">
      <c r="A192" s="32" t="s">
        <v>1727</v>
      </c>
      <c r="B192" s="34">
        <v>3825000</v>
      </c>
    </row>
    <row r="193" spans="1:2">
      <c r="A193" s="35" t="s">
        <v>1759</v>
      </c>
      <c r="B193" s="34">
        <v>455000</v>
      </c>
    </row>
    <row r="194" spans="1:2">
      <c r="A194" s="36" t="s">
        <v>1088</v>
      </c>
      <c r="B194" s="34">
        <v>455000</v>
      </c>
    </row>
    <row r="195" spans="1:2">
      <c r="A195" s="35" t="s">
        <v>812</v>
      </c>
      <c r="B195" s="34">
        <v>100000</v>
      </c>
    </row>
    <row r="196" spans="1:2">
      <c r="A196" s="36" t="s">
        <v>1769</v>
      </c>
      <c r="B196" s="34">
        <v>100000</v>
      </c>
    </row>
    <row r="197" spans="1:2">
      <c r="A197" s="35" t="s">
        <v>154</v>
      </c>
      <c r="B197" s="34">
        <v>400000</v>
      </c>
    </row>
    <row r="198" spans="1:2">
      <c r="A198" s="36" t="s">
        <v>1770</v>
      </c>
      <c r="B198" s="34">
        <v>400000</v>
      </c>
    </row>
    <row r="199" spans="1:2">
      <c r="A199" s="35" t="s">
        <v>3</v>
      </c>
      <c r="B199" s="34">
        <v>1920000</v>
      </c>
    </row>
    <row r="200" spans="1:2">
      <c r="A200" s="36" t="s">
        <v>1294</v>
      </c>
      <c r="B200" s="34">
        <v>700000</v>
      </c>
    </row>
    <row r="201" spans="1:2">
      <c r="A201" s="36" t="s">
        <v>1227</v>
      </c>
      <c r="B201" s="34">
        <v>500000</v>
      </c>
    </row>
    <row r="202" spans="1:2">
      <c r="A202" s="36" t="s">
        <v>1191</v>
      </c>
      <c r="B202" s="34">
        <v>720000</v>
      </c>
    </row>
    <row r="203" spans="1:2">
      <c r="A203" s="35" t="s">
        <v>441</v>
      </c>
      <c r="B203" s="34">
        <v>500000</v>
      </c>
    </row>
    <row r="204" spans="1:2">
      <c r="A204" s="36" t="s">
        <v>1300</v>
      </c>
      <c r="B204" s="34">
        <v>500000</v>
      </c>
    </row>
    <row r="205" spans="1:2">
      <c r="A205" s="35" t="s">
        <v>739</v>
      </c>
      <c r="B205" s="34">
        <v>450000</v>
      </c>
    </row>
    <row r="206" spans="1:2">
      <c r="A206" s="36" t="s">
        <v>1710</v>
      </c>
      <c r="B206" s="34">
        <v>450000</v>
      </c>
    </row>
    <row r="207" spans="1:2">
      <c r="A207" s="32" t="s">
        <v>1561</v>
      </c>
      <c r="B207" s="34">
        <v>9175000</v>
      </c>
    </row>
    <row r="208" spans="1:2">
      <c r="A208" s="35" t="s">
        <v>133</v>
      </c>
      <c r="B208" s="34">
        <v>2500000</v>
      </c>
    </row>
    <row r="209" spans="1:2">
      <c r="A209" s="36" t="s">
        <v>1710</v>
      </c>
      <c r="B209" s="34">
        <v>2500000</v>
      </c>
    </row>
    <row r="210" spans="1:2">
      <c r="A210" s="35" t="s">
        <v>657</v>
      </c>
      <c r="B210" s="34">
        <v>1500000</v>
      </c>
    </row>
    <row r="211" spans="1:2">
      <c r="A211" s="36" t="s">
        <v>1710</v>
      </c>
      <c r="B211" s="34">
        <v>400000</v>
      </c>
    </row>
    <row r="212" spans="1:2">
      <c r="A212" s="36" t="s">
        <v>1147</v>
      </c>
      <c r="B212" s="34">
        <v>1100000</v>
      </c>
    </row>
    <row r="213" spans="1:2">
      <c r="A213" s="35" t="s">
        <v>812</v>
      </c>
      <c r="B213" s="34">
        <v>180000</v>
      </c>
    </row>
    <row r="214" spans="1:2">
      <c r="A214" s="36" t="s">
        <v>1519</v>
      </c>
      <c r="B214" s="34">
        <v>180000</v>
      </c>
    </row>
    <row r="215" spans="1:2">
      <c r="A215" s="35" t="s">
        <v>154</v>
      </c>
      <c r="B215" s="34">
        <v>3695000</v>
      </c>
    </row>
    <row r="216" spans="1:2">
      <c r="A216" s="36" t="s">
        <v>630</v>
      </c>
      <c r="B216" s="34">
        <v>1995000</v>
      </c>
    </row>
    <row r="217" spans="1:2">
      <c r="A217" s="36" t="s">
        <v>1113</v>
      </c>
      <c r="B217" s="34">
        <v>500000</v>
      </c>
    </row>
    <row r="218" spans="1:2">
      <c r="A218" s="36" t="s">
        <v>1188</v>
      </c>
      <c r="B218" s="34">
        <v>1200000</v>
      </c>
    </row>
    <row r="219" spans="1:2">
      <c r="A219" s="35" t="s">
        <v>199</v>
      </c>
      <c r="B219" s="34">
        <v>1300000</v>
      </c>
    </row>
    <row r="220" spans="1:2">
      <c r="A220" s="36" t="s">
        <v>1118</v>
      </c>
      <c r="B220" s="34">
        <v>1000000</v>
      </c>
    </row>
    <row r="221" spans="1:2">
      <c r="A221" s="36" t="s">
        <v>1203</v>
      </c>
      <c r="B221" s="34">
        <v>300000</v>
      </c>
    </row>
    <row r="222" spans="1:2">
      <c r="A222" s="32" t="s">
        <v>1771</v>
      </c>
      <c r="B222" s="34">
        <v>1200000</v>
      </c>
    </row>
    <row r="223" spans="1:2">
      <c r="A223" s="35" t="s">
        <v>1772</v>
      </c>
      <c r="B223" s="34">
        <v>1200000</v>
      </c>
    </row>
    <row r="224" spans="1:2">
      <c r="A224" s="36" t="s">
        <v>1234</v>
      </c>
      <c r="B224" s="34">
        <v>1200000</v>
      </c>
    </row>
    <row r="225" spans="1:2">
      <c r="A225" s="32" t="s">
        <v>1565</v>
      </c>
      <c r="B225" s="34">
        <v>1150000</v>
      </c>
    </row>
    <row r="226" spans="1:2">
      <c r="A226" s="35" t="s">
        <v>1710</v>
      </c>
      <c r="B226" s="34">
        <v>400000</v>
      </c>
    </row>
    <row r="227" spans="1:2">
      <c r="A227" s="36" t="s">
        <v>1031</v>
      </c>
      <c r="B227" s="34">
        <v>400000</v>
      </c>
    </row>
    <row r="228" spans="1:2">
      <c r="A228" s="35" t="s">
        <v>1773</v>
      </c>
      <c r="B228" s="34">
        <v>300000</v>
      </c>
    </row>
    <row r="229" spans="1:2">
      <c r="A229" s="36" t="s">
        <v>937</v>
      </c>
      <c r="B229" s="34">
        <v>300000</v>
      </c>
    </row>
    <row r="230" spans="1:2">
      <c r="A230" s="35" t="s">
        <v>739</v>
      </c>
      <c r="B230" s="34">
        <v>450000</v>
      </c>
    </row>
    <row r="231" spans="1:2">
      <c r="A231" s="36" t="s">
        <v>1774</v>
      </c>
      <c r="B231" s="34">
        <v>450000</v>
      </c>
    </row>
    <row r="232" spans="1:2">
      <c r="A232" s="32" t="s">
        <v>79</v>
      </c>
      <c r="B232" s="34">
        <v>420000</v>
      </c>
    </row>
    <row r="233" spans="1:2">
      <c r="A233" s="35" t="s">
        <v>133</v>
      </c>
      <c r="B233" s="34">
        <v>170000</v>
      </c>
    </row>
    <row r="234" spans="1:2">
      <c r="A234" s="36" t="s">
        <v>1775</v>
      </c>
      <c r="B234" s="34">
        <v>170000</v>
      </c>
    </row>
    <row r="235" spans="1:2">
      <c r="A235" s="35" t="s">
        <v>154</v>
      </c>
      <c r="B235" s="34">
        <v>250000</v>
      </c>
    </row>
    <row r="236" spans="1:2">
      <c r="A236" s="36" t="s">
        <v>1776</v>
      </c>
      <c r="B236" s="34">
        <v>250000</v>
      </c>
    </row>
    <row r="237" spans="1:2">
      <c r="A237" s="31" t="s">
        <v>4</v>
      </c>
      <c r="B237" s="34">
        <v>25272900</v>
      </c>
    </row>
    <row r="238" spans="1:2">
      <c r="A238" s="32" t="s">
        <v>1777</v>
      </c>
      <c r="B238" s="34">
        <v>380000</v>
      </c>
    </row>
    <row r="239" spans="1:2">
      <c r="A239" s="35" t="s">
        <v>1778</v>
      </c>
      <c r="B239" s="34">
        <v>380000</v>
      </c>
    </row>
    <row r="240" spans="1:2">
      <c r="A240" s="36" t="s">
        <v>1779</v>
      </c>
      <c r="B240" s="34">
        <v>380000</v>
      </c>
    </row>
    <row r="241" spans="1:2">
      <c r="A241" s="32" t="s">
        <v>1618</v>
      </c>
      <c r="B241" s="34">
        <v>5250000</v>
      </c>
    </row>
    <row r="242" spans="1:2">
      <c r="A242" s="35" t="s">
        <v>770</v>
      </c>
      <c r="B242" s="34">
        <v>1250000</v>
      </c>
    </row>
    <row r="243" spans="1:2">
      <c r="A243" s="36" t="s">
        <v>1780</v>
      </c>
      <c r="B243" s="34">
        <v>1250000</v>
      </c>
    </row>
    <row r="244" spans="1:2">
      <c r="A244" s="35" t="s">
        <v>38</v>
      </c>
      <c r="B244" s="34">
        <v>1250000</v>
      </c>
    </row>
    <row r="245" spans="1:2">
      <c r="A245" s="36" t="s">
        <v>1387</v>
      </c>
      <c r="B245" s="34">
        <v>1250000</v>
      </c>
    </row>
    <row r="246" spans="1:2">
      <c r="A246" s="35" t="s">
        <v>394</v>
      </c>
      <c r="B246" s="34">
        <v>1250000</v>
      </c>
    </row>
    <row r="247" spans="1:2">
      <c r="A247" s="36" t="s">
        <v>1339</v>
      </c>
      <c r="B247" s="34">
        <v>1250000</v>
      </c>
    </row>
    <row r="248" spans="1:2">
      <c r="A248" s="35" t="s">
        <v>126</v>
      </c>
      <c r="B248" s="34">
        <v>1500000</v>
      </c>
    </row>
    <row r="249" spans="1:2">
      <c r="A249" s="36" t="s">
        <v>1781</v>
      </c>
      <c r="B249" s="34">
        <v>1500000</v>
      </c>
    </row>
    <row r="250" spans="1:2">
      <c r="A250" s="32" t="s">
        <v>1602</v>
      </c>
      <c r="B250" s="34">
        <v>2640000</v>
      </c>
    </row>
    <row r="251" spans="1:2">
      <c r="A251" s="35" t="s">
        <v>1782</v>
      </c>
      <c r="B251" s="34">
        <v>800000</v>
      </c>
    </row>
    <row r="252" spans="1:2">
      <c r="A252" s="36" t="s">
        <v>1783</v>
      </c>
      <c r="B252" s="34">
        <v>100000</v>
      </c>
    </row>
    <row r="253" spans="1:2">
      <c r="A253" s="36" t="s">
        <v>1784</v>
      </c>
      <c r="B253" s="34">
        <v>100000</v>
      </c>
    </row>
    <row r="254" spans="1:2">
      <c r="A254" s="36" t="s">
        <v>1785</v>
      </c>
      <c r="B254" s="34">
        <v>600000</v>
      </c>
    </row>
    <row r="255" spans="1:2">
      <c r="A255" s="35" t="s">
        <v>774</v>
      </c>
      <c r="B255" s="34">
        <v>585000</v>
      </c>
    </row>
    <row r="256" spans="1:2">
      <c r="A256" s="36" t="s">
        <v>1786</v>
      </c>
      <c r="B256" s="34">
        <v>350000</v>
      </c>
    </row>
    <row r="257" spans="1:2">
      <c r="A257" s="36" t="s">
        <v>1787</v>
      </c>
      <c r="B257" s="34">
        <v>35000</v>
      </c>
    </row>
    <row r="258" spans="1:2">
      <c r="A258" s="36" t="s">
        <v>1788</v>
      </c>
      <c r="B258" s="34">
        <v>200000</v>
      </c>
    </row>
    <row r="259" spans="1:2">
      <c r="A259" s="35" t="s">
        <v>1789</v>
      </c>
      <c r="B259" s="34">
        <v>100000</v>
      </c>
    </row>
    <row r="260" spans="1:2">
      <c r="A260" s="36" t="s">
        <v>1790</v>
      </c>
      <c r="B260" s="34">
        <v>100000</v>
      </c>
    </row>
    <row r="261" spans="1:2">
      <c r="A261" s="35" t="s">
        <v>481</v>
      </c>
      <c r="B261" s="34">
        <v>305000</v>
      </c>
    </row>
    <row r="262" spans="1:2">
      <c r="A262" s="36" t="s">
        <v>1395</v>
      </c>
      <c r="B262" s="34">
        <v>98000</v>
      </c>
    </row>
    <row r="263" spans="1:2">
      <c r="A263" s="36" t="s">
        <v>1791</v>
      </c>
      <c r="B263" s="34">
        <v>207000</v>
      </c>
    </row>
    <row r="264" spans="1:2">
      <c r="A264" s="35" t="s">
        <v>38</v>
      </c>
      <c r="B264" s="34">
        <v>550000</v>
      </c>
    </row>
    <row r="265" spans="1:2">
      <c r="A265" s="36" t="s">
        <v>1342</v>
      </c>
      <c r="B265" s="34">
        <v>250000</v>
      </c>
    </row>
    <row r="266" spans="1:2">
      <c r="A266" s="36" t="s">
        <v>1792</v>
      </c>
      <c r="B266" s="34">
        <v>300000</v>
      </c>
    </row>
    <row r="267" spans="1:2">
      <c r="A267" s="35" t="s">
        <v>394</v>
      </c>
      <c r="B267" s="34">
        <v>50000</v>
      </c>
    </row>
    <row r="268" spans="1:2">
      <c r="A268" s="36" t="s">
        <v>1793</v>
      </c>
      <c r="B268" s="34">
        <v>50000</v>
      </c>
    </row>
    <row r="269" spans="1:2">
      <c r="A269" s="35" t="s">
        <v>1710</v>
      </c>
      <c r="B269" s="34">
        <v>250000</v>
      </c>
    </row>
    <row r="270" spans="1:2">
      <c r="A270" s="36" t="s">
        <v>1322</v>
      </c>
      <c r="B270" s="34">
        <v>250000</v>
      </c>
    </row>
    <row r="271" spans="1:2">
      <c r="A271" s="32" t="s">
        <v>1794</v>
      </c>
      <c r="B271" s="34">
        <v>4045000</v>
      </c>
    </row>
    <row r="272" spans="1:2">
      <c r="A272" s="35" t="s">
        <v>1778</v>
      </c>
      <c r="B272" s="34">
        <v>4045000</v>
      </c>
    </row>
    <row r="273" spans="1:2">
      <c r="A273" s="36" t="s">
        <v>1359</v>
      </c>
      <c r="B273" s="34">
        <v>355250</v>
      </c>
    </row>
    <row r="274" spans="1:2">
      <c r="A274" s="36" t="s">
        <v>1157</v>
      </c>
      <c r="B274" s="34">
        <v>3689750</v>
      </c>
    </row>
    <row r="275" spans="1:2">
      <c r="A275" s="32" t="s">
        <v>1795</v>
      </c>
      <c r="B275" s="34">
        <v>500000</v>
      </c>
    </row>
    <row r="276" spans="1:2">
      <c r="A276" s="35" t="s">
        <v>1778</v>
      </c>
      <c r="B276" s="34">
        <v>500000</v>
      </c>
    </row>
    <row r="277" spans="1:2">
      <c r="A277" s="36" t="s">
        <v>1385</v>
      </c>
      <c r="B277" s="34">
        <v>500000</v>
      </c>
    </row>
    <row r="278" spans="1:2">
      <c r="A278" s="36" t="s">
        <v>1796</v>
      </c>
      <c r="B278" s="34">
        <v>0</v>
      </c>
    </row>
    <row r="279" spans="1:2">
      <c r="A279" s="36" t="s">
        <v>1159</v>
      </c>
      <c r="B279" s="34">
        <v>0</v>
      </c>
    </row>
    <row r="280" spans="1:2">
      <c r="A280" s="32" t="s">
        <v>1710</v>
      </c>
      <c r="B280" s="34">
        <v>1447900</v>
      </c>
    </row>
    <row r="281" spans="1:2">
      <c r="A281" s="35" t="s">
        <v>1797</v>
      </c>
      <c r="B281" s="34">
        <v>100000</v>
      </c>
    </row>
    <row r="282" spans="1:2">
      <c r="A282" s="36" t="s">
        <v>1798</v>
      </c>
      <c r="B282" s="34">
        <v>100000</v>
      </c>
    </row>
    <row r="283" spans="1:2">
      <c r="A283" s="35" t="s">
        <v>774</v>
      </c>
      <c r="B283" s="34">
        <v>150000</v>
      </c>
    </row>
    <row r="284" spans="1:2">
      <c r="A284" s="36" t="s">
        <v>1799</v>
      </c>
      <c r="B284" s="34">
        <v>150000</v>
      </c>
    </row>
    <row r="285" spans="1:2">
      <c r="A285" s="35" t="s">
        <v>481</v>
      </c>
      <c r="B285" s="34">
        <v>597900</v>
      </c>
    </row>
    <row r="286" spans="1:2">
      <c r="A286" s="36" t="s">
        <v>1800</v>
      </c>
      <c r="B286" s="34">
        <v>597900</v>
      </c>
    </row>
    <row r="287" spans="1:2">
      <c r="A287" s="35" t="s">
        <v>1778</v>
      </c>
      <c r="B287" s="34">
        <v>500000</v>
      </c>
    </row>
    <row r="288" spans="1:2">
      <c r="A288" s="36" t="s">
        <v>1801</v>
      </c>
      <c r="B288" s="34">
        <v>500000</v>
      </c>
    </row>
    <row r="289" spans="1:2">
      <c r="A289" s="35" t="s">
        <v>126</v>
      </c>
      <c r="B289" s="34">
        <v>100000</v>
      </c>
    </row>
    <row r="290" spans="1:2">
      <c r="A290" s="36" t="s">
        <v>1802</v>
      </c>
      <c r="B290" s="34">
        <v>100000</v>
      </c>
    </row>
    <row r="291" spans="1:2">
      <c r="A291" s="32" t="s">
        <v>1727</v>
      </c>
      <c r="B291" s="34">
        <v>1510000</v>
      </c>
    </row>
    <row r="292" spans="1:2">
      <c r="A292" s="35" t="s">
        <v>770</v>
      </c>
      <c r="B292" s="34">
        <v>100000</v>
      </c>
    </row>
    <row r="293" spans="1:2">
      <c r="A293" s="36" t="s">
        <v>1803</v>
      </c>
      <c r="B293" s="34">
        <v>100000</v>
      </c>
    </row>
    <row r="294" spans="1:2">
      <c r="A294" s="35" t="s">
        <v>1782</v>
      </c>
      <c r="B294" s="34">
        <v>360000</v>
      </c>
    </row>
    <row r="295" spans="1:2">
      <c r="A295" s="36" t="s">
        <v>1785</v>
      </c>
      <c r="B295" s="34">
        <v>360000</v>
      </c>
    </row>
    <row r="296" spans="1:2">
      <c r="A296" s="35" t="s">
        <v>126</v>
      </c>
      <c r="B296" s="34">
        <v>500000</v>
      </c>
    </row>
    <row r="297" spans="1:2">
      <c r="A297" s="36" t="s">
        <v>1011</v>
      </c>
      <c r="B297" s="34">
        <v>500000</v>
      </c>
    </row>
    <row r="298" spans="1:2">
      <c r="A298" s="35" t="s">
        <v>1804</v>
      </c>
      <c r="B298" s="34">
        <v>250000</v>
      </c>
    </row>
    <row r="299" spans="1:2">
      <c r="A299" s="36" t="s">
        <v>1318</v>
      </c>
      <c r="B299" s="34">
        <v>250000</v>
      </c>
    </row>
    <row r="300" spans="1:2">
      <c r="A300" s="35" t="s">
        <v>1138</v>
      </c>
      <c r="B300" s="34">
        <v>300000</v>
      </c>
    </row>
    <row r="301" spans="1:2">
      <c r="A301" s="36" t="s">
        <v>1134</v>
      </c>
      <c r="B301" s="34">
        <v>300000</v>
      </c>
    </row>
    <row r="302" spans="1:2">
      <c r="A302" s="32" t="s">
        <v>1561</v>
      </c>
      <c r="B302" s="34">
        <v>4000000</v>
      </c>
    </row>
    <row r="303" spans="1:2">
      <c r="A303" s="35" t="s">
        <v>481</v>
      </c>
      <c r="B303" s="34">
        <v>1800000</v>
      </c>
    </row>
    <row r="304" spans="1:2">
      <c r="A304" s="36" t="s">
        <v>1209</v>
      </c>
      <c r="B304" s="34">
        <v>1800000</v>
      </c>
    </row>
    <row r="305" spans="1:2">
      <c r="A305" s="35" t="s">
        <v>1778</v>
      </c>
      <c r="B305" s="34">
        <v>1200000</v>
      </c>
    </row>
    <row r="306" spans="1:2">
      <c r="A306" s="36" t="s">
        <v>889</v>
      </c>
      <c r="B306" s="34">
        <v>1200000</v>
      </c>
    </row>
    <row r="307" spans="1:2">
      <c r="A307" s="35" t="s">
        <v>1710</v>
      </c>
      <c r="B307" s="34">
        <v>1000000</v>
      </c>
    </row>
    <row r="308" spans="1:2">
      <c r="A308" s="36" t="s">
        <v>1051</v>
      </c>
      <c r="B308" s="34">
        <v>1000000</v>
      </c>
    </row>
    <row r="309" spans="1:2">
      <c r="A309" s="32" t="s">
        <v>1565</v>
      </c>
      <c r="B309" s="34">
        <v>5000000</v>
      </c>
    </row>
    <row r="310" spans="1:2">
      <c r="A310" s="35" t="s">
        <v>1805</v>
      </c>
      <c r="B310" s="34">
        <v>1700000</v>
      </c>
    </row>
    <row r="311" spans="1:2">
      <c r="A311" s="36" t="s">
        <v>963</v>
      </c>
      <c r="B311" s="34">
        <v>300000</v>
      </c>
    </row>
    <row r="312" spans="1:2">
      <c r="A312" s="36" t="s">
        <v>961</v>
      </c>
      <c r="B312" s="34">
        <v>500000</v>
      </c>
    </row>
    <row r="313" spans="1:2">
      <c r="A313" s="36" t="s">
        <v>1037</v>
      </c>
      <c r="B313" s="34">
        <v>400000</v>
      </c>
    </row>
    <row r="314" spans="1:2">
      <c r="A314" s="36" t="s">
        <v>1065</v>
      </c>
      <c r="B314" s="34">
        <v>500000</v>
      </c>
    </row>
    <row r="315" spans="1:2">
      <c r="A315" s="35" t="s">
        <v>1710</v>
      </c>
      <c r="B315" s="34">
        <v>2600000</v>
      </c>
    </row>
    <row r="316" spans="1:2">
      <c r="A316" s="36" t="s">
        <v>1019</v>
      </c>
      <c r="B316" s="34">
        <v>500000</v>
      </c>
    </row>
    <row r="317" spans="1:2">
      <c r="A317" s="36" t="s">
        <v>1058</v>
      </c>
      <c r="B317" s="34">
        <v>600000</v>
      </c>
    </row>
    <row r="318" spans="1:2">
      <c r="A318" s="36" t="s">
        <v>972</v>
      </c>
      <c r="B318" s="34">
        <v>1500000</v>
      </c>
    </row>
    <row r="319" spans="1:2">
      <c r="A319" s="35" t="s">
        <v>999</v>
      </c>
      <c r="B319" s="34">
        <v>500000</v>
      </c>
    </row>
    <row r="320" spans="1:2">
      <c r="A320" s="36" t="s">
        <v>995</v>
      </c>
      <c r="B320" s="34">
        <v>500000</v>
      </c>
    </row>
    <row r="321" spans="1:2">
      <c r="A321" s="35" t="s">
        <v>929</v>
      </c>
      <c r="B321" s="34">
        <v>200000</v>
      </c>
    </row>
    <row r="322" spans="1:2">
      <c r="A322" s="36" t="s">
        <v>926</v>
      </c>
      <c r="B322" s="34">
        <v>200000</v>
      </c>
    </row>
    <row r="323" spans="1:2">
      <c r="A323" s="32" t="s">
        <v>1806</v>
      </c>
      <c r="B323" s="34">
        <v>500000</v>
      </c>
    </row>
    <row r="324" spans="1:2">
      <c r="A324" s="35" t="s">
        <v>999</v>
      </c>
      <c r="B324" s="34">
        <v>500000</v>
      </c>
    </row>
    <row r="325" spans="1:2">
      <c r="A325" s="36" t="s">
        <v>1283</v>
      </c>
      <c r="B325" s="34">
        <v>500000</v>
      </c>
    </row>
    <row r="326" spans="1:2">
      <c r="A326" s="31" t="s">
        <v>1566</v>
      </c>
      <c r="B326" s="34">
        <v>250000</v>
      </c>
    </row>
    <row r="327" spans="1:2">
      <c r="A327" s="32" t="s">
        <v>1710</v>
      </c>
      <c r="B327" s="34">
        <v>250000</v>
      </c>
    </row>
    <row r="328" spans="1:2">
      <c r="A328" s="35" t="s">
        <v>84</v>
      </c>
      <c r="B328" s="34">
        <v>250000</v>
      </c>
    </row>
    <row r="329" spans="1:2">
      <c r="A329" s="36" t="s">
        <v>1807</v>
      </c>
      <c r="B329" s="34">
        <v>250000</v>
      </c>
    </row>
    <row r="330" spans="1:2">
      <c r="A330" s="31" t="s">
        <v>1569</v>
      </c>
      <c r="B330" s="34">
        <v>16060909</v>
      </c>
    </row>
    <row r="331" spans="1:2">
      <c r="A331" s="32" t="s">
        <v>1808</v>
      </c>
      <c r="B331" s="34">
        <v>4408200</v>
      </c>
    </row>
    <row r="332" spans="1:2">
      <c r="A332" s="35" t="s">
        <v>812</v>
      </c>
      <c r="B332" s="34">
        <v>4408200</v>
      </c>
    </row>
    <row r="333" spans="1:2">
      <c r="A333" s="36" t="s">
        <v>1809</v>
      </c>
      <c r="B333" s="34">
        <v>4408200</v>
      </c>
    </row>
    <row r="334" spans="1:2">
      <c r="A334" s="32" t="s">
        <v>1810</v>
      </c>
      <c r="B334" s="34">
        <v>3114309</v>
      </c>
    </row>
    <row r="335" spans="1:2">
      <c r="A335" s="35" t="s">
        <v>84</v>
      </c>
      <c r="B335" s="34">
        <v>3114309</v>
      </c>
    </row>
    <row r="336" spans="1:2">
      <c r="A336" s="36" t="s">
        <v>1330</v>
      </c>
      <c r="B336" s="34">
        <v>3114309</v>
      </c>
    </row>
    <row r="337" spans="1:2">
      <c r="A337" s="32" t="s">
        <v>1811</v>
      </c>
      <c r="B337" s="34">
        <v>1962400</v>
      </c>
    </row>
    <row r="338" spans="1:2">
      <c r="A338" s="35" t="s">
        <v>84</v>
      </c>
      <c r="B338" s="34">
        <v>1962400</v>
      </c>
    </row>
    <row r="339" spans="1:2">
      <c r="A339" s="36" t="s">
        <v>1396</v>
      </c>
      <c r="B339" s="34">
        <v>1962400</v>
      </c>
    </row>
    <row r="340" spans="1:2">
      <c r="A340" s="32" t="s">
        <v>1710</v>
      </c>
      <c r="B340" s="34">
        <v>2000000</v>
      </c>
    </row>
    <row r="341" spans="1:2">
      <c r="A341" s="35" t="s">
        <v>84</v>
      </c>
      <c r="B341" s="34">
        <v>2000000</v>
      </c>
    </row>
    <row r="342" spans="1:2">
      <c r="A342" s="36" t="s">
        <v>1812</v>
      </c>
      <c r="B342" s="34">
        <v>1000000</v>
      </c>
    </row>
    <row r="343" spans="1:2">
      <c r="A343" s="36" t="s">
        <v>1813</v>
      </c>
      <c r="B343" s="34">
        <v>500000</v>
      </c>
    </row>
    <row r="344" spans="1:2">
      <c r="A344" s="36" t="s">
        <v>1814</v>
      </c>
      <c r="B344" s="34">
        <v>500000</v>
      </c>
    </row>
    <row r="345" spans="1:2">
      <c r="A345" s="32" t="s">
        <v>1727</v>
      </c>
      <c r="B345" s="34">
        <v>400000</v>
      </c>
    </row>
    <row r="346" spans="1:2">
      <c r="A346" s="35" t="s">
        <v>84</v>
      </c>
      <c r="B346" s="34">
        <v>400000</v>
      </c>
    </row>
    <row r="347" spans="1:2">
      <c r="A347" s="36" t="s">
        <v>1265</v>
      </c>
      <c r="B347" s="34">
        <v>400000</v>
      </c>
    </row>
    <row r="348" spans="1:2">
      <c r="A348" s="32" t="s">
        <v>1643</v>
      </c>
      <c r="B348" s="34">
        <v>3276000</v>
      </c>
    </row>
    <row r="349" spans="1:2">
      <c r="A349" s="35" t="s">
        <v>84</v>
      </c>
      <c r="B349" s="34">
        <v>3276000</v>
      </c>
    </row>
    <row r="350" spans="1:2">
      <c r="A350" s="36" t="s">
        <v>1306</v>
      </c>
      <c r="B350" s="34">
        <v>324000</v>
      </c>
    </row>
    <row r="351" spans="1:2">
      <c r="A351" s="36" t="s">
        <v>1310</v>
      </c>
      <c r="B351" s="34">
        <v>636000</v>
      </c>
    </row>
    <row r="352" spans="1:2">
      <c r="A352" s="36" t="s">
        <v>1312</v>
      </c>
      <c r="B352" s="34">
        <v>936000</v>
      </c>
    </row>
    <row r="353" spans="1:2">
      <c r="A353" s="36" t="s">
        <v>1337</v>
      </c>
      <c r="B353" s="34">
        <v>1380000</v>
      </c>
    </row>
    <row r="354" spans="1:2">
      <c r="A354" s="32" t="s">
        <v>1565</v>
      </c>
      <c r="B354" s="34">
        <v>900000</v>
      </c>
    </row>
    <row r="355" spans="1:2">
      <c r="A355" s="35" t="s">
        <v>1710</v>
      </c>
      <c r="B355" s="34">
        <v>900000</v>
      </c>
    </row>
    <row r="356" spans="1:2">
      <c r="A356" s="36" t="s">
        <v>1034</v>
      </c>
      <c r="B356" s="34">
        <v>250000</v>
      </c>
    </row>
    <row r="357" spans="1:2">
      <c r="A357" s="36" t="s">
        <v>1040</v>
      </c>
      <c r="B357" s="34">
        <v>250000</v>
      </c>
    </row>
    <row r="358" spans="1:2">
      <c r="A358" s="36" t="s">
        <v>1026</v>
      </c>
      <c r="B358" s="34">
        <v>400000</v>
      </c>
    </row>
    <row r="359" spans="1:2">
      <c r="A359" s="31" t="s">
        <v>1572</v>
      </c>
      <c r="B359" s="34">
        <v>3513000</v>
      </c>
    </row>
    <row r="360" spans="1:2">
      <c r="A360" s="32" t="s">
        <v>1602</v>
      </c>
      <c r="B360" s="34">
        <v>1000000</v>
      </c>
    </row>
    <row r="361" spans="1:2">
      <c r="A361" s="35" t="s">
        <v>84</v>
      </c>
      <c r="B361" s="34">
        <v>1000000</v>
      </c>
    </row>
    <row r="362" spans="1:2">
      <c r="A362" s="36" t="s">
        <v>1429</v>
      </c>
      <c r="B362" s="34">
        <v>600000</v>
      </c>
    </row>
    <row r="363" spans="1:2">
      <c r="A363" s="36" t="s">
        <v>1432</v>
      </c>
      <c r="B363" s="34">
        <v>400000</v>
      </c>
    </row>
    <row r="364" spans="1:2">
      <c r="A364" s="32" t="s">
        <v>1710</v>
      </c>
      <c r="B364" s="34">
        <v>500000</v>
      </c>
    </row>
    <row r="365" spans="1:2">
      <c r="A365" s="35" t="s">
        <v>84</v>
      </c>
      <c r="B365" s="34">
        <v>500000</v>
      </c>
    </row>
    <row r="366" spans="1:2">
      <c r="A366" s="36" t="s">
        <v>1815</v>
      </c>
      <c r="B366" s="34">
        <v>500000</v>
      </c>
    </row>
    <row r="367" spans="1:2">
      <c r="A367" s="32" t="s">
        <v>1727</v>
      </c>
      <c r="B367" s="34">
        <v>963000</v>
      </c>
    </row>
    <row r="368" spans="1:2">
      <c r="A368" s="35" t="s">
        <v>1685</v>
      </c>
      <c r="B368" s="34">
        <v>463000</v>
      </c>
    </row>
    <row r="369" spans="1:2">
      <c r="A369" s="36" t="s">
        <v>1711</v>
      </c>
      <c r="B369" s="34">
        <v>463000</v>
      </c>
    </row>
    <row r="370" spans="1:2">
      <c r="A370" s="35" t="s">
        <v>84</v>
      </c>
      <c r="B370" s="34">
        <v>500000</v>
      </c>
    </row>
    <row r="371" spans="1:2">
      <c r="A371" s="36" t="s">
        <v>1429</v>
      </c>
      <c r="B371" s="34">
        <v>200000</v>
      </c>
    </row>
    <row r="372" spans="1:2">
      <c r="A372" s="36" t="s">
        <v>1432</v>
      </c>
      <c r="B372" s="34">
        <v>300000</v>
      </c>
    </row>
    <row r="373" spans="1:2">
      <c r="A373" s="32" t="s">
        <v>1565</v>
      </c>
      <c r="B373" s="34">
        <v>1050000</v>
      </c>
    </row>
    <row r="374" spans="1:2">
      <c r="A374" s="35" t="s">
        <v>84</v>
      </c>
      <c r="B374" s="34">
        <v>1050000</v>
      </c>
    </row>
    <row r="375" spans="1:2">
      <c r="A375" s="36" t="s">
        <v>1429</v>
      </c>
      <c r="B375" s="34">
        <v>400000</v>
      </c>
    </row>
    <row r="376" spans="1:2">
      <c r="A376" s="36" t="s">
        <v>1432</v>
      </c>
      <c r="B376" s="34">
        <v>650000</v>
      </c>
    </row>
    <row r="377" spans="1:2">
      <c r="A377" s="31" t="s">
        <v>1575</v>
      </c>
      <c r="B377" s="34">
        <v>7733000</v>
      </c>
    </row>
    <row r="378" spans="1:2">
      <c r="A378" s="32" t="s">
        <v>1602</v>
      </c>
      <c r="B378" s="34">
        <v>1950000</v>
      </c>
    </row>
    <row r="379" spans="1:2">
      <c r="A379" s="35" t="s">
        <v>84</v>
      </c>
      <c r="B379" s="34">
        <v>600000</v>
      </c>
    </row>
    <row r="380" spans="1:2">
      <c r="A380" s="36" t="s">
        <v>1816</v>
      </c>
      <c r="B380" s="34">
        <v>100000</v>
      </c>
    </row>
    <row r="381" spans="1:2">
      <c r="A381" s="36" t="s">
        <v>1334</v>
      </c>
      <c r="B381" s="34">
        <v>500000</v>
      </c>
    </row>
    <row r="382" spans="1:2">
      <c r="A382" s="35" t="s">
        <v>812</v>
      </c>
      <c r="B382" s="34">
        <v>900000</v>
      </c>
    </row>
    <row r="383" spans="1:2">
      <c r="A383" s="36" t="s">
        <v>1817</v>
      </c>
      <c r="B383" s="34">
        <v>400000</v>
      </c>
    </row>
    <row r="384" spans="1:2">
      <c r="A384" s="36" t="s">
        <v>1818</v>
      </c>
      <c r="B384" s="34">
        <v>500000</v>
      </c>
    </row>
    <row r="385" spans="1:2">
      <c r="A385" s="35" t="s">
        <v>3</v>
      </c>
      <c r="B385" s="34">
        <v>450000</v>
      </c>
    </row>
    <row r="386" spans="1:2">
      <c r="A386" s="36" t="s">
        <v>1819</v>
      </c>
      <c r="B386" s="34">
        <v>450000</v>
      </c>
    </row>
    <row r="387" spans="1:2">
      <c r="A387" s="32" t="s">
        <v>1710</v>
      </c>
      <c r="B387" s="34">
        <v>500000</v>
      </c>
    </row>
    <row r="388" spans="1:2">
      <c r="A388" s="35" t="s">
        <v>84</v>
      </c>
      <c r="B388" s="34">
        <v>500000</v>
      </c>
    </row>
    <row r="389" spans="1:2">
      <c r="A389" s="36" t="s">
        <v>1816</v>
      </c>
      <c r="B389" s="34">
        <v>145000</v>
      </c>
    </row>
    <row r="390" spans="1:2">
      <c r="A390" s="36" t="s">
        <v>1820</v>
      </c>
      <c r="B390" s="34">
        <v>355000</v>
      </c>
    </row>
    <row r="391" spans="1:2">
      <c r="A391" s="32" t="s">
        <v>1727</v>
      </c>
      <c r="B391" s="34">
        <v>400000</v>
      </c>
    </row>
    <row r="392" spans="1:2">
      <c r="A392" s="35" t="s">
        <v>84</v>
      </c>
      <c r="B392" s="34">
        <v>250000</v>
      </c>
    </row>
    <row r="393" spans="1:2">
      <c r="A393" s="36" t="s">
        <v>1821</v>
      </c>
      <c r="B393" s="34">
        <v>250000</v>
      </c>
    </row>
    <row r="394" spans="1:2">
      <c r="A394" s="35" t="s">
        <v>1710</v>
      </c>
      <c r="B394" s="34">
        <v>150000</v>
      </c>
    </row>
    <row r="395" spans="1:2">
      <c r="A395" s="36" t="s">
        <v>1822</v>
      </c>
      <c r="B395" s="34">
        <v>150000</v>
      </c>
    </row>
    <row r="396" spans="1:2">
      <c r="A396" s="32" t="s">
        <v>1823</v>
      </c>
      <c r="B396" s="34">
        <v>2060000</v>
      </c>
    </row>
    <row r="397" spans="1:2">
      <c r="A397" s="35" t="s">
        <v>289</v>
      </c>
      <c r="B397" s="34">
        <v>850000</v>
      </c>
    </row>
    <row r="398" spans="1:2">
      <c r="A398" s="36" t="s">
        <v>1143</v>
      </c>
      <c r="B398" s="34">
        <v>850000</v>
      </c>
    </row>
    <row r="399" spans="1:2">
      <c r="A399" s="35" t="s">
        <v>657</v>
      </c>
      <c r="B399" s="34">
        <v>110000</v>
      </c>
    </row>
    <row r="400" spans="1:2">
      <c r="A400" s="36" t="s">
        <v>1824</v>
      </c>
      <c r="B400" s="34">
        <v>110000</v>
      </c>
    </row>
    <row r="401" spans="1:2">
      <c r="A401" s="35" t="s">
        <v>1547</v>
      </c>
      <c r="B401" s="34">
        <v>600000</v>
      </c>
    </row>
    <row r="402" spans="1:2">
      <c r="A402" s="36" t="s">
        <v>1710</v>
      </c>
      <c r="B402" s="34">
        <v>600000</v>
      </c>
    </row>
    <row r="403" spans="1:2">
      <c r="A403" s="35" t="s">
        <v>1825</v>
      </c>
      <c r="B403" s="34">
        <v>500000</v>
      </c>
    </row>
    <row r="404" spans="1:2">
      <c r="A404" s="36" t="s">
        <v>1120</v>
      </c>
      <c r="B404" s="34">
        <v>500000</v>
      </c>
    </row>
    <row r="405" spans="1:2">
      <c r="A405" s="32" t="s">
        <v>1826</v>
      </c>
      <c r="B405" s="34">
        <v>753000</v>
      </c>
    </row>
    <row r="406" spans="1:2">
      <c r="A406" s="35" t="s">
        <v>626</v>
      </c>
      <c r="B406" s="34">
        <v>430000</v>
      </c>
    </row>
    <row r="407" spans="1:2">
      <c r="A407" s="36" t="s">
        <v>1827</v>
      </c>
      <c r="B407" s="34">
        <v>430000</v>
      </c>
    </row>
    <row r="408" spans="1:2">
      <c r="A408" s="35" t="s">
        <v>232</v>
      </c>
      <c r="B408" s="34">
        <v>323000</v>
      </c>
    </row>
    <row r="409" spans="1:2">
      <c r="A409" s="36" t="s">
        <v>1362</v>
      </c>
      <c r="B409" s="34">
        <v>323000</v>
      </c>
    </row>
    <row r="410" spans="1:2">
      <c r="A410" s="32" t="s">
        <v>1565</v>
      </c>
      <c r="B410" s="34">
        <v>870000</v>
      </c>
    </row>
    <row r="411" spans="1:2">
      <c r="A411" s="35" t="s">
        <v>981</v>
      </c>
      <c r="B411" s="34">
        <v>450000</v>
      </c>
    </row>
    <row r="412" spans="1:2">
      <c r="A412" s="36" t="s">
        <v>1091</v>
      </c>
      <c r="B412" s="34">
        <v>450000</v>
      </c>
    </row>
    <row r="413" spans="1:2">
      <c r="A413" s="35" t="s">
        <v>1778</v>
      </c>
      <c r="B413" s="34">
        <v>420000</v>
      </c>
    </row>
    <row r="414" spans="1:2">
      <c r="A414" s="36" t="s">
        <v>1081</v>
      </c>
      <c r="B414" s="34">
        <v>420000</v>
      </c>
    </row>
    <row r="415" spans="1:2">
      <c r="A415" s="32" t="s">
        <v>1828</v>
      </c>
      <c r="B415" s="34">
        <v>400000</v>
      </c>
    </row>
    <row r="416" spans="1:2">
      <c r="A416" s="35" t="s">
        <v>1685</v>
      </c>
      <c r="B416" s="34">
        <v>400000</v>
      </c>
    </row>
    <row r="417" spans="1:2">
      <c r="A417" s="36" t="s">
        <v>1243</v>
      </c>
      <c r="B417" s="34">
        <v>400000</v>
      </c>
    </row>
    <row r="418" spans="1:2">
      <c r="A418" s="32" t="s">
        <v>1829</v>
      </c>
      <c r="B418" s="34">
        <v>800000</v>
      </c>
    </row>
    <row r="419" spans="1:2">
      <c r="A419" s="35" t="s">
        <v>1251</v>
      </c>
      <c r="B419" s="34">
        <v>360000</v>
      </c>
    </row>
    <row r="420" spans="1:2">
      <c r="A420" s="36" t="s">
        <v>1247</v>
      </c>
      <c r="B420" s="34">
        <v>360000</v>
      </c>
    </row>
    <row r="421" spans="1:2">
      <c r="A421" s="35" t="s">
        <v>227</v>
      </c>
      <c r="B421" s="34">
        <v>440000</v>
      </c>
    </row>
    <row r="422" spans="1:2">
      <c r="A422" s="36" t="s">
        <v>1830</v>
      </c>
      <c r="B422" s="34">
        <v>440000</v>
      </c>
    </row>
    <row r="423" spans="1:2">
      <c r="A423" s="31" t="s">
        <v>1577</v>
      </c>
      <c r="B423" s="34">
        <v>10990827</v>
      </c>
    </row>
    <row r="424" spans="1:2">
      <c r="A424" s="32" t="s">
        <v>1640</v>
      </c>
      <c r="B424" s="34">
        <v>3608827</v>
      </c>
    </row>
    <row r="425" spans="1:2">
      <c r="A425" s="35" t="s">
        <v>84</v>
      </c>
      <c r="B425" s="34">
        <v>3608827</v>
      </c>
    </row>
    <row r="426" spans="1:2">
      <c r="A426" s="36" t="s">
        <v>1831</v>
      </c>
      <c r="B426" s="34">
        <v>3608827</v>
      </c>
    </row>
    <row r="427" spans="1:2">
      <c r="A427" s="32" t="s">
        <v>1602</v>
      </c>
      <c r="B427" s="34">
        <v>1922000</v>
      </c>
    </row>
    <row r="428" spans="1:2">
      <c r="A428" s="35" t="s">
        <v>84</v>
      </c>
      <c r="B428" s="34">
        <v>1922000</v>
      </c>
    </row>
    <row r="429" spans="1:2">
      <c r="A429" s="36" t="s">
        <v>1832</v>
      </c>
      <c r="B429" s="34">
        <v>122000</v>
      </c>
    </row>
    <row r="430" spans="1:2">
      <c r="A430" s="36" t="s">
        <v>1833</v>
      </c>
      <c r="B430" s="34">
        <v>210000</v>
      </c>
    </row>
    <row r="431" spans="1:2">
      <c r="A431" s="36" t="s">
        <v>1834</v>
      </c>
      <c r="B431" s="34">
        <v>275000</v>
      </c>
    </row>
    <row r="432" spans="1:2">
      <c r="A432" s="36" t="s">
        <v>1835</v>
      </c>
      <c r="B432" s="34">
        <v>140000</v>
      </c>
    </row>
    <row r="433" spans="1:2">
      <c r="A433" s="36" t="s">
        <v>1836</v>
      </c>
      <c r="B433" s="34">
        <v>235000</v>
      </c>
    </row>
    <row r="434" spans="1:2">
      <c r="A434" s="36" t="s">
        <v>1837</v>
      </c>
      <c r="B434" s="34">
        <v>700000</v>
      </c>
    </row>
    <row r="435" spans="1:2">
      <c r="A435" s="36" t="s">
        <v>1710</v>
      </c>
      <c r="B435" s="34">
        <v>120000</v>
      </c>
    </row>
    <row r="436" spans="1:2">
      <c r="A436" s="36" t="s">
        <v>1838</v>
      </c>
      <c r="B436" s="34">
        <v>120000</v>
      </c>
    </row>
    <row r="437" spans="1:2">
      <c r="A437" s="32" t="s">
        <v>1710</v>
      </c>
      <c r="B437" s="34">
        <v>2060000</v>
      </c>
    </row>
    <row r="438" spans="1:2">
      <c r="A438" s="35" t="s">
        <v>84</v>
      </c>
      <c r="B438" s="34">
        <v>2060000</v>
      </c>
    </row>
    <row r="439" spans="1:2">
      <c r="A439" s="36" t="s">
        <v>1832</v>
      </c>
      <c r="B439" s="34">
        <v>240000</v>
      </c>
    </row>
    <row r="440" spans="1:2">
      <c r="A440" s="36" t="s">
        <v>1833</v>
      </c>
      <c r="B440" s="34">
        <v>825000</v>
      </c>
    </row>
    <row r="441" spans="1:2">
      <c r="A441" s="36" t="s">
        <v>1834</v>
      </c>
      <c r="B441" s="34">
        <v>270000</v>
      </c>
    </row>
    <row r="442" spans="1:2">
      <c r="A442" s="36" t="s">
        <v>1835</v>
      </c>
      <c r="B442" s="34">
        <v>230000</v>
      </c>
    </row>
    <row r="443" spans="1:2">
      <c r="A443" s="36" t="s">
        <v>1839</v>
      </c>
      <c r="B443" s="34">
        <v>210000</v>
      </c>
    </row>
    <row r="444" spans="1:2">
      <c r="A444" s="36" t="s">
        <v>1836</v>
      </c>
      <c r="B444" s="34">
        <v>185000</v>
      </c>
    </row>
    <row r="445" spans="1:2">
      <c r="A445" s="36" t="s">
        <v>1840</v>
      </c>
      <c r="B445" s="34">
        <v>100000</v>
      </c>
    </row>
    <row r="446" spans="1:2">
      <c r="A446" s="32" t="s">
        <v>1727</v>
      </c>
      <c r="B446" s="34">
        <v>1750000</v>
      </c>
    </row>
    <row r="447" spans="1:2">
      <c r="A447" s="35" t="s">
        <v>84</v>
      </c>
      <c r="B447" s="34">
        <v>1750000</v>
      </c>
    </row>
    <row r="448" spans="1:2">
      <c r="A448" s="36" t="s">
        <v>1832</v>
      </c>
      <c r="B448" s="34">
        <v>250000</v>
      </c>
    </row>
    <row r="449" spans="1:2">
      <c r="A449" s="36" t="s">
        <v>1833</v>
      </c>
      <c r="B449" s="34">
        <v>450000</v>
      </c>
    </row>
    <row r="450" spans="1:2">
      <c r="A450" s="36" t="s">
        <v>1834</v>
      </c>
      <c r="B450" s="34">
        <v>225000</v>
      </c>
    </row>
    <row r="451" spans="1:2">
      <c r="A451" s="36" t="s">
        <v>1835</v>
      </c>
      <c r="B451" s="34">
        <v>450000</v>
      </c>
    </row>
    <row r="452" spans="1:2">
      <c r="A452" s="36" t="s">
        <v>1836</v>
      </c>
      <c r="B452" s="34">
        <v>375000</v>
      </c>
    </row>
    <row r="453" spans="1:2">
      <c r="A453" s="32" t="s">
        <v>1565</v>
      </c>
      <c r="B453" s="34">
        <v>1650000</v>
      </c>
    </row>
    <row r="454" spans="1:2">
      <c r="A454" s="35" t="s">
        <v>84</v>
      </c>
      <c r="B454" s="34">
        <v>1650000</v>
      </c>
    </row>
    <row r="455" spans="1:2">
      <c r="A455" s="36" t="s">
        <v>1123</v>
      </c>
      <c r="B455" s="34">
        <v>250000</v>
      </c>
    </row>
    <row r="456" spans="1:2">
      <c r="A456" s="36" t="s">
        <v>1841</v>
      </c>
      <c r="B456" s="34">
        <v>250000</v>
      </c>
    </row>
    <row r="457" spans="1:2">
      <c r="A457" s="36" t="s">
        <v>1842</v>
      </c>
      <c r="B457" s="34">
        <v>250000</v>
      </c>
    </row>
    <row r="458" spans="1:2">
      <c r="A458" s="36" t="s">
        <v>1126</v>
      </c>
      <c r="B458" s="34">
        <v>150000</v>
      </c>
    </row>
    <row r="459" spans="1:2">
      <c r="A459" s="36" t="s">
        <v>1062</v>
      </c>
      <c r="B459" s="34">
        <v>750000</v>
      </c>
    </row>
    <row r="460" spans="1:2">
      <c r="A460" s="31" t="s">
        <v>1579</v>
      </c>
      <c r="B460" s="34">
        <v>9750000</v>
      </c>
    </row>
    <row r="461" spans="1:2">
      <c r="A461" s="32" t="s">
        <v>1618</v>
      </c>
      <c r="B461" s="34">
        <v>1000000</v>
      </c>
    </row>
    <row r="462" spans="1:2">
      <c r="A462" s="35" t="s">
        <v>84</v>
      </c>
      <c r="B462" s="34">
        <v>1000000</v>
      </c>
    </row>
    <row r="463" spans="1:2">
      <c r="A463" s="36" t="s">
        <v>1450</v>
      </c>
      <c r="B463" s="34">
        <v>1000000</v>
      </c>
    </row>
    <row r="464" spans="1:2">
      <c r="A464" s="32" t="s">
        <v>1638</v>
      </c>
      <c r="B464" s="34">
        <v>3550000</v>
      </c>
    </row>
    <row r="465" spans="1:2">
      <c r="A465" s="35" t="s">
        <v>84</v>
      </c>
      <c r="B465" s="34">
        <v>3550000</v>
      </c>
    </row>
    <row r="466" spans="1:2">
      <c r="A466" s="36" t="s">
        <v>1466</v>
      </c>
      <c r="B466" s="34">
        <v>400000</v>
      </c>
    </row>
    <row r="467" spans="1:2">
      <c r="A467" s="36" t="s">
        <v>1469</v>
      </c>
      <c r="B467" s="34">
        <v>300000</v>
      </c>
    </row>
    <row r="468" spans="1:2">
      <c r="A468" s="36" t="s">
        <v>1453</v>
      </c>
      <c r="B468" s="34">
        <v>400000</v>
      </c>
    </row>
    <row r="469" spans="1:2">
      <c r="A469" s="36" t="s">
        <v>1456</v>
      </c>
      <c r="B469" s="34">
        <v>400000</v>
      </c>
    </row>
    <row r="470" spans="1:2">
      <c r="A470" s="36" t="s">
        <v>1460</v>
      </c>
      <c r="B470" s="34">
        <v>400000</v>
      </c>
    </row>
    <row r="471" spans="1:2">
      <c r="A471" s="36" t="s">
        <v>1402</v>
      </c>
      <c r="B471" s="34">
        <v>300000</v>
      </c>
    </row>
    <row r="472" spans="1:2">
      <c r="A472" s="36" t="s">
        <v>1382</v>
      </c>
      <c r="B472" s="34">
        <v>500000</v>
      </c>
    </row>
    <row r="473" spans="1:2">
      <c r="A473" s="36" t="s">
        <v>1370</v>
      </c>
      <c r="B473" s="34">
        <v>300000</v>
      </c>
    </row>
    <row r="474" spans="1:2">
      <c r="A474" s="36" t="s">
        <v>1377</v>
      </c>
      <c r="B474" s="34">
        <v>250000</v>
      </c>
    </row>
    <row r="475" spans="1:2">
      <c r="A475" s="36" t="s">
        <v>1373</v>
      </c>
      <c r="B475" s="34">
        <v>300000</v>
      </c>
    </row>
    <row r="476" spans="1:2">
      <c r="A476" s="32" t="s">
        <v>1727</v>
      </c>
      <c r="B476" s="34">
        <v>200000</v>
      </c>
    </row>
    <row r="477" spans="1:2">
      <c r="A477" s="35" t="s">
        <v>84</v>
      </c>
      <c r="B477" s="34">
        <v>200000</v>
      </c>
    </row>
    <row r="478" spans="1:2">
      <c r="A478" s="36" t="s">
        <v>1402</v>
      </c>
      <c r="B478" s="34">
        <v>200000</v>
      </c>
    </row>
    <row r="479" spans="1:2">
      <c r="A479" s="32" t="s">
        <v>1563</v>
      </c>
      <c r="B479" s="34">
        <v>5000000</v>
      </c>
    </row>
    <row r="480" spans="1:2">
      <c r="A480" s="35" t="s">
        <v>84</v>
      </c>
      <c r="B480" s="34">
        <v>4050000</v>
      </c>
    </row>
    <row r="481" spans="1:2">
      <c r="A481" s="36" t="s">
        <v>1466</v>
      </c>
      <c r="B481" s="34">
        <v>300000</v>
      </c>
    </row>
    <row r="482" spans="1:2">
      <c r="A482" s="36" t="s">
        <v>1469</v>
      </c>
      <c r="B482" s="34">
        <v>400000</v>
      </c>
    </row>
    <row r="483" spans="1:2">
      <c r="A483" s="36" t="s">
        <v>1460</v>
      </c>
      <c r="B483" s="34">
        <v>200000</v>
      </c>
    </row>
    <row r="484" spans="1:2">
      <c r="A484" s="36" t="s">
        <v>1382</v>
      </c>
      <c r="B484" s="34">
        <v>400000</v>
      </c>
    </row>
    <row r="485" spans="1:2">
      <c r="A485" s="36" t="s">
        <v>1377</v>
      </c>
      <c r="B485" s="34">
        <v>350000</v>
      </c>
    </row>
    <row r="486" spans="1:2">
      <c r="A486" s="36" t="s">
        <v>1076</v>
      </c>
      <c r="B486" s="34">
        <v>500000</v>
      </c>
    </row>
    <row r="487" spans="1:2">
      <c r="A487" s="36" t="s">
        <v>1168</v>
      </c>
      <c r="B487" s="34">
        <v>700000</v>
      </c>
    </row>
    <row r="488" spans="1:2">
      <c r="A488" s="36" t="s">
        <v>1219</v>
      </c>
      <c r="B488" s="34">
        <v>350000</v>
      </c>
    </row>
    <row r="489" spans="1:2">
      <c r="A489" s="36" t="s">
        <v>1223</v>
      </c>
      <c r="B489" s="34">
        <v>300000</v>
      </c>
    </row>
    <row r="490" spans="1:2">
      <c r="A490" s="36" t="s">
        <v>1843</v>
      </c>
      <c r="B490" s="34">
        <v>300000</v>
      </c>
    </row>
    <row r="491" spans="1:2">
      <c r="A491" s="36" t="s">
        <v>1252</v>
      </c>
      <c r="B491" s="34">
        <v>250000</v>
      </c>
    </row>
    <row r="492" spans="1:2">
      <c r="A492" s="35" t="s">
        <v>1710</v>
      </c>
      <c r="B492" s="34">
        <v>500000</v>
      </c>
    </row>
    <row r="493" spans="1:2">
      <c r="A493" s="36" t="s">
        <v>1007</v>
      </c>
      <c r="B493" s="34">
        <v>500000</v>
      </c>
    </row>
    <row r="494" spans="1:2">
      <c r="A494" s="35" t="s">
        <v>3</v>
      </c>
      <c r="B494" s="34">
        <v>450000</v>
      </c>
    </row>
    <row r="495" spans="1:2">
      <c r="A495" s="36" t="s">
        <v>1255</v>
      </c>
      <c r="B495" s="34">
        <v>450000</v>
      </c>
    </row>
    <row r="496" spans="1:2">
      <c r="A496" s="31" t="s">
        <v>1580</v>
      </c>
      <c r="B496" s="34">
        <v>2418536</v>
      </c>
    </row>
    <row r="497" spans="1:2">
      <c r="A497" s="32" t="s">
        <v>1602</v>
      </c>
      <c r="B497" s="34">
        <v>369000</v>
      </c>
    </row>
    <row r="498" spans="1:2">
      <c r="A498" s="35" t="s">
        <v>84</v>
      </c>
      <c r="B498" s="34">
        <v>369000</v>
      </c>
    </row>
    <row r="499" spans="1:2">
      <c r="A499" s="36" t="s">
        <v>1844</v>
      </c>
      <c r="B499" s="34">
        <v>100000</v>
      </c>
    </row>
    <row r="500" spans="1:2">
      <c r="A500" s="36" t="s">
        <v>1845</v>
      </c>
      <c r="B500" s="34">
        <v>54000</v>
      </c>
    </row>
    <row r="501" spans="1:2">
      <c r="A501" s="36" t="s">
        <v>1846</v>
      </c>
      <c r="B501" s="34">
        <v>100000</v>
      </c>
    </row>
    <row r="502" spans="1:2">
      <c r="A502" s="36" t="s">
        <v>1847</v>
      </c>
      <c r="B502" s="34">
        <v>115000</v>
      </c>
    </row>
    <row r="503" spans="1:2">
      <c r="A503" s="32" t="s">
        <v>1710</v>
      </c>
      <c r="B503" s="34">
        <v>1799536</v>
      </c>
    </row>
    <row r="504" spans="1:2">
      <c r="A504" s="35" t="s">
        <v>84</v>
      </c>
      <c r="B504" s="34">
        <v>1799536</v>
      </c>
    </row>
    <row r="505" spans="1:2">
      <c r="A505" s="36" t="s">
        <v>1848</v>
      </c>
      <c r="B505" s="34">
        <v>75000</v>
      </c>
    </row>
    <row r="506" spans="1:2">
      <c r="A506" s="36" t="s">
        <v>1849</v>
      </c>
      <c r="B506" s="34">
        <v>100000</v>
      </c>
    </row>
    <row r="507" spans="1:2">
      <c r="A507" s="36" t="s">
        <v>1844</v>
      </c>
      <c r="B507" s="34">
        <v>200000</v>
      </c>
    </row>
    <row r="508" spans="1:2">
      <c r="A508" s="36" t="s">
        <v>1845</v>
      </c>
      <c r="B508" s="34">
        <v>500000</v>
      </c>
    </row>
    <row r="509" spans="1:2">
      <c r="A509" s="36" t="s">
        <v>1850</v>
      </c>
      <c r="B509" s="34">
        <v>874536</v>
      </c>
    </row>
    <row r="510" spans="1:2">
      <c r="A510" s="36" t="s">
        <v>1851</v>
      </c>
      <c r="B510" s="34">
        <v>50000</v>
      </c>
    </row>
    <row r="511" spans="1:2">
      <c r="A511" s="32" t="s">
        <v>1727</v>
      </c>
      <c r="B511" s="34">
        <v>250000</v>
      </c>
    </row>
    <row r="512" spans="1:2">
      <c r="A512" s="35" t="s">
        <v>84</v>
      </c>
      <c r="B512" s="34">
        <v>250000</v>
      </c>
    </row>
    <row r="513" spans="1:2">
      <c r="A513" s="36" t="s">
        <v>1852</v>
      </c>
      <c r="B513" s="34">
        <v>150000</v>
      </c>
    </row>
    <row r="514" spans="1:2">
      <c r="A514" s="36" t="s">
        <v>1853</v>
      </c>
      <c r="B514" s="34">
        <v>100000</v>
      </c>
    </row>
    <row r="515" spans="1:2">
      <c r="A515" s="31" t="s">
        <v>1854</v>
      </c>
      <c r="B515" s="34">
        <v>9431247.3200000003</v>
      </c>
    </row>
    <row r="516" spans="1:2">
      <c r="A516" s="32" t="s">
        <v>1710</v>
      </c>
      <c r="B516" s="34">
        <v>9431247.3200000003</v>
      </c>
    </row>
    <row r="517" spans="1:2">
      <c r="A517" s="35" t="s">
        <v>84</v>
      </c>
      <c r="B517" s="34">
        <v>9431247.3200000003</v>
      </c>
    </row>
    <row r="518" spans="1:2">
      <c r="A518" s="36" t="s">
        <v>1528</v>
      </c>
      <c r="B518" s="34">
        <v>1907970.97</v>
      </c>
    </row>
    <row r="519" spans="1:2">
      <c r="A519" s="36" t="s">
        <v>1855</v>
      </c>
      <c r="B519" s="34">
        <v>3999401</v>
      </c>
    </row>
    <row r="520" spans="1:2">
      <c r="A520" s="36" t="s">
        <v>1856</v>
      </c>
      <c r="B520" s="34">
        <v>994369</v>
      </c>
    </row>
    <row r="521" spans="1:2">
      <c r="A521" s="36" t="s">
        <v>1857</v>
      </c>
      <c r="B521" s="34">
        <v>550000</v>
      </c>
    </row>
    <row r="522" spans="1:2">
      <c r="A522" s="36" t="s">
        <v>1858</v>
      </c>
      <c r="B522" s="34">
        <v>184000</v>
      </c>
    </row>
    <row r="523" spans="1:2">
      <c r="A523" s="36" t="s">
        <v>1859</v>
      </c>
      <c r="B523" s="34">
        <v>1795506.35</v>
      </c>
    </row>
    <row r="524" spans="1:2">
      <c r="A524" s="31" t="s">
        <v>1581</v>
      </c>
      <c r="B524" s="34">
        <v>9543000</v>
      </c>
    </row>
    <row r="525" spans="1:2">
      <c r="A525" s="32" t="s">
        <v>1648</v>
      </c>
      <c r="B525" s="34">
        <v>1650000</v>
      </c>
    </row>
    <row r="526" spans="1:2">
      <c r="A526" s="35" t="s">
        <v>1685</v>
      </c>
      <c r="B526" s="34">
        <v>450000</v>
      </c>
    </row>
    <row r="527" spans="1:2">
      <c r="A527" s="36" t="s">
        <v>1860</v>
      </c>
      <c r="B527" s="34">
        <v>450000</v>
      </c>
    </row>
    <row r="528" spans="1:2">
      <c r="A528" s="35" t="s">
        <v>1861</v>
      </c>
      <c r="B528" s="34">
        <v>1200000</v>
      </c>
    </row>
    <row r="529" spans="1:2">
      <c r="A529" s="36" t="s">
        <v>1380</v>
      </c>
      <c r="B529" s="34">
        <v>1200000</v>
      </c>
    </row>
    <row r="530" spans="1:2">
      <c r="A530" s="32" t="s">
        <v>1862</v>
      </c>
      <c r="B530" s="34">
        <v>3000000</v>
      </c>
    </row>
    <row r="531" spans="1:2">
      <c r="A531" s="35" t="s">
        <v>84</v>
      </c>
      <c r="B531" s="34">
        <v>3000000</v>
      </c>
    </row>
    <row r="532" spans="1:2">
      <c r="A532" s="36" t="s">
        <v>1503</v>
      </c>
      <c r="B532" s="34">
        <v>3000000</v>
      </c>
    </row>
    <row r="533" spans="1:2">
      <c r="A533" s="32" t="s">
        <v>1863</v>
      </c>
      <c r="B533" s="34">
        <v>963000</v>
      </c>
    </row>
    <row r="534" spans="1:2">
      <c r="A534" s="35" t="s">
        <v>596</v>
      </c>
      <c r="B534" s="34">
        <v>118000</v>
      </c>
    </row>
    <row r="535" spans="1:2">
      <c r="A535" s="36" t="s">
        <v>1864</v>
      </c>
      <c r="B535" s="34">
        <v>118000</v>
      </c>
    </row>
    <row r="536" spans="1:2">
      <c r="A536" s="35" t="s">
        <v>84</v>
      </c>
      <c r="B536" s="34">
        <v>845000</v>
      </c>
    </row>
    <row r="537" spans="1:2">
      <c r="A537" s="36" t="s">
        <v>1865</v>
      </c>
      <c r="B537" s="34">
        <v>295000</v>
      </c>
    </row>
    <row r="538" spans="1:2">
      <c r="A538" s="36" t="s">
        <v>1128</v>
      </c>
      <c r="B538" s="34">
        <v>200000</v>
      </c>
    </row>
    <row r="539" spans="1:2">
      <c r="A539" s="36" t="s">
        <v>1866</v>
      </c>
      <c r="B539" s="34">
        <v>350000</v>
      </c>
    </row>
    <row r="540" spans="1:2">
      <c r="A540" s="32" t="s">
        <v>1727</v>
      </c>
      <c r="B540" s="34">
        <v>225000</v>
      </c>
    </row>
    <row r="541" spans="1:2">
      <c r="A541" s="35" t="s">
        <v>84</v>
      </c>
      <c r="B541" s="34">
        <v>175000</v>
      </c>
    </row>
    <row r="542" spans="1:2">
      <c r="A542" s="36" t="s">
        <v>1867</v>
      </c>
      <c r="B542" s="34">
        <v>175000</v>
      </c>
    </row>
    <row r="543" spans="1:2">
      <c r="A543" s="35" t="s">
        <v>981</v>
      </c>
      <c r="B543" s="34">
        <v>50000</v>
      </c>
    </row>
    <row r="544" spans="1:2">
      <c r="A544" s="36" t="s">
        <v>1868</v>
      </c>
      <c r="B544" s="34">
        <v>50000</v>
      </c>
    </row>
    <row r="545" spans="1:2">
      <c r="A545" s="32" t="s">
        <v>1565</v>
      </c>
      <c r="B545" s="34">
        <v>3705000</v>
      </c>
    </row>
    <row r="546" spans="1:2">
      <c r="A546" s="35" t="s">
        <v>1685</v>
      </c>
      <c r="B546" s="34">
        <v>980000</v>
      </c>
    </row>
    <row r="547" spans="1:2">
      <c r="A547" s="36" t="s">
        <v>1710</v>
      </c>
      <c r="B547" s="34">
        <v>980000</v>
      </c>
    </row>
    <row r="548" spans="1:2">
      <c r="A548" s="35" t="s">
        <v>385</v>
      </c>
      <c r="B548" s="34">
        <v>235000</v>
      </c>
    </row>
    <row r="549" spans="1:2">
      <c r="A549" s="36" t="s">
        <v>885</v>
      </c>
      <c r="B549" s="34">
        <v>235000</v>
      </c>
    </row>
    <row r="550" spans="1:2">
      <c r="A550" s="35" t="s">
        <v>1717</v>
      </c>
      <c r="B550" s="34">
        <v>250000</v>
      </c>
    </row>
    <row r="551" spans="1:2">
      <c r="A551" s="36" t="s">
        <v>1710</v>
      </c>
      <c r="B551" s="34">
        <v>250000</v>
      </c>
    </row>
    <row r="552" spans="1:2">
      <c r="A552" s="35" t="s">
        <v>289</v>
      </c>
      <c r="B552" s="34">
        <v>250000</v>
      </c>
    </row>
    <row r="553" spans="1:2">
      <c r="A553" s="36" t="s">
        <v>1710</v>
      </c>
      <c r="B553" s="34">
        <v>250000</v>
      </c>
    </row>
    <row r="554" spans="1:2">
      <c r="A554" s="35" t="s">
        <v>421</v>
      </c>
      <c r="B554" s="34">
        <v>50000</v>
      </c>
    </row>
    <row r="555" spans="1:2">
      <c r="A555" s="36" t="s">
        <v>1710</v>
      </c>
      <c r="B555" s="34">
        <v>50000</v>
      </c>
    </row>
    <row r="556" spans="1:2">
      <c r="A556" s="35" t="s">
        <v>682</v>
      </c>
      <c r="B556" s="34">
        <v>250000</v>
      </c>
    </row>
    <row r="557" spans="1:2">
      <c r="A557" s="36" t="s">
        <v>1710</v>
      </c>
      <c r="B557" s="34">
        <v>250000</v>
      </c>
    </row>
    <row r="558" spans="1:2">
      <c r="A558" s="35" t="s">
        <v>781</v>
      </c>
      <c r="B558" s="34">
        <v>250000</v>
      </c>
    </row>
    <row r="559" spans="1:2">
      <c r="A559" s="36" t="s">
        <v>903</v>
      </c>
      <c r="B559" s="34">
        <v>250000</v>
      </c>
    </row>
    <row r="560" spans="1:2">
      <c r="A560" s="35" t="s">
        <v>1710</v>
      </c>
      <c r="B560" s="34">
        <v>1070000</v>
      </c>
    </row>
    <row r="561" spans="1:2">
      <c r="A561" s="36" t="s">
        <v>1710</v>
      </c>
      <c r="B561" s="34">
        <v>350000</v>
      </c>
    </row>
    <row r="562" spans="1:2">
      <c r="A562" s="36" t="s">
        <v>954</v>
      </c>
      <c r="B562" s="34">
        <v>500000</v>
      </c>
    </row>
    <row r="563" spans="1:2">
      <c r="A563" s="36" t="s">
        <v>915</v>
      </c>
      <c r="B563" s="34">
        <v>220000</v>
      </c>
    </row>
    <row r="564" spans="1:2">
      <c r="A564" s="35" t="s">
        <v>1699</v>
      </c>
      <c r="B564" s="34">
        <v>250000</v>
      </c>
    </row>
    <row r="565" spans="1:2">
      <c r="A565" s="36" t="s">
        <v>1710</v>
      </c>
      <c r="B565" s="34">
        <v>250000</v>
      </c>
    </row>
    <row r="566" spans="1:2">
      <c r="A566" s="35" t="s">
        <v>372</v>
      </c>
      <c r="B566" s="34">
        <v>120000</v>
      </c>
    </row>
    <row r="567" spans="1:2">
      <c r="A567" s="36" t="s">
        <v>1710</v>
      </c>
      <c r="B567" s="34">
        <v>120000</v>
      </c>
    </row>
    <row r="568" spans="1:2">
      <c r="A568" s="31" t="s">
        <v>1582</v>
      </c>
      <c r="B568" s="34">
        <v>4911000</v>
      </c>
    </row>
    <row r="569" spans="1:2">
      <c r="A569" s="32" t="s">
        <v>1602</v>
      </c>
      <c r="B569" s="34">
        <v>1320000</v>
      </c>
    </row>
    <row r="570" spans="1:2">
      <c r="A570" s="35" t="s">
        <v>84</v>
      </c>
      <c r="B570" s="34">
        <v>1320000</v>
      </c>
    </row>
    <row r="571" spans="1:2">
      <c r="A571" s="36" t="s">
        <v>1869</v>
      </c>
      <c r="B571" s="34">
        <v>250000</v>
      </c>
    </row>
    <row r="572" spans="1:2">
      <c r="A572" s="36" t="s">
        <v>1870</v>
      </c>
      <c r="B572" s="34">
        <v>320000</v>
      </c>
    </row>
    <row r="573" spans="1:2">
      <c r="A573" s="36" t="s">
        <v>1871</v>
      </c>
      <c r="B573" s="34">
        <v>100000</v>
      </c>
    </row>
    <row r="574" spans="1:2">
      <c r="A574" s="36" t="s">
        <v>1872</v>
      </c>
      <c r="B574" s="34">
        <v>650000</v>
      </c>
    </row>
    <row r="575" spans="1:2">
      <c r="A575" s="32" t="s">
        <v>1565</v>
      </c>
      <c r="B575" s="34">
        <v>3591000</v>
      </c>
    </row>
    <row r="576" spans="1:2">
      <c r="A576" s="35" t="s">
        <v>84</v>
      </c>
      <c r="B576" s="34">
        <v>2000000</v>
      </c>
    </row>
    <row r="577" spans="1:2">
      <c r="A577" s="36" t="s">
        <v>934</v>
      </c>
      <c r="B577" s="34">
        <v>2000000</v>
      </c>
    </row>
    <row r="578" spans="1:2">
      <c r="A578" s="35" t="s">
        <v>1805</v>
      </c>
      <c r="B578" s="34">
        <v>350000</v>
      </c>
    </row>
    <row r="579" spans="1:2">
      <c r="A579" s="36" t="s">
        <v>966</v>
      </c>
      <c r="B579" s="34">
        <v>350000</v>
      </c>
    </row>
    <row r="580" spans="1:2">
      <c r="A580" s="35" t="s">
        <v>1710</v>
      </c>
      <c r="B580" s="34">
        <v>1241000</v>
      </c>
    </row>
    <row r="581" spans="1:2">
      <c r="A581" s="36" t="s">
        <v>1710</v>
      </c>
      <c r="B581" s="34">
        <v>1100000</v>
      </c>
    </row>
    <row r="582" spans="1:2">
      <c r="A582" s="36" t="s">
        <v>1873</v>
      </c>
      <c r="B582" s="34">
        <v>25000</v>
      </c>
    </row>
    <row r="583" spans="1:2">
      <c r="A583" s="36" t="s">
        <v>1874</v>
      </c>
      <c r="B583" s="34">
        <v>25000</v>
      </c>
    </row>
    <row r="584" spans="1:2">
      <c r="A584" s="36" t="s">
        <v>1875</v>
      </c>
      <c r="B584" s="34">
        <v>7000</v>
      </c>
    </row>
    <row r="585" spans="1:2">
      <c r="A585" s="36" t="s">
        <v>1876</v>
      </c>
      <c r="B585" s="34">
        <v>9000</v>
      </c>
    </row>
    <row r="586" spans="1:2">
      <c r="A586" s="36" t="s">
        <v>1877</v>
      </c>
      <c r="B586" s="34">
        <v>25000</v>
      </c>
    </row>
    <row r="587" spans="1:2">
      <c r="A587" s="36" t="s">
        <v>1878</v>
      </c>
      <c r="B587" s="34">
        <v>25000</v>
      </c>
    </row>
    <row r="588" spans="1:2">
      <c r="A588" s="36" t="s">
        <v>1879</v>
      </c>
      <c r="B588" s="34">
        <v>25000</v>
      </c>
    </row>
    <row r="589" spans="1:2">
      <c r="A589" s="31" t="s">
        <v>1583</v>
      </c>
      <c r="B589" s="34">
        <v>8732613.0899999999</v>
      </c>
    </row>
    <row r="590" spans="1:2">
      <c r="A590" s="32" t="s">
        <v>1636</v>
      </c>
      <c r="B590" s="34">
        <v>890000</v>
      </c>
    </row>
    <row r="591" spans="1:2">
      <c r="A591" s="35" t="s">
        <v>84</v>
      </c>
      <c r="B591" s="34">
        <v>890000</v>
      </c>
    </row>
    <row r="592" spans="1:2">
      <c r="A592" s="36" t="s">
        <v>1400</v>
      </c>
      <c r="B592" s="34">
        <v>890000</v>
      </c>
    </row>
    <row r="593" spans="1:2">
      <c r="A593" s="32" t="s">
        <v>1602</v>
      </c>
      <c r="B593" s="34">
        <v>1797563</v>
      </c>
    </row>
    <row r="594" spans="1:2">
      <c r="A594" s="35" t="s">
        <v>84</v>
      </c>
      <c r="B594" s="34">
        <v>1612000</v>
      </c>
    </row>
    <row r="595" spans="1:2">
      <c r="A595" s="36" t="s">
        <v>1880</v>
      </c>
      <c r="B595" s="34">
        <v>300000</v>
      </c>
    </row>
    <row r="596" spans="1:2">
      <c r="A596" s="36" t="s">
        <v>1418</v>
      </c>
      <c r="B596" s="34">
        <v>100000</v>
      </c>
    </row>
    <row r="597" spans="1:2">
      <c r="A597" s="36" t="s">
        <v>1421</v>
      </c>
      <c r="B597" s="34">
        <v>300000</v>
      </c>
    </row>
    <row r="598" spans="1:2">
      <c r="A598" s="36" t="s">
        <v>1425</v>
      </c>
      <c r="B598" s="34">
        <v>300000</v>
      </c>
    </row>
    <row r="599" spans="1:2">
      <c r="A599" s="36" t="s">
        <v>1881</v>
      </c>
      <c r="B599" s="34">
        <v>500000</v>
      </c>
    </row>
    <row r="600" spans="1:2">
      <c r="A600" s="36" t="s">
        <v>1882</v>
      </c>
      <c r="B600" s="34">
        <v>112000</v>
      </c>
    </row>
    <row r="601" spans="1:2">
      <c r="A601" s="35" t="s">
        <v>1446</v>
      </c>
      <c r="B601" s="34">
        <v>185563</v>
      </c>
    </row>
    <row r="602" spans="1:2">
      <c r="A602" s="36" t="s">
        <v>1883</v>
      </c>
      <c r="B602" s="34">
        <v>185563</v>
      </c>
    </row>
    <row r="603" spans="1:2">
      <c r="A603" s="32" t="s">
        <v>1710</v>
      </c>
      <c r="B603" s="34">
        <v>250000</v>
      </c>
    </row>
    <row r="604" spans="1:2">
      <c r="A604" s="35" t="s">
        <v>84</v>
      </c>
      <c r="B604" s="34">
        <v>250000</v>
      </c>
    </row>
    <row r="605" spans="1:2">
      <c r="A605" s="36" t="s">
        <v>1884</v>
      </c>
      <c r="B605" s="34">
        <v>150000</v>
      </c>
    </row>
    <row r="606" spans="1:2">
      <c r="A606" s="36" t="s">
        <v>1885</v>
      </c>
      <c r="B606" s="34">
        <v>100000</v>
      </c>
    </row>
    <row r="607" spans="1:2">
      <c r="A607" s="32" t="s">
        <v>1727</v>
      </c>
      <c r="B607" s="34">
        <v>2632000</v>
      </c>
    </row>
    <row r="608" spans="1:2">
      <c r="A608" s="35" t="s">
        <v>84</v>
      </c>
      <c r="B608" s="34">
        <v>1280000</v>
      </c>
    </row>
    <row r="609" spans="1:2">
      <c r="A609" s="36" t="s">
        <v>1418</v>
      </c>
      <c r="B609" s="34">
        <v>150000</v>
      </c>
    </row>
    <row r="610" spans="1:2">
      <c r="A610" s="36" t="s">
        <v>1886</v>
      </c>
      <c r="B610" s="34">
        <v>250000</v>
      </c>
    </row>
    <row r="611" spans="1:2">
      <c r="A611" s="36" t="s">
        <v>1887</v>
      </c>
      <c r="B611" s="34">
        <v>350000</v>
      </c>
    </row>
    <row r="612" spans="1:2">
      <c r="A612" s="36" t="s">
        <v>1888</v>
      </c>
      <c r="B612" s="34">
        <v>530000</v>
      </c>
    </row>
    <row r="613" spans="1:2">
      <c r="A613" s="35" t="s">
        <v>528</v>
      </c>
      <c r="B613" s="34">
        <v>150000</v>
      </c>
    </row>
    <row r="614" spans="1:2">
      <c r="A614" s="36" t="s">
        <v>1889</v>
      </c>
      <c r="B614" s="34">
        <v>150000</v>
      </c>
    </row>
    <row r="615" spans="1:2">
      <c r="A615" s="35" t="s">
        <v>494</v>
      </c>
      <c r="B615" s="34">
        <v>140000</v>
      </c>
    </row>
    <row r="616" spans="1:2">
      <c r="A616" s="36" t="s">
        <v>1710</v>
      </c>
      <c r="B616" s="34">
        <v>140000</v>
      </c>
    </row>
    <row r="617" spans="1:2">
      <c r="A617" s="35" t="s">
        <v>657</v>
      </c>
      <c r="B617" s="34">
        <v>120000</v>
      </c>
    </row>
    <row r="618" spans="1:2">
      <c r="A618" s="36" t="s">
        <v>1890</v>
      </c>
      <c r="B618" s="34">
        <v>120000</v>
      </c>
    </row>
    <row r="619" spans="1:2">
      <c r="A619" s="35" t="s">
        <v>812</v>
      </c>
      <c r="B619" s="34">
        <v>150000</v>
      </c>
    </row>
    <row r="620" spans="1:2">
      <c r="A620" s="36" t="s">
        <v>1891</v>
      </c>
      <c r="B620" s="34">
        <v>150000</v>
      </c>
    </row>
    <row r="621" spans="1:2">
      <c r="A621" s="35" t="s">
        <v>1778</v>
      </c>
      <c r="B621" s="34">
        <v>83000</v>
      </c>
    </row>
    <row r="622" spans="1:2">
      <c r="A622" s="36" t="s">
        <v>1892</v>
      </c>
      <c r="B622" s="34">
        <v>83000</v>
      </c>
    </row>
    <row r="623" spans="1:2">
      <c r="A623" s="35" t="s">
        <v>1547</v>
      </c>
      <c r="B623" s="34">
        <v>300000</v>
      </c>
    </row>
    <row r="624" spans="1:2">
      <c r="A624" s="36" t="s">
        <v>1893</v>
      </c>
      <c r="B624" s="34">
        <v>300000</v>
      </c>
    </row>
    <row r="625" spans="1:2">
      <c r="A625" s="35" t="s">
        <v>485</v>
      </c>
      <c r="B625" s="34">
        <v>175000</v>
      </c>
    </row>
    <row r="626" spans="1:2">
      <c r="A626" s="36" t="s">
        <v>1894</v>
      </c>
      <c r="B626" s="34">
        <v>175000</v>
      </c>
    </row>
    <row r="627" spans="1:2">
      <c r="A627" s="35" t="s">
        <v>394</v>
      </c>
      <c r="B627" s="34">
        <v>84000</v>
      </c>
    </row>
    <row r="628" spans="1:2">
      <c r="A628" s="36" t="s">
        <v>1895</v>
      </c>
      <c r="B628" s="34">
        <v>84000</v>
      </c>
    </row>
    <row r="629" spans="1:2">
      <c r="A629" s="35" t="s">
        <v>471</v>
      </c>
      <c r="B629" s="34">
        <v>150000</v>
      </c>
    </row>
    <row r="630" spans="1:2">
      <c r="A630" s="36" t="s">
        <v>1896</v>
      </c>
      <c r="B630" s="34">
        <v>150000</v>
      </c>
    </row>
    <row r="631" spans="1:2">
      <c r="A631" s="32" t="s">
        <v>1565</v>
      </c>
      <c r="B631" s="34">
        <v>2300000</v>
      </c>
    </row>
    <row r="632" spans="1:2">
      <c r="A632" s="35" t="s">
        <v>601</v>
      </c>
      <c r="B632" s="34">
        <v>250000</v>
      </c>
    </row>
    <row r="633" spans="1:2">
      <c r="A633" s="36" t="s">
        <v>1000</v>
      </c>
      <c r="B633" s="34">
        <v>250000</v>
      </c>
    </row>
    <row r="634" spans="1:2">
      <c r="A634" s="35" t="s">
        <v>84</v>
      </c>
      <c r="B634" s="34">
        <v>500000</v>
      </c>
    </row>
    <row r="635" spans="1:2">
      <c r="A635" s="36" t="s">
        <v>1421</v>
      </c>
      <c r="B635" s="34">
        <v>300000</v>
      </c>
    </row>
    <row r="636" spans="1:2">
      <c r="A636" s="36" t="s">
        <v>1425</v>
      </c>
      <c r="B636" s="34">
        <v>200000</v>
      </c>
    </row>
    <row r="637" spans="1:2">
      <c r="A637" s="35" t="s">
        <v>1710</v>
      </c>
      <c r="B637" s="34">
        <v>1300000</v>
      </c>
    </row>
    <row r="638" spans="1:2">
      <c r="A638" s="36" t="s">
        <v>1018</v>
      </c>
      <c r="B638" s="34">
        <v>200000</v>
      </c>
    </row>
    <row r="639" spans="1:2">
      <c r="A639" s="36" t="s">
        <v>1897</v>
      </c>
      <c r="B639" s="34">
        <v>700000</v>
      </c>
    </row>
    <row r="640" spans="1:2">
      <c r="A640" s="36" t="s">
        <v>1898</v>
      </c>
      <c r="B640" s="34">
        <v>400000</v>
      </c>
    </row>
    <row r="641" spans="1:2">
      <c r="A641" s="35" t="s">
        <v>1006</v>
      </c>
      <c r="B641" s="34">
        <v>250000</v>
      </c>
    </row>
    <row r="642" spans="1:2">
      <c r="A642" s="36" t="s">
        <v>1003</v>
      </c>
      <c r="B642" s="34">
        <v>250000</v>
      </c>
    </row>
    <row r="643" spans="1:2">
      <c r="A643" s="32" t="s">
        <v>79</v>
      </c>
      <c r="B643" s="34">
        <v>863050.09</v>
      </c>
    </row>
    <row r="644" spans="1:2">
      <c r="A644" s="35" t="s">
        <v>84</v>
      </c>
      <c r="B644" s="34">
        <v>863050.09</v>
      </c>
    </row>
    <row r="645" spans="1:2">
      <c r="A645" s="36" t="s">
        <v>1899</v>
      </c>
      <c r="B645" s="34">
        <v>863050.09</v>
      </c>
    </row>
    <row r="646" spans="1:2">
      <c r="A646" s="31" t="s">
        <v>1585</v>
      </c>
      <c r="B646" s="34">
        <v>2560000</v>
      </c>
    </row>
    <row r="647" spans="1:2">
      <c r="A647" s="32" t="s">
        <v>1710</v>
      </c>
      <c r="B647" s="34">
        <v>400000</v>
      </c>
    </row>
    <row r="648" spans="1:2">
      <c r="A648" s="35" t="s">
        <v>84</v>
      </c>
      <c r="B648" s="34">
        <v>400000</v>
      </c>
    </row>
    <row r="649" spans="1:2">
      <c r="A649" s="36" t="s">
        <v>1900</v>
      </c>
      <c r="B649" s="34">
        <v>400000</v>
      </c>
    </row>
    <row r="650" spans="1:2">
      <c r="A650" s="32" t="s">
        <v>1727</v>
      </c>
      <c r="B650" s="34">
        <v>1200000</v>
      </c>
    </row>
    <row r="651" spans="1:2">
      <c r="A651" s="35" t="s">
        <v>84</v>
      </c>
      <c r="B651" s="34">
        <v>1200000</v>
      </c>
    </row>
    <row r="652" spans="1:2">
      <c r="A652" s="36" t="s">
        <v>1901</v>
      </c>
      <c r="B652" s="34">
        <v>1000000</v>
      </c>
    </row>
    <row r="653" spans="1:2">
      <c r="A653" s="36" t="s">
        <v>1902</v>
      </c>
      <c r="B653" s="34">
        <v>200000</v>
      </c>
    </row>
    <row r="654" spans="1:2">
      <c r="A654" s="32" t="s">
        <v>1903</v>
      </c>
      <c r="B654" s="34">
        <v>960000</v>
      </c>
    </row>
    <row r="655" spans="1:2">
      <c r="A655" s="35" t="s">
        <v>84</v>
      </c>
      <c r="B655" s="34">
        <v>960000</v>
      </c>
    </row>
    <row r="656" spans="1:2">
      <c r="A656" s="36" t="s">
        <v>1357</v>
      </c>
      <c r="B656" s="34">
        <v>960000</v>
      </c>
    </row>
    <row r="657" spans="1:2">
      <c r="A657" s="31" t="s">
        <v>5</v>
      </c>
      <c r="B657" s="34">
        <v>22891633</v>
      </c>
    </row>
    <row r="658" spans="1:2">
      <c r="A658" s="32" t="s">
        <v>1636</v>
      </c>
      <c r="B658" s="34">
        <v>1800000</v>
      </c>
    </row>
    <row r="659" spans="1:2">
      <c r="A659" s="35" t="s">
        <v>601</v>
      </c>
      <c r="B659" s="34">
        <v>150000</v>
      </c>
    </row>
    <row r="660" spans="1:2">
      <c r="A660" s="36" t="s">
        <v>1904</v>
      </c>
      <c r="B660" s="34">
        <v>150000</v>
      </c>
    </row>
    <row r="661" spans="1:2">
      <c r="A661" s="35" t="s">
        <v>1905</v>
      </c>
      <c r="B661" s="34">
        <v>1300000</v>
      </c>
    </row>
    <row r="662" spans="1:2">
      <c r="A662" s="36" t="s">
        <v>1390</v>
      </c>
      <c r="B662" s="34">
        <v>1300000</v>
      </c>
    </row>
    <row r="663" spans="1:2">
      <c r="A663" s="35" t="s">
        <v>852</v>
      </c>
      <c r="B663" s="34">
        <v>350000</v>
      </c>
    </row>
    <row r="664" spans="1:2">
      <c r="A664" s="36" t="s">
        <v>1906</v>
      </c>
      <c r="B664" s="34">
        <v>350000</v>
      </c>
    </row>
    <row r="665" spans="1:2">
      <c r="A665" s="32" t="s">
        <v>1618</v>
      </c>
      <c r="B665" s="34">
        <v>5195000</v>
      </c>
    </row>
    <row r="666" spans="1:2">
      <c r="A666" s="35" t="s">
        <v>718</v>
      </c>
      <c r="B666" s="34">
        <v>1265000</v>
      </c>
    </row>
    <row r="667" spans="1:2">
      <c r="A667" s="36" t="s">
        <v>1512</v>
      </c>
      <c r="B667" s="34">
        <v>1265000</v>
      </c>
    </row>
    <row r="668" spans="1:2">
      <c r="A668" s="35" t="s">
        <v>1417</v>
      </c>
      <c r="B668" s="34">
        <v>830000</v>
      </c>
    </row>
    <row r="669" spans="1:2">
      <c r="A669" s="36" t="s">
        <v>1414</v>
      </c>
      <c r="B669" s="34">
        <v>830000</v>
      </c>
    </row>
    <row r="670" spans="1:2">
      <c r="A670" s="35" t="s">
        <v>1907</v>
      </c>
      <c r="B670" s="34">
        <v>700000</v>
      </c>
    </row>
    <row r="671" spans="1:2">
      <c r="A671" s="36" t="s">
        <v>1463</v>
      </c>
      <c r="B671" s="34">
        <v>700000</v>
      </c>
    </row>
    <row r="672" spans="1:2">
      <c r="A672" s="35" t="s">
        <v>981</v>
      </c>
      <c r="B672" s="34">
        <v>1400000</v>
      </c>
    </row>
    <row r="673" spans="1:2">
      <c r="A673" s="36" t="s">
        <v>1908</v>
      </c>
      <c r="B673" s="34">
        <v>1400000</v>
      </c>
    </row>
    <row r="674" spans="1:2">
      <c r="A674" s="35" t="s">
        <v>1909</v>
      </c>
      <c r="B674" s="34">
        <v>1000000</v>
      </c>
    </row>
    <row r="675" spans="1:2">
      <c r="A675" s="36" t="s">
        <v>1910</v>
      </c>
      <c r="B675" s="34">
        <v>1000000</v>
      </c>
    </row>
    <row r="676" spans="1:2">
      <c r="A676" s="32" t="s">
        <v>1602</v>
      </c>
      <c r="B676" s="34">
        <v>745000</v>
      </c>
    </row>
    <row r="677" spans="1:2">
      <c r="A677" s="35" t="s">
        <v>1911</v>
      </c>
      <c r="B677" s="34">
        <v>170000</v>
      </c>
    </row>
    <row r="678" spans="1:2">
      <c r="A678" s="36" t="s">
        <v>1912</v>
      </c>
      <c r="B678" s="34">
        <v>170000</v>
      </c>
    </row>
    <row r="679" spans="1:2">
      <c r="A679" s="35" t="s">
        <v>896</v>
      </c>
      <c r="B679" s="34">
        <v>275000</v>
      </c>
    </row>
    <row r="680" spans="1:2">
      <c r="A680" s="36" t="s">
        <v>1913</v>
      </c>
      <c r="B680" s="34">
        <v>150000</v>
      </c>
    </row>
    <row r="681" spans="1:2">
      <c r="A681" s="36" t="s">
        <v>1914</v>
      </c>
      <c r="B681" s="34">
        <v>125000</v>
      </c>
    </row>
    <row r="682" spans="1:2">
      <c r="A682" s="35" t="s">
        <v>861</v>
      </c>
      <c r="B682" s="34">
        <v>100000</v>
      </c>
    </row>
    <row r="683" spans="1:2">
      <c r="A683" s="36" t="s">
        <v>1915</v>
      </c>
      <c r="B683" s="34">
        <v>100000</v>
      </c>
    </row>
    <row r="684" spans="1:2">
      <c r="A684" s="35" t="s">
        <v>77</v>
      </c>
      <c r="B684" s="34">
        <v>200000</v>
      </c>
    </row>
    <row r="685" spans="1:2">
      <c r="A685" s="36" t="s">
        <v>1916</v>
      </c>
      <c r="B685" s="34">
        <v>200000</v>
      </c>
    </row>
    <row r="686" spans="1:2">
      <c r="A686" s="32" t="s">
        <v>1710</v>
      </c>
      <c r="B686" s="34">
        <v>3856923</v>
      </c>
    </row>
    <row r="687" spans="1:2">
      <c r="A687" s="35" t="s">
        <v>708</v>
      </c>
      <c r="B687" s="34">
        <v>80000</v>
      </c>
    </row>
    <row r="688" spans="1:2">
      <c r="A688" s="36" t="s">
        <v>1917</v>
      </c>
      <c r="B688" s="34">
        <v>80000</v>
      </c>
    </row>
    <row r="689" spans="1:2">
      <c r="A689" s="35" t="s">
        <v>1911</v>
      </c>
      <c r="B689" s="34">
        <v>466000</v>
      </c>
    </row>
    <row r="690" spans="1:2">
      <c r="A690" s="36" t="s">
        <v>1918</v>
      </c>
      <c r="B690" s="34">
        <v>233000</v>
      </c>
    </row>
    <row r="691" spans="1:2">
      <c r="A691" s="36" t="s">
        <v>1919</v>
      </c>
      <c r="B691" s="34">
        <v>233000</v>
      </c>
    </row>
    <row r="692" spans="1:2">
      <c r="A692" s="35" t="s">
        <v>596</v>
      </c>
      <c r="B692" s="34">
        <v>246500</v>
      </c>
    </row>
    <row r="693" spans="1:2">
      <c r="A693" s="36" t="s">
        <v>1920</v>
      </c>
      <c r="B693" s="34">
        <v>96500</v>
      </c>
    </row>
    <row r="694" spans="1:2">
      <c r="A694" s="36" t="s">
        <v>1921</v>
      </c>
      <c r="B694" s="34">
        <v>150000</v>
      </c>
    </row>
    <row r="695" spans="1:2">
      <c r="A695" s="35" t="s">
        <v>100</v>
      </c>
      <c r="B695" s="34">
        <v>340000</v>
      </c>
    </row>
    <row r="696" spans="1:2">
      <c r="A696" s="36" t="s">
        <v>1922</v>
      </c>
      <c r="B696" s="34">
        <v>340000</v>
      </c>
    </row>
    <row r="697" spans="1:2">
      <c r="A697" s="35" t="s">
        <v>305</v>
      </c>
      <c r="B697" s="34">
        <v>300000</v>
      </c>
    </row>
    <row r="698" spans="1:2">
      <c r="A698" s="36" t="s">
        <v>1923</v>
      </c>
      <c r="B698" s="34">
        <v>300000</v>
      </c>
    </row>
    <row r="699" spans="1:2">
      <c r="A699" s="35" t="s">
        <v>601</v>
      </c>
      <c r="B699" s="34">
        <v>200000</v>
      </c>
    </row>
    <row r="700" spans="1:2">
      <c r="A700" s="36" t="s">
        <v>1924</v>
      </c>
      <c r="B700" s="34">
        <v>200000</v>
      </c>
    </row>
    <row r="701" spans="1:2">
      <c r="A701" s="35" t="s">
        <v>896</v>
      </c>
      <c r="B701" s="34">
        <v>638574</v>
      </c>
    </row>
    <row r="702" spans="1:2">
      <c r="A702" s="36" t="s">
        <v>1925</v>
      </c>
      <c r="B702" s="34">
        <v>638574</v>
      </c>
    </row>
    <row r="703" spans="1:2">
      <c r="A703" s="35" t="s">
        <v>1926</v>
      </c>
      <c r="B703" s="34">
        <v>233000</v>
      </c>
    </row>
    <row r="704" spans="1:2">
      <c r="A704" s="36" t="s">
        <v>1927</v>
      </c>
      <c r="B704" s="34">
        <v>233000</v>
      </c>
    </row>
    <row r="705" spans="1:2">
      <c r="A705" s="35" t="s">
        <v>528</v>
      </c>
      <c r="B705" s="34">
        <v>0</v>
      </c>
    </row>
    <row r="706" spans="1:2">
      <c r="A706" s="36" t="s">
        <v>1710</v>
      </c>
      <c r="B706" s="34">
        <v>0</v>
      </c>
    </row>
    <row r="707" spans="1:2">
      <c r="A707" s="35" t="s">
        <v>626</v>
      </c>
      <c r="B707" s="34">
        <v>859849</v>
      </c>
    </row>
    <row r="708" spans="1:2">
      <c r="A708" s="36" t="s">
        <v>1510</v>
      </c>
      <c r="B708" s="34">
        <v>859849</v>
      </c>
    </row>
    <row r="709" spans="1:2">
      <c r="A709" s="35" t="s">
        <v>1928</v>
      </c>
      <c r="B709" s="34">
        <v>260000</v>
      </c>
    </row>
    <row r="710" spans="1:2">
      <c r="A710" s="36" t="s">
        <v>1929</v>
      </c>
      <c r="B710" s="34">
        <v>260000</v>
      </c>
    </row>
    <row r="711" spans="1:2">
      <c r="A711" s="35" t="s">
        <v>1930</v>
      </c>
      <c r="B711" s="34">
        <v>233000</v>
      </c>
    </row>
    <row r="712" spans="1:2">
      <c r="A712" s="36" t="s">
        <v>1931</v>
      </c>
      <c r="B712" s="34">
        <v>233000</v>
      </c>
    </row>
    <row r="713" spans="1:2">
      <c r="A713" s="32" t="s">
        <v>1727</v>
      </c>
      <c r="B713" s="34">
        <v>2823000</v>
      </c>
    </row>
    <row r="714" spans="1:2">
      <c r="A714" s="35" t="s">
        <v>1911</v>
      </c>
      <c r="B714" s="34">
        <v>80000</v>
      </c>
    </row>
    <row r="715" spans="1:2">
      <c r="A715" s="36" t="s">
        <v>1918</v>
      </c>
      <c r="B715" s="34">
        <v>40000</v>
      </c>
    </row>
    <row r="716" spans="1:2">
      <c r="A716" s="36" t="s">
        <v>1919</v>
      </c>
      <c r="B716" s="34">
        <v>40000</v>
      </c>
    </row>
    <row r="717" spans="1:2">
      <c r="A717" s="35" t="s">
        <v>601</v>
      </c>
      <c r="B717" s="34">
        <v>200000</v>
      </c>
    </row>
    <row r="718" spans="1:2">
      <c r="A718" s="36" t="s">
        <v>1932</v>
      </c>
      <c r="B718" s="34">
        <v>200000</v>
      </c>
    </row>
    <row r="719" spans="1:2">
      <c r="A719" s="35" t="s">
        <v>896</v>
      </c>
      <c r="B719" s="34">
        <v>800000</v>
      </c>
    </row>
    <row r="720" spans="1:2">
      <c r="A720" s="36" t="s">
        <v>1241</v>
      </c>
      <c r="B720" s="34">
        <v>800000</v>
      </c>
    </row>
    <row r="721" spans="1:2">
      <c r="A721" s="35" t="s">
        <v>84</v>
      </c>
      <c r="B721" s="34">
        <v>100000</v>
      </c>
    </row>
    <row r="722" spans="1:2">
      <c r="A722" s="36" t="s">
        <v>1150</v>
      </c>
      <c r="B722" s="34">
        <v>100000</v>
      </c>
    </row>
    <row r="723" spans="1:2">
      <c r="A723" s="35" t="s">
        <v>1926</v>
      </c>
      <c r="B723" s="34">
        <v>40000</v>
      </c>
    </row>
    <row r="724" spans="1:2">
      <c r="A724" s="36" t="s">
        <v>1927</v>
      </c>
      <c r="B724" s="34">
        <v>40000</v>
      </c>
    </row>
    <row r="725" spans="1:2">
      <c r="A725" s="35" t="s">
        <v>621</v>
      </c>
      <c r="B725" s="34">
        <v>275000</v>
      </c>
    </row>
    <row r="726" spans="1:2">
      <c r="A726" s="36" t="s">
        <v>1933</v>
      </c>
      <c r="B726" s="34">
        <v>275000</v>
      </c>
    </row>
    <row r="727" spans="1:2">
      <c r="A727" s="35" t="s">
        <v>1930</v>
      </c>
      <c r="B727" s="34">
        <v>728000</v>
      </c>
    </row>
    <row r="728" spans="1:2">
      <c r="A728" s="36" t="s">
        <v>1931</v>
      </c>
      <c r="B728" s="34">
        <v>233000</v>
      </c>
    </row>
    <row r="729" spans="1:2">
      <c r="A729" s="36" t="s">
        <v>1934</v>
      </c>
      <c r="B729" s="34">
        <v>320000</v>
      </c>
    </row>
    <row r="730" spans="1:2">
      <c r="A730" s="36" t="s">
        <v>1172</v>
      </c>
      <c r="B730" s="34">
        <v>175000</v>
      </c>
    </row>
    <row r="731" spans="1:2">
      <c r="A731" s="35" t="s">
        <v>5</v>
      </c>
      <c r="B731" s="34">
        <v>600000</v>
      </c>
    </row>
    <row r="732" spans="1:2">
      <c r="A732" s="36" t="s">
        <v>1710</v>
      </c>
      <c r="B732" s="34">
        <v>100000</v>
      </c>
    </row>
    <row r="733" spans="1:2">
      <c r="A733" s="36" t="s">
        <v>1166</v>
      </c>
      <c r="B733" s="34">
        <v>400000</v>
      </c>
    </row>
    <row r="734" spans="1:2">
      <c r="A734" s="36" t="s">
        <v>1175</v>
      </c>
      <c r="B734" s="34">
        <v>100000</v>
      </c>
    </row>
    <row r="735" spans="1:2">
      <c r="A735" s="32" t="s">
        <v>1561</v>
      </c>
      <c r="B735" s="34">
        <v>3455000</v>
      </c>
    </row>
    <row r="736" spans="1:2">
      <c r="A736" s="35" t="s">
        <v>305</v>
      </c>
      <c r="B736" s="34">
        <v>700000</v>
      </c>
    </row>
    <row r="737" spans="1:2">
      <c r="A737" s="36" t="s">
        <v>1259</v>
      </c>
      <c r="B737" s="34">
        <v>700000</v>
      </c>
    </row>
    <row r="738" spans="1:2">
      <c r="A738" s="35" t="s">
        <v>601</v>
      </c>
      <c r="B738" s="34">
        <v>800000</v>
      </c>
    </row>
    <row r="739" spans="1:2">
      <c r="A739" s="36" t="s">
        <v>1124</v>
      </c>
      <c r="B739" s="34">
        <v>800000</v>
      </c>
    </row>
    <row r="740" spans="1:2">
      <c r="A740" s="35" t="s">
        <v>896</v>
      </c>
      <c r="B740" s="34">
        <v>1245000</v>
      </c>
    </row>
    <row r="741" spans="1:2">
      <c r="A741" s="36" t="s">
        <v>892</v>
      </c>
      <c r="B741" s="34">
        <v>1245000</v>
      </c>
    </row>
    <row r="742" spans="1:2">
      <c r="A742" s="35" t="s">
        <v>1417</v>
      </c>
      <c r="B742" s="34">
        <v>210000</v>
      </c>
    </row>
    <row r="743" spans="1:2">
      <c r="A743" s="36" t="s">
        <v>1710</v>
      </c>
      <c r="B743" s="34">
        <v>210000</v>
      </c>
    </row>
    <row r="744" spans="1:2">
      <c r="A744" s="35" t="s">
        <v>1907</v>
      </c>
      <c r="B744" s="34">
        <v>500000</v>
      </c>
    </row>
    <row r="745" spans="1:2">
      <c r="A745" s="36" t="s">
        <v>1463</v>
      </c>
      <c r="B745" s="34">
        <v>500000</v>
      </c>
    </row>
    <row r="746" spans="1:2">
      <c r="A746" s="32" t="s">
        <v>1746</v>
      </c>
      <c r="B746" s="34">
        <v>1970000</v>
      </c>
    </row>
    <row r="747" spans="1:2">
      <c r="A747" s="35" t="s">
        <v>305</v>
      </c>
      <c r="B747" s="34">
        <v>1000000</v>
      </c>
    </row>
    <row r="748" spans="1:2">
      <c r="A748" s="36" t="s">
        <v>1259</v>
      </c>
      <c r="B748" s="34">
        <v>1000000</v>
      </c>
    </row>
    <row r="749" spans="1:2">
      <c r="A749" s="35" t="s">
        <v>528</v>
      </c>
      <c r="B749" s="34">
        <v>200000</v>
      </c>
    </row>
    <row r="750" spans="1:2">
      <c r="A750" s="36" t="s">
        <v>1935</v>
      </c>
      <c r="B750" s="34">
        <v>200000</v>
      </c>
    </row>
    <row r="751" spans="1:2">
      <c r="A751" s="35" t="s">
        <v>1907</v>
      </c>
      <c r="B751" s="34">
        <v>250000</v>
      </c>
    </row>
    <row r="752" spans="1:2">
      <c r="A752" s="36" t="s">
        <v>1463</v>
      </c>
      <c r="B752" s="34">
        <v>250000</v>
      </c>
    </row>
    <row r="753" spans="1:2">
      <c r="A753" s="35" t="s">
        <v>1936</v>
      </c>
      <c r="B753" s="34">
        <v>215000</v>
      </c>
    </row>
    <row r="754" spans="1:2">
      <c r="A754" s="36" t="s">
        <v>1937</v>
      </c>
      <c r="B754" s="34">
        <v>215000</v>
      </c>
    </row>
    <row r="755" spans="1:2">
      <c r="A755" s="35" t="s">
        <v>5</v>
      </c>
      <c r="B755" s="34">
        <v>305000</v>
      </c>
    </row>
    <row r="756" spans="1:2">
      <c r="A756" s="36" t="s">
        <v>1938</v>
      </c>
      <c r="B756" s="34">
        <v>305000</v>
      </c>
    </row>
    <row r="757" spans="1:2">
      <c r="A757" s="32" t="s">
        <v>1628</v>
      </c>
      <c r="B757" s="34">
        <v>815710</v>
      </c>
    </row>
    <row r="758" spans="1:2">
      <c r="A758" s="35" t="s">
        <v>84</v>
      </c>
      <c r="B758" s="34">
        <v>275000</v>
      </c>
    </row>
    <row r="759" spans="1:2">
      <c r="A759" s="36" t="s">
        <v>1939</v>
      </c>
      <c r="B759" s="34">
        <v>275000</v>
      </c>
    </row>
    <row r="760" spans="1:2">
      <c r="A760" s="35" t="s">
        <v>621</v>
      </c>
      <c r="B760" s="34">
        <v>150000</v>
      </c>
    </row>
    <row r="761" spans="1:2">
      <c r="A761" s="36" t="s">
        <v>1940</v>
      </c>
      <c r="B761" s="34">
        <v>150000</v>
      </c>
    </row>
    <row r="762" spans="1:2">
      <c r="A762" s="35" t="s">
        <v>227</v>
      </c>
      <c r="B762" s="34">
        <v>22000</v>
      </c>
    </row>
    <row r="763" spans="1:2">
      <c r="A763" s="36" t="s">
        <v>1941</v>
      </c>
      <c r="B763" s="34">
        <v>22000</v>
      </c>
    </row>
    <row r="764" spans="1:2">
      <c r="A764" s="35" t="s">
        <v>1942</v>
      </c>
      <c r="B764" s="34">
        <v>368710</v>
      </c>
    </row>
    <row r="765" spans="1:2">
      <c r="A765" s="36" t="s">
        <v>1943</v>
      </c>
      <c r="B765" s="34">
        <v>368710</v>
      </c>
    </row>
    <row r="766" spans="1:2">
      <c r="A766" s="32" t="s">
        <v>1944</v>
      </c>
      <c r="B766" s="34">
        <v>600000</v>
      </c>
    </row>
    <row r="767" spans="1:2">
      <c r="A767" s="35" t="s">
        <v>528</v>
      </c>
      <c r="B767" s="34">
        <v>600000</v>
      </c>
    </row>
    <row r="768" spans="1:2">
      <c r="A768" s="36" t="s">
        <v>1945</v>
      </c>
      <c r="B768" s="34">
        <v>200000</v>
      </c>
    </row>
    <row r="769" spans="1:2">
      <c r="A769" s="36" t="s">
        <v>1946</v>
      </c>
      <c r="B769" s="34">
        <v>200000</v>
      </c>
    </row>
    <row r="770" spans="1:2">
      <c r="A770" s="36" t="s">
        <v>1947</v>
      </c>
      <c r="B770" s="34">
        <v>200000</v>
      </c>
    </row>
    <row r="771" spans="1:2">
      <c r="A771" s="32" t="s">
        <v>1948</v>
      </c>
      <c r="B771" s="34">
        <v>1056000</v>
      </c>
    </row>
    <row r="772" spans="1:2">
      <c r="A772" s="35" t="s">
        <v>601</v>
      </c>
      <c r="B772" s="34">
        <v>1056000</v>
      </c>
    </row>
    <row r="773" spans="1:2">
      <c r="A773" s="36" t="s">
        <v>1393</v>
      </c>
      <c r="B773" s="34">
        <v>1056000</v>
      </c>
    </row>
    <row r="774" spans="1:2">
      <c r="A774" s="32" t="s">
        <v>1565</v>
      </c>
      <c r="B774" s="34">
        <v>575000</v>
      </c>
    </row>
    <row r="775" spans="1:2">
      <c r="A775" s="35" t="s">
        <v>708</v>
      </c>
      <c r="B775" s="34">
        <v>125000</v>
      </c>
    </row>
    <row r="776" spans="1:2">
      <c r="A776" s="36" t="s">
        <v>1098</v>
      </c>
      <c r="B776" s="34">
        <v>125000</v>
      </c>
    </row>
    <row r="777" spans="1:2">
      <c r="A777" s="35" t="s">
        <v>621</v>
      </c>
      <c r="B777" s="34">
        <v>80000</v>
      </c>
    </row>
    <row r="778" spans="1:2">
      <c r="A778" s="36" t="s">
        <v>897</v>
      </c>
      <c r="B778" s="34">
        <v>80000</v>
      </c>
    </row>
    <row r="779" spans="1:2">
      <c r="A779" s="35" t="s">
        <v>981</v>
      </c>
      <c r="B779" s="34">
        <v>120000</v>
      </c>
    </row>
    <row r="780" spans="1:2">
      <c r="A780" s="36" t="s">
        <v>977</v>
      </c>
      <c r="B780" s="34">
        <v>120000</v>
      </c>
    </row>
    <row r="781" spans="1:2">
      <c r="A781" s="35" t="s">
        <v>1710</v>
      </c>
      <c r="B781" s="34">
        <v>250000</v>
      </c>
    </row>
    <row r="782" spans="1:2">
      <c r="A782" s="36" t="s">
        <v>1710</v>
      </c>
      <c r="B782" s="34">
        <v>250000</v>
      </c>
    </row>
    <row r="783" spans="1:2">
      <c r="A783" s="31" t="s">
        <v>6</v>
      </c>
      <c r="B783" s="34">
        <v>7460000</v>
      </c>
    </row>
    <row r="784" spans="1:2">
      <c r="A784" s="32" t="s">
        <v>1618</v>
      </c>
      <c r="B784" s="34">
        <v>2300000</v>
      </c>
    </row>
    <row r="785" spans="1:2">
      <c r="A785" s="35" t="s">
        <v>1949</v>
      </c>
      <c r="B785" s="34">
        <v>500000</v>
      </c>
    </row>
    <row r="786" spans="1:2">
      <c r="A786" s="36" t="s">
        <v>1950</v>
      </c>
      <c r="B786" s="34">
        <v>500000</v>
      </c>
    </row>
    <row r="787" spans="1:2">
      <c r="A787" s="35" t="s">
        <v>84</v>
      </c>
      <c r="B787" s="34">
        <v>750000</v>
      </c>
    </row>
    <row r="788" spans="1:2">
      <c r="A788" s="36" t="s">
        <v>1951</v>
      </c>
      <c r="B788" s="34">
        <v>750000</v>
      </c>
    </row>
    <row r="789" spans="1:2">
      <c r="A789" s="35" t="s">
        <v>1952</v>
      </c>
      <c r="B789" s="34">
        <v>1050000</v>
      </c>
    </row>
    <row r="790" spans="1:2">
      <c r="A790" s="36" t="s">
        <v>1953</v>
      </c>
      <c r="B790" s="34">
        <v>1050000</v>
      </c>
    </row>
    <row r="791" spans="1:2">
      <c r="A791" s="32" t="s">
        <v>1602</v>
      </c>
      <c r="B791" s="34">
        <v>820000</v>
      </c>
    </row>
    <row r="792" spans="1:2">
      <c r="A792" s="35" t="s">
        <v>712</v>
      </c>
      <c r="B792" s="34">
        <v>200000</v>
      </c>
    </row>
    <row r="793" spans="1:2">
      <c r="A793" s="36" t="s">
        <v>1954</v>
      </c>
      <c r="B793" s="34">
        <v>200000</v>
      </c>
    </row>
    <row r="794" spans="1:2">
      <c r="A794" s="35" t="s">
        <v>1805</v>
      </c>
      <c r="B794" s="34">
        <v>70000</v>
      </c>
    </row>
    <row r="795" spans="1:2">
      <c r="A795" s="36" t="s">
        <v>1955</v>
      </c>
      <c r="B795" s="34">
        <v>70000</v>
      </c>
    </row>
    <row r="796" spans="1:2">
      <c r="A796" s="35" t="s">
        <v>1956</v>
      </c>
      <c r="B796" s="34">
        <v>50000</v>
      </c>
    </row>
    <row r="797" spans="1:2">
      <c r="A797" s="36" t="s">
        <v>1957</v>
      </c>
      <c r="B797" s="34">
        <v>50000</v>
      </c>
    </row>
    <row r="798" spans="1:2">
      <c r="A798" s="35" t="s">
        <v>1958</v>
      </c>
      <c r="B798" s="34">
        <v>250000</v>
      </c>
    </row>
    <row r="799" spans="1:2">
      <c r="A799" s="36" t="s">
        <v>1071</v>
      </c>
      <c r="B799" s="34">
        <v>250000</v>
      </c>
    </row>
    <row r="800" spans="1:2">
      <c r="A800" s="35" t="s">
        <v>1075</v>
      </c>
      <c r="B800" s="34">
        <v>250000</v>
      </c>
    </row>
    <row r="801" spans="1:2">
      <c r="A801" s="36" t="s">
        <v>1959</v>
      </c>
      <c r="B801" s="34">
        <v>250000</v>
      </c>
    </row>
    <row r="802" spans="1:2">
      <c r="A802" s="32" t="s">
        <v>1710</v>
      </c>
      <c r="B802" s="34">
        <v>1305000</v>
      </c>
    </row>
    <row r="803" spans="1:2">
      <c r="A803" s="35" t="s">
        <v>1949</v>
      </c>
      <c r="B803" s="34">
        <v>100000</v>
      </c>
    </row>
    <row r="804" spans="1:2">
      <c r="A804" s="36" t="s">
        <v>1960</v>
      </c>
      <c r="B804" s="34">
        <v>100000</v>
      </c>
    </row>
    <row r="805" spans="1:2">
      <c r="A805" s="35" t="s">
        <v>712</v>
      </c>
      <c r="B805" s="34">
        <v>700000</v>
      </c>
    </row>
    <row r="806" spans="1:2">
      <c r="A806" s="36" t="s">
        <v>1954</v>
      </c>
      <c r="B806" s="34">
        <v>700000</v>
      </c>
    </row>
    <row r="807" spans="1:2">
      <c r="A807" s="35" t="s">
        <v>1695</v>
      </c>
      <c r="B807" s="34">
        <v>260000</v>
      </c>
    </row>
    <row r="808" spans="1:2">
      <c r="A808" s="36" t="s">
        <v>1955</v>
      </c>
      <c r="B808" s="34">
        <v>260000</v>
      </c>
    </row>
    <row r="809" spans="1:2">
      <c r="A809" s="35" t="s">
        <v>1805</v>
      </c>
      <c r="B809" s="34">
        <v>245000</v>
      </c>
    </row>
    <row r="810" spans="1:2">
      <c r="A810" s="36" t="s">
        <v>1961</v>
      </c>
      <c r="B810" s="34">
        <v>245000</v>
      </c>
    </row>
    <row r="811" spans="1:2">
      <c r="A811" s="35" t="s">
        <v>1825</v>
      </c>
      <c r="B811" s="34">
        <v>0</v>
      </c>
    </row>
    <row r="812" spans="1:2">
      <c r="A812" s="36" t="s">
        <v>1710</v>
      </c>
      <c r="B812" s="34">
        <v>0</v>
      </c>
    </row>
    <row r="813" spans="1:2">
      <c r="A813" s="32" t="s">
        <v>1727</v>
      </c>
      <c r="B813" s="34">
        <v>1410000</v>
      </c>
    </row>
    <row r="814" spans="1:2">
      <c r="A814" s="35" t="s">
        <v>1949</v>
      </c>
      <c r="B814" s="34">
        <v>130000</v>
      </c>
    </row>
    <row r="815" spans="1:2">
      <c r="A815" s="36" t="s">
        <v>1960</v>
      </c>
      <c r="B815" s="34">
        <v>130000</v>
      </c>
    </row>
    <row r="816" spans="1:2">
      <c r="A816" s="35" t="s">
        <v>712</v>
      </c>
      <c r="B816" s="34">
        <v>100000</v>
      </c>
    </row>
    <row r="817" spans="1:2">
      <c r="A817" s="36" t="s">
        <v>1954</v>
      </c>
      <c r="B817" s="34">
        <v>100000</v>
      </c>
    </row>
    <row r="818" spans="1:2">
      <c r="A818" s="35" t="s">
        <v>1695</v>
      </c>
      <c r="B818" s="34">
        <v>150000</v>
      </c>
    </row>
    <row r="819" spans="1:2">
      <c r="A819" s="36" t="s">
        <v>1955</v>
      </c>
      <c r="B819" s="34">
        <v>150000</v>
      </c>
    </row>
    <row r="820" spans="1:2">
      <c r="A820" s="35" t="s">
        <v>1956</v>
      </c>
      <c r="B820" s="34">
        <v>30000</v>
      </c>
    </row>
    <row r="821" spans="1:2">
      <c r="A821" s="36" t="s">
        <v>1957</v>
      </c>
      <c r="B821" s="34">
        <v>30000</v>
      </c>
    </row>
    <row r="822" spans="1:2">
      <c r="A822" s="35" t="s">
        <v>1962</v>
      </c>
      <c r="B822" s="34">
        <v>600000</v>
      </c>
    </row>
    <row r="823" spans="1:2">
      <c r="A823" s="36" t="s">
        <v>1316</v>
      </c>
      <c r="B823" s="34">
        <v>600000</v>
      </c>
    </row>
    <row r="824" spans="1:2">
      <c r="A824" s="35" t="s">
        <v>6</v>
      </c>
      <c r="B824" s="34">
        <v>400000</v>
      </c>
    </row>
    <row r="825" spans="1:2">
      <c r="A825" s="36" t="s">
        <v>1193</v>
      </c>
      <c r="B825" s="34">
        <v>400000</v>
      </c>
    </row>
    <row r="826" spans="1:2">
      <c r="A826" s="32" t="s">
        <v>1561</v>
      </c>
      <c r="B826" s="34">
        <v>625000</v>
      </c>
    </row>
    <row r="827" spans="1:2">
      <c r="A827" s="35" t="s">
        <v>1952</v>
      </c>
      <c r="B827" s="34">
        <v>25000</v>
      </c>
    </row>
    <row r="828" spans="1:2">
      <c r="A828" s="36" t="s">
        <v>1953</v>
      </c>
      <c r="B828" s="34">
        <v>25000</v>
      </c>
    </row>
    <row r="829" spans="1:2">
      <c r="A829" s="35" t="s">
        <v>1208</v>
      </c>
      <c r="B829" s="34">
        <v>600000</v>
      </c>
    </row>
    <row r="830" spans="1:2">
      <c r="A830" s="36" t="s">
        <v>1204</v>
      </c>
      <c r="B830" s="34">
        <v>600000</v>
      </c>
    </row>
    <row r="831" spans="1:2">
      <c r="A831" s="32" t="s">
        <v>1963</v>
      </c>
      <c r="B831" s="34">
        <v>1000000</v>
      </c>
    </row>
    <row r="832" spans="1:2">
      <c r="A832" s="35" t="s">
        <v>712</v>
      </c>
      <c r="B832" s="34">
        <v>500000</v>
      </c>
    </row>
    <row r="833" spans="1:2">
      <c r="A833" s="36" t="s">
        <v>1964</v>
      </c>
      <c r="B833" s="34">
        <v>500000</v>
      </c>
    </row>
    <row r="834" spans="1:2">
      <c r="A834" s="35" t="s">
        <v>1233</v>
      </c>
      <c r="B834" s="34">
        <v>500000</v>
      </c>
    </row>
    <row r="835" spans="1:2">
      <c r="A835" s="36" t="s">
        <v>1229</v>
      </c>
      <c r="B835" s="34">
        <v>500000</v>
      </c>
    </row>
    <row r="836" spans="1:2">
      <c r="A836" s="31" t="s">
        <v>7</v>
      </c>
      <c r="B836" s="34">
        <v>29664000</v>
      </c>
    </row>
    <row r="837" spans="1:2">
      <c r="A837" s="32" t="s">
        <v>1648</v>
      </c>
      <c r="B837" s="34">
        <v>700000</v>
      </c>
    </row>
    <row r="838" spans="1:2">
      <c r="A838" s="35" t="s">
        <v>1965</v>
      </c>
      <c r="B838" s="34">
        <v>700000</v>
      </c>
    </row>
    <row r="839" spans="1:2">
      <c r="A839" s="36" t="s">
        <v>1297</v>
      </c>
      <c r="B839" s="34">
        <v>700000</v>
      </c>
    </row>
    <row r="840" spans="1:2">
      <c r="A840" s="32" t="s">
        <v>1618</v>
      </c>
      <c r="B840" s="34">
        <v>5500000</v>
      </c>
    </row>
    <row r="841" spans="1:2">
      <c r="A841" s="35" t="s">
        <v>723</v>
      </c>
      <c r="B841" s="34">
        <v>2500000</v>
      </c>
    </row>
    <row r="842" spans="1:2">
      <c r="A842" s="36" t="s">
        <v>1966</v>
      </c>
      <c r="B842" s="34">
        <v>2500000</v>
      </c>
    </row>
    <row r="843" spans="1:2">
      <c r="A843" s="35" t="s">
        <v>494</v>
      </c>
      <c r="B843" s="34">
        <v>2000000</v>
      </c>
    </row>
    <row r="844" spans="1:2">
      <c r="A844" s="36" t="s">
        <v>1500</v>
      </c>
      <c r="B844" s="34">
        <v>2000000</v>
      </c>
    </row>
    <row r="845" spans="1:2">
      <c r="A845" s="35" t="s">
        <v>161</v>
      </c>
      <c r="B845" s="34">
        <v>1000000</v>
      </c>
    </row>
    <row r="846" spans="1:2">
      <c r="A846" s="36" t="s">
        <v>1967</v>
      </c>
      <c r="B846" s="34">
        <v>1000000</v>
      </c>
    </row>
    <row r="847" spans="1:2">
      <c r="A847" s="32" t="s">
        <v>1968</v>
      </c>
      <c r="B847" s="34">
        <v>1500000</v>
      </c>
    </row>
    <row r="848" spans="1:2">
      <c r="A848" s="35" t="s">
        <v>1446</v>
      </c>
      <c r="B848" s="34">
        <v>1500000</v>
      </c>
    </row>
    <row r="849" spans="1:2">
      <c r="A849" s="36" t="s">
        <v>1969</v>
      </c>
      <c r="B849" s="34">
        <v>1500000</v>
      </c>
    </row>
    <row r="850" spans="1:2">
      <c r="A850" s="32" t="s">
        <v>1602</v>
      </c>
      <c r="B850" s="34">
        <v>2027000</v>
      </c>
    </row>
    <row r="851" spans="1:2">
      <c r="A851" s="35" t="s">
        <v>494</v>
      </c>
      <c r="B851" s="34">
        <v>500000</v>
      </c>
    </row>
    <row r="852" spans="1:2">
      <c r="A852" s="36" t="s">
        <v>1970</v>
      </c>
      <c r="B852" s="34">
        <v>500000</v>
      </c>
    </row>
    <row r="853" spans="1:2">
      <c r="A853" s="35" t="s">
        <v>1446</v>
      </c>
      <c r="B853" s="34">
        <v>499000</v>
      </c>
    </row>
    <row r="854" spans="1:2">
      <c r="A854" s="36" t="s">
        <v>1971</v>
      </c>
      <c r="B854" s="34">
        <v>499000</v>
      </c>
    </row>
    <row r="855" spans="1:2">
      <c r="A855" s="35" t="s">
        <v>161</v>
      </c>
      <c r="B855" s="34">
        <v>500000</v>
      </c>
    </row>
    <row r="856" spans="1:2">
      <c r="A856" s="36" t="s">
        <v>1972</v>
      </c>
      <c r="B856" s="34">
        <v>500000</v>
      </c>
    </row>
    <row r="857" spans="1:2">
      <c r="A857" s="35" t="s">
        <v>485</v>
      </c>
      <c r="B857" s="34">
        <v>500000</v>
      </c>
    </row>
    <row r="858" spans="1:2">
      <c r="A858" s="36" t="s">
        <v>1973</v>
      </c>
      <c r="B858" s="34">
        <v>500000</v>
      </c>
    </row>
    <row r="859" spans="1:2">
      <c r="A859" s="35" t="s">
        <v>7</v>
      </c>
      <c r="B859" s="34">
        <v>28000</v>
      </c>
    </row>
    <row r="860" spans="1:2">
      <c r="A860" s="36" t="s">
        <v>1974</v>
      </c>
      <c r="B860" s="34">
        <v>28000</v>
      </c>
    </row>
    <row r="861" spans="1:2">
      <c r="A861" s="32" t="s">
        <v>1975</v>
      </c>
      <c r="B861" s="34">
        <v>501000</v>
      </c>
    </row>
    <row r="862" spans="1:2">
      <c r="A862" s="35" t="s">
        <v>1446</v>
      </c>
      <c r="B862" s="34">
        <v>501000</v>
      </c>
    </row>
    <row r="863" spans="1:2">
      <c r="A863" s="36" t="s">
        <v>1971</v>
      </c>
      <c r="B863" s="34">
        <v>501000</v>
      </c>
    </row>
    <row r="864" spans="1:2">
      <c r="A864" s="32" t="s">
        <v>1976</v>
      </c>
      <c r="B864" s="34">
        <v>570000</v>
      </c>
    </row>
    <row r="865" spans="1:2">
      <c r="A865" s="35" t="s">
        <v>485</v>
      </c>
      <c r="B865" s="34">
        <v>570000</v>
      </c>
    </row>
    <row r="866" spans="1:2">
      <c r="A866" s="36" t="s">
        <v>1977</v>
      </c>
      <c r="B866" s="34">
        <v>570000</v>
      </c>
    </row>
    <row r="867" spans="1:2">
      <c r="A867" s="32" t="s">
        <v>1710</v>
      </c>
      <c r="B867" s="34">
        <v>3475000</v>
      </c>
    </row>
    <row r="868" spans="1:2">
      <c r="A868" s="35" t="s">
        <v>385</v>
      </c>
      <c r="B868" s="34">
        <v>1600000</v>
      </c>
    </row>
    <row r="869" spans="1:2">
      <c r="A869" s="36" t="s">
        <v>1978</v>
      </c>
      <c r="B869" s="34">
        <v>500000</v>
      </c>
    </row>
    <row r="870" spans="1:2">
      <c r="A870" s="36" t="s">
        <v>1979</v>
      </c>
      <c r="B870" s="34">
        <v>100000</v>
      </c>
    </row>
    <row r="871" spans="1:2">
      <c r="A871" s="36" t="s">
        <v>1980</v>
      </c>
      <c r="B871" s="34">
        <v>1000000</v>
      </c>
    </row>
    <row r="872" spans="1:2">
      <c r="A872" s="35" t="s">
        <v>1981</v>
      </c>
      <c r="B872" s="34">
        <v>450000</v>
      </c>
    </row>
    <row r="873" spans="1:2">
      <c r="A873" s="36" t="s">
        <v>1970</v>
      </c>
      <c r="B873" s="34">
        <v>450000</v>
      </c>
    </row>
    <row r="874" spans="1:2">
      <c r="A874" s="35" t="s">
        <v>1446</v>
      </c>
      <c r="B874" s="34">
        <v>300000</v>
      </c>
    </row>
    <row r="875" spans="1:2">
      <c r="A875" s="36" t="s">
        <v>1982</v>
      </c>
      <c r="B875" s="34">
        <v>300000</v>
      </c>
    </row>
    <row r="876" spans="1:2">
      <c r="A876" s="35" t="s">
        <v>485</v>
      </c>
      <c r="B876" s="34">
        <v>1125000</v>
      </c>
    </row>
    <row r="877" spans="1:2">
      <c r="A877" s="36" t="s">
        <v>1983</v>
      </c>
      <c r="B877" s="34">
        <v>125000</v>
      </c>
    </row>
    <row r="878" spans="1:2">
      <c r="A878" s="36" t="s">
        <v>1984</v>
      </c>
      <c r="B878" s="34">
        <v>1000000</v>
      </c>
    </row>
    <row r="879" spans="1:2">
      <c r="A879" s="32" t="s">
        <v>1727</v>
      </c>
      <c r="B879" s="34">
        <v>2000000</v>
      </c>
    </row>
    <row r="880" spans="1:2">
      <c r="A880" s="35" t="s">
        <v>723</v>
      </c>
      <c r="B880" s="34">
        <v>1300000</v>
      </c>
    </row>
    <row r="881" spans="1:2">
      <c r="A881" s="36" t="s">
        <v>1274</v>
      </c>
      <c r="B881" s="34">
        <v>1300000</v>
      </c>
    </row>
    <row r="882" spans="1:2">
      <c r="A882" s="35" t="s">
        <v>84</v>
      </c>
      <c r="B882" s="34">
        <v>200000</v>
      </c>
    </row>
    <row r="883" spans="1:2">
      <c r="A883" s="36" t="s">
        <v>1985</v>
      </c>
      <c r="B883" s="34">
        <v>200000</v>
      </c>
    </row>
    <row r="884" spans="1:2">
      <c r="A884" s="35" t="s">
        <v>1446</v>
      </c>
      <c r="B884" s="34">
        <v>500000</v>
      </c>
    </row>
    <row r="885" spans="1:2">
      <c r="A885" s="36" t="s">
        <v>1986</v>
      </c>
      <c r="B885" s="34">
        <v>500000</v>
      </c>
    </row>
    <row r="886" spans="1:2">
      <c r="A886" s="32" t="s">
        <v>1561</v>
      </c>
      <c r="B886" s="34">
        <v>5121000</v>
      </c>
    </row>
    <row r="887" spans="1:2">
      <c r="A887" s="35" t="s">
        <v>723</v>
      </c>
      <c r="B887" s="34">
        <v>121000</v>
      </c>
    </row>
    <row r="888" spans="1:2">
      <c r="A888" s="36" t="s">
        <v>1966</v>
      </c>
      <c r="B888" s="34">
        <v>121000</v>
      </c>
    </row>
    <row r="889" spans="1:2">
      <c r="A889" s="35" t="s">
        <v>385</v>
      </c>
      <c r="B889" s="34">
        <v>500000</v>
      </c>
    </row>
    <row r="890" spans="1:2">
      <c r="A890" s="36" t="s">
        <v>1177</v>
      </c>
      <c r="B890" s="34">
        <v>500000</v>
      </c>
    </row>
    <row r="891" spans="1:2">
      <c r="A891" s="35" t="s">
        <v>494</v>
      </c>
      <c r="B891" s="34">
        <v>1250000</v>
      </c>
    </row>
    <row r="892" spans="1:2">
      <c r="A892" s="36" t="s">
        <v>951</v>
      </c>
      <c r="B892" s="34">
        <v>1250000</v>
      </c>
    </row>
    <row r="893" spans="1:2">
      <c r="A893" s="35" t="s">
        <v>1805</v>
      </c>
      <c r="B893" s="34">
        <v>1000000</v>
      </c>
    </row>
    <row r="894" spans="1:2">
      <c r="A894" s="36" t="s">
        <v>1710</v>
      </c>
      <c r="B894" s="34">
        <v>1000000</v>
      </c>
    </row>
    <row r="895" spans="1:2">
      <c r="A895" s="35" t="s">
        <v>485</v>
      </c>
      <c r="B895" s="34">
        <v>500000</v>
      </c>
    </row>
    <row r="896" spans="1:2">
      <c r="A896" s="36" t="s">
        <v>1101</v>
      </c>
      <c r="B896" s="34">
        <v>500000</v>
      </c>
    </row>
    <row r="897" spans="1:2">
      <c r="A897" s="35" t="s">
        <v>232</v>
      </c>
      <c r="B897" s="34">
        <v>1750000</v>
      </c>
    </row>
    <row r="898" spans="1:2">
      <c r="A898" s="36" t="s">
        <v>1095</v>
      </c>
      <c r="B898" s="34">
        <v>1250000</v>
      </c>
    </row>
    <row r="899" spans="1:2">
      <c r="A899" s="36" t="s">
        <v>1111</v>
      </c>
      <c r="B899" s="34">
        <v>500000</v>
      </c>
    </row>
    <row r="900" spans="1:2">
      <c r="A900" s="32" t="s">
        <v>1746</v>
      </c>
      <c r="B900" s="34">
        <v>2300000</v>
      </c>
    </row>
    <row r="901" spans="1:2">
      <c r="A901" s="35" t="s">
        <v>1202</v>
      </c>
      <c r="B901" s="34">
        <v>2300000</v>
      </c>
    </row>
    <row r="902" spans="1:2">
      <c r="A902" s="36" t="s">
        <v>1987</v>
      </c>
      <c r="B902" s="34">
        <v>0</v>
      </c>
    </row>
    <row r="903" spans="1:2">
      <c r="A903" s="36" t="s">
        <v>1272</v>
      </c>
      <c r="B903" s="34">
        <v>1800000</v>
      </c>
    </row>
    <row r="904" spans="1:2">
      <c r="A904" s="36" t="s">
        <v>1405</v>
      </c>
      <c r="B904" s="34">
        <v>500000</v>
      </c>
    </row>
    <row r="905" spans="1:2">
      <c r="A905" s="32" t="s">
        <v>1646</v>
      </c>
      <c r="B905" s="34">
        <v>4000000</v>
      </c>
    </row>
    <row r="906" spans="1:2">
      <c r="A906" s="35" t="s">
        <v>1202</v>
      </c>
      <c r="B906" s="34">
        <v>2000000</v>
      </c>
    </row>
    <row r="907" spans="1:2">
      <c r="A907" s="36" t="s">
        <v>1710</v>
      </c>
      <c r="B907" s="34">
        <v>350000</v>
      </c>
    </row>
    <row r="908" spans="1:2">
      <c r="A908" s="36" t="s">
        <v>1270</v>
      </c>
      <c r="B908" s="34">
        <v>1500000</v>
      </c>
    </row>
    <row r="909" spans="1:2">
      <c r="A909" s="36" t="s">
        <v>1198</v>
      </c>
      <c r="B909" s="34">
        <v>150000</v>
      </c>
    </row>
    <row r="910" spans="1:2">
      <c r="A910" s="35" t="s">
        <v>161</v>
      </c>
      <c r="B910" s="34">
        <v>500000</v>
      </c>
    </row>
    <row r="911" spans="1:2">
      <c r="A911" s="36" t="s">
        <v>1279</v>
      </c>
      <c r="B911" s="34">
        <v>500000</v>
      </c>
    </row>
    <row r="912" spans="1:2">
      <c r="A912" s="35" t="s">
        <v>7</v>
      </c>
      <c r="B912" s="34">
        <v>500000</v>
      </c>
    </row>
    <row r="913" spans="1:2">
      <c r="A913" s="36" t="s">
        <v>1326</v>
      </c>
      <c r="B913" s="34">
        <v>500000</v>
      </c>
    </row>
    <row r="914" spans="1:2">
      <c r="A914" s="35" t="s">
        <v>232</v>
      </c>
      <c r="B914" s="34">
        <v>1000000</v>
      </c>
    </row>
    <row r="915" spans="1:2">
      <c r="A915" s="36" t="s">
        <v>1988</v>
      </c>
      <c r="B915" s="34">
        <v>1000000</v>
      </c>
    </row>
    <row r="916" spans="1:2">
      <c r="A916" s="32" t="s">
        <v>1608</v>
      </c>
      <c r="B916" s="34">
        <v>450000</v>
      </c>
    </row>
    <row r="917" spans="1:2">
      <c r="A917" s="35" t="s">
        <v>1446</v>
      </c>
      <c r="B917" s="34">
        <v>450000</v>
      </c>
    </row>
    <row r="918" spans="1:2">
      <c r="A918" s="36" t="s">
        <v>1989</v>
      </c>
      <c r="B918" s="34">
        <v>250000</v>
      </c>
    </row>
    <row r="919" spans="1:2">
      <c r="A919" s="36" t="s">
        <v>1990</v>
      </c>
      <c r="B919" s="34">
        <v>200000</v>
      </c>
    </row>
    <row r="920" spans="1:2">
      <c r="A920" s="32" t="s">
        <v>1565</v>
      </c>
      <c r="B920" s="34">
        <v>1520000</v>
      </c>
    </row>
    <row r="921" spans="1:2">
      <c r="A921" s="35" t="s">
        <v>723</v>
      </c>
      <c r="B921" s="34">
        <v>320000</v>
      </c>
    </row>
    <row r="922" spans="1:2">
      <c r="A922" s="36" t="s">
        <v>1274</v>
      </c>
      <c r="B922" s="34">
        <v>320000</v>
      </c>
    </row>
    <row r="923" spans="1:2">
      <c r="A923" s="35" t="s">
        <v>1805</v>
      </c>
      <c r="B923" s="34">
        <v>800000</v>
      </c>
    </row>
    <row r="924" spans="1:2">
      <c r="A924" s="36" t="s">
        <v>1710</v>
      </c>
      <c r="B924" s="34">
        <v>800000</v>
      </c>
    </row>
    <row r="925" spans="1:2">
      <c r="A925" s="35" t="s">
        <v>485</v>
      </c>
      <c r="B925" s="34">
        <v>200000</v>
      </c>
    </row>
    <row r="926" spans="1:2">
      <c r="A926" s="36" t="s">
        <v>982</v>
      </c>
      <c r="B926" s="34">
        <v>200000</v>
      </c>
    </row>
    <row r="927" spans="1:2">
      <c r="A927" s="35" t="s">
        <v>7</v>
      </c>
      <c r="B927" s="34">
        <v>200000</v>
      </c>
    </row>
    <row r="928" spans="1:2">
      <c r="A928" s="36" t="s">
        <v>1326</v>
      </c>
      <c r="B928" s="34">
        <v>200000</v>
      </c>
    </row>
    <row r="929" spans="1:2">
      <c r="A929" s="31" t="s">
        <v>1710</v>
      </c>
      <c r="B929" s="34">
        <v>500000</v>
      </c>
    </row>
    <row r="930" spans="1:2">
      <c r="A930" s="32" t="s">
        <v>1710</v>
      </c>
      <c r="B930" s="34"/>
    </row>
    <row r="931" spans="1:2">
      <c r="A931" s="35" t="s">
        <v>1710</v>
      </c>
      <c r="B931" s="34"/>
    </row>
    <row r="932" spans="1:2">
      <c r="A932" s="36" t="s">
        <v>1710</v>
      </c>
      <c r="B932" s="34"/>
    </row>
    <row r="933" spans="1:2">
      <c r="A933" s="32" t="s">
        <v>1727</v>
      </c>
      <c r="B933" s="34">
        <v>500000</v>
      </c>
    </row>
    <row r="934" spans="1:2">
      <c r="A934" s="35" t="s">
        <v>1710</v>
      </c>
      <c r="B934" s="34">
        <v>500000</v>
      </c>
    </row>
    <row r="935" spans="1:2">
      <c r="A935" s="36" t="s">
        <v>1132</v>
      </c>
      <c r="B935" s="34">
        <v>500000</v>
      </c>
    </row>
    <row r="936" spans="1:2">
      <c r="A936" s="31" t="s">
        <v>1662</v>
      </c>
      <c r="B936" s="34">
        <v>296502</v>
      </c>
    </row>
    <row r="937" spans="1:2">
      <c r="A937" s="32" t="s">
        <v>1565</v>
      </c>
      <c r="B937" s="34">
        <v>296502</v>
      </c>
    </row>
    <row r="938" spans="1:2">
      <c r="A938" s="35" t="s">
        <v>154</v>
      </c>
      <c r="B938" s="34">
        <v>100000</v>
      </c>
    </row>
    <row r="939" spans="1:2">
      <c r="A939" s="36" t="s">
        <v>1991</v>
      </c>
      <c r="B939" s="34">
        <v>100000</v>
      </c>
    </row>
    <row r="940" spans="1:2">
      <c r="A940" s="35" t="s">
        <v>232</v>
      </c>
      <c r="B940" s="34">
        <v>49400</v>
      </c>
    </row>
    <row r="941" spans="1:2">
      <c r="A941" s="36" t="s">
        <v>1710</v>
      </c>
      <c r="B941" s="34">
        <v>49400</v>
      </c>
    </row>
    <row r="942" spans="1:2">
      <c r="A942" s="35" t="s">
        <v>1992</v>
      </c>
      <c r="B942" s="34">
        <v>47742</v>
      </c>
    </row>
    <row r="943" spans="1:2">
      <c r="A943" s="36" t="s">
        <v>1710</v>
      </c>
      <c r="B943" s="34">
        <v>47742</v>
      </c>
    </row>
    <row r="944" spans="1:2">
      <c r="A944" s="35" t="s">
        <v>1993</v>
      </c>
      <c r="B944" s="34">
        <v>99360</v>
      </c>
    </row>
    <row r="945" spans="1:2">
      <c r="A945" s="36" t="s">
        <v>1994</v>
      </c>
      <c r="B945" s="34">
        <v>99360</v>
      </c>
    </row>
    <row r="946" spans="1:2">
      <c r="A946" s="31" t="s">
        <v>1659</v>
      </c>
      <c r="B946" s="34">
        <v>780000</v>
      </c>
    </row>
    <row r="947" spans="1:2">
      <c r="A947" s="32" t="s">
        <v>1565</v>
      </c>
      <c r="B947" s="34">
        <v>780000</v>
      </c>
    </row>
    <row r="948" spans="1:2">
      <c r="A948" s="35" t="s">
        <v>896</v>
      </c>
      <c r="B948" s="34">
        <v>430000</v>
      </c>
    </row>
    <row r="949" spans="1:2">
      <c r="A949" s="36" t="s">
        <v>987</v>
      </c>
      <c r="B949" s="34">
        <v>430000</v>
      </c>
    </row>
    <row r="950" spans="1:2">
      <c r="A950" s="35" t="s">
        <v>1710</v>
      </c>
      <c r="B950" s="34">
        <v>350000</v>
      </c>
    </row>
    <row r="951" spans="1:2">
      <c r="A951" s="36" t="s">
        <v>1014</v>
      </c>
      <c r="B951" s="34">
        <v>200000</v>
      </c>
    </row>
    <row r="952" spans="1:2">
      <c r="A952" s="36" t="s">
        <v>907</v>
      </c>
      <c r="B952" s="34">
        <v>150000</v>
      </c>
    </row>
    <row r="953" spans="1:2">
      <c r="A953" s="31" t="s">
        <v>1661</v>
      </c>
      <c r="B953" s="34">
        <v>950000</v>
      </c>
    </row>
    <row r="954" spans="1:2">
      <c r="A954" s="32" t="s">
        <v>1565</v>
      </c>
      <c r="B954" s="34">
        <v>950000</v>
      </c>
    </row>
    <row r="955" spans="1:2">
      <c r="A955" s="35" t="s">
        <v>1710</v>
      </c>
      <c r="B955" s="34">
        <v>950000</v>
      </c>
    </row>
    <row r="956" spans="1:2">
      <c r="A956" s="36" t="s">
        <v>1055</v>
      </c>
      <c r="B956" s="34">
        <v>450000</v>
      </c>
    </row>
    <row r="957" spans="1:2">
      <c r="A957" s="36" t="s">
        <v>1042</v>
      </c>
      <c r="B957" s="34">
        <v>500000</v>
      </c>
    </row>
    <row r="958" spans="1:2">
      <c r="A958" s="36" t="s">
        <v>947</v>
      </c>
      <c r="B958" s="34"/>
    </row>
    <row r="959" spans="1:2">
      <c r="A959" s="31" t="s">
        <v>1995</v>
      </c>
      <c r="B959" s="34">
        <v>6681000</v>
      </c>
    </row>
    <row r="960" spans="1:2">
      <c r="A960" s="32" t="s">
        <v>1996</v>
      </c>
      <c r="B960" s="34">
        <v>1500000</v>
      </c>
    </row>
    <row r="961" spans="1:2">
      <c r="A961" s="35" t="s">
        <v>1446</v>
      </c>
      <c r="B961" s="34">
        <v>1500000</v>
      </c>
    </row>
    <row r="962" spans="1:2">
      <c r="A962" s="36" t="s">
        <v>1443</v>
      </c>
      <c r="B962" s="34">
        <v>1500000</v>
      </c>
    </row>
    <row r="963" spans="1:2">
      <c r="A963" s="32" t="s">
        <v>1997</v>
      </c>
      <c r="B963" s="34">
        <v>670000</v>
      </c>
    </row>
    <row r="964" spans="1:2">
      <c r="A964" s="35" t="s">
        <v>770</v>
      </c>
      <c r="B964" s="34">
        <v>670000</v>
      </c>
    </row>
    <row r="965" spans="1:2">
      <c r="A965" s="36" t="s">
        <v>1998</v>
      </c>
      <c r="B965" s="34">
        <v>670000</v>
      </c>
    </row>
    <row r="966" spans="1:2">
      <c r="A966" s="32" t="s">
        <v>1602</v>
      </c>
      <c r="B966" s="34">
        <v>1059000</v>
      </c>
    </row>
    <row r="967" spans="1:2">
      <c r="A967" s="35" t="s">
        <v>84</v>
      </c>
      <c r="B967" s="34">
        <v>359000</v>
      </c>
    </row>
    <row r="968" spans="1:2">
      <c r="A968" s="36" t="s">
        <v>1999</v>
      </c>
      <c r="B968" s="34">
        <v>359000</v>
      </c>
    </row>
    <row r="969" spans="1:2">
      <c r="A969" s="35" t="s">
        <v>133</v>
      </c>
      <c r="B969" s="34">
        <v>700000</v>
      </c>
    </row>
    <row r="970" spans="1:2">
      <c r="A970" s="36" t="s">
        <v>2000</v>
      </c>
      <c r="B970" s="34">
        <v>700000</v>
      </c>
    </row>
    <row r="971" spans="1:2">
      <c r="A971" s="32" t="s">
        <v>1611</v>
      </c>
      <c r="B971" s="34">
        <v>500000</v>
      </c>
    </row>
    <row r="972" spans="1:2">
      <c r="A972" s="35" t="s">
        <v>626</v>
      </c>
      <c r="B972" s="34">
        <v>500000</v>
      </c>
    </row>
    <row r="973" spans="1:2">
      <c r="A973" s="36" t="s">
        <v>1351</v>
      </c>
      <c r="B973" s="34">
        <v>500000</v>
      </c>
    </row>
    <row r="974" spans="1:2">
      <c r="A974" s="32" t="s">
        <v>1710</v>
      </c>
      <c r="B974" s="34">
        <v>1077000</v>
      </c>
    </row>
    <row r="975" spans="1:2">
      <c r="A975" s="35" t="s">
        <v>84</v>
      </c>
      <c r="B975" s="34">
        <v>1077000</v>
      </c>
    </row>
    <row r="976" spans="1:2">
      <c r="A976" s="36" t="s">
        <v>1999</v>
      </c>
      <c r="B976" s="34">
        <v>1077000</v>
      </c>
    </row>
    <row r="977" spans="1:2">
      <c r="A977" s="32" t="s">
        <v>1727</v>
      </c>
      <c r="B977" s="34">
        <v>875000</v>
      </c>
    </row>
    <row r="978" spans="1:2">
      <c r="A978" s="35" t="s">
        <v>84</v>
      </c>
      <c r="B978" s="34">
        <v>875000</v>
      </c>
    </row>
    <row r="979" spans="1:2">
      <c r="A979" s="36" t="s">
        <v>1163</v>
      </c>
      <c r="B979" s="34">
        <v>875000</v>
      </c>
    </row>
    <row r="980" spans="1:2">
      <c r="A980" s="32" t="s">
        <v>1565</v>
      </c>
      <c r="B980" s="34">
        <v>1000000</v>
      </c>
    </row>
    <row r="981" spans="1:2">
      <c r="A981" s="35" t="s">
        <v>84</v>
      </c>
      <c r="B981" s="34">
        <v>500000</v>
      </c>
    </row>
    <row r="982" spans="1:2">
      <c r="A982" s="36" t="s">
        <v>1163</v>
      </c>
      <c r="B982" s="34">
        <v>500000</v>
      </c>
    </row>
    <row r="983" spans="1:2">
      <c r="A983" s="35" t="s">
        <v>1710</v>
      </c>
      <c r="B983" s="34">
        <v>500000</v>
      </c>
    </row>
    <row r="984" spans="1:2">
      <c r="A984" s="36" t="s">
        <v>1048</v>
      </c>
      <c r="B984" s="34">
        <v>500000</v>
      </c>
    </row>
    <row r="985" spans="1:2">
      <c r="A985" s="31" t="s">
        <v>1660</v>
      </c>
      <c r="B985" s="34">
        <v>1850000</v>
      </c>
    </row>
    <row r="986" spans="1:2">
      <c r="A986" s="32" t="s">
        <v>1565</v>
      </c>
      <c r="B986" s="34">
        <v>1850000</v>
      </c>
    </row>
    <row r="987" spans="1:2">
      <c r="A987" s="35" t="s">
        <v>708</v>
      </c>
      <c r="B987" s="34">
        <v>200000</v>
      </c>
    </row>
    <row r="988" spans="1:2">
      <c r="A988" s="36" t="s">
        <v>1021</v>
      </c>
      <c r="B988" s="34">
        <v>200000</v>
      </c>
    </row>
    <row r="989" spans="1:2">
      <c r="A989" s="35" t="s">
        <v>718</v>
      </c>
      <c r="B989" s="34">
        <v>200000</v>
      </c>
    </row>
    <row r="990" spans="1:2">
      <c r="A990" s="36" t="s">
        <v>991</v>
      </c>
      <c r="B990" s="34">
        <v>200000</v>
      </c>
    </row>
    <row r="991" spans="1:2">
      <c r="A991" s="35" t="s">
        <v>528</v>
      </c>
      <c r="B991" s="34">
        <v>200000</v>
      </c>
    </row>
    <row r="992" spans="1:2">
      <c r="A992" s="36" t="s">
        <v>968</v>
      </c>
      <c r="B992" s="34">
        <v>200000</v>
      </c>
    </row>
    <row r="993" spans="1:2">
      <c r="A993" s="35" t="s">
        <v>481</v>
      </c>
      <c r="B993" s="34">
        <v>200000</v>
      </c>
    </row>
    <row r="994" spans="1:2">
      <c r="A994" s="36" t="s">
        <v>922</v>
      </c>
      <c r="B994" s="34">
        <v>200000</v>
      </c>
    </row>
    <row r="995" spans="1:2">
      <c r="A995" s="35" t="s">
        <v>812</v>
      </c>
      <c r="B995" s="34">
        <v>200000</v>
      </c>
    </row>
    <row r="996" spans="1:2">
      <c r="A996" s="36" t="s">
        <v>1710</v>
      </c>
      <c r="B996" s="34">
        <v>200000</v>
      </c>
    </row>
    <row r="997" spans="1:2">
      <c r="A997" s="35" t="s">
        <v>154</v>
      </c>
      <c r="B997" s="34">
        <v>500000</v>
      </c>
    </row>
    <row r="998" spans="1:2">
      <c r="A998" s="36" t="s">
        <v>958</v>
      </c>
      <c r="B998" s="34">
        <v>300000</v>
      </c>
    </row>
    <row r="999" spans="1:2">
      <c r="A999" s="36" t="s">
        <v>930</v>
      </c>
      <c r="B999" s="34">
        <v>200000</v>
      </c>
    </row>
    <row r="1000" spans="1:2">
      <c r="A1000" s="35" t="s">
        <v>1710</v>
      </c>
      <c r="B1000" s="34">
        <v>150000</v>
      </c>
    </row>
    <row r="1001" spans="1:2">
      <c r="A1001" s="36" t="s">
        <v>1710</v>
      </c>
      <c r="B1001" s="34">
        <v>0</v>
      </c>
    </row>
    <row r="1002" spans="1:2">
      <c r="A1002" s="36" t="s">
        <v>955</v>
      </c>
      <c r="B1002" s="34">
        <v>150000</v>
      </c>
    </row>
    <row r="1003" spans="1:2">
      <c r="A1003" s="35" t="s">
        <v>788</v>
      </c>
      <c r="B1003" s="34">
        <v>200000</v>
      </c>
    </row>
    <row r="1004" spans="1:2">
      <c r="A1004" s="36" t="s">
        <v>984</v>
      </c>
      <c r="B1004" s="34">
        <v>200000</v>
      </c>
    </row>
    <row r="1005" spans="1:2">
      <c r="A1005" s="31" t="s">
        <v>2001</v>
      </c>
      <c r="B1005" s="34">
        <v>2000000</v>
      </c>
    </row>
    <row r="1006" spans="1:2">
      <c r="A1006" s="32" t="s">
        <v>1561</v>
      </c>
      <c r="B1006" s="34">
        <v>2000000</v>
      </c>
    </row>
    <row r="1007" spans="1:2">
      <c r="A1007" s="35" t="s">
        <v>84</v>
      </c>
      <c r="B1007" s="34">
        <v>1000000</v>
      </c>
    </row>
    <row r="1008" spans="1:2">
      <c r="A1008" s="36" t="s">
        <v>1290</v>
      </c>
      <c r="B1008" s="34">
        <v>1000000</v>
      </c>
    </row>
    <row r="1009" spans="1:2">
      <c r="A1009" s="35" t="s">
        <v>1805</v>
      </c>
      <c r="B1009" s="34">
        <v>1000000</v>
      </c>
    </row>
    <row r="1010" spans="1:2">
      <c r="A1010" s="36" t="s">
        <v>1139</v>
      </c>
      <c r="B1010" s="34">
        <v>1000000</v>
      </c>
    </row>
    <row r="1011" spans="1:2">
      <c r="A1011" s="31" t="s">
        <v>2002</v>
      </c>
      <c r="B1011" s="34">
        <v>2070000</v>
      </c>
    </row>
    <row r="1012" spans="1:2">
      <c r="A1012" s="32" t="s">
        <v>1727</v>
      </c>
      <c r="B1012" s="34">
        <v>2070000</v>
      </c>
    </row>
    <row r="1013" spans="1:2">
      <c r="A1013" s="35" t="s">
        <v>84</v>
      </c>
      <c r="B1013" s="34">
        <v>2070000</v>
      </c>
    </row>
    <row r="1014" spans="1:2">
      <c r="A1014" s="36" t="s">
        <v>1871</v>
      </c>
      <c r="B1014" s="34">
        <v>70000</v>
      </c>
    </row>
    <row r="1015" spans="1:2">
      <c r="A1015" s="36" t="s">
        <v>1180</v>
      </c>
      <c r="B1015" s="34">
        <v>500000</v>
      </c>
    </row>
    <row r="1016" spans="1:2">
      <c r="A1016" s="36" t="s">
        <v>1239</v>
      </c>
      <c r="B1016" s="34">
        <v>1500000</v>
      </c>
    </row>
    <row r="1017" spans="1:2">
      <c r="A1017" s="31" t="s">
        <v>1574</v>
      </c>
      <c r="B1017" s="34">
        <v>271249260.99000001</v>
      </c>
    </row>
  </sheetData>
  <pageMargins left="0.7" right="0.7" top="0.75" bottom="0.75" header="0.3" footer="0.3"/>
  <customProperties>
    <customPr name="_pios_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>
    <tabColor theme="3" tint="-0.249977111117893"/>
    <pageSetUpPr fitToPage="1"/>
  </sheetPr>
  <dimension ref="A1:Q1104"/>
  <sheetViews>
    <sheetView showGridLines="0" view="pageBreakPreview" zoomScaleSheetLayoutView="100" workbookViewId="0">
      <selection activeCell="E17" sqref="E17"/>
    </sheetView>
  </sheetViews>
  <sheetFormatPr defaultColWidth="8.875" defaultRowHeight="15"/>
  <cols>
    <col min="1" max="1" width="51.125" style="80" customWidth="1"/>
    <col min="2" max="2" width="16.375" style="81" customWidth="1"/>
    <col min="3" max="3" width="18.125" style="81" customWidth="1"/>
    <col min="4" max="4" width="13.375" style="82" customWidth="1"/>
    <col min="5" max="5" width="13.125" style="80" customWidth="1"/>
    <col min="6" max="6" width="13.5" style="82" customWidth="1"/>
    <col min="7" max="7" width="12.5" style="82" customWidth="1"/>
    <col min="8" max="8" width="10.875" style="80" customWidth="1"/>
    <col min="9" max="9" width="10.5" style="169" customWidth="1"/>
    <col min="10" max="10" width="9.875" style="89" customWidth="1"/>
    <col min="11" max="11" width="10.5" style="84" bestFit="1" customWidth="1"/>
    <col min="12" max="12" width="8.5" style="84" bestFit="1" customWidth="1"/>
    <col min="13" max="13" width="5.5" style="84" bestFit="1" customWidth="1"/>
    <col min="14" max="14" width="12.875" style="84" bestFit="1" customWidth="1"/>
    <col min="15" max="15" width="7.5" style="85" customWidth="1"/>
    <col min="16" max="16" width="18.5" style="85" customWidth="1"/>
    <col min="17" max="17" width="9.125" style="84" customWidth="1"/>
    <col min="18" max="16384" width="8.875" style="84"/>
  </cols>
  <sheetData>
    <row r="1" spans="1:17">
      <c r="A1" s="139"/>
      <c r="B1" s="80"/>
      <c r="C1" s="80"/>
      <c r="G1" s="80"/>
      <c r="I1" s="248"/>
      <c r="J1" s="83"/>
      <c r="N1" s="85"/>
      <c r="P1" s="84"/>
    </row>
    <row r="2" spans="1:17" ht="38.25">
      <c r="A2" s="116" t="s">
        <v>0</v>
      </c>
      <c r="B2" s="86"/>
      <c r="C2" s="86"/>
      <c r="D2" s="249"/>
      <c r="E2" s="250"/>
      <c r="F2" s="250"/>
      <c r="G2" s="250"/>
      <c r="H2" s="250"/>
      <c r="I2" s="251"/>
      <c r="J2" s="250"/>
      <c r="K2" s="250"/>
      <c r="L2" s="250"/>
      <c r="M2" s="250"/>
      <c r="N2" s="87"/>
      <c r="O2" s="87"/>
      <c r="P2" s="88">
        <v>43588</v>
      </c>
    </row>
    <row r="3" spans="1:17" ht="18.75">
      <c r="A3" s="116" t="s">
        <v>2021</v>
      </c>
      <c r="B3" s="252"/>
      <c r="C3" s="252"/>
      <c r="D3" s="253"/>
      <c r="E3" s="252"/>
      <c r="F3" s="253"/>
      <c r="G3" s="252"/>
      <c r="H3" s="252"/>
      <c r="I3" s="251"/>
      <c r="J3" s="252"/>
      <c r="K3" s="253"/>
      <c r="L3" s="253"/>
      <c r="M3" s="253"/>
      <c r="N3" s="254"/>
      <c r="O3" s="254"/>
      <c r="P3" s="84"/>
    </row>
    <row r="4" spans="1:17" ht="30">
      <c r="A4" s="255" t="s">
        <v>2022</v>
      </c>
      <c r="B4" s="255" t="s">
        <v>2023</v>
      </c>
      <c r="C4" s="255" t="s">
        <v>1595</v>
      </c>
      <c r="D4" s="255" t="s">
        <v>1592</v>
      </c>
      <c r="E4" s="255" t="s">
        <v>2024</v>
      </c>
      <c r="F4" s="248" t="s">
        <v>2025</v>
      </c>
      <c r="G4" s="255" t="s">
        <v>1594</v>
      </c>
      <c r="H4" s="255" t="s">
        <v>2026</v>
      </c>
      <c r="I4" s="248" t="s">
        <v>2027</v>
      </c>
      <c r="J4" s="255" t="s">
        <v>1653</v>
      </c>
      <c r="K4" s="248" t="s">
        <v>49</v>
      </c>
      <c r="L4" s="248" t="s">
        <v>47</v>
      </c>
      <c r="M4" s="248" t="s">
        <v>2028</v>
      </c>
      <c r="N4" s="255" t="s">
        <v>2029</v>
      </c>
      <c r="O4" s="255" t="s">
        <v>1656</v>
      </c>
      <c r="P4" s="248" t="s">
        <v>1600</v>
      </c>
      <c r="Q4" s="256" t="s">
        <v>2004</v>
      </c>
    </row>
    <row r="5" spans="1:17" ht="45">
      <c r="A5" s="376" t="s">
        <v>3249</v>
      </c>
      <c r="B5" s="376" t="s">
        <v>2057</v>
      </c>
      <c r="C5" s="376" t="s">
        <v>2006</v>
      </c>
      <c r="D5" s="376" t="s">
        <v>5</v>
      </c>
      <c r="E5" s="376" t="s">
        <v>100</v>
      </c>
      <c r="F5" s="377">
        <v>1100000</v>
      </c>
      <c r="G5" s="376" t="s">
        <v>3250</v>
      </c>
      <c r="H5" s="376"/>
      <c r="I5" s="378"/>
      <c r="J5" s="376" t="s">
        <v>1654</v>
      </c>
      <c r="K5" s="379">
        <v>201905</v>
      </c>
      <c r="L5" s="380">
        <v>2019</v>
      </c>
      <c r="M5" s="380">
        <v>5</v>
      </c>
      <c r="N5" s="381">
        <v>43586</v>
      </c>
      <c r="O5" s="381" t="s">
        <v>2007</v>
      </c>
      <c r="P5" s="382"/>
      <c r="Q5" s="383"/>
    </row>
    <row r="6" spans="1:17" ht="30">
      <c r="A6" s="376" t="s">
        <v>3248</v>
      </c>
      <c r="B6" s="376" t="s">
        <v>3247</v>
      </c>
      <c r="C6" s="376" t="s">
        <v>2006</v>
      </c>
      <c r="D6" s="376" t="s">
        <v>7</v>
      </c>
      <c r="E6" s="376" t="s">
        <v>7</v>
      </c>
      <c r="F6" s="377">
        <v>200000</v>
      </c>
      <c r="G6" s="376" t="s">
        <v>1578</v>
      </c>
      <c r="H6" s="376"/>
      <c r="I6" s="378"/>
      <c r="J6" s="376" t="s">
        <v>1654</v>
      </c>
      <c r="K6" s="379">
        <v>201905</v>
      </c>
      <c r="L6" s="380">
        <v>2019</v>
      </c>
      <c r="M6" s="380">
        <v>5</v>
      </c>
      <c r="N6" s="381">
        <v>43586</v>
      </c>
      <c r="O6" s="381" t="s">
        <v>2007</v>
      </c>
      <c r="P6" s="382"/>
      <c r="Q6" s="383"/>
    </row>
    <row r="7" spans="1:17" ht="30">
      <c r="A7" s="376" t="s">
        <v>3245</v>
      </c>
      <c r="B7" s="376" t="s">
        <v>3246</v>
      </c>
      <c r="C7" s="376" t="s">
        <v>2006</v>
      </c>
      <c r="D7" s="376" t="s">
        <v>7</v>
      </c>
      <c r="E7" s="376" t="s">
        <v>1202</v>
      </c>
      <c r="F7" s="377">
        <v>250000</v>
      </c>
      <c r="G7" s="376" t="s">
        <v>1567</v>
      </c>
      <c r="H7" s="376"/>
      <c r="I7" s="378"/>
      <c r="J7" s="376" t="s">
        <v>1654</v>
      </c>
      <c r="K7" s="379">
        <v>201905</v>
      </c>
      <c r="L7" s="380">
        <v>2019</v>
      </c>
      <c r="M7" s="380">
        <v>5</v>
      </c>
      <c r="N7" s="381">
        <v>43586</v>
      </c>
      <c r="O7" s="381" t="s">
        <v>2007</v>
      </c>
      <c r="P7" s="382"/>
      <c r="Q7" s="383"/>
    </row>
    <row r="8" spans="1:17" ht="30">
      <c r="A8" s="376" t="s">
        <v>3243</v>
      </c>
      <c r="B8" s="376" t="s">
        <v>3244</v>
      </c>
      <c r="C8" s="376" t="s">
        <v>2006</v>
      </c>
      <c r="D8" s="376" t="s">
        <v>7</v>
      </c>
      <c r="E8" s="376" t="s">
        <v>7</v>
      </c>
      <c r="F8" s="377">
        <v>1200000</v>
      </c>
      <c r="G8" s="376" t="s">
        <v>1567</v>
      </c>
      <c r="H8" s="376"/>
      <c r="I8" s="378"/>
      <c r="J8" s="376" t="s">
        <v>1654</v>
      </c>
      <c r="K8" s="379">
        <v>201905</v>
      </c>
      <c r="L8" s="380">
        <v>2019</v>
      </c>
      <c r="M8" s="380">
        <v>5</v>
      </c>
      <c r="N8" s="381">
        <v>43586</v>
      </c>
      <c r="O8" s="381" t="s">
        <v>2007</v>
      </c>
      <c r="P8" s="382"/>
      <c r="Q8" s="383"/>
    </row>
    <row r="9" spans="1:17" ht="30">
      <c r="A9" s="376" t="s">
        <v>3255</v>
      </c>
      <c r="B9" s="376" t="s">
        <v>111</v>
      </c>
      <c r="C9" s="376" t="s">
        <v>2006</v>
      </c>
      <c r="D9" s="376" t="s">
        <v>3</v>
      </c>
      <c r="E9" s="376" t="s">
        <v>207</v>
      </c>
      <c r="F9" s="377">
        <v>200000</v>
      </c>
      <c r="G9" s="376" t="s">
        <v>1578</v>
      </c>
      <c r="H9" s="376"/>
      <c r="I9" s="378"/>
      <c r="J9" s="376" t="s">
        <v>1654</v>
      </c>
      <c r="K9" s="379">
        <v>201904</v>
      </c>
      <c r="L9" s="380">
        <v>2019</v>
      </c>
      <c r="M9" s="380">
        <v>4</v>
      </c>
      <c r="N9" s="381">
        <v>43584</v>
      </c>
      <c r="O9" s="381" t="s">
        <v>2007</v>
      </c>
      <c r="P9" s="382"/>
      <c r="Q9" s="383"/>
    </row>
    <row r="10" spans="1:17" ht="30">
      <c r="A10" s="376" t="s">
        <v>3254</v>
      </c>
      <c r="B10" s="376" t="s">
        <v>3253</v>
      </c>
      <c r="C10" s="376" t="s">
        <v>2006</v>
      </c>
      <c r="D10" s="376" t="s">
        <v>5</v>
      </c>
      <c r="E10" s="376" t="s">
        <v>528</v>
      </c>
      <c r="F10" s="377">
        <v>400000</v>
      </c>
      <c r="G10" s="376" t="s">
        <v>1560</v>
      </c>
      <c r="H10" s="376"/>
      <c r="I10" s="378"/>
      <c r="J10" s="376" t="s">
        <v>1654</v>
      </c>
      <c r="K10" s="379">
        <v>201904</v>
      </c>
      <c r="L10" s="380">
        <v>2019</v>
      </c>
      <c r="M10" s="380">
        <v>4</v>
      </c>
      <c r="N10" s="381">
        <v>43584</v>
      </c>
      <c r="O10" s="381" t="s">
        <v>2007</v>
      </c>
      <c r="P10" s="382"/>
      <c r="Q10" s="383"/>
    </row>
    <row r="11" spans="1:17" ht="30">
      <c r="A11" s="330" t="s">
        <v>3251</v>
      </c>
      <c r="B11" s="376" t="s">
        <v>3252</v>
      </c>
      <c r="C11" s="376" t="s">
        <v>2006</v>
      </c>
      <c r="D11" s="376" t="s">
        <v>3</v>
      </c>
      <c r="E11" s="376" t="s">
        <v>739</v>
      </c>
      <c r="F11" s="377">
        <v>100000</v>
      </c>
      <c r="G11" s="376" t="s">
        <v>1560</v>
      </c>
      <c r="H11" s="376"/>
      <c r="I11" s="378"/>
      <c r="J11" s="376" t="s">
        <v>1654</v>
      </c>
      <c r="K11" s="379">
        <v>201904</v>
      </c>
      <c r="L11" s="380">
        <v>2019</v>
      </c>
      <c r="M11" s="380">
        <v>4</v>
      </c>
      <c r="N11" s="381">
        <v>43584</v>
      </c>
      <c r="O11" s="381" t="s">
        <v>2007</v>
      </c>
      <c r="P11" s="382"/>
      <c r="Q11" s="383"/>
    </row>
    <row r="12" spans="1:17" ht="30" customHeight="1">
      <c r="A12" s="376" t="s">
        <v>3264</v>
      </c>
      <c r="B12" s="376" t="s">
        <v>2320</v>
      </c>
      <c r="C12" s="376" t="s">
        <v>2006</v>
      </c>
      <c r="D12" s="376" t="s">
        <v>1575</v>
      </c>
      <c r="E12" s="376" t="s">
        <v>881</v>
      </c>
      <c r="F12" s="377">
        <v>43000</v>
      </c>
      <c r="G12" s="376" t="s">
        <v>1578</v>
      </c>
      <c r="H12" s="376"/>
      <c r="I12" s="138" t="s">
        <v>877</v>
      </c>
      <c r="J12" s="376" t="s">
        <v>2041</v>
      </c>
      <c r="K12" s="379">
        <v>201904</v>
      </c>
      <c r="L12" s="380">
        <v>2019</v>
      </c>
      <c r="M12" s="380">
        <v>4</v>
      </c>
      <c r="N12" s="381">
        <v>43578</v>
      </c>
      <c r="O12" s="381" t="s">
        <v>2007</v>
      </c>
      <c r="P12" s="382"/>
      <c r="Q12" s="380"/>
    </row>
    <row r="13" spans="1:17" ht="30" customHeight="1">
      <c r="A13" s="376" t="s">
        <v>3257</v>
      </c>
      <c r="B13" s="376" t="s">
        <v>1142</v>
      </c>
      <c r="C13" s="376" t="s">
        <v>2006</v>
      </c>
      <c r="D13" s="376" t="s">
        <v>2008</v>
      </c>
      <c r="E13" s="376" t="s">
        <v>572</v>
      </c>
      <c r="F13" s="377">
        <v>200000</v>
      </c>
      <c r="G13" s="376" t="s">
        <v>1567</v>
      </c>
      <c r="H13" s="376"/>
      <c r="I13" s="378"/>
      <c r="J13" s="376" t="s">
        <v>1654</v>
      </c>
      <c r="K13" s="379">
        <v>201904</v>
      </c>
      <c r="L13" s="380">
        <v>2019</v>
      </c>
      <c r="M13" s="380">
        <v>4</v>
      </c>
      <c r="N13" s="381">
        <v>43573</v>
      </c>
      <c r="O13" s="381" t="s">
        <v>2007</v>
      </c>
      <c r="P13" s="382"/>
      <c r="Q13" s="383"/>
    </row>
    <row r="14" spans="1:17" ht="30">
      <c r="A14" s="330" t="s">
        <v>3256</v>
      </c>
      <c r="B14" s="376" t="s">
        <v>1142</v>
      </c>
      <c r="C14" s="376" t="s">
        <v>2006</v>
      </c>
      <c r="D14" s="376" t="s">
        <v>2008</v>
      </c>
      <c r="E14" s="376" t="s">
        <v>626</v>
      </c>
      <c r="F14" s="377">
        <v>120000</v>
      </c>
      <c r="G14" s="376" t="s">
        <v>1567</v>
      </c>
      <c r="H14" s="376"/>
      <c r="I14" s="378"/>
      <c r="J14" s="376" t="s">
        <v>1654</v>
      </c>
      <c r="K14" s="379">
        <v>201904</v>
      </c>
      <c r="L14" s="380">
        <v>2019</v>
      </c>
      <c r="M14" s="380">
        <v>4</v>
      </c>
      <c r="N14" s="381">
        <v>43573</v>
      </c>
      <c r="O14" s="381" t="s">
        <v>2007</v>
      </c>
      <c r="P14" s="382"/>
      <c r="Q14" s="383"/>
    </row>
    <row r="15" spans="1:17" ht="60" customHeight="1">
      <c r="A15" s="330" t="s">
        <v>3260</v>
      </c>
      <c r="B15" s="376" t="s">
        <v>3261</v>
      </c>
      <c r="C15" s="376" t="s">
        <v>2006</v>
      </c>
      <c r="D15" s="376" t="s">
        <v>5</v>
      </c>
      <c r="E15" s="376" t="s">
        <v>1936</v>
      </c>
      <c r="F15" s="377">
        <v>400000</v>
      </c>
      <c r="G15" s="376" t="s">
        <v>1567</v>
      </c>
      <c r="H15" s="376"/>
      <c r="I15" s="378" t="s">
        <v>3285</v>
      </c>
      <c r="J15" s="376" t="s">
        <v>2035</v>
      </c>
      <c r="K15" s="379">
        <v>201904</v>
      </c>
      <c r="L15" s="380">
        <v>2019</v>
      </c>
      <c r="M15" s="380">
        <v>4</v>
      </c>
      <c r="N15" s="381">
        <v>43570</v>
      </c>
      <c r="O15" s="381" t="s">
        <v>2007</v>
      </c>
      <c r="P15" s="382"/>
      <c r="Q15" s="383"/>
    </row>
    <row r="16" spans="1:17" ht="30" customHeight="1">
      <c r="A16" s="376" t="s">
        <v>3258</v>
      </c>
      <c r="B16" s="376" t="s">
        <v>3259</v>
      </c>
      <c r="C16" s="376" t="s">
        <v>2006</v>
      </c>
      <c r="D16" s="376" t="s">
        <v>3265</v>
      </c>
      <c r="E16" s="376" t="s">
        <v>1764</v>
      </c>
      <c r="F16" s="377">
        <v>440000</v>
      </c>
      <c r="G16" s="376" t="s">
        <v>1576</v>
      </c>
      <c r="H16" s="376"/>
      <c r="I16" s="378"/>
      <c r="J16" s="376" t="s">
        <v>1654</v>
      </c>
      <c r="K16" s="379">
        <v>201904</v>
      </c>
      <c r="L16" s="380">
        <v>2019</v>
      </c>
      <c r="M16" s="380">
        <v>4</v>
      </c>
      <c r="N16" s="381">
        <v>43570</v>
      </c>
      <c r="O16" s="381" t="s">
        <v>2007</v>
      </c>
      <c r="P16" s="382"/>
      <c r="Q16" s="383"/>
    </row>
    <row r="17" spans="1:17" ht="30" customHeight="1">
      <c r="A17" s="330" t="s">
        <v>3262</v>
      </c>
      <c r="B17" s="376" t="s">
        <v>3263</v>
      </c>
      <c r="C17" s="376" t="s">
        <v>2006</v>
      </c>
      <c r="D17" s="376" t="s">
        <v>1585</v>
      </c>
      <c r="E17" s="376"/>
      <c r="F17" s="377">
        <v>1000000</v>
      </c>
      <c r="G17" s="376" t="s">
        <v>1567</v>
      </c>
      <c r="H17" s="376"/>
      <c r="I17" s="378"/>
      <c r="J17" s="376" t="s">
        <v>1654</v>
      </c>
      <c r="K17" s="379">
        <v>201904</v>
      </c>
      <c r="L17" s="380">
        <v>2019</v>
      </c>
      <c r="M17" s="380">
        <v>4</v>
      </c>
      <c r="N17" s="381">
        <v>43567</v>
      </c>
      <c r="O17" s="381" t="s">
        <v>2007</v>
      </c>
      <c r="P17" s="382"/>
      <c r="Q17" s="383"/>
    </row>
    <row r="18" spans="1:17" ht="30">
      <c r="A18" s="366" t="s">
        <v>3241</v>
      </c>
      <c r="B18" s="366" t="s">
        <v>3242</v>
      </c>
      <c r="C18" s="366" t="s">
        <v>2006</v>
      </c>
      <c r="D18" s="366" t="s">
        <v>1659</v>
      </c>
      <c r="E18" s="366" t="s">
        <v>207</v>
      </c>
      <c r="F18" s="367">
        <v>300000</v>
      </c>
      <c r="G18" s="366" t="s">
        <v>2014</v>
      </c>
      <c r="H18" s="366"/>
      <c r="I18" s="368"/>
      <c r="J18" s="366" t="s">
        <v>1654</v>
      </c>
      <c r="K18" s="369">
        <v>201904</v>
      </c>
      <c r="L18" s="370">
        <v>2019</v>
      </c>
      <c r="M18" s="370">
        <v>4</v>
      </c>
      <c r="N18" s="371">
        <v>43565</v>
      </c>
      <c r="O18" s="371" t="s">
        <v>2007</v>
      </c>
      <c r="P18" s="372"/>
      <c r="Q18" s="373"/>
    </row>
    <row r="19" spans="1:17" ht="30" customHeight="1">
      <c r="A19" s="366" t="s">
        <v>3240</v>
      </c>
      <c r="B19" s="366" t="s">
        <v>111</v>
      </c>
      <c r="C19" s="366" t="s">
        <v>2006</v>
      </c>
      <c r="D19" s="366" t="s">
        <v>7</v>
      </c>
      <c r="E19" s="366" t="s">
        <v>812</v>
      </c>
      <c r="F19" s="367">
        <v>1100000</v>
      </c>
      <c r="G19" s="366" t="s">
        <v>1567</v>
      </c>
      <c r="H19" s="366"/>
      <c r="I19" s="378" t="s">
        <v>3287</v>
      </c>
      <c r="J19" s="376" t="s">
        <v>2035</v>
      </c>
      <c r="K19" s="369">
        <v>201904</v>
      </c>
      <c r="L19" s="370">
        <v>2019</v>
      </c>
      <c r="M19" s="370">
        <v>4</v>
      </c>
      <c r="N19" s="371">
        <v>43565</v>
      </c>
      <c r="O19" s="371" t="s">
        <v>2007</v>
      </c>
      <c r="P19" s="372"/>
      <c r="Q19" s="373"/>
    </row>
    <row r="20" spans="1:17" ht="30" customHeight="1">
      <c r="A20" s="374" t="s">
        <v>684</v>
      </c>
      <c r="B20" s="366" t="s">
        <v>625</v>
      </c>
      <c r="C20" s="366" t="s">
        <v>2006</v>
      </c>
      <c r="D20" s="366" t="s">
        <v>5</v>
      </c>
      <c r="E20" s="366" t="s">
        <v>100</v>
      </c>
      <c r="F20" s="367">
        <v>50000</v>
      </c>
      <c r="G20" s="366" t="s">
        <v>1578</v>
      </c>
      <c r="H20" s="366"/>
      <c r="I20" s="138" t="s">
        <v>683</v>
      </c>
      <c r="J20" s="366" t="s">
        <v>2041</v>
      </c>
      <c r="K20" s="369">
        <v>201904</v>
      </c>
      <c r="L20" s="370">
        <v>2019</v>
      </c>
      <c r="M20" s="370">
        <v>4</v>
      </c>
      <c r="N20" s="371">
        <v>43565</v>
      </c>
      <c r="O20" s="371" t="s">
        <v>2007</v>
      </c>
      <c r="P20" s="372"/>
      <c r="Q20" s="373"/>
    </row>
    <row r="21" spans="1:17" ht="30" customHeight="1">
      <c r="A21" s="355" t="s">
        <v>3211</v>
      </c>
      <c r="B21" s="355" t="s">
        <v>2260</v>
      </c>
      <c r="C21" s="355" t="s">
        <v>2006</v>
      </c>
      <c r="D21" s="355" t="s">
        <v>6</v>
      </c>
      <c r="E21" s="355" t="s">
        <v>728</v>
      </c>
      <c r="F21" s="356">
        <v>200000</v>
      </c>
      <c r="G21" s="355" t="s">
        <v>1578</v>
      </c>
      <c r="H21" s="355"/>
      <c r="I21" s="357"/>
      <c r="J21" s="355" t="s">
        <v>1654</v>
      </c>
      <c r="K21" s="358">
        <v>201904</v>
      </c>
      <c r="L21" s="359">
        <v>2019</v>
      </c>
      <c r="M21" s="359">
        <v>4</v>
      </c>
      <c r="N21" s="360">
        <v>43558</v>
      </c>
      <c r="O21" s="360" t="s">
        <v>2007</v>
      </c>
      <c r="P21" s="361"/>
      <c r="Q21" s="362"/>
    </row>
    <row r="22" spans="1:17" ht="30">
      <c r="A22" s="331" t="s">
        <v>3210</v>
      </c>
      <c r="B22" s="331" t="s">
        <v>1282</v>
      </c>
      <c r="C22" s="348" t="s">
        <v>2006</v>
      </c>
      <c r="D22" s="348" t="s">
        <v>7</v>
      </c>
      <c r="E22" s="348" t="s">
        <v>723</v>
      </c>
      <c r="F22" s="349">
        <v>450000</v>
      </c>
      <c r="G22" s="348" t="s">
        <v>1567</v>
      </c>
      <c r="H22" s="348"/>
      <c r="I22" s="378" t="s">
        <v>3279</v>
      </c>
      <c r="J22" s="376" t="s">
        <v>2035</v>
      </c>
      <c r="K22" s="350">
        <v>201903</v>
      </c>
      <c r="L22" s="351">
        <v>2019</v>
      </c>
      <c r="M22" s="351">
        <v>3</v>
      </c>
      <c r="N22" s="352">
        <v>43551</v>
      </c>
      <c r="O22" s="352" t="s">
        <v>2007</v>
      </c>
      <c r="P22" s="353"/>
      <c r="Q22" s="354"/>
    </row>
    <row r="23" spans="1:17" ht="45" customHeight="1">
      <c r="A23" s="330" t="s">
        <v>3209</v>
      </c>
      <c r="B23" s="365" t="s">
        <v>242</v>
      </c>
      <c r="C23" s="348" t="s">
        <v>2006</v>
      </c>
      <c r="D23" s="348" t="s">
        <v>7</v>
      </c>
      <c r="E23" s="348" t="s">
        <v>485</v>
      </c>
      <c r="F23" s="349">
        <v>600000</v>
      </c>
      <c r="G23" s="348" t="s">
        <v>1567</v>
      </c>
      <c r="H23" s="348"/>
      <c r="I23" s="364" t="s">
        <v>3236</v>
      </c>
      <c r="J23" s="365" t="s">
        <v>2035</v>
      </c>
      <c r="K23" s="350">
        <v>201903</v>
      </c>
      <c r="L23" s="351">
        <v>2019</v>
      </c>
      <c r="M23" s="351">
        <v>3</v>
      </c>
      <c r="N23" s="352">
        <v>43551</v>
      </c>
      <c r="O23" s="352" t="s">
        <v>2007</v>
      </c>
      <c r="P23" s="353"/>
      <c r="Q23" s="354"/>
    </row>
    <row r="24" spans="1:17" ht="45" customHeight="1">
      <c r="A24" s="355" t="s">
        <v>3237</v>
      </c>
      <c r="B24" s="355" t="s">
        <v>641</v>
      </c>
      <c r="C24" s="355" t="s">
        <v>2006</v>
      </c>
      <c r="D24" s="355" t="s">
        <v>1662</v>
      </c>
      <c r="E24" s="355" t="s">
        <v>781</v>
      </c>
      <c r="F24" s="356">
        <v>100000</v>
      </c>
      <c r="G24" s="355" t="s">
        <v>1578</v>
      </c>
      <c r="H24" s="355"/>
      <c r="I24" s="357" t="s">
        <v>3216</v>
      </c>
      <c r="J24" s="355" t="s">
        <v>2035</v>
      </c>
      <c r="K24" s="358">
        <v>201903</v>
      </c>
      <c r="L24" s="359">
        <v>2019</v>
      </c>
      <c r="M24" s="359">
        <v>3</v>
      </c>
      <c r="N24" s="360">
        <v>43550</v>
      </c>
      <c r="O24" s="360" t="s">
        <v>2007</v>
      </c>
      <c r="P24" s="361"/>
      <c r="Q24" s="362"/>
    </row>
    <row r="25" spans="1:17" ht="45">
      <c r="A25" s="330" t="s">
        <v>1398</v>
      </c>
      <c r="B25" s="337" t="s">
        <v>1399</v>
      </c>
      <c r="C25" s="337"/>
      <c r="D25" s="337" t="s">
        <v>2012</v>
      </c>
      <c r="E25" s="337" t="s">
        <v>84</v>
      </c>
      <c r="F25" s="338">
        <v>1207600</v>
      </c>
      <c r="G25" s="337" t="s">
        <v>1578</v>
      </c>
      <c r="H25" s="337"/>
      <c r="I25" s="364" t="s">
        <v>3238</v>
      </c>
      <c r="J25" s="365" t="s">
        <v>2035</v>
      </c>
      <c r="K25" s="339">
        <v>201903</v>
      </c>
      <c r="L25" s="340">
        <v>2019</v>
      </c>
      <c r="M25" s="340">
        <v>3</v>
      </c>
      <c r="N25" s="341">
        <v>43550</v>
      </c>
      <c r="O25" s="341" t="s">
        <v>2007</v>
      </c>
      <c r="P25" s="342"/>
      <c r="Q25" s="343"/>
    </row>
    <row r="26" spans="1:17" ht="45">
      <c r="A26" s="138" t="s">
        <v>3206</v>
      </c>
      <c r="B26" s="322" t="s">
        <v>3207</v>
      </c>
      <c r="C26" s="322" t="s">
        <v>2006</v>
      </c>
      <c r="D26" s="322" t="s">
        <v>1662</v>
      </c>
      <c r="E26" s="322" t="s">
        <v>182</v>
      </c>
      <c r="F26" s="323">
        <v>100000</v>
      </c>
      <c r="G26" s="322" t="s">
        <v>1578</v>
      </c>
      <c r="H26" s="322"/>
      <c r="I26" s="357" t="s">
        <v>3219</v>
      </c>
      <c r="J26" s="355" t="s">
        <v>2035</v>
      </c>
      <c r="K26" s="325">
        <v>201903</v>
      </c>
      <c r="L26" s="326">
        <v>2019</v>
      </c>
      <c r="M26" s="326">
        <v>3</v>
      </c>
      <c r="N26" s="327">
        <v>43550</v>
      </c>
      <c r="O26" s="327" t="s">
        <v>2007</v>
      </c>
      <c r="P26" s="328"/>
      <c r="Q26" s="329"/>
    </row>
    <row r="27" spans="1:17" ht="30" customHeight="1">
      <c r="A27" s="330" t="s">
        <v>3196</v>
      </c>
      <c r="B27" s="322" t="s">
        <v>2111</v>
      </c>
      <c r="C27" s="322" t="s">
        <v>2006</v>
      </c>
      <c r="D27" s="322" t="s">
        <v>1662</v>
      </c>
      <c r="E27" s="322" t="s">
        <v>107</v>
      </c>
      <c r="F27" s="323">
        <v>100000</v>
      </c>
      <c r="G27" s="322" t="s">
        <v>1578</v>
      </c>
      <c r="H27" s="322"/>
      <c r="I27" s="357" t="s">
        <v>3225</v>
      </c>
      <c r="J27" s="355" t="s">
        <v>2035</v>
      </c>
      <c r="K27" s="325">
        <v>201903</v>
      </c>
      <c r="L27" s="326">
        <v>2019</v>
      </c>
      <c r="M27" s="326">
        <v>3</v>
      </c>
      <c r="N27" s="327">
        <v>43550</v>
      </c>
      <c r="O27" s="327" t="s">
        <v>2007</v>
      </c>
      <c r="P27" s="328"/>
      <c r="Q27" s="329"/>
    </row>
    <row r="28" spans="1:17" ht="30" customHeight="1">
      <c r="A28" s="331" t="s">
        <v>3194</v>
      </c>
      <c r="B28" s="322" t="s">
        <v>3195</v>
      </c>
      <c r="C28" s="322" t="s">
        <v>2006</v>
      </c>
      <c r="D28" s="322" t="s">
        <v>2012</v>
      </c>
      <c r="E28" s="322" t="s">
        <v>84</v>
      </c>
      <c r="F28" s="323">
        <v>1000000</v>
      </c>
      <c r="G28" s="322" t="s">
        <v>1567</v>
      </c>
      <c r="H28" s="322"/>
      <c r="I28" s="378" t="s">
        <v>3274</v>
      </c>
      <c r="J28" s="376" t="s">
        <v>2035</v>
      </c>
      <c r="K28" s="325">
        <v>201903</v>
      </c>
      <c r="L28" s="326">
        <v>2019</v>
      </c>
      <c r="M28" s="326">
        <v>3</v>
      </c>
      <c r="N28" s="327">
        <v>43550</v>
      </c>
      <c r="O28" s="327" t="s">
        <v>2007</v>
      </c>
      <c r="P28" s="328"/>
      <c r="Q28" s="329"/>
    </row>
    <row r="29" spans="1:17" ht="30" customHeight="1">
      <c r="A29" s="344" t="s">
        <v>1384</v>
      </c>
      <c r="B29" s="337" t="s">
        <v>3208</v>
      </c>
      <c r="C29" s="337" t="s">
        <v>2006</v>
      </c>
      <c r="D29" s="337" t="s">
        <v>1579</v>
      </c>
      <c r="E29" s="337" t="s">
        <v>84</v>
      </c>
      <c r="F29" s="345">
        <v>500000</v>
      </c>
      <c r="G29" s="346" t="s">
        <v>1567</v>
      </c>
      <c r="H29" s="337"/>
      <c r="I29" s="138" t="s">
        <v>1382</v>
      </c>
      <c r="J29" s="337" t="s">
        <v>2041</v>
      </c>
      <c r="K29" s="339">
        <v>201903</v>
      </c>
      <c r="L29" s="340">
        <v>2019</v>
      </c>
      <c r="M29" s="340">
        <v>3</v>
      </c>
      <c r="N29" s="341">
        <v>43550</v>
      </c>
      <c r="O29" s="341" t="s">
        <v>2007</v>
      </c>
      <c r="P29" s="342"/>
      <c r="Q29" s="340"/>
    </row>
    <row r="30" spans="1:17" ht="30" customHeight="1">
      <c r="A30" s="322" t="s">
        <v>3199</v>
      </c>
      <c r="B30" s="322" t="s">
        <v>3200</v>
      </c>
      <c r="C30" s="322" t="s">
        <v>2006</v>
      </c>
      <c r="D30" s="322" t="s">
        <v>5</v>
      </c>
      <c r="E30" s="322" t="s">
        <v>1417</v>
      </c>
      <c r="F30" s="323">
        <v>500000</v>
      </c>
      <c r="G30" s="322" t="s">
        <v>1567</v>
      </c>
      <c r="H30" s="322"/>
      <c r="I30" s="357" t="s">
        <v>3227</v>
      </c>
      <c r="J30" s="355" t="s">
        <v>2035</v>
      </c>
      <c r="K30" s="325">
        <v>201903</v>
      </c>
      <c r="L30" s="326">
        <v>2019</v>
      </c>
      <c r="M30" s="326">
        <v>3</v>
      </c>
      <c r="N30" s="327">
        <v>43546</v>
      </c>
      <c r="O30" s="327" t="s">
        <v>2007</v>
      </c>
      <c r="P30" s="328"/>
      <c r="Q30" s="329"/>
    </row>
    <row r="31" spans="1:17" ht="30">
      <c r="A31" s="332" t="s">
        <v>3197</v>
      </c>
      <c r="B31" s="322" t="s">
        <v>3198</v>
      </c>
      <c r="C31" s="322" t="s">
        <v>2006</v>
      </c>
      <c r="D31" s="322" t="s">
        <v>3</v>
      </c>
      <c r="E31" s="322" t="s">
        <v>154</v>
      </c>
      <c r="F31" s="323">
        <v>600000</v>
      </c>
      <c r="G31" s="322" t="s">
        <v>1567</v>
      </c>
      <c r="H31" s="322"/>
      <c r="I31" s="357" t="s">
        <v>3223</v>
      </c>
      <c r="J31" s="355" t="s">
        <v>2035</v>
      </c>
      <c r="K31" s="325">
        <v>201903</v>
      </c>
      <c r="L31" s="326">
        <v>2019</v>
      </c>
      <c r="M31" s="326">
        <v>3</v>
      </c>
      <c r="N31" s="327">
        <v>43546</v>
      </c>
      <c r="O31" s="327" t="s">
        <v>2007</v>
      </c>
      <c r="P31" s="328"/>
      <c r="Q31" s="329"/>
    </row>
    <row r="32" spans="1:17" ht="45" customHeight="1">
      <c r="A32" s="107" t="s">
        <v>2372</v>
      </c>
      <c r="B32" s="322" t="s">
        <v>1010</v>
      </c>
      <c r="C32" s="322" t="s">
        <v>2006</v>
      </c>
      <c r="D32" s="322" t="s">
        <v>1579</v>
      </c>
      <c r="E32" s="322" t="s">
        <v>84</v>
      </c>
      <c r="F32" s="323">
        <v>100000</v>
      </c>
      <c r="G32" s="336" t="s">
        <v>1567</v>
      </c>
      <c r="H32" s="322"/>
      <c r="I32" s="324" t="s">
        <v>1007</v>
      </c>
      <c r="J32" s="322" t="s">
        <v>2041</v>
      </c>
      <c r="K32" s="325">
        <v>201903</v>
      </c>
      <c r="L32" s="326">
        <v>2019</v>
      </c>
      <c r="M32" s="326">
        <v>3</v>
      </c>
      <c r="N32" s="327">
        <v>43543</v>
      </c>
      <c r="O32" s="327" t="s">
        <v>2007</v>
      </c>
      <c r="P32" s="328"/>
      <c r="Q32" s="326"/>
    </row>
    <row r="33" spans="1:17" ht="45" customHeight="1">
      <c r="A33" s="330" t="s">
        <v>3203</v>
      </c>
      <c r="B33" s="322" t="s">
        <v>2192</v>
      </c>
      <c r="C33" s="322" t="s">
        <v>2006</v>
      </c>
      <c r="D33" s="322" t="s">
        <v>1577</v>
      </c>
      <c r="E33" s="322" t="s">
        <v>84</v>
      </c>
      <c r="F33" s="323">
        <v>125000</v>
      </c>
      <c r="G33" s="322" t="s">
        <v>2014</v>
      </c>
      <c r="H33" s="322"/>
      <c r="I33" s="378" t="s">
        <v>3276</v>
      </c>
      <c r="J33" s="376" t="s">
        <v>2035</v>
      </c>
      <c r="K33" s="325">
        <v>201903</v>
      </c>
      <c r="L33" s="326">
        <v>2019</v>
      </c>
      <c r="M33" s="326">
        <v>3</v>
      </c>
      <c r="N33" s="327">
        <v>43539</v>
      </c>
      <c r="O33" s="327" t="s">
        <v>2007</v>
      </c>
      <c r="P33" s="328"/>
      <c r="Q33" s="329"/>
    </row>
    <row r="34" spans="1:17" ht="30">
      <c r="A34" s="330" t="s">
        <v>3205</v>
      </c>
      <c r="B34" s="322" t="s">
        <v>1246</v>
      </c>
      <c r="C34" s="322" t="s">
        <v>2006</v>
      </c>
      <c r="D34" s="322" t="s">
        <v>2017</v>
      </c>
      <c r="E34" s="322" t="s">
        <v>84</v>
      </c>
      <c r="F34" s="323">
        <v>400000</v>
      </c>
      <c r="G34" s="322" t="s">
        <v>1578</v>
      </c>
      <c r="H34" s="322"/>
      <c r="I34" s="324"/>
      <c r="J34" s="322" t="s">
        <v>1654</v>
      </c>
      <c r="K34" s="325">
        <v>201903</v>
      </c>
      <c r="L34" s="326">
        <v>2019</v>
      </c>
      <c r="M34" s="326">
        <v>3</v>
      </c>
      <c r="N34" s="327">
        <v>43528</v>
      </c>
      <c r="O34" s="327" t="s">
        <v>2007</v>
      </c>
      <c r="P34" s="328"/>
      <c r="Q34" s="329"/>
    </row>
    <row r="35" spans="1:17" ht="45" customHeight="1">
      <c r="A35" s="330" t="s">
        <v>3204</v>
      </c>
      <c r="B35" s="322" t="s">
        <v>1246</v>
      </c>
      <c r="C35" s="322" t="s">
        <v>2006</v>
      </c>
      <c r="D35" s="322" t="s">
        <v>2017</v>
      </c>
      <c r="E35" s="322" t="s">
        <v>84</v>
      </c>
      <c r="F35" s="323">
        <v>520000</v>
      </c>
      <c r="G35" s="322" t="s">
        <v>1578</v>
      </c>
      <c r="H35" s="322"/>
      <c r="I35" s="324"/>
      <c r="J35" s="322" t="s">
        <v>1654</v>
      </c>
      <c r="K35" s="325">
        <v>201903</v>
      </c>
      <c r="L35" s="326">
        <v>2019</v>
      </c>
      <c r="M35" s="326">
        <v>3</v>
      </c>
      <c r="N35" s="327">
        <v>43528</v>
      </c>
      <c r="O35" s="327" t="s">
        <v>2007</v>
      </c>
      <c r="P35" s="328"/>
      <c r="Q35" s="329"/>
    </row>
    <row r="36" spans="1:17" ht="45">
      <c r="A36" s="322" t="s">
        <v>82</v>
      </c>
      <c r="B36" s="322" t="s">
        <v>83</v>
      </c>
      <c r="C36" s="322" t="s">
        <v>2006</v>
      </c>
      <c r="D36" s="322" t="s">
        <v>1583</v>
      </c>
      <c r="E36" s="322" t="s">
        <v>84</v>
      </c>
      <c r="F36" s="323">
        <v>50000</v>
      </c>
      <c r="G36" s="322" t="s">
        <v>1578</v>
      </c>
      <c r="H36" s="322"/>
      <c r="I36" s="324" t="s">
        <v>3189</v>
      </c>
      <c r="J36" s="322" t="s">
        <v>2035</v>
      </c>
      <c r="K36" s="325">
        <v>201903</v>
      </c>
      <c r="L36" s="326">
        <v>2019</v>
      </c>
      <c r="M36" s="326">
        <v>3</v>
      </c>
      <c r="N36" s="327">
        <v>43525</v>
      </c>
      <c r="O36" s="327" t="s">
        <v>2007</v>
      </c>
      <c r="P36" s="328"/>
      <c r="Q36" s="329"/>
    </row>
    <row r="37" spans="1:17" ht="45">
      <c r="A37" s="197" t="s">
        <v>2030</v>
      </c>
      <c r="B37" s="197" t="s">
        <v>2031</v>
      </c>
      <c r="C37" s="197" t="s">
        <v>2006</v>
      </c>
      <c r="D37" s="197" t="s">
        <v>2</v>
      </c>
      <c r="E37" s="197" t="s">
        <v>2032</v>
      </c>
      <c r="F37" s="257">
        <v>600000</v>
      </c>
      <c r="G37" s="197" t="s">
        <v>1560</v>
      </c>
      <c r="H37" s="197"/>
      <c r="I37" s="324" t="s">
        <v>3180</v>
      </c>
      <c r="J37" s="322" t="s">
        <v>2035</v>
      </c>
      <c r="K37" s="259">
        <v>201902</v>
      </c>
      <c r="L37" s="260">
        <v>2019</v>
      </c>
      <c r="M37" s="260">
        <v>2</v>
      </c>
      <c r="N37" s="261">
        <v>43522</v>
      </c>
      <c r="O37" s="261" t="s">
        <v>2007</v>
      </c>
      <c r="P37" s="262"/>
      <c r="Q37" s="263"/>
    </row>
    <row r="38" spans="1:17" ht="30">
      <c r="A38" s="197" t="s">
        <v>2033</v>
      </c>
      <c r="B38" s="197" t="s">
        <v>2034</v>
      </c>
      <c r="C38" s="197" t="s">
        <v>2006</v>
      </c>
      <c r="D38" s="197" t="s">
        <v>1659</v>
      </c>
      <c r="E38" s="197" t="s">
        <v>100</v>
      </c>
      <c r="F38" s="257">
        <v>100000</v>
      </c>
      <c r="G38" s="197" t="s">
        <v>2014</v>
      </c>
      <c r="H38" s="197"/>
      <c r="I38" s="324" t="s">
        <v>3175</v>
      </c>
      <c r="J38" s="322" t="s">
        <v>2035</v>
      </c>
      <c r="K38" s="259">
        <v>201902</v>
      </c>
      <c r="L38" s="260">
        <v>2019</v>
      </c>
      <c r="M38" s="260">
        <v>2</v>
      </c>
      <c r="N38" s="261">
        <v>43517</v>
      </c>
      <c r="O38" s="261" t="s">
        <v>2007</v>
      </c>
      <c r="P38" s="262"/>
      <c r="Q38" s="263"/>
    </row>
    <row r="39" spans="1:17" ht="30" customHeight="1">
      <c r="A39" s="197" t="s">
        <v>73</v>
      </c>
      <c r="B39" s="197" t="s">
        <v>76</v>
      </c>
      <c r="C39" s="197" t="s">
        <v>2006</v>
      </c>
      <c r="D39" s="197" t="s">
        <v>5</v>
      </c>
      <c r="E39" s="197" t="s">
        <v>77</v>
      </c>
      <c r="F39" s="257">
        <v>250000</v>
      </c>
      <c r="G39" s="197" t="s">
        <v>1578</v>
      </c>
      <c r="H39" s="197"/>
      <c r="I39" s="258" t="s">
        <v>71</v>
      </c>
      <c r="J39" s="197" t="s">
        <v>2035</v>
      </c>
      <c r="K39" s="259">
        <v>201902</v>
      </c>
      <c r="L39" s="260">
        <v>2019</v>
      </c>
      <c r="M39" s="260">
        <v>2</v>
      </c>
      <c r="N39" s="261">
        <v>43517</v>
      </c>
      <c r="O39" s="261" t="s">
        <v>2007</v>
      </c>
      <c r="P39" s="262"/>
      <c r="Q39" s="263"/>
    </row>
    <row r="40" spans="1:17" ht="30" customHeight="1">
      <c r="A40" s="197" t="s">
        <v>2036</v>
      </c>
      <c r="B40" s="197" t="s">
        <v>2037</v>
      </c>
      <c r="C40" s="197" t="s">
        <v>2006</v>
      </c>
      <c r="D40" s="197" t="s">
        <v>3</v>
      </c>
      <c r="E40" s="197" t="s">
        <v>657</v>
      </c>
      <c r="F40" s="257">
        <v>150000</v>
      </c>
      <c r="G40" s="197" t="s">
        <v>1576</v>
      </c>
      <c r="H40" s="197"/>
      <c r="I40" s="378" t="s">
        <v>3297</v>
      </c>
      <c r="J40" s="376" t="s">
        <v>2035</v>
      </c>
      <c r="K40" s="259">
        <v>201902</v>
      </c>
      <c r="L40" s="260">
        <v>2019</v>
      </c>
      <c r="M40" s="260">
        <v>2</v>
      </c>
      <c r="N40" s="261">
        <v>43515</v>
      </c>
      <c r="O40" s="261" t="s">
        <v>2007</v>
      </c>
      <c r="P40" s="262"/>
      <c r="Q40" s="263"/>
    </row>
    <row r="41" spans="1:17" ht="60" customHeight="1">
      <c r="A41" s="197" t="s">
        <v>2038</v>
      </c>
      <c r="B41" s="197" t="s">
        <v>2039</v>
      </c>
      <c r="C41" s="197" t="s">
        <v>2006</v>
      </c>
      <c r="D41" s="197" t="s">
        <v>2</v>
      </c>
      <c r="E41" s="197" t="s">
        <v>1699</v>
      </c>
      <c r="F41" s="257">
        <v>200000</v>
      </c>
      <c r="G41" s="197" t="s">
        <v>1560</v>
      </c>
      <c r="H41" s="197"/>
      <c r="I41" s="324" t="s">
        <v>3192</v>
      </c>
      <c r="J41" s="322" t="s">
        <v>2035</v>
      </c>
      <c r="K41" s="259">
        <v>201902</v>
      </c>
      <c r="L41" s="260">
        <v>2019</v>
      </c>
      <c r="M41" s="260">
        <v>2</v>
      </c>
      <c r="N41" s="261">
        <v>43515</v>
      </c>
      <c r="O41" s="261" t="s">
        <v>2007</v>
      </c>
      <c r="P41" s="262"/>
      <c r="Q41" s="263"/>
    </row>
    <row r="42" spans="1:17" ht="60" customHeight="1">
      <c r="A42" s="197" t="s">
        <v>1449</v>
      </c>
      <c r="B42" s="197" t="s">
        <v>211</v>
      </c>
      <c r="C42" s="197"/>
      <c r="D42" s="322" t="s">
        <v>2</v>
      </c>
      <c r="E42" s="197" t="s">
        <v>2040</v>
      </c>
      <c r="F42" s="257">
        <v>314000</v>
      </c>
      <c r="G42" s="197" t="s">
        <v>1560</v>
      </c>
      <c r="H42" s="197"/>
      <c r="I42" s="258" t="s">
        <v>1447</v>
      </c>
      <c r="J42" s="197" t="s">
        <v>2041</v>
      </c>
      <c r="K42" s="259">
        <v>201902</v>
      </c>
      <c r="L42" s="260">
        <v>2019</v>
      </c>
      <c r="M42" s="260">
        <v>2</v>
      </c>
      <c r="N42" s="261">
        <v>43514</v>
      </c>
      <c r="O42" s="261" t="s">
        <v>2007</v>
      </c>
      <c r="P42" s="262"/>
      <c r="Q42" s="260"/>
    </row>
    <row r="43" spans="1:17" ht="30" customHeight="1">
      <c r="A43" s="197" t="s">
        <v>225</v>
      </c>
      <c r="B43" s="197" t="s">
        <v>2042</v>
      </c>
      <c r="C43" s="197" t="s">
        <v>2006</v>
      </c>
      <c r="D43" s="197" t="s">
        <v>5</v>
      </c>
      <c r="E43" s="197" t="s">
        <v>227</v>
      </c>
      <c r="F43" s="257">
        <v>50000</v>
      </c>
      <c r="G43" s="197" t="s">
        <v>1578</v>
      </c>
      <c r="H43" s="197"/>
      <c r="I43" s="138" t="s">
        <v>223</v>
      </c>
      <c r="J43" s="197" t="s">
        <v>2041</v>
      </c>
      <c r="K43" s="259">
        <v>201902</v>
      </c>
      <c r="L43" s="260">
        <v>2019</v>
      </c>
      <c r="M43" s="260">
        <v>2</v>
      </c>
      <c r="N43" s="261">
        <v>43511</v>
      </c>
      <c r="O43" s="261" t="s">
        <v>2007</v>
      </c>
      <c r="P43" s="262"/>
      <c r="Q43" s="263"/>
    </row>
    <row r="44" spans="1:17" ht="30" customHeight="1">
      <c r="A44" s="197" t="s">
        <v>2043</v>
      </c>
      <c r="B44" s="197" t="s">
        <v>2044</v>
      </c>
      <c r="C44" s="197" t="s">
        <v>2006</v>
      </c>
      <c r="D44" s="197" t="s">
        <v>6</v>
      </c>
      <c r="E44" s="197"/>
      <c r="F44" s="257">
        <v>600000</v>
      </c>
      <c r="G44" s="197" t="s">
        <v>1578</v>
      </c>
      <c r="H44" s="197"/>
      <c r="I44" s="324" t="s">
        <v>1548</v>
      </c>
      <c r="J44" s="322" t="s">
        <v>2035</v>
      </c>
      <c r="K44" s="259">
        <v>201902</v>
      </c>
      <c r="L44" s="260">
        <v>2019</v>
      </c>
      <c r="M44" s="260">
        <v>2</v>
      </c>
      <c r="N44" s="261">
        <v>43509</v>
      </c>
      <c r="O44" s="261" t="s">
        <v>2007</v>
      </c>
      <c r="P44" s="262"/>
      <c r="Q44" s="263"/>
    </row>
    <row r="45" spans="1:17" ht="30" customHeight="1">
      <c r="A45" s="264" t="s">
        <v>615</v>
      </c>
      <c r="B45" s="197" t="s">
        <v>616</v>
      </c>
      <c r="C45" s="197" t="s">
        <v>2006</v>
      </c>
      <c r="D45" s="197" t="s">
        <v>1661</v>
      </c>
      <c r="E45" s="197" t="s">
        <v>84</v>
      </c>
      <c r="F45" s="257">
        <v>400000</v>
      </c>
      <c r="G45" s="197" t="s">
        <v>1567</v>
      </c>
      <c r="H45" s="197"/>
      <c r="I45" s="138" t="s">
        <v>613</v>
      </c>
      <c r="J45" s="197" t="s">
        <v>2041</v>
      </c>
      <c r="K45" s="259">
        <v>201902</v>
      </c>
      <c r="L45" s="260">
        <v>2019</v>
      </c>
      <c r="M45" s="260">
        <v>2</v>
      </c>
      <c r="N45" s="261">
        <v>43508</v>
      </c>
      <c r="O45" s="261" t="s">
        <v>2007</v>
      </c>
      <c r="P45" s="262"/>
      <c r="Q45" s="263"/>
    </row>
    <row r="46" spans="1:17" ht="30" customHeight="1">
      <c r="A46" s="265" t="s">
        <v>2045</v>
      </c>
      <c r="B46" s="197" t="s">
        <v>2046</v>
      </c>
      <c r="C46" s="197" t="s">
        <v>2006</v>
      </c>
      <c r="D46" s="197" t="s">
        <v>5</v>
      </c>
      <c r="E46" s="197" t="s">
        <v>1930</v>
      </c>
      <c r="F46" s="257">
        <v>175000</v>
      </c>
      <c r="G46" s="197" t="s">
        <v>1560</v>
      </c>
      <c r="H46" s="197"/>
      <c r="I46" s="138" t="s">
        <v>1172</v>
      </c>
      <c r="J46" s="197" t="s">
        <v>2041</v>
      </c>
      <c r="K46" s="259">
        <v>201902</v>
      </c>
      <c r="L46" s="260">
        <v>2019</v>
      </c>
      <c r="M46" s="260">
        <v>2</v>
      </c>
      <c r="N46" s="261">
        <v>43508</v>
      </c>
      <c r="O46" s="261" t="s">
        <v>2007</v>
      </c>
      <c r="P46" s="262"/>
      <c r="Q46" s="260"/>
    </row>
    <row r="47" spans="1:17" ht="30" customHeight="1">
      <c r="A47" s="197" t="s">
        <v>105</v>
      </c>
      <c r="B47" s="197" t="s">
        <v>2047</v>
      </c>
      <c r="C47" s="197" t="s">
        <v>2006</v>
      </c>
      <c r="D47" s="197" t="s">
        <v>2</v>
      </c>
      <c r="E47" s="197" t="s">
        <v>107</v>
      </c>
      <c r="F47" s="257">
        <v>500000</v>
      </c>
      <c r="G47" s="197" t="s">
        <v>1560</v>
      </c>
      <c r="H47" s="197"/>
      <c r="I47" s="258" t="s">
        <v>103</v>
      </c>
      <c r="J47" s="197" t="s">
        <v>2035</v>
      </c>
      <c r="K47" s="259">
        <v>201902</v>
      </c>
      <c r="L47" s="260">
        <v>2019</v>
      </c>
      <c r="M47" s="260">
        <v>2</v>
      </c>
      <c r="N47" s="261">
        <v>43504</v>
      </c>
      <c r="O47" s="261" t="s">
        <v>2007</v>
      </c>
      <c r="P47" s="262"/>
      <c r="Q47" s="263"/>
    </row>
    <row r="48" spans="1:17" ht="30">
      <c r="A48" s="197" t="s">
        <v>2048</v>
      </c>
      <c r="B48" s="197" t="s">
        <v>147</v>
      </c>
      <c r="C48" s="197" t="s">
        <v>2006</v>
      </c>
      <c r="D48" s="197" t="s">
        <v>4</v>
      </c>
      <c r="E48" s="197" t="s">
        <v>929</v>
      </c>
      <c r="F48" s="257">
        <v>100000</v>
      </c>
      <c r="G48" s="197" t="s">
        <v>1578</v>
      </c>
      <c r="H48" s="197"/>
      <c r="I48" s="138" t="s">
        <v>926</v>
      </c>
      <c r="J48" s="197" t="s">
        <v>2041</v>
      </c>
      <c r="K48" s="259">
        <v>201902</v>
      </c>
      <c r="L48" s="260">
        <v>2019</v>
      </c>
      <c r="M48" s="260">
        <v>2</v>
      </c>
      <c r="N48" s="261">
        <v>43503</v>
      </c>
      <c r="O48" s="261" t="s">
        <v>2007</v>
      </c>
      <c r="P48" s="262"/>
      <c r="Q48" s="260"/>
    </row>
    <row r="49" spans="1:17" ht="43.5" customHeight="1">
      <c r="A49" s="107" t="s">
        <v>2049</v>
      </c>
      <c r="B49" s="197" t="s">
        <v>147</v>
      </c>
      <c r="C49" s="197" t="s">
        <v>2006</v>
      </c>
      <c r="D49" s="197" t="s">
        <v>4</v>
      </c>
      <c r="E49" s="197" t="s">
        <v>1861</v>
      </c>
      <c r="F49" s="257">
        <v>200000</v>
      </c>
      <c r="G49" s="197" t="s">
        <v>1578</v>
      </c>
      <c r="H49" s="197"/>
      <c r="I49" s="258" t="s">
        <v>144</v>
      </c>
      <c r="J49" s="197" t="s">
        <v>2035</v>
      </c>
      <c r="K49" s="259">
        <v>201902</v>
      </c>
      <c r="L49" s="260">
        <v>2019</v>
      </c>
      <c r="M49" s="260">
        <v>2</v>
      </c>
      <c r="N49" s="261">
        <v>43502</v>
      </c>
      <c r="O49" s="261" t="s">
        <v>2007</v>
      </c>
      <c r="P49" s="262"/>
      <c r="Q49" s="263"/>
    </row>
    <row r="50" spans="1:17" ht="30" customHeight="1">
      <c r="A50" s="107" t="s">
        <v>2050</v>
      </c>
      <c r="B50" s="197" t="s">
        <v>2051</v>
      </c>
      <c r="C50" s="197" t="s">
        <v>2006</v>
      </c>
      <c r="D50" s="197" t="s">
        <v>2</v>
      </c>
      <c r="E50" s="197" t="s">
        <v>838</v>
      </c>
      <c r="F50" s="257">
        <v>400000</v>
      </c>
      <c r="G50" s="197" t="s">
        <v>1560</v>
      </c>
      <c r="H50" s="197"/>
      <c r="I50" s="258" t="s">
        <v>3282</v>
      </c>
      <c r="J50" s="376" t="s">
        <v>2035</v>
      </c>
      <c r="K50" s="259">
        <v>201902</v>
      </c>
      <c r="L50" s="260">
        <v>2019</v>
      </c>
      <c r="M50" s="260">
        <v>2</v>
      </c>
      <c r="N50" s="261">
        <v>43501</v>
      </c>
      <c r="O50" s="261" t="s">
        <v>2007</v>
      </c>
      <c r="P50" s="262"/>
      <c r="Q50" s="263"/>
    </row>
    <row r="51" spans="1:17" ht="30" customHeight="1">
      <c r="A51" s="117" t="s">
        <v>2052</v>
      </c>
      <c r="B51" s="197" t="s">
        <v>2053</v>
      </c>
      <c r="C51" s="197" t="s">
        <v>2006</v>
      </c>
      <c r="D51" s="197" t="s">
        <v>2015</v>
      </c>
      <c r="E51" s="197" t="s">
        <v>84</v>
      </c>
      <c r="F51" s="257">
        <v>500000</v>
      </c>
      <c r="G51" s="197" t="s">
        <v>1578</v>
      </c>
      <c r="H51" s="197"/>
      <c r="I51" s="324" t="s">
        <v>3170</v>
      </c>
      <c r="J51" s="322" t="s">
        <v>2035</v>
      </c>
      <c r="K51" s="259">
        <v>201902</v>
      </c>
      <c r="L51" s="260">
        <v>2019</v>
      </c>
      <c r="M51" s="260">
        <v>2</v>
      </c>
      <c r="N51" s="261">
        <v>43501</v>
      </c>
      <c r="O51" s="261" t="s">
        <v>2007</v>
      </c>
      <c r="P51" s="262"/>
      <c r="Q51" s="263"/>
    </row>
    <row r="52" spans="1:17" ht="30">
      <c r="A52" s="107" t="s">
        <v>2054</v>
      </c>
      <c r="B52" s="197" t="s">
        <v>2055</v>
      </c>
      <c r="C52" s="197" t="s">
        <v>2006</v>
      </c>
      <c r="D52" s="197" t="s">
        <v>2</v>
      </c>
      <c r="E52" s="197" t="s">
        <v>1725</v>
      </c>
      <c r="F52" s="257">
        <v>400000</v>
      </c>
      <c r="G52" s="197" t="s">
        <v>1560</v>
      </c>
      <c r="H52" s="197"/>
      <c r="I52" s="258"/>
      <c r="J52" s="197" t="s">
        <v>1654</v>
      </c>
      <c r="K52" s="259">
        <v>201902</v>
      </c>
      <c r="L52" s="260">
        <v>2019</v>
      </c>
      <c r="M52" s="260">
        <v>2</v>
      </c>
      <c r="N52" s="261">
        <v>43500</v>
      </c>
      <c r="O52" s="261" t="s">
        <v>2007</v>
      </c>
      <c r="P52" s="262"/>
      <c r="Q52" s="263"/>
    </row>
    <row r="53" spans="1:17" ht="45" customHeight="1">
      <c r="A53" s="107" t="s">
        <v>2056</v>
      </c>
      <c r="B53" s="197" t="s">
        <v>2057</v>
      </c>
      <c r="C53" s="197" t="s">
        <v>2006</v>
      </c>
      <c r="D53" s="197" t="s">
        <v>5</v>
      </c>
      <c r="E53" s="197" t="s">
        <v>100</v>
      </c>
      <c r="F53" s="257">
        <v>500000</v>
      </c>
      <c r="G53" s="197" t="s">
        <v>1560</v>
      </c>
      <c r="H53" s="197"/>
      <c r="I53" s="258" t="s">
        <v>96</v>
      </c>
      <c r="J53" s="197" t="s">
        <v>2035</v>
      </c>
      <c r="K53" s="259">
        <v>201902</v>
      </c>
      <c r="L53" s="260">
        <v>2019</v>
      </c>
      <c r="M53" s="260">
        <v>2</v>
      </c>
      <c r="N53" s="261">
        <v>43500</v>
      </c>
      <c r="O53" s="261" t="s">
        <v>2007</v>
      </c>
      <c r="P53" s="262"/>
      <c r="Q53" s="263"/>
    </row>
    <row r="54" spans="1:17" ht="45" customHeight="1">
      <c r="A54" s="265" t="s">
        <v>1228</v>
      </c>
      <c r="B54" s="197" t="s">
        <v>2058</v>
      </c>
      <c r="C54" s="197" t="s">
        <v>2006</v>
      </c>
      <c r="D54" s="197" t="s">
        <v>3</v>
      </c>
      <c r="E54" s="197" t="s">
        <v>207</v>
      </c>
      <c r="F54" s="266">
        <v>240000</v>
      </c>
      <c r="G54" s="267" t="s">
        <v>1560</v>
      </c>
      <c r="H54" s="197"/>
      <c r="I54" s="258" t="s">
        <v>1227</v>
      </c>
      <c r="J54" s="197" t="s">
        <v>2041</v>
      </c>
      <c r="K54" s="259">
        <v>201902</v>
      </c>
      <c r="L54" s="260">
        <v>2019</v>
      </c>
      <c r="M54" s="260">
        <v>2</v>
      </c>
      <c r="N54" s="261">
        <v>43497</v>
      </c>
      <c r="O54" s="261" t="s">
        <v>2007</v>
      </c>
      <c r="P54" s="262"/>
      <c r="Q54" s="260"/>
    </row>
    <row r="55" spans="1:17" ht="60" customHeight="1">
      <c r="A55" s="197" t="s">
        <v>2059</v>
      </c>
      <c r="B55" s="265" t="s">
        <v>605</v>
      </c>
      <c r="C55" s="197" t="s">
        <v>2006</v>
      </c>
      <c r="D55" s="197" t="s">
        <v>5</v>
      </c>
      <c r="E55" s="197" t="s">
        <v>1417</v>
      </c>
      <c r="F55" s="257">
        <v>93000</v>
      </c>
      <c r="G55" s="197" t="s">
        <v>1567</v>
      </c>
      <c r="H55" s="197"/>
      <c r="I55" s="258" t="s">
        <v>1414</v>
      </c>
      <c r="J55" s="197" t="s">
        <v>2041</v>
      </c>
      <c r="K55" s="259">
        <v>201901</v>
      </c>
      <c r="L55" s="260">
        <v>2019</v>
      </c>
      <c r="M55" s="260">
        <v>1</v>
      </c>
      <c r="N55" s="261">
        <v>43493</v>
      </c>
      <c r="O55" s="261" t="s">
        <v>2007</v>
      </c>
      <c r="P55" s="197"/>
      <c r="Q55" s="260"/>
    </row>
    <row r="56" spans="1:17" ht="45" customHeight="1">
      <c r="A56" s="197" t="s">
        <v>2060</v>
      </c>
      <c r="B56" s="197" t="s">
        <v>2061</v>
      </c>
      <c r="C56" s="197" t="s">
        <v>2006</v>
      </c>
      <c r="D56" s="197" t="s">
        <v>4</v>
      </c>
      <c r="E56" s="197" t="s">
        <v>2062</v>
      </c>
      <c r="F56" s="257">
        <v>500000</v>
      </c>
      <c r="G56" s="197" t="s">
        <v>1578</v>
      </c>
      <c r="H56" s="197"/>
      <c r="I56" s="364" t="s">
        <v>3239</v>
      </c>
      <c r="J56" s="365" t="s">
        <v>2035</v>
      </c>
      <c r="K56" s="259">
        <v>201901</v>
      </c>
      <c r="L56" s="260">
        <v>2019</v>
      </c>
      <c r="M56" s="260">
        <v>1</v>
      </c>
      <c r="N56" s="261">
        <v>43489</v>
      </c>
      <c r="O56" s="261" t="s">
        <v>2007</v>
      </c>
      <c r="P56" s="262"/>
      <c r="Q56" s="263"/>
    </row>
    <row r="57" spans="1:17" ht="45" customHeight="1">
      <c r="A57" s="197" t="s">
        <v>2063</v>
      </c>
      <c r="B57" s="197" t="s">
        <v>2064</v>
      </c>
      <c r="C57" s="197" t="s">
        <v>2006</v>
      </c>
      <c r="D57" s="197" t="s">
        <v>4</v>
      </c>
      <c r="E57" s="197" t="s">
        <v>4</v>
      </c>
      <c r="F57" s="257">
        <v>500000</v>
      </c>
      <c r="G57" s="197" t="s">
        <v>1578</v>
      </c>
      <c r="H57" s="197"/>
      <c r="I57" s="258" t="s">
        <v>88</v>
      </c>
      <c r="J57" s="197" t="s">
        <v>2035</v>
      </c>
      <c r="K57" s="259">
        <v>201901</v>
      </c>
      <c r="L57" s="260">
        <v>2019</v>
      </c>
      <c r="M57" s="260">
        <v>1</v>
      </c>
      <c r="N57" s="261">
        <v>43489</v>
      </c>
      <c r="O57" s="261" t="s">
        <v>2007</v>
      </c>
      <c r="P57" s="262"/>
      <c r="Q57" s="263"/>
    </row>
    <row r="58" spans="1:17" ht="45" customHeight="1">
      <c r="A58" s="197" t="s">
        <v>2065</v>
      </c>
      <c r="B58" s="197" t="s">
        <v>2066</v>
      </c>
      <c r="C58" s="197" t="s">
        <v>2006</v>
      </c>
      <c r="D58" s="197" t="s">
        <v>2017</v>
      </c>
      <c r="E58" s="197" t="s">
        <v>84</v>
      </c>
      <c r="F58" s="257">
        <v>1200000</v>
      </c>
      <c r="G58" s="197" t="s">
        <v>1578</v>
      </c>
      <c r="H58" s="197"/>
      <c r="I58" s="258"/>
      <c r="J58" s="197" t="s">
        <v>1654</v>
      </c>
      <c r="K58" s="259">
        <v>201901</v>
      </c>
      <c r="L58" s="260">
        <v>2019</v>
      </c>
      <c r="M58" s="260">
        <v>1</v>
      </c>
      <c r="N58" s="261">
        <v>43483</v>
      </c>
      <c r="O58" s="261" t="s">
        <v>2007</v>
      </c>
      <c r="P58" s="262"/>
      <c r="Q58" s="263"/>
    </row>
    <row r="59" spans="1:17" ht="30" customHeight="1">
      <c r="A59" s="197" t="s">
        <v>191</v>
      </c>
      <c r="B59" s="197" t="s">
        <v>2067</v>
      </c>
      <c r="C59" s="197" t="s">
        <v>2006</v>
      </c>
      <c r="D59" s="197" t="s">
        <v>1659</v>
      </c>
      <c r="E59" s="197" t="s">
        <v>107</v>
      </c>
      <c r="F59" s="257">
        <v>170000</v>
      </c>
      <c r="G59" s="197" t="s">
        <v>2014</v>
      </c>
      <c r="H59" s="197"/>
      <c r="I59" s="258" t="s">
        <v>189</v>
      </c>
      <c r="J59" s="197" t="s">
        <v>2035</v>
      </c>
      <c r="K59" s="259">
        <v>201901</v>
      </c>
      <c r="L59" s="260">
        <v>2019</v>
      </c>
      <c r="M59" s="260">
        <v>1</v>
      </c>
      <c r="N59" s="261">
        <v>43482</v>
      </c>
      <c r="O59" s="261" t="s">
        <v>2007</v>
      </c>
      <c r="P59" s="262"/>
      <c r="Q59" s="263"/>
    </row>
    <row r="60" spans="1:17" ht="30" customHeight="1">
      <c r="A60" s="107" t="s">
        <v>357</v>
      </c>
      <c r="B60" s="197" t="s">
        <v>2068</v>
      </c>
      <c r="C60" s="197" t="s">
        <v>2006</v>
      </c>
      <c r="D60" s="197" t="s">
        <v>3</v>
      </c>
      <c r="E60" s="197" t="s">
        <v>133</v>
      </c>
      <c r="F60" s="257">
        <v>1500000</v>
      </c>
      <c r="G60" s="197" t="s">
        <v>1578</v>
      </c>
      <c r="H60" s="197"/>
      <c r="I60" s="258" t="s">
        <v>129</v>
      </c>
      <c r="J60" s="197" t="s">
        <v>2035</v>
      </c>
      <c r="K60" s="259">
        <v>201901</v>
      </c>
      <c r="L60" s="260">
        <v>2019</v>
      </c>
      <c r="M60" s="260">
        <v>1</v>
      </c>
      <c r="N60" s="261">
        <v>43482</v>
      </c>
      <c r="O60" s="261" t="s">
        <v>2007</v>
      </c>
      <c r="P60" s="262"/>
      <c r="Q60" s="263"/>
    </row>
    <row r="61" spans="1:17" ht="30" customHeight="1">
      <c r="A61" s="117" t="s">
        <v>2069</v>
      </c>
      <c r="B61" s="197" t="s">
        <v>2070</v>
      </c>
      <c r="C61" s="197" t="s">
        <v>2006</v>
      </c>
      <c r="D61" s="197" t="s">
        <v>4</v>
      </c>
      <c r="E61" s="197" t="s">
        <v>143</v>
      </c>
      <c r="F61" s="257">
        <v>200000</v>
      </c>
      <c r="G61" s="197" t="s">
        <v>1578</v>
      </c>
      <c r="H61" s="197"/>
      <c r="I61" s="258" t="s">
        <v>139</v>
      </c>
      <c r="J61" s="197" t="s">
        <v>2035</v>
      </c>
      <c r="K61" s="259">
        <v>201901</v>
      </c>
      <c r="L61" s="260">
        <v>2019</v>
      </c>
      <c r="M61" s="260">
        <v>1</v>
      </c>
      <c r="N61" s="261">
        <v>43482</v>
      </c>
      <c r="O61" s="261" t="s">
        <v>2007</v>
      </c>
      <c r="P61" s="262"/>
      <c r="Q61" s="263"/>
    </row>
    <row r="62" spans="1:17" ht="30" customHeight="1">
      <c r="A62" s="107" t="s">
        <v>2071</v>
      </c>
      <c r="B62" s="197" t="s">
        <v>2072</v>
      </c>
      <c r="C62" s="197" t="s">
        <v>2006</v>
      </c>
      <c r="D62" s="197" t="s">
        <v>4</v>
      </c>
      <c r="E62" s="197" t="s">
        <v>372</v>
      </c>
      <c r="F62" s="257">
        <v>150000</v>
      </c>
      <c r="G62" s="197" t="s">
        <v>1578</v>
      </c>
      <c r="H62" s="197"/>
      <c r="I62" s="324" t="s">
        <v>3167</v>
      </c>
      <c r="J62" s="322" t="s">
        <v>2035</v>
      </c>
      <c r="K62" s="259">
        <v>201901</v>
      </c>
      <c r="L62" s="260">
        <v>2019</v>
      </c>
      <c r="M62" s="260">
        <v>1</v>
      </c>
      <c r="N62" s="261">
        <v>43482</v>
      </c>
      <c r="O62" s="261" t="s">
        <v>2007</v>
      </c>
      <c r="P62" s="262"/>
      <c r="Q62" s="263"/>
    </row>
    <row r="63" spans="1:17" ht="30" customHeight="1">
      <c r="A63" s="197" t="s">
        <v>2073</v>
      </c>
      <c r="B63" s="197" t="s">
        <v>2074</v>
      </c>
      <c r="C63" s="197" t="s">
        <v>2006</v>
      </c>
      <c r="D63" s="197" t="s">
        <v>1583</v>
      </c>
      <c r="E63" s="197"/>
      <c r="F63" s="257">
        <v>300000</v>
      </c>
      <c r="G63" s="197" t="s">
        <v>1560</v>
      </c>
      <c r="H63" s="197"/>
      <c r="I63" s="378" t="s">
        <v>3295</v>
      </c>
      <c r="J63" s="376" t="s">
        <v>2035</v>
      </c>
      <c r="K63" s="259">
        <v>201901</v>
      </c>
      <c r="L63" s="260">
        <v>2019</v>
      </c>
      <c r="M63" s="260">
        <v>1</v>
      </c>
      <c r="N63" s="261">
        <v>43479</v>
      </c>
      <c r="O63" s="261" t="s">
        <v>2007</v>
      </c>
      <c r="P63" s="262"/>
      <c r="Q63" s="263"/>
    </row>
    <row r="64" spans="1:17" ht="45" customHeight="1">
      <c r="A64" s="197" t="s">
        <v>2075</v>
      </c>
      <c r="B64" s="197" t="s">
        <v>2076</v>
      </c>
      <c r="C64" s="197" t="s">
        <v>2006</v>
      </c>
      <c r="D64" s="197" t="s">
        <v>1659</v>
      </c>
      <c r="E64" s="197" t="s">
        <v>1936</v>
      </c>
      <c r="F64" s="257">
        <v>100000</v>
      </c>
      <c r="G64" s="197" t="s">
        <v>2014</v>
      </c>
      <c r="H64" s="197"/>
      <c r="I64" s="258"/>
      <c r="J64" s="197" t="s">
        <v>1654</v>
      </c>
      <c r="K64" s="259">
        <v>201901</v>
      </c>
      <c r="L64" s="260">
        <v>2019</v>
      </c>
      <c r="M64" s="260">
        <v>1</v>
      </c>
      <c r="N64" s="261">
        <v>43475</v>
      </c>
      <c r="O64" s="261" t="s">
        <v>2007</v>
      </c>
      <c r="P64" s="262"/>
      <c r="Q64" s="263"/>
    </row>
    <row r="65" spans="1:17" ht="30" customHeight="1">
      <c r="A65" s="107" t="s">
        <v>2077</v>
      </c>
      <c r="B65" s="197" t="s">
        <v>2078</v>
      </c>
      <c r="C65" s="197" t="s">
        <v>2006</v>
      </c>
      <c r="D65" s="197" t="s">
        <v>3</v>
      </c>
      <c r="E65" s="197" t="s">
        <v>207</v>
      </c>
      <c r="F65" s="257">
        <v>95000</v>
      </c>
      <c r="G65" s="197" t="s">
        <v>1576</v>
      </c>
      <c r="H65" s="197"/>
      <c r="I65" s="258" t="s">
        <v>203</v>
      </c>
      <c r="J65" s="197" t="s">
        <v>2035</v>
      </c>
      <c r="K65" s="259">
        <v>201901</v>
      </c>
      <c r="L65" s="260">
        <v>2019</v>
      </c>
      <c r="M65" s="260">
        <v>1</v>
      </c>
      <c r="N65" s="261">
        <v>43475</v>
      </c>
      <c r="O65" s="261" t="s">
        <v>2007</v>
      </c>
      <c r="P65" s="262"/>
      <c r="Q65" s="263"/>
    </row>
    <row r="66" spans="1:17" ht="30" customHeight="1">
      <c r="A66" s="197" t="s">
        <v>172</v>
      </c>
      <c r="B66" s="197" t="s">
        <v>173</v>
      </c>
      <c r="C66" s="197" t="s">
        <v>2006</v>
      </c>
      <c r="D66" s="197" t="s">
        <v>1659</v>
      </c>
      <c r="E66" s="197" t="s">
        <v>154</v>
      </c>
      <c r="F66" s="257">
        <v>100000</v>
      </c>
      <c r="G66" s="197" t="s">
        <v>2014</v>
      </c>
      <c r="H66" s="197"/>
      <c r="I66" s="258" t="s">
        <v>170</v>
      </c>
      <c r="J66" s="197" t="s">
        <v>2035</v>
      </c>
      <c r="K66" s="259">
        <v>201901</v>
      </c>
      <c r="L66" s="260">
        <v>2019</v>
      </c>
      <c r="M66" s="260">
        <v>1</v>
      </c>
      <c r="N66" s="261">
        <v>43474</v>
      </c>
      <c r="O66" s="261" t="s">
        <v>2007</v>
      </c>
      <c r="P66" s="262"/>
      <c r="Q66" s="263"/>
    </row>
    <row r="67" spans="1:17" ht="30" customHeight="1">
      <c r="A67" s="107" t="s">
        <v>2079</v>
      </c>
      <c r="B67" s="197" t="s">
        <v>2080</v>
      </c>
      <c r="C67" s="197" t="s">
        <v>2006</v>
      </c>
      <c r="D67" s="197" t="s">
        <v>1659</v>
      </c>
      <c r="E67" s="197" t="s">
        <v>1556</v>
      </c>
      <c r="F67" s="257">
        <v>100000</v>
      </c>
      <c r="G67" s="197" t="s">
        <v>2014</v>
      </c>
      <c r="H67" s="197"/>
      <c r="I67" s="357" t="s">
        <v>1552</v>
      </c>
      <c r="J67" s="355" t="s">
        <v>2035</v>
      </c>
      <c r="K67" s="259">
        <v>201901</v>
      </c>
      <c r="L67" s="260">
        <v>2019</v>
      </c>
      <c r="M67" s="260">
        <v>1</v>
      </c>
      <c r="N67" s="261">
        <v>43474</v>
      </c>
      <c r="O67" s="261" t="s">
        <v>2007</v>
      </c>
      <c r="P67" s="262"/>
      <c r="Q67" s="263"/>
    </row>
    <row r="68" spans="1:17" ht="30" customHeight="1">
      <c r="A68" s="107" t="s">
        <v>2081</v>
      </c>
      <c r="B68" s="197" t="s">
        <v>2082</v>
      </c>
      <c r="C68" s="197" t="s">
        <v>2006</v>
      </c>
      <c r="D68" s="197" t="s">
        <v>1995</v>
      </c>
      <c r="E68" s="197" t="s">
        <v>84</v>
      </c>
      <c r="F68" s="257">
        <v>500000</v>
      </c>
      <c r="G68" s="197" t="s">
        <v>1578</v>
      </c>
      <c r="H68" s="197"/>
      <c r="I68" s="324" t="s">
        <v>3191</v>
      </c>
      <c r="J68" s="322" t="s">
        <v>2035</v>
      </c>
      <c r="K68" s="259">
        <v>201901</v>
      </c>
      <c r="L68" s="260">
        <v>2019</v>
      </c>
      <c r="M68" s="260">
        <v>1</v>
      </c>
      <c r="N68" s="261">
        <v>43474</v>
      </c>
      <c r="O68" s="261" t="s">
        <v>2007</v>
      </c>
      <c r="P68" s="262"/>
      <c r="Q68" s="263"/>
    </row>
    <row r="69" spans="1:17" ht="30" customHeight="1">
      <c r="A69" s="197" t="s">
        <v>684</v>
      </c>
      <c r="B69" s="197" t="s">
        <v>625</v>
      </c>
      <c r="C69" s="197" t="s">
        <v>2006</v>
      </c>
      <c r="D69" s="197" t="s">
        <v>5</v>
      </c>
      <c r="E69" s="197" t="s">
        <v>100</v>
      </c>
      <c r="F69" s="257">
        <v>50000</v>
      </c>
      <c r="G69" s="197" t="s">
        <v>1578</v>
      </c>
      <c r="H69" s="197"/>
      <c r="I69" s="258" t="s">
        <v>683</v>
      </c>
      <c r="J69" s="197" t="s">
        <v>2041</v>
      </c>
      <c r="K69" s="259">
        <v>201901</v>
      </c>
      <c r="L69" s="260">
        <v>2019</v>
      </c>
      <c r="M69" s="260">
        <v>1</v>
      </c>
      <c r="N69" s="261">
        <v>43474</v>
      </c>
      <c r="O69" s="261" t="s">
        <v>2007</v>
      </c>
      <c r="P69" s="262"/>
      <c r="Q69" s="260"/>
    </row>
    <row r="70" spans="1:17" ht="30" customHeight="1">
      <c r="A70" s="265" t="s">
        <v>944</v>
      </c>
      <c r="B70" s="197" t="s">
        <v>945</v>
      </c>
      <c r="C70" s="197" t="s">
        <v>2006</v>
      </c>
      <c r="D70" s="197" t="s">
        <v>2</v>
      </c>
      <c r="E70" s="197" t="s">
        <v>946</v>
      </c>
      <c r="F70" s="257">
        <v>250000</v>
      </c>
      <c r="G70" s="267" t="s">
        <v>1560</v>
      </c>
      <c r="H70" s="197"/>
      <c r="I70" s="258" t="s">
        <v>942</v>
      </c>
      <c r="J70" s="197" t="s">
        <v>2041</v>
      </c>
      <c r="K70" s="259">
        <v>201901</v>
      </c>
      <c r="L70" s="260">
        <v>2019</v>
      </c>
      <c r="M70" s="260">
        <v>1</v>
      </c>
      <c r="N70" s="261">
        <v>43474</v>
      </c>
      <c r="O70" s="261" t="s">
        <v>2007</v>
      </c>
      <c r="P70" s="262"/>
      <c r="Q70" s="260"/>
    </row>
    <row r="71" spans="1:17" ht="30" customHeight="1">
      <c r="A71" s="107" t="s">
        <v>2083</v>
      </c>
      <c r="B71" s="197" t="s">
        <v>2084</v>
      </c>
      <c r="C71" s="197" t="s">
        <v>2006</v>
      </c>
      <c r="D71" s="197" t="s">
        <v>2011</v>
      </c>
      <c r="E71" s="197" t="s">
        <v>84</v>
      </c>
      <c r="F71" s="257">
        <v>1500000</v>
      </c>
      <c r="G71" s="197" t="s">
        <v>1578</v>
      </c>
      <c r="H71" s="197"/>
      <c r="I71" s="258" t="s">
        <v>185</v>
      </c>
      <c r="J71" s="197" t="s">
        <v>2035</v>
      </c>
      <c r="K71" s="259">
        <v>201812</v>
      </c>
      <c r="L71" s="260">
        <v>2018</v>
      </c>
      <c r="M71" s="260">
        <v>12</v>
      </c>
      <c r="N71" s="261">
        <v>43455</v>
      </c>
      <c r="O71" s="261" t="s">
        <v>2007</v>
      </c>
      <c r="P71" s="262"/>
      <c r="Q71" s="263"/>
    </row>
    <row r="72" spans="1:17" ht="30">
      <c r="A72" s="197" t="s">
        <v>2085</v>
      </c>
      <c r="B72" s="197" t="s">
        <v>2086</v>
      </c>
      <c r="C72" s="197" t="s">
        <v>2006</v>
      </c>
      <c r="D72" s="197" t="s">
        <v>2017</v>
      </c>
      <c r="E72" s="197" t="s">
        <v>838</v>
      </c>
      <c r="F72" s="257">
        <v>425000</v>
      </c>
      <c r="G72" s="197" t="s">
        <v>1578</v>
      </c>
      <c r="H72" s="197"/>
      <c r="I72" s="324" t="s">
        <v>1534</v>
      </c>
      <c r="J72" s="322" t="s">
        <v>2035</v>
      </c>
      <c r="K72" s="259">
        <v>201812</v>
      </c>
      <c r="L72" s="260">
        <v>2018</v>
      </c>
      <c r="M72" s="260">
        <v>12</v>
      </c>
      <c r="N72" s="261">
        <v>43454</v>
      </c>
      <c r="O72" s="261" t="s">
        <v>2007</v>
      </c>
      <c r="P72" s="262"/>
      <c r="Q72" s="263"/>
    </row>
    <row r="73" spans="1:17" ht="30">
      <c r="A73" s="197" t="s">
        <v>2087</v>
      </c>
      <c r="B73" s="197" t="s">
        <v>1344</v>
      </c>
      <c r="C73" s="197" t="s">
        <v>2006</v>
      </c>
      <c r="D73" s="197" t="s">
        <v>4</v>
      </c>
      <c r="E73" s="197" t="s">
        <v>372</v>
      </c>
      <c r="F73" s="257">
        <v>500000</v>
      </c>
      <c r="G73" s="197" t="s">
        <v>1578</v>
      </c>
      <c r="H73" s="197"/>
      <c r="I73" s="258"/>
      <c r="J73" s="197" t="s">
        <v>1654</v>
      </c>
      <c r="K73" s="259">
        <v>201812</v>
      </c>
      <c r="L73" s="260">
        <v>2018</v>
      </c>
      <c r="M73" s="260">
        <v>12</v>
      </c>
      <c r="N73" s="261">
        <v>43454</v>
      </c>
      <c r="O73" s="261" t="s">
        <v>2007</v>
      </c>
      <c r="P73" s="262"/>
      <c r="Q73" s="263"/>
    </row>
    <row r="74" spans="1:17" ht="30">
      <c r="A74" s="197" t="s">
        <v>2088</v>
      </c>
      <c r="B74" s="197" t="s">
        <v>2089</v>
      </c>
      <c r="C74" s="197" t="s">
        <v>2006</v>
      </c>
      <c r="D74" s="197" t="s">
        <v>7</v>
      </c>
      <c r="E74" s="197" t="s">
        <v>7</v>
      </c>
      <c r="F74" s="257">
        <v>500000</v>
      </c>
      <c r="G74" s="197" t="s">
        <v>1578</v>
      </c>
      <c r="H74" s="197"/>
      <c r="I74" s="258" t="s">
        <v>157</v>
      </c>
      <c r="J74" s="197" t="s">
        <v>2035</v>
      </c>
      <c r="K74" s="259">
        <v>201812</v>
      </c>
      <c r="L74" s="260">
        <v>2018</v>
      </c>
      <c r="M74" s="260">
        <v>12</v>
      </c>
      <c r="N74" s="261">
        <v>43453</v>
      </c>
      <c r="O74" s="261" t="s">
        <v>2007</v>
      </c>
      <c r="P74" s="262"/>
      <c r="Q74" s="263"/>
    </row>
    <row r="75" spans="1:17" ht="30">
      <c r="A75" s="197" t="s">
        <v>218</v>
      </c>
      <c r="B75" s="197" t="s">
        <v>2090</v>
      </c>
      <c r="C75" s="197" t="s">
        <v>2006</v>
      </c>
      <c r="D75" s="197" t="s">
        <v>4</v>
      </c>
      <c r="E75" s="197" t="s">
        <v>126</v>
      </c>
      <c r="F75" s="257">
        <v>350000</v>
      </c>
      <c r="G75" s="197" t="s">
        <v>1578</v>
      </c>
      <c r="H75" s="197"/>
      <c r="I75" s="258" t="s">
        <v>216</v>
      </c>
      <c r="J75" s="197" t="s">
        <v>2035</v>
      </c>
      <c r="K75" s="259">
        <v>201812</v>
      </c>
      <c r="L75" s="260">
        <v>2018</v>
      </c>
      <c r="M75" s="260">
        <v>12</v>
      </c>
      <c r="N75" s="261">
        <v>43453</v>
      </c>
      <c r="O75" s="261" t="s">
        <v>2007</v>
      </c>
      <c r="P75" s="262"/>
      <c r="Q75" s="263"/>
    </row>
    <row r="76" spans="1:17" ht="30">
      <c r="A76" s="197" t="s">
        <v>180</v>
      </c>
      <c r="B76" s="197" t="s">
        <v>2091</v>
      </c>
      <c r="C76" s="197" t="s">
        <v>2006</v>
      </c>
      <c r="D76" s="197" t="s">
        <v>2</v>
      </c>
      <c r="E76" s="197" t="s">
        <v>182</v>
      </c>
      <c r="F76" s="257">
        <v>400000</v>
      </c>
      <c r="G76" s="197" t="s">
        <v>1560</v>
      </c>
      <c r="H76" s="197"/>
      <c r="I76" s="258" t="s">
        <v>178</v>
      </c>
      <c r="J76" s="197" t="s">
        <v>2035</v>
      </c>
      <c r="K76" s="259">
        <v>201812</v>
      </c>
      <c r="L76" s="260">
        <v>2018</v>
      </c>
      <c r="M76" s="260">
        <v>12</v>
      </c>
      <c r="N76" s="261">
        <v>43452</v>
      </c>
      <c r="O76" s="261" t="s">
        <v>2007</v>
      </c>
      <c r="P76" s="262"/>
      <c r="Q76" s="263"/>
    </row>
    <row r="77" spans="1:17" ht="30">
      <c r="A77" s="197" t="s">
        <v>221</v>
      </c>
      <c r="B77" s="197" t="s">
        <v>2092</v>
      </c>
      <c r="C77" s="197" t="s">
        <v>2006</v>
      </c>
      <c r="D77" s="197" t="s">
        <v>4</v>
      </c>
      <c r="E77" s="197" t="s">
        <v>126</v>
      </c>
      <c r="F77" s="257">
        <v>500000</v>
      </c>
      <c r="G77" s="197" t="s">
        <v>1578</v>
      </c>
      <c r="H77" s="197"/>
      <c r="I77" s="258" t="s">
        <v>219</v>
      </c>
      <c r="J77" s="197" t="s">
        <v>2035</v>
      </c>
      <c r="K77" s="259">
        <v>201812</v>
      </c>
      <c r="L77" s="260">
        <v>2018</v>
      </c>
      <c r="M77" s="260">
        <v>12</v>
      </c>
      <c r="N77" s="261">
        <v>43452</v>
      </c>
      <c r="O77" s="261" t="s">
        <v>2007</v>
      </c>
      <c r="P77" s="262"/>
      <c r="Q77" s="263"/>
    </row>
    <row r="78" spans="1:17" ht="45">
      <c r="A78" s="197" t="s">
        <v>1401</v>
      </c>
      <c r="B78" s="197" t="s">
        <v>338</v>
      </c>
      <c r="C78" s="197" t="s">
        <v>2006</v>
      </c>
      <c r="D78" s="197" t="s">
        <v>1583</v>
      </c>
      <c r="E78" s="197" t="s">
        <v>84</v>
      </c>
      <c r="F78" s="266">
        <v>300000</v>
      </c>
      <c r="G78" s="197" t="s">
        <v>1560</v>
      </c>
      <c r="H78" s="197"/>
      <c r="I78" s="258" t="s">
        <v>1400</v>
      </c>
      <c r="J78" s="197" t="s">
        <v>2041</v>
      </c>
      <c r="K78" s="259">
        <v>201812</v>
      </c>
      <c r="L78" s="260">
        <v>2018</v>
      </c>
      <c r="M78" s="260">
        <v>12</v>
      </c>
      <c r="N78" s="261">
        <v>43452</v>
      </c>
      <c r="O78" s="261" t="s">
        <v>2007</v>
      </c>
      <c r="P78" s="197"/>
      <c r="Q78" s="260"/>
    </row>
    <row r="79" spans="1:17" ht="45">
      <c r="A79" s="268" t="s">
        <v>2093</v>
      </c>
      <c r="B79" s="268" t="s">
        <v>211</v>
      </c>
      <c r="C79" s="197"/>
      <c r="D79" s="197" t="s">
        <v>2</v>
      </c>
      <c r="E79" s="197" t="s">
        <v>407</v>
      </c>
      <c r="F79" s="266">
        <v>1674306</v>
      </c>
      <c r="G79" s="267" t="s">
        <v>1560</v>
      </c>
      <c r="H79" s="197"/>
      <c r="I79" s="258" t="s">
        <v>1262</v>
      </c>
      <c r="J79" s="197" t="s">
        <v>2041</v>
      </c>
      <c r="K79" s="259">
        <v>201812</v>
      </c>
      <c r="L79" s="260">
        <v>2018</v>
      </c>
      <c r="M79" s="260">
        <v>12</v>
      </c>
      <c r="N79" s="261">
        <v>43452</v>
      </c>
      <c r="O79" s="261" t="s">
        <v>2007</v>
      </c>
      <c r="P79" s="262"/>
      <c r="Q79" s="260"/>
    </row>
    <row r="80" spans="1:17" ht="30">
      <c r="A80" s="197" t="s">
        <v>2094</v>
      </c>
      <c r="B80" s="197" t="s">
        <v>2095</v>
      </c>
      <c r="C80" s="197" t="s">
        <v>2006</v>
      </c>
      <c r="D80" s="197" t="s">
        <v>7</v>
      </c>
      <c r="E80" s="197" t="s">
        <v>232</v>
      </c>
      <c r="F80" s="257">
        <v>500000</v>
      </c>
      <c r="G80" s="197" t="s">
        <v>1578</v>
      </c>
      <c r="H80" s="197"/>
      <c r="I80" s="258" t="s">
        <v>228</v>
      </c>
      <c r="J80" s="197" t="s">
        <v>2035</v>
      </c>
      <c r="K80" s="259">
        <v>201812</v>
      </c>
      <c r="L80" s="260">
        <v>2018</v>
      </c>
      <c r="M80" s="260">
        <v>12</v>
      </c>
      <c r="N80" s="261">
        <v>43446</v>
      </c>
      <c r="O80" s="261" t="s">
        <v>2007</v>
      </c>
      <c r="P80" s="262"/>
      <c r="Q80" s="263"/>
    </row>
    <row r="81" spans="1:17" ht="45">
      <c r="A81" s="197" t="s">
        <v>2096</v>
      </c>
      <c r="B81" s="197" t="s">
        <v>2097</v>
      </c>
      <c r="C81" s="197" t="s">
        <v>2006</v>
      </c>
      <c r="D81" s="197" t="s">
        <v>1583</v>
      </c>
      <c r="E81" s="197" t="s">
        <v>84</v>
      </c>
      <c r="F81" s="266">
        <v>250000</v>
      </c>
      <c r="G81" s="197" t="s">
        <v>1578</v>
      </c>
      <c r="H81" s="197"/>
      <c r="I81" s="258" t="s">
        <v>1421</v>
      </c>
      <c r="J81" s="197" t="s">
        <v>2041</v>
      </c>
      <c r="K81" s="259">
        <v>201812</v>
      </c>
      <c r="L81" s="260">
        <v>2018</v>
      </c>
      <c r="M81" s="260">
        <v>12</v>
      </c>
      <c r="N81" s="261">
        <v>43446</v>
      </c>
      <c r="O81" s="261" t="s">
        <v>2007</v>
      </c>
      <c r="P81" s="197"/>
      <c r="Q81" s="260"/>
    </row>
    <row r="82" spans="1:17" ht="45">
      <c r="A82" s="197" t="s">
        <v>2098</v>
      </c>
      <c r="B82" s="197" t="s">
        <v>117</v>
      </c>
      <c r="C82" s="197" t="s">
        <v>2006</v>
      </c>
      <c r="D82" s="197" t="s">
        <v>1583</v>
      </c>
      <c r="E82" s="197" t="s">
        <v>84</v>
      </c>
      <c r="F82" s="257">
        <v>200000</v>
      </c>
      <c r="G82" s="197" t="s">
        <v>1578</v>
      </c>
      <c r="H82" s="197"/>
      <c r="I82" s="258" t="s">
        <v>114</v>
      </c>
      <c r="J82" s="197" t="s">
        <v>2035</v>
      </c>
      <c r="K82" s="259">
        <v>201812</v>
      </c>
      <c r="L82" s="260">
        <v>2018</v>
      </c>
      <c r="M82" s="260">
        <v>12</v>
      </c>
      <c r="N82" s="261">
        <v>43444</v>
      </c>
      <c r="O82" s="261" t="s">
        <v>2007</v>
      </c>
      <c r="P82" s="262"/>
      <c r="Q82" s="263"/>
    </row>
    <row r="83" spans="1:17" ht="30" customHeight="1">
      <c r="A83" s="197" t="s">
        <v>2099</v>
      </c>
      <c r="B83" s="197" t="s">
        <v>2100</v>
      </c>
      <c r="C83" s="197" t="s">
        <v>2006</v>
      </c>
      <c r="D83" s="197" t="s">
        <v>1583</v>
      </c>
      <c r="E83" s="197" t="s">
        <v>2101</v>
      </c>
      <c r="F83" s="257">
        <v>40000</v>
      </c>
      <c r="G83" s="197" t="s">
        <v>1578</v>
      </c>
      <c r="H83" s="197"/>
      <c r="I83" s="258" t="s">
        <v>195</v>
      </c>
      <c r="J83" s="197" t="s">
        <v>2035</v>
      </c>
      <c r="K83" s="259">
        <v>201812</v>
      </c>
      <c r="L83" s="260">
        <v>2018</v>
      </c>
      <c r="M83" s="260">
        <v>12</v>
      </c>
      <c r="N83" s="261">
        <v>43440</v>
      </c>
      <c r="O83" s="261" t="s">
        <v>2007</v>
      </c>
      <c r="P83" s="262"/>
      <c r="Q83" s="263"/>
    </row>
    <row r="84" spans="1:17" ht="30" customHeight="1">
      <c r="A84" s="197" t="s">
        <v>235</v>
      </c>
      <c r="B84" s="197" t="s">
        <v>2074</v>
      </c>
      <c r="C84" s="197" t="s">
        <v>2006</v>
      </c>
      <c r="D84" s="197" t="s">
        <v>1583</v>
      </c>
      <c r="E84" s="197" t="s">
        <v>84</v>
      </c>
      <c r="F84" s="257">
        <v>350000</v>
      </c>
      <c r="G84" s="197" t="s">
        <v>1578</v>
      </c>
      <c r="H84" s="197"/>
      <c r="I84" s="258" t="s">
        <v>233</v>
      </c>
      <c r="J84" s="197" t="s">
        <v>2035</v>
      </c>
      <c r="K84" s="259">
        <v>201812</v>
      </c>
      <c r="L84" s="260">
        <v>2018</v>
      </c>
      <c r="M84" s="260">
        <v>12</v>
      </c>
      <c r="N84" s="261">
        <v>43438</v>
      </c>
      <c r="O84" s="261" t="s">
        <v>2007</v>
      </c>
      <c r="P84" s="262"/>
      <c r="Q84" s="263"/>
    </row>
    <row r="85" spans="1:17" ht="45" customHeight="1">
      <c r="A85" s="197" t="s">
        <v>2102</v>
      </c>
      <c r="B85" s="197" t="s">
        <v>2103</v>
      </c>
      <c r="C85" s="197" t="s">
        <v>2006</v>
      </c>
      <c r="D85" s="197" t="s">
        <v>2</v>
      </c>
      <c r="E85" s="197" t="s">
        <v>2104</v>
      </c>
      <c r="F85" s="257">
        <v>200000</v>
      </c>
      <c r="G85" s="197" t="s">
        <v>1578</v>
      </c>
      <c r="H85" s="197"/>
      <c r="I85" s="258" t="s">
        <v>245</v>
      </c>
      <c r="J85" s="197" t="s">
        <v>2035</v>
      </c>
      <c r="K85" s="259">
        <v>201811</v>
      </c>
      <c r="L85" s="260">
        <v>2018</v>
      </c>
      <c r="M85" s="260">
        <v>11</v>
      </c>
      <c r="N85" s="261">
        <v>43432</v>
      </c>
      <c r="O85" s="261" t="s">
        <v>2007</v>
      </c>
      <c r="P85" s="262"/>
      <c r="Q85" s="263"/>
    </row>
    <row r="86" spans="1:17" ht="30" customHeight="1">
      <c r="A86" s="197" t="s">
        <v>225</v>
      </c>
      <c r="B86" s="197" t="s">
        <v>2042</v>
      </c>
      <c r="C86" s="197" t="s">
        <v>2006</v>
      </c>
      <c r="D86" s="197" t="s">
        <v>5</v>
      </c>
      <c r="E86" s="197" t="s">
        <v>227</v>
      </c>
      <c r="F86" s="257">
        <v>300000</v>
      </c>
      <c r="G86" s="197" t="s">
        <v>1578</v>
      </c>
      <c r="H86" s="197"/>
      <c r="I86" s="258" t="s">
        <v>223</v>
      </c>
      <c r="J86" s="197" t="s">
        <v>2035</v>
      </c>
      <c r="K86" s="259">
        <v>201811</v>
      </c>
      <c r="L86" s="260">
        <v>2018</v>
      </c>
      <c r="M86" s="260">
        <v>11</v>
      </c>
      <c r="N86" s="261">
        <v>43423</v>
      </c>
      <c r="O86" s="261" t="s">
        <v>2007</v>
      </c>
      <c r="P86" s="262"/>
      <c r="Q86" s="263"/>
    </row>
    <row r="87" spans="1:17" ht="30" customHeight="1">
      <c r="A87" s="197" t="s">
        <v>2105</v>
      </c>
      <c r="B87" s="197" t="s">
        <v>111</v>
      </c>
      <c r="C87" s="197" t="s">
        <v>2006</v>
      </c>
      <c r="D87" s="197" t="s">
        <v>3</v>
      </c>
      <c r="E87" s="197" t="s">
        <v>112</v>
      </c>
      <c r="F87" s="257">
        <v>200000</v>
      </c>
      <c r="G87" s="197" t="s">
        <v>1560</v>
      </c>
      <c r="H87" s="197"/>
      <c r="I87" s="258" t="s">
        <v>108</v>
      </c>
      <c r="J87" s="197" t="s">
        <v>2035</v>
      </c>
      <c r="K87" s="259">
        <v>201811</v>
      </c>
      <c r="L87" s="260">
        <v>2018</v>
      </c>
      <c r="M87" s="260">
        <v>11</v>
      </c>
      <c r="N87" s="261">
        <v>43420</v>
      </c>
      <c r="O87" s="261" t="s">
        <v>2007</v>
      </c>
      <c r="P87" s="262"/>
      <c r="Q87" s="263"/>
    </row>
    <row r="88" spans="1:17" ht="30" customHeight="1">
      <c r="A88" s="197" t="s">
        <v>2106</v>
      </c>
      <c r="B88" s="197" t="s">
        <v>2107</v>
      </c>
      <c r="C88" s="197" t="s">
        <v>2006</v>
      </c>
      <c r="D88" s="197" t="s">
        <v>2</v>
      </c>
      <c r="E88" s="197" t="s">
        <v>315</v>
      </c>
      <c r="F88" s="266">
        <v>300000</v>
      </c>
      <c r="G88" s="197" t="s">
        <v>1560</v>
      </c>
      <c r="H88" s="197"/>
      <c r="I88" s="258" t="s">
        <v>1498</v>
      </c>
      <c r="J88" s="197" t="s">
        <v>2041</v>
      </c>
      <c r="K88" s="259">
        <v>201811</v>
      </c>
      <c r="L88" s="260">
        <v>2018</v>
      </c>
      <c r="M88" s="260">
        <v>11</v>
      </c>
      <c r="N88" s="261">
        <v>43420</v>
      </c>
      <c r="O88" s="261" t="s">
        <v>2007</v>
      </c>
      <c r="P88" s="197"/>
      <c r="Q88" s="260"/>
    </row>
    <row r="89" spans="1:17" ht="30" customHeight="1">
      <c r="A89" s="197" t="s">
        <v>265</v>
      </c>
      <c r="B89" s="197" t="s">
        <v>83</v>
      </c>
      <c r="C89" s="197" t="s">
        <v>2006</v>
      </c>
      <c r="D89" s="197" t="s">
        <v>1583</v>
      </c>
      <c r="E89" s="197" t="s">
        <v>84</v>
      </c>
      <c r="F89" s="257">
        <v>150000</v>
      </c>
      <c r="G89" s="197" t="s">
        <v>1578</v>
      </c>
      <c r="H89" s="197"/>
      <c r="I89" s="258" t="s">
        <v>263</v>
      </c>
      <c r="J89" s="197" t="s">
        <v>2035</v>
      </c>
      <c r="K89" s="259">
        <v>201811</v>
      </c>
      <c r="L89" s="260">
        <v>2018</v>
      </c>
      <c r="M89" s="260">
        <v>11</v>
      </c>
      <c r="N89" s="261">
        <v>43413</v>
      </c>
      <c r="O89" s="261" t="s">
        <v>2007</v>
      </c>
      <c r="P89" s="262"/>
      <c r="Q89" s="263"/>
    </row>
    <row r="90" spans="1:17" ht="30" customHeight="1">
      <c r="A90" s="197" t="s">
        <v>2108</v>
      </c>
      <c r="B90" s="197" t="s">
        <v>2109</v>
      </c>
      <c r="C90" s="197" t="s">
        <v>2006</v>
      </c>
      <c r="D90" s="197" t="s">
        <v>1581</v>
      </c>
      <c r="E90" s="197" t="s">
        <v>199</v>
      </c>
      <c r="F90" s="257">
        <v>250000</v>
      </c>
      <c r="G90" s="197" t="s">
        <v>1578</v>
      </c>
      <c r="H90" s="197"/>
      <c r="I90" s="378" t="s">
        <v>3289</v>
      </c>
      <c r="J90" s="376" t="s">
        <v>2035</v>
      </c>
      <c r="K90" s="259">
        <v>201811</v>
      </c>
      <c r="L90" s="260">
        <v>2018</v>
      </c>
      <c r="M90" s="260">
        <v>11</v>
      </c>
      <c r="N90" s="261">
        <v>43409</v>
      </c>
      <c r="O90" s="261" t="s">
        <v>2007</v>
      </c>
      <c r="P90" s="262"/>
      <c r="Q90" s="263"/>
    </row>
    <row r="91" spans="1:17" ht="30" customHeight="1">
      <c r="A91" s="197" t="s">
        <v>258</v>
      </c>
      <c r="B91" s="197" t="s">
        <v>259</v>
      </c>
      <c r="C91" s="197" t="s">
        <v>2006</v>
      </c>
      <c r="D91" s="197" t="s">
        <v>1659</v>
      </c>
      <c r="E91" s="197" t="s">
        <v>7</v>
      </c>
      <c r="F91" s="257">
        <v>550000</v>
      </c>
      <c r="G91" s="197" t="s">
        <v>2014</v>
      </c>
      <c r="H91" s="197"/>
      <c r="I91" s="258" t="s">
        <v>256</v>
      </c>
      <c r="J91" s="197" t="s">
        <v>2035</v>
      </c>
      <c r="K91" s="259">
        <v>201810</v>
      </c>
      <c r="L91" s="260">
        <v>2018</v>
      </c>
      <c r="M91" s="260">
        <v>10</v>
      </c>
      <c r="N91" s="261">
        <v>43404</v>
      </c>
      <c r="O91" s="261" t="s">
        <v>2007</v>
      </c>
      <c r="P91" s="262"/>
      <c r="Q91" s="263"/>
    </row>
    <row r="92" spans="1:17" ht="30" customHeight="1">
      <c r="A92" s="197" t="s">
        <v>2110</v>
      </c>
      <c r="B92" s="197" t="s">
        <v>2111</v>
      </c>
      <c r="C92" s="197" t="s">
        <v>2006</v>
      </c>
      <c r="D92" s="197" t="s">
        <v>2</v>
      </c>
      <c r="E92" s="197" t="s">
        <v>289</v>
      </c>
      <c r="F92" s="257">
        <v>500000</v>
      </c>
      <c r="G92" s="197" t="s">
        <v>1560</v>
      </c>
      <c r="H92" s="197"/>
      <c r="I92" s="258" t="s">
        <v>286</v>
      </c>
      <c r="J92" s="197" t="s">
        <v>2035</v>
      </c>
      <c r="K92" s="259">
        <v>201810</v>
      </c>
      <c r="L92" s="260">
        <v>2018</v>
      </c>
      <c r="M92" s="260">
        <v>10</v>
      </c>
      <c r="N92" s="261">
        <v>43403</v>
      </c>
      <c r="O92" s="261" t="s">
        <v>2007</v>
      </c>
      <c r="P92" s="262"/>
      <c r="Q92" s="263"/>
    </row>
    <row r="93" spans="1:17" ht="30" customHeight="1">
      <c r="A93" s="197" t="s">
        <v>353</v>
      </c>
      <c r="B93" s="197" t="s">
        <v>2112</v>
      </c>
      <c r="C93" s="197" t="s">
        <v>2006</v>
      </c>
      <c r="D93" s="197" t="s">
        <v>2</v>
      </c>
      <c r="E93" s="197" t="s">
        <v>355</v>
      </c>
      <c r="F93" s="257">
        <v>450000</v>
      </c>
      <c r="G93" s="197" t="s">
        <v>1560</v>
      </c>
      <c r="H93" s="197"/>
      <c r="I93" s="258" t="s">
        <v>351</v>
      </c>
      <c r="J93" s="197" t="s">
        <v>2035</v>
      </c>
      <c r="K93" s="259">
        <v>201810</v>
      </c>
      <c r="L93" s="260">
        <v>2018</v>
      </c>
      <c r="M93" s="260">
        <v>10</v>
      </c>
      <c r="N93" s="261">
        <v>43403</v>
      </c>
      <c r="O93" s="261" t="s">
        <v>2007</v>
      </c>
      <c r="P93" s="262"/>
      <c r="Q93" s="263"/>
    </row>
    <row r="94" spans="1:17" ht="45" customHeight="1">
      <c r="A94" s="197" t="s">
        <v>2113</v>
      </c>
      <c r="B94" s="197" t="s">
        <v>2114</v>
      </c>
      <c r="C94" s="197" t="s">
        <v>2006</v>
      </c>
      <c r="D94" s="197" t="s">
        <v>2</v>
      </c>
      <c r="E94" s="197" t="s">
        <v>272</v>
      </c>
      <c r="F94" s="257">
        <v>700000</v>
      </c>
      <c r="G94" s="197" t="s">
        <v>1560</v>
      </c>
      <c r="H94" s="197"/>
      <c r="I94" s="258" t="s">
        <v>268</v>
      </c>
      <c r="J94" s="197" t="s">
        <v>2035</v>
      </c>
      <c r="K94" s="259">
        <v>201810</v>
      </c>
      <c r="L94" s="260">
        <v>2018</v>
      </c>
      <c r="M94" s="260">
        <v>10</v>
      </c>
      <c r="N94" s="261">
        <v>43403</v>
      </c>
      <c r="O94" s="261" t="s">
        <v>2007</v>
      </c>
      <c r="P94" s="262"/>
      <c r="Q94" s="263"/>
    </row>
    <row r="95" spans="1:17" ht="30" customHeight="1">
      <c r="A95" s="197" t="s">
        <v>2115</v>
      </c>
      <c r="B95" s="197" t="s">
        <v>2116</v>
      </c>
      <c r="C95" s="197" t="s">
        <v>2006</v>
      </c>
      <c r="D95" s="197" t="s">
        <v>2009</v>
      </c>
      <c r="E95" s="197"/>
      <c r="F95" s="257">
        <v>500000</v>
      </c>
      <c r="G95" s="197" t="s">
        <v>1578</v>
      </c>
      <c r="H95" s="197"/>
      <c r="I95" s="138" t="s">
        <v>587</v>
      </c>
      <c r="J95" s="197" t="s">
        <v>2041</v>
      </c>
      <c r="K95" s="259">
        <v>201810</v>
      </c>
      <c r="L95" s="260">
        <v>2018</v>
      </c>
      <c r="M95" s="260">
        <v>10</v>
      </c>
      <c r="N95" s="261">
        <v>43402</v>
      </c>
      <c r="O95" s="261" t="s">
        <v>2007</v>
      </c>
      <c r="P95" s="262"/>
      <c r="Q95" s="263"/>
    </row>
    <row r="96" spans="1:17" ht="30" customHeight="1">
      <c r="A96" s="197" t="s">
        <v>2117</v>
      </c>
      <c r="B96" s="197" t="s">
        <v>2118</v>
      </c>
      <c r="C96" s="197" t="s">
        <v>2006</v>
      </c>
      <c r="D96" s="197" t="s">
        <v>1662</v>
      </c>
      <c r="E96" s="197" t="s">
        <v>315</v>
      </c>
      <c r="F96" s="257">
        <v>99792</v>
      </c>
      <c r="G96" s="197" t="s">
        <v>1578</v>
      </c>
      <c r="H96" s="197"/>
      <c r="I96" s="258" t="s">
        <v>312</v>
      </c>
      <c r="J96" s="197" t="s">
        <v>2035</v>
      </c>
      <c r="K96" s="259">
        <v>201810</v>
      </c>
      <c r="L96" s="260">
        <v>2018</v>
      </c>
      <c r="M96" s="260">
        <v>10</v>
      </c>
      <c r="N96" s="261">
        <v>43399</v>
      </c>
      <c r="O96" s="261" t="s">
        <v>2007</v>
      </c>
      <c r="P96" s="262"/>
      <c r="Q96" s="263"/>
    </row>
    <row r="97" spans="1:17" ht="45" customHeight="1">
      <c r="A97" s="197" t="s">
        <v>152</v>
      </c>
      <c r="B97" s="197" t="s">
        <v>2119</v>
      </c>
      <c r="C97" s="197" t="s">
        <v>2006</v>
      </c>
      <c r="D97" s="197" t="s">
        <v>2019</v>
      </c>
      <c r="E97" s="197" t="s">
        <v>154</v>
      </c>
      <c r="F97" s="257">
        <v>200000</v>
      </c>
      <c r="G97" s="197" t="s">
        <v>1578</v>
      </c>
      <c r="H97" s="197"/>
      <c r="I97" s="258" t="s">
        <v>150</v>
      </c>
      <c r="J97" s="197" t="s">
        <v>2035</v>
      </c>
      <c r="K97" s="259">
        <v>201810</v>
      </c>
      <c r="L97" s="260">
        <v>2018</v>
      </c>
      <c r="M97" s="260">
        <v>10</v>
      </c>
      <c r="N97" s="261">
        <v>43399</v>
      </c>
      <c r="O97" s="261" t="s">
        <v>2007</v>
      </c>
      <c r="P97" s="262"/>
      <c r="Q97" s="263"/>
    </row>
    <row r="98" spans="1:17" ht="45" customHeight="1">
      <c r="A98" s="197" t="s">
        <v>241</v>
      </c>
      <c r="B98" s="197" t="s">
        <v>242</v>
      </c>
      <c r="C98" s="197" t="s">
        <v>2006</v>
      </c>
      <c r="D98" s="197" t="s">
        <v>7</v>
      </c>
      <c r="E98" s="197" t="s">
        <v>7</v>
      </c>
      <c r="F98" s="257">
        <v>1000000</v>
      </c>
      <c r="G98" s="197" t="s">
        <v>1645</v>
      </c>
      <c r="H98" s="197"/>
      <c r="I98" s="258" t="s">
        <v>239</v>
      </c>
      <c r="J98" s="197" t="s">
        <v>2035</v>
      </c>
      <c r="K98" s="259">
        <v>201810</v>
      </c>
      <c r="L98" s="260">
        <v>2018</v>
      </c>
      <c r="M98" s="260">
        <v>10</v>
      </c>
      <c r="N98" s="261">
        <v>43399</v>
      </c>
      <c r="O98" s="261" t="s">
        <v>2007</v>
      </c>
      <c r="P98" s="262"/>
      <c r="Q98" s="263"/>
    </row>
    <row r="99" spans="1:17" ht="45" customHeight="1">
      <c r="A99" s="197" t="s">
        <v>855</v>
      </c>
      <c r="B99" s="197" t="s">
        <v>2120</v>
      </c>
      <c r="C99" s="197" t="s">
        <v>2006</v>
      </c>
      <c r="D99" s="197" t="s">
        <v>2</v>
      </c>
      <c r="E99" s="197"/>
      <c r="F99" s="257">
        <v>500000</v>
      </c>
      <c r="G99" s="197" t="s">
        <v>1578</v>
      </c>
      <c r="H99" s="197"/>
      <c r="I99" s="138" t="s">
        <v>853</v>
      </c>
      <c r="J99" s="197" t="s">
        <v>2041</v>
      </c>
      <c r="K99" s="259">
        <v>201810</v>
      </c>
      <c r="L99" s="260">
        <v>2018</v>
      </c>
      <c r="M99" s="260">
        <v>10</v>
      </c>
      <c r="N99" s="261">
        <v>43398</v>
      </c>
      <c r="O99" s="261" t="s">
        <v>2007</v>
      </c>
      <c r="P99" s="262"/>
      <c r="Q99" s="263"/>
    </row>
    <row r="100" spans="1:17" ht="45" customHeight="1">
      <c r="A100" s="197" t="s">
        <v>2121</v>
      </c>
      <c r="B100" s="197" t="s">
        <v>328</v>
      </c>
      <c r="C100" s="197" t="s">
        <v>2006</v>
      </c>
      <c r="D100" s="197" t="s">
        <v>6</v>
      </c>
      <c r="E100" s="197" t="s">
        <v>329</v>
      </c>
      <c r="F100" s="257">
        <v>600000</v>
      </c>
      <c r="G100" s="197" t="s">
        <v>1578</v>
      </c>
      <c r="H100" s="197"/>
      <c r="I100" s="258" t="s">
        <v>325</v>
      </c>
      <c r="J100" s="197" t="s">
        <v>2035</v>
      </c>
      <c r="K100" s="259">
        <v>201810</v>
      </c>
      <c r="L100" s="260">
        <v>2018</v>
      </c>
      <c r="M100" s="260">
        <v>10</v>
      </c>
      <c r="N100" s="261">
        <v>43397</v>
      </c>
      <c r="O100" s="261" t="s">
        <v>2007</v>
      </c>
      <c r="P100" s="262"/>
      <c r="Q100" s="263"/>
    </row>
    <row r="101" spans="1:17" ht="45" customHeight="1">
      <c r="A101" s="196" t="s">
        <v>1442</v>
      </c>
      <c r="B101" s="196" t="s">
        <v>211</v>
      </c>
      <c r="C101" s="196"/>
      <c r="D101" s="322" t="s">
        <v>2</v>
      </c>
      <c r="E101" s="196" t="s">
        <v>2122</v>
      </c>
      <c r="F101" s="269">
        <v>1684928</v>
      </c>
      <c r="G101" s="196" t="s">
        <v>1560</v>
      </c>
      <c r="H101" s="196"/>
      <c r="I101" s="248" t="s">
        <v>1440</v>
      </c>
      <c r="J101" s="196" t="s">
        <v>2041</v>
      </c>
      <c r="K101" s="270">
        <v>201810</v>
      </c>
      <c r="L101" s="271">
        <v>2018</v>
      </c>
      <c r="M101" s="271">
        <v>10</v>
      </c>
      <c r="N101" s="272">
        <v>43391</v>
      </c>
      <c r="O101" s="272" t="s">
        <v>2007</v>
      </c>
      <c r="P101" s="196"/>
      <c r="Q101" s="271"/>
    </row>
    <row r="102" spans="1:17" ht="45" customHeight="1">
      <c r="A102" s="196" t="s">
        <v>2123</v>
      </c>
      <c r="B102" s="196" t="s">
        <v>2124</v>
      </c>
      <c r="C102" s="196" t="s">
        <v>2006</v>
      </c>
      <c r="D102" s="196" t="s">
        <v>3</v>
      </c>
      <c r="E102" s="196" t="s">
        <v>133</v>
      </c>
      <c r="F102" s="273">
        <v>1500000</v>
      </c>
      <c r="G102" s="196" t="s">
        <v>1576</v>
      </c>
      <c r="H102" s="196"/>
      <c r="I102" s="248" t="s">
        <v>356</v>
      </c>
      <c r="J102" s="196" t="s">
        <v>2035</v>
      </c>
      <c r="K102" s="270">
        <v>201810</v>
      </c>
      <c r="L102" s="271">
        <v>2018</v>
      </c>
      <c r="M102" s="271">
        <v>10</v>
      </c>
      <c r="N102" s="272">
        <v>43391</v>
      </c>
      <c r="O102" s="272" t="s">
        <v>2007</v>
      </c>
      <c r="P102" s="274"/>
      <c r="Q102" s="271"/>
    </row>
    <row r="103" spans="1:17" ht="45" customHeight="1">
      <c r="A103" s="275" t="s">
        <v>764</v>
      </c>
      <c r="B103" s="196" t="s">
        <v>2125</v>
      </c>
      <c r="C103" s="196" t="s">
        <v>2006</v>
      </c>
      <c r="D103" s="196" t="s">
        <v>7</v>
      </c>
      <c r="E103" s="196" t="s">
        <v>385</v>
      </c>
      <c r="F103" s="273">
        <v>50000</v>
      </c>
      <c r="G103" s="196" t="s">
        <v>1567</v>
      </c>
      <c r="H103" s="196"/>
      <c r="I103" s="248" t="s">
        <v>762</v>
      </c>
      <c r="J103" s="196" t="s">
        <v>2041</v>
      </c>
      <c r="K103" s="270">
        <v>201810</v>
      </c>
      <c r="L103" s="271">
        <v>2018</v>
      </c>
      <c r="M103" s="271">
        <v>10</v>
      </c>
      <c r="N103" s="272">
        <v>43389</v>
      </c>
      <c r="O103" s="272" t="s">
        <v>2007</v>
      </c>
      <c r="P103" s="274"/>
      <c r="Q103" s="271"/>
    </row>
    <row r="104" spans="1:17" ht="30" customHeight="1">
      <c r="A104" s="196" t="s">
        <v>343</v>
      </c>
      <c r="B104" s="196" t="s">
        <v>2126</v>
      </c>
      <c r="C104" s="196" t="s">
        <v>2006</v>
      </c>
      <c r="D104" s="196" t="s">
        <v>2016</v>
      </c>
      <c r="E104" s="196" t="s">
        <v>84</v>
      </c>
      <c r="F104" s="273">
        <v>150000</v>
      </c>
      <c r="G104" s="196" t="s">
        <v>1578</v>
      </c>
      <c r="H104" s="196"/>
      <c r="I104" s="248" t="s">
        <v>341</v>
      </c>
      <c r="J104" s="196" t="s">
        <v>2035</v>
      </c>
      <c r="K104" s="270">
        <v>201810</v>
      </c>
      <c r="L104" s="271">
        <v>2018</v>
      </c>
      <c r="M104" s="271">
        <v>10</v>
      </c>
      <c r="N104" s="272">
        <v>43388</v>
      </c>
      <c r="O104" s="272" t="s">
        <v>2007</v>
      </c>
      <c r="P104" s="274"/>
      <c r="Q104" s="271"/>
    </row>
    <row r="105" spans="1:17" ht="30" customHeight="1">
      <c r="A105" s="138" t="s">
        <v>388</v>
      </c>
      <c r="B105" s="196" t="s">
        <v>324</v>
      </c>
      <c r="C105" s="196" t="s">
        <v>2006</v>
      </c>
      <c r="D105" s="196" t="s">
        <v>2016</v>
      </c>
      <c r="E105" s="196" t="s">
        <v>84</v>
      </c>
      <c r="F105" s="273">
        <v>350000</v>
      </c>
      <c r="G105" s="196" t="s">
        <v>1578</v>
      </c>
      <c r="H105" s="196"/>
      <c r="I105" s="248" t="s">
        <v>386</v>
      </c>
      <c r="J105" s="196" t="s">
        <v>2035</v>
      </c>
      <c r="K105" s="270">
        <v>201810</v>
      </c>
      <c r="L105" s="271">
        <v>2018</v>
      </c>
      <c r="M105" s="271">
        <v>10</v>
      </c>
      <c r="N105" s="272">
        <v>43388</v>
      </c>
      <c r="O105" s="272" t="s">
        <v>2007</v>
      </c>
      <c r="P105" s="274"/>
      <c r="Q105" s="271"/>
    </row>
    <row r="106" spans="1:17" ht="45" customHeight="1">
      <c r="A106" s="196" t="s">
        <v>2127</v>
      </c>
      <c r="B106" s="196" t="s">
        <v>2128</v>
      </c>
      <c r="C106" s="196" t="s">
        <v>2006</v>
      </c>
      <c r="D106" s="196" t="s">
        <v>7</v>
      </c>
      <c r="E106" s="196" t="s">
        <v>7</v>
      </c>
      <c r="F106" s="273">
        <v>650000</v>
      </c>
      <c r="G106" s="196" t="s">
        <v>1578</v>
      </c>
      <c r="H106" s="196"/>
      <c r="I106" s="248" t="s">
        <v>174</v>
      </c>
      <c r="J106" s="196" t="s">
        <v>2035</v>
      </c>
      <c r="K106" s="270">
        <v>201810</v>
      </c>
      <c r="L106" s="271">
        <v>2018</v>
      </c>
      <c r="M106" s="271">
        <v>10</v>
      </c>
      <c r="N106" s="272">
        <v>43383</v>
      </c>
      <c r="O106" s="272" t="s">
        <v>2007</v>
      </c>
      <c r="P106" s="274"/>
      <c r="Q106" s="271"/>
    </row>
    <row r="107" spans="1:17" ht="45" customHeight="1">
      <c r="A107" s="196" t="s">
        <v>283</v>
      </c>
      <c r="B107" s="196" t="s">
        <v>2129</v>
      </c>
      <c r="C107" s="196" t="s">
        <v>2006</v>
      </c>
      <c r="D107" s="196" t="s">
        <v>6</v>
      </c>
      <c r="E107" s="196" t="s">
        <v>2130</v>
      </c>
      <c r="F107" s="273">
        <v>250000</v>
      </c>
      <c r="G107" s="196" t="s">
        <v>1578</v>
      </c>
      <c r="H107" s="196"/>
      <c r="I107" s="248" t="s">
        <v>281</v>
      </c>
      <c r="J107" s="196" t="s">
        <v>2035</v>
      </c>
      <c r="K107" s="270">
        <v>201810</v>
      </c>
      <c r="L107" s="271">
        <v>2018</v>
      </c>
      <c r="M107" s="271">
        <v>10</v>
      </c>
      <c r="N107" s="272">
        <v>43383</v>
      </c>
      <c r="O107" s="272" t="s">
        <v>2007</v>
      </c>
      <c r="P107" s="274"/>
      <c r="Q107" s="271"/>
    </row>
    <row r="108" spans="1:17" ht="45" customHeight="1">
      <c r="A108" s="138" t="s">
        <v>2131</v>
      </c>
      <c r="B108" s="196" t="s">
        <v>338</v>
      </c>
      <c r="C108" s="196" t="s">
        <v>2006</v>
      </c>
      <c r="D108" s="196" t="s">
        <v>1583</v>
      </c>
      <c r="E108" s="196"/>
      <c r="F108" s="273">
        <v>250000</v>
      </c>
      <c r="G108" s="196" t="s">
        <v>1578</v>
      </c>
      <c r="H108" s="196"/>
      <c r="I108" s="248" t="s">
        <v>335</v>
      </c>
      <c r="J108" s="196" t="s">
        <v>2035</v>
      </c>
      <c r="K108" s="270">
        <v>201810</v>
      </c>
      <c r="L108" s="271">
        <v>2018</v>
      </c>
      <c r="M108" s="271">
        <v>10</v>
      </c>
      <c r="N108" s="272">
        <v>43382</v>
      </c>
      <c r="O108" s="272" t="s">
        <v>2007</v>
      </c>
      <c r="P108" s="274"/>
      <c r="Q108" s="271"/>
    </row>
    <row r="109" spans="1:17" ht="30" customHeight="1">
      <c r="A109" s="196" t="s">
        <v>403</v>
      </c>
      <c r="B109" s="196" t="s">
        <v>2132</v>
      </c>
      <c r="C109" s="196" t="s">
        <v>2006</v>
      </c>
      <c r="D109" s="196" t="s">
        <v>1662</v>
      </c>
      <c r="E109" s="196" t="s">
        <v>133</v>
      </c>
      <c r="F109" s="273">
        <v>200000</v>
      </c>
      <c r="G109" s="196" t="s">
        <v>1578</v>
      </c>
      <c r="H109" s="196"/>
      <c r="I109" s="248" t="s">
        <v>401</v>
      </c>
      <c r="J109" s="196" t="s">
        <v>2035</v>
      </c>
      <c r="K109" s="270">
        <v>201810</v>
      </c>
      <c r="L109" s="271">
        <v>2018</v>
      </c>
      <c r="M109" s="271">
        <v>10</v>
      </c>
      <c r="N109" s="272">
        <v>43379</v>
      </c>
      <c r="O109" s="272" t="s">
        <v>2007</v>
      </c>
      <c r="P109" s="274"/>
      <c r="Q109" s="271"/>
    </row>
    <row r="110" spans="1:17" ht="45" customHeight="1">
      <c r="A110" s="196" t="s">
        <v>2133</v>
      </c>
      <c r="B110" s="196" t="s">
        <v>2134</v>
      </c>
      <c r="C110" s="196" t="s">
        <v>2006</v>
      </c>
      <c r="D110" s="196" t="s">
        <v>1583</v>
      </c>
      <c r="E110" s="196" t="s">
        <v>421</v>
      </c>
      <c r="F110" s="273">
        <v>25000</v>
      </c>
      <c r="G110" s="196" t="s">
        <v>1578</v>
      </c>
      <c r="H110" s="196"/>
      <c r="I110" s="248" t="s">
        <v>418</v>
      </c>
      <c r="J110" s="196" t="s">
        <v>2035</v>
      </c>
      <c r="K110" s="270">
        <v>201810</v>
      </c>
      <c r="L110" s="271">
        <v>2018</v>
      </c>
      <c r="M110" s="271">
        <v>10</v>
      </c>
      <c r="N110" s="272">
        <v>43377</v>
      </c>
      <c r="O110" s="272" t="s">
        <v>2007</v>
      </c>
      <c r="P110" s="274"/>
      <c r="Q110" s="271"/>
    </row>
    <row r="111" spans="1:17" ht="45" customHeight="1">
      <c r="A111" s="196" t="s">
        <v>2135</v>
      </c>
      <c r="B111" s="196" t="s">
        <v>2136</v>
      </c>
      <c r="C111" s="196" t="s">
        <v>2006</v>
      </c>
      <c r="D111" s="196" t="s">
        <v>1583</v>
      </c>
      <c r="E111" s="196" t="s">
        <v>300</v>
      </c>
      <c r="F111" s="273">
        <v>25000</v>
      </c>
      <c r="G111" s="196" t="s">
        <v>1578</v>
      </c>
      <c r="H111" s="196"/>
      <c r="I111" s="248" t="s">
        <v>296</v>
      </c>
      <c r="J111" s="196" t="s">
        <v>2035</v>
      </c>
      <c r="K111" s="270">
        <v>201810</v>
      </c>
      <c r="L111" s="271">
        <v>2018</v>
      </c>
      <c r="M111" s="271">
        <v>10</v>
      </c>
      <c r="N111" s="272">
        <v>43377</v>
      </c>
      <c r="O111" s="272" t="s">
        <v>2007</v>
      </c>
      <c r="P111" s="274"/>
      <c r="Q111" s="271"/>
    </row>
    <row r="112" spans="1:17" ht="45" customHeight="1">
      <c r="A112" s="196" t="s">
        <v>308</v>
      </c>
      <c r="B112" s="196" t="s">
        <v>2137</v>
      </c>
      <c r="C112" s="196" t="s">
        <v>2006</v>
      </c>
      <c r="D112" s="196" t="s">
        <v>5</v>
      </c>
      <c r="E112" s="196" t="s">
        <v>100</v>
      </c>
      <c r="F112" s="273">
        <v>600000</v>
      </c>
      <c r="G112" s="196" t="s">
        <v>1560</v>
      </c>
      <c r="H112" s="196"/>
      <c r="I112" s="248" t="s">
        <v>306</v>
      </c>
      <c r="J112" s="196" t="s">
        <v>2035</v>
      </c>
      <c r="K112" s="270">
        <v>201810</v>
      </c>
      <c r="L112" s="271">
        <v>2018</v>
      </c>
      <c r="M112" s="271">
        <v>10</v>
      </c>
      <c r="N112" s="272">
        <v>43377</v>
      </c>
      <c r="O112" s="272" t="s">
        <v>2007</v>
      </c>
      <c r="P112" s="274"/>
      <c r="Q112" s="271"/>
    </row>
    <row r="113" spans="1:17" ht="45" customHeight="1">
      <c r="A113" s="196" t="s">
        <v>323</v>
      </c>
      <c r="B113" s="196" t="s">
        <v>2138</v>
      </c>
      <c r="C113" s="196" t="s">
        <v>2006</v>
      </c>
      <c r="D113" s="196" t="s">
        <v>1585</v>
      </c>
      <c r="E113" s="196" t="s">
        <v>84</v>
      </c>
      <c r="F113" s="273">
        <v>500000</v>
      </c>
      <c r="G113" s="196" t="s">
        <v>1578</v>
      </c>
      <c r="H113" s="196"/>
      <c r="I113" s="248" t="s">
        <v>321</v>
      </c>
      <c r="J113" s="196" t="s">
        <v>2035</v>
      </c>
      <c r="K113" s="270">
        <v>201810</v>
      </c>
      <c r="L113" s="271">
        <v>2018</v>
      </c>
      <c r="M113" s="271">
        <v>10</v>
      </c>
      <c r="N113" s="272">
        <v>43376</v>
      </c>
      <c r="O113" s="272" t="s">
        <v>2007</v>
      </c>
      <c r="P113" s="274"/>
      <c r="Q113" s="271"/>
    </row>
    <row r="114" spans="1:17" ht="30">
      <c r="A114" s="196" t="s">
        <v>370</v>
      </c>
      <c r="B114" s="196" t="s">
        <v>2139</v>
      </c>
      <c r="C114" s="196" t="s">
        <v>2006</v>
      </c>
      <c r="D114" s="196" t="s">
        <v>4</v>
      </c>
      <c r="E114" s="196" t="s">
        <v>372</v>
      </c>
      <c r="F114" s="273">
        <v>200000</v>
      </c>
      <c r="G114" s="196" t="s">
        <v>1578</v>
      </c>
      <c r="H114" s="196"/>
      <c r="I114" s="248" t="s">
        <v>368</v>
      </c>
      <c r="J114" s="196" t="s">
        <v>2035</v>
      </c>
      <c r="K114" s="270">
        <v>201810</v>
      </c>
      <c r="L114" s="271">
        <v>2018</v>
      </c>
      <c r="M114" s="271">
        <v>10</v>
      </c>
      <c r="N114" s="272">
        <v>43376</v>
      </c>
      <c r="O114" s="272" t="s">
        <v>2007</v>
      </c>
      <c r="P114" s="274"/>
      <c r="Q114" s="271"/>
    </row>
    <row r="115" spans="1:17" ht="45">
      <c r="A115" s="196" t="s">
        <v>2140</v>
      </c>
      <c r="B115" s="196" t="s">
        <v>2141</v>
      </c>
      <c r="C115" s="196" t="s">
        <v>2006</v>
      </c>
      <c r="D115" s="196" t="s">
        <v>4</v>
      </c>
      <c r="E115" s="196" t="s">
        <v>394</v>
      </c>
      <c r="F115" s="273">
        <v>150000</v>
      </c>
      <c r="G115" s="196" t="s">
        <v>1578</v>
      </c>
      <c r="H115" s="196"/>
      <c r="I115" s="248" t="s">
        <v>390</v>
      </c>
      <c r="J115" s="196" t="s">
        <v>2035</v>
      </c>
      <c r="K115" s="270">
        <v>201810</v>
      </c>
      <c r="L115" s="271">
        <v>2018</v>
      </c>
      <c r="M115" s="271">
        <v>10</v>
      </c>
      <c r="N115" s="272">
        <v>43375</v>
      </c>
      <c r="O115" s="272" t="s">
        <v>2007</v>
      </c>
      <c r="P115" s="274"/>
      <c r="Q115" s="271"/>
    </row>
    <row r="116" spans="1:17" ht="30" customHeight="1">
      <c r="A116" s="196" t="s">
        <v>2142</v>
      </c>
      <c r="B116" s="196" t="s">
        <v>669</v>
      </c>
      <c r="C116" s="196" t="s">
        <v>2006</v>
      </c>
      <c r="D116" s="196" t="s">
        <v>2</v>
      </c>
      <c r="E116" s="196" t="s">
        <v>334</v>
      </c>
      <c r="F116" s="273">
        <v>425000</v>
      </c>
      <c r="G116" s="196" t="s">
        <v>1578</v>
      </c>
      <c r="H116" s="196"/>
      <c r="I116" s="248" t="s">
        <v>330</v>
      </c>
      <c r="J116" s="196" t="s">
        <v>2035</v>
      </c>
      <c r="K116" s="270">
        <v>201810</v>
      </c>
      <c r="L116" s="271">
        <v>2018</v>
      </c>
      <c r="M116" s="271">
        <v>10</v>
      </c>
      <c r="N116" s="272">
        <v>43375</v>
      </c>
      <c r="O116" s="272" t="s">
        <v>2007</v>
      </c>
      <c r="P116" s="274"/>
      <c r="Q116" s="271"/>
    </row>
    <row r="117" spans="1:17" ht="30" customHeight="1">
      <c r="A117" s="276" t="s">
        <v>2143</v>
      </c>
      <c r="B117" s="196" t="s">
        <v>2144</v>
      </c>
      <c r="C117" s="196" t="s">
        <v>2006</v>
      </c>
      <c r="D117" s="196" t="s">
        <v>3</v>
      </c>
      <c r="E117" s="196"/>
      <c r="F117" s="273">
        <v>170000</v>
      </c>
      <c r="G117" s="196" t="s">
        <v>1567</v>
      </c>
      <c r="H117" s="196"/>
      <c r="I117" s="248" t="s">
        <v>1370</v>
      </c>
      <c r="J117" s="196" t="s">
        <v>2041</v>
      </c>
      <c r="K117" s="270">
        <v>201809</v>
      </c>
      <c r="L117" s="271">
        <v>2018</v>
      </c>
      <c r="M117" s="271">
        <v>9</v>
      </c>
      <c r="N117" s="272">
        <v>43371</v>
      </c>
      <c r="O117" s="272" t="s">
        <v>2007</v>
      </c>
      <c r="P117" s="274"/>
      <c r="Q117" s="271"/>
    </row>
    <row r="118" spans="1:17" ht="45" customHeight="1">
      <c r="A118" s="107" t="s">
        <v>1033</v>
      </c>
      <c r="B118" s="196" t="s">
        <v>2145</v>
      </c>
      <c r="C118" s="196" t="s">
        <v>2006</v>
      </c>
      <c r="D118" s="196" t="s">
        <v>3</v>
      </c>
      <c r="E118" s="196"/>
      <c r="F118" s="273">
        <v>100000</v>
      </c>
      <c r="G118" s="277" t="s">
        <v>1578</v>
      </c>
      <c r="H118" s="196"/>
      <c r="I118" s="248" t="s">
        <v>1031</v>
      </c>
      <c r="J118" s="196" t="s">
        <v>2041</v>
      </c>
      <c r="K118" s="270">
        <v>201809</v>
      </c>
      <c r="L118" s="271">
        <v>2018</v>
      </c>
      <c r="M118" s="271">
        <v>9</v>
      </c>
      <c r="N118" s="272">
        <v>43371</v>
      </c>
      <c r="O118" s="272" t="s">
        <v>2007</v>
      </c>
      <c r="P118" s="274"/>
      <c r="Q118" s="271"/>
    </row>
    <row r="119" spans="1:17" ht="30" customHeight="1">
      <c r="A119" s="196" t="s">
        <v>436</v>
      </c>
      <c r="B119" s="196" t="s">
        <v>1207</v>
      </c>
      <c r="C119" s="196" t="s">
        <v>2006</v>
      </c>
      <c r="D119" s="196" t="s">
        <v>1583</v>
      </c>
      <c r="E119" s="196" t="s">
        <v>1208</v>
      </c>
      <c r="F119" s="273">
        <v>100000</v>
      </c>
      <c r="G119" s="196" t="s">
        <v>1578</v>
      </c>
      <c r="H119" s="196"/>
      <c r="I119" s="248" t="s">
        <v>434</v>
      </c>
      <c r="J119" s="196" t="s">
        <v>2035</v>
      </c>
      <c r="K119" s="270">
        <v>201809</v>
      </c>
      <c r="L119" s="271">
        <v>2018</v>
      </c>
      <c r="M119" s="271">
        <v>9</v>
      </c>
      <c r="N119" s="272">
        <v>43370</v>
      </c>
      <c r="O119" s="272" t="s">
        <v>2007</v>
      </c>
      <c r="P119" s="274"/>
      <c r="Q119" s="271"/>
    </row>
    <row r="120" spans="1:17" ht="30" customHeight="1">
      <c r="A120" s="196" t="s">
        <v>2146</v>
      </c>
      <c r="B120" s="196" t="s">
        <v>411</v>
      </c>
      <c r="C120" s="196" t="s">
        <v>2006</v>
      </c>
      <c r="D120" s="196" t="s">
        <v>4</v>
      </c>
      <c r="E120" s="196" t="s">
        <v>4</v>
      </c>
      <c r="F120" s="273">
        <v>300000</v>
      </c>
      <c r="G120" s="196" t="s">
        <v>1578</v>
      </c>
      <c r="H120" s="196"/>
      <c r="I120" s="248" t="s">
        <v>408</v>
      </c>
      <c r="J120" s="196" t="s">
        <v>2035</v>
      </c>
      <c r="K120" s="270">
        <v>201809</v>
      </c>
      <c r="L120" s="271">
        <v>2018</v>
      </c>
      <c r="M120" s="271">
        <v>9</v>
      </c>
      <c r="N120" s="272">
        <v>43369</v>
      </c>
      <c r="O120" s="272" t="s">
        <v>2007</v>
      </c>
      <c r="P120" s="274"/>
      <c r="Q120" s="271"/>
    </row>
    <row r="121" spans="1:17" ht="30" customHeight="1">
      <c r="A121" s="196" t="s">
        <v>2147</v>
      </c>
      <c r="B121" s="196" t="s">
        <v>2148</v>
      </c>
      <c r="C121" s="196" t="s">
        <v>2006</v>
      </c>
      <c r="D121" s="196" t="s">
        <v>1583</v>
      </c>
      <c r="E121" s="196" t="s">
        <v>581</v>
      </c>
      <c r="F121" s="273">
        <v>50000</v>
      </c>
      <c r="G121" s="196" t="s">
        <v>1578</v>
      </c>
      <c r="H121" s="196"/>
      <c r="I121" s="248" t="s">
        <v>577</v>
      </c>
      <c r="J121" s="196" t="s">
        <v>2041</v>
      </c>
      <c r="K121" s="270">
        <v>201809</v>
      </c>
      <c r="L121" s="271">
        <v>2018</v>
      </c>
      <c r="M121" s="271">
        <v>9</v>
      </c>
      <c r="N121" s="272">
        <v>43369</v>
      </c>
      <c r="O121" s="272" t="s">
        <v>2007</v>
      </c>
      <c r="P121" s="274"/>
      <c r="Q121" s="271"/>
    </row>
    <row r="122" spans="1:17" ht="30" customHeight="1">
      <c r="A122" s="275" t="s">
        <v>2149</v>
      </c>
      <c r="B122" s="275" t="s">
        <v>2150</v>
      </c>
      <c r="C122" s="275" t="s">
        <v>2006</v>
      </c>
      <c r="D122" s="197" t="s">
        <v>2</v>
      </c>
      <c r="E122" s="275" t="s">
        <v>84</v>
      </c>
      <c r="F122" s="278">
        <v>270000</v>
      </c>
      <c r="G122" s="275" t="s">
        <v>1560</v>
      </c>
      <c r="H122" s="275"/>
      <c r="I122" s="248" t="s">
        <v>427</v>
      </c>
      <c r="J122" s="275" t="s">
        <v>2035</v>
      </c>
      <c r="K122" s="248">
        <v>201809</v>
      </c>
      <c r="L122" s="279">
        <v>2018</v>
      </c>
      <c r="M122" s="279">
        <v>9</v>
      </c>
      <c r="N122" s="280">
        <v>43368</v>
      </c>
      <c r="O122" s="280" t="s">
        <v>2007</v>
      </c>
      <c r="P122" s="255"/>
      <c r="Q122" s="279"/>
    </row>
    <row r="123" spans="1:17" ht="30" customHeight="1">
      <c r="A123" s="196" t="s">
        <v>2151</v>
      </c>
      <c r="B123" s="196" t="s">
        <v>211</v>
      </c>
      <c r="C123" s="196"/>
      <c r="D123" s="197" t="s">
        <v>2</v>
      </c>
      <c r="E123" s="196" t="s">
        <v>2152</v>
      </c>
      <c r="F123" s="273">
        <v>279305</v>
      </c>
      <c r="G123" s="196" t="s">
        <v>1560</v>
      </c>
      <c r="H123" s="196"/>
      <c r="I123" s="248"/>
      <c r="J123" s="196" t="s">
        <v>1654</v>
      </c>
      <c r="K123" s="270">
        <v>201809</v>
      </c>
      <c r="L123" s="271">
        <v>2018</v>
      </c>
      <c r="M123" s="271">
        <v>9</v>
      </c>
      <c r="N123" s="272">
        <v>43367</v>
      </c>
      <c r="O123" s="272" t="s">
        <v>2007</v>
      </c>
      <c r="P123" s="274"/>
      <c r="Q123" s="271"/>
    </row>
    <row r="124" spans="1:17" ht="30" customHeight="1">
      <c r="A124" s="196" t="s">
        <v>366</v>
      </c>
      <c r="B124" s="196" t="s">
        <v>2153</v>
      </c>
      <c r="C124" s="196" t="s">
        <v>2006</v>
      </c>
      <c r="D124" s="196" t="s">
        <v>2</v>
      </c>
      <c r="E124" s="196" t="s">
        <v>2104</v>
      </c>
      <c r="F124" s="273">
        <v>1000000</v>
      </c>
      <c r="G124" s="196" t="s">
        <v>1578</v>
      </c>
      <c r="H124" s="196"/>
      <c r="I124" s="248" t="s">
        <v>364</v>
      </c>
      <c r="J124" s="196" t="s">
        <v>2035</v>
      </c>
      <c r="K124" s="270">
        <v>201809</v>
      </c>
      <c r="L124" s="271">
        <v>2018</v>
      </c>
      <c r="M124" s="271">
        <v>9</v>
      </c>
      <c r="N124" s="272">
        <v>43367</v>
      </c>
      <c r="O124" s="272" t="s">
        <v>2007</v>
      </c>
      <c r="P124" s="274"/>
      <c r="Q124" s="271"/>
    </row>
    <row r="125" spans="1:17" ht="30" customHeight="1">
      <c r="A125" s="196" t="s">
        <v>2154</v>
      </c>
      <c r="B125" s="196" t="s">
        <v>211</v>
      </c>
      <c r="C125" s="196"/>
      <c r="D125" s="197" t="s">
        <v>2</v>
      </c>
      <c r="E125" s="196" t="s">
        <v>2152</v>
      </c>
      <c r="F125" s="273">
        <v>2500000</v>
      </c>
      <c r="G125" s="196" t="s">
        <v>1560</v>
      </c>
      <c r="H125" s="196"/>
      <c r="I125" s="248" t="s">
        <v>404</v>
      </c>
      <c r="J125" s="196" t="s">
        <v>2035</v>
      </c>
      <c r="K125" s="270">
        <v>201809</v>
      </c>
      <c r="L125" s="271">
        <v>2018</v>
      </c>
      <c r="M125" s="271">
        <v>9</v>
      </c>
      <c r="N125" s="272">
        <v>43367</v>
      </c>
      <c r="O125" s="272" t="s">
        <v>2007</v>
      </c>
      <c r="P125" s="274"/>
      <c r="Q125" s="271"/>
    </row>
    <row r="126" spans="1:17" ht="45" customHeight="1">
      <c r="A126" s="196" t="s">
        <v>2155</v>
      </c>
      <c r="B126" s="196" t="s">
        <v>2156</v>
      </c>
      <c r="C126" s="196" t="s">
        <v>2006</v>
      </c>
      <c r="D126" s="196" t="s">
        <v>1662</v>
      </c>
      <c r="E126" s="196" t="s">
        <v>1764</v>
      </c>
      <c r="F126" s="273">
        <v>100000</v>
      </c>
      <c r="G126" s="196" t="s">
        <v>1578</v>
      </c>
      <c r="H126" s="196"/>
      <c r="I126" s="248" t="s">
        <v>431</v>
      </c>
      <c r="J126" s="196" t="s">
        <v>2035</v>
      </c>
      <c r="K126" s="270">
        <v>201809</v>
      </c>
      <c r="L126" s="271">
        <v>2018</v>
      </c>
      <c r="M126" s="271">
        <v>9</v>
      </c>
      <c r="N126" s="272">
        <v>43364</v>
      </c>
      <c r="O126" s="272" t="s">
        <v>2007</v>
      </c>
      <c r="P126" s="274"/>
      <c r="Q126" s="271"/>
    </row>
    <row r="127" spans="1:17" ht="30" customHeight="1">
      <c r="A127" s="107" t="s">
        <v>424</v>
      </c>
      <c r="B127" s="196" t="s">
        <v>2157</v>
      </c>
      <c r="C127" s="196" t="s">
        <v>2006</v>
      </c>
      <c r="D127" s="196" t="s">
        <v>5</v>
      </c>
      <c r="E127" s="196" t="s">
        <v>2158</v>
      </c>
      <c r="F127" s="273">
        <v>750000</v>
      </c>
      <c r="G127" s="196" t="s">
        <v>1560</v>
      </c>
      <c r="H127" s="196"/>
      <c r="I127" s="248" t="s">
        <v>422</v>
      </c>
      <c r="J127" s="196" t="s">
        <v>2035</v>
      </c>
      <c r="K127" s="270">
        <v>201809</v>
      </c>
      <c r="L127" s="271">
        <v>2018</v>
      </c>
      <c r="M127" s="271">
        <v>9</v>
      </c>
      <c r="N127" s="272">
        <v>43361</v>
      </c>
      <c r="O127" s="272" t="s">
        <v>2007</v>
      </c>
      <c r="P127" s="274"/>
      <c r="Q127" s="271"/>
    </row>
    <row r="128" spans="1:17" ht="30" customHeight="1">
      <c r="A128" s="138" t="s">
        <v>399</v>
      </c>
      <c r="B128" s="196" t="s">
        <v>2159</v>
      </c>
      <c r="C128" s="196" t="s">
        <v>2006</v>
      </c>
      <c r="D128" s="196" t="s">
        <v>2009</v>
      </c>
      <c r="E128" s="196" t="s">
        <v>84</v>
      </c>
      <c r="F128" s="273">
        <v>300000</v>
      </c>
      <c r="G128" s="196" t="s">
        <v>1578</v>
      </c>
      <c r="H128" s="196"/>
      <c r="I128" s="248" t="s">
        <v>397</v>
      </c>
      <c r="J128" s="196" t="s">
        <v>2035</v>
      </c>
      <c r="K128" s="270">
        <v>201809</v>
      </c>
      <c r="L128" s="271">
        <v>2018</v>
      </c>
      <c r="M128" s="271">
        <v>9</v>
      </c>
      <c r="N128" s="272">
        <v>43361</v>
      </c>
      <c r="O128" s="272" t="s">
        <v>2007</v>
      </c>
      <c r="P128" s="274"/>
      <c r="Q128" s="271"/>
    </row>
    <row r="129" spans="1:17" ht="30" customHeight="1">
      <c r="A129" s="138" t="s">
        <v>2160</v>
      </c>
      <c r="B129" s="196" t="s">
        <v>2161</v>
      </c>
      <c r="C129" s="196" t="s">
        <v>2006</v>
      </c>
      <c r="D129" s="363" t="s">
        <v>2012</v>
      </c>
      <c r="E129" s="196" t="s">
        <v>84</v>
      </c>
      <c r="F129" s="273">
        <v>400000</v>
      </c>
      <c r="G129" s="196" t="s">
        <v>1578</v>
      </c>
      <c r="H129" s="196"/>
      <c r="I129" s="248" t="s">
        <v>275</v>
      </c>
      <c r="J129" s="196" t="s">
        <v>2035</v>
      </c>
      <c r="K129" s="270">
        <v>201809</v>
      </c>
      <c r="L129" s="271">
        <v>2018</v>
      </c>
      <c r="M129" s="271">
        <v>9</v>
      </c>
      <c r="N129" s="272">
        <v>43360</v>
      </c>
      <c r="O129" s="272" t="s">
        <v>2007</v>
      </c>
      <c r="P129" s="274"/>
      <c r="Q129" s="271"/>
    </row>
    <row r="130" spans="1:17" ht="60" customHeight="1">
      <c r="A130" s="138" t="s">
        <v>359</v>
      </c>
      <c r="B130" s="196" t="s">
        <v>255</v>
      </c>
      <c r="C130" s="363" t="s">
        <v>2006</v>
      </c>
      <c r="D130" s="363" t="s">
        <v>2012</v>
      </c>
      <c r="E130" s="196" t="s">
        <v>84</v>
      </c>
      <c r="F130" s="273">
        <v>250000</v>
      </c>
      <c r="G130" s="196" t="s">
        <v>1578</v>
      </c>
      <c r="H130" s="196"/>
      <c r="I130" s="248" t="s">
        <v>358</v>
      </c>
      <c r="J130" s="196" t="s">
        <v>2035</v>
      </c>
      <c r="K130" s="270">
        <v>201809</v>
      </c>
      <c r="L130" s="271">
        <v>2018</v>
      </c>
      <c r="M130" s="271">
        <v>9</v>
      </c>
      <c r="N130" s="272">
        <v>43360</v>
      </c>
      <c r="O130" s="272" t="s">
        <v>2007</v>
      </c>
      <c r="P130" s="274"/>
      <c r="Q130" s="271"/>
    </row>
    <row r="131" spans="1:17" ht="45" customHeight="1">
      <c r="A131" s="138" t="s">
        <v>318</v>
      </c>
      <c r="B131" s="196" t="s">
        <v>1036</v>
      </c>
      <c r="C131" s="196" t="s">
        <v>2006</v>
      </c>
      <c r="D131" s="363" t="s">
        <v>2012</v>
      </c>
      <c r="E131" s="196" t="s">
        <v>84</v>
      </c>
      <c r="F131" s="273">
        <v>250000</v>
      </c>
      <c r="G131" s="196" t="s">
        <v>1578</v>
      </c>
      <c r="H131" s="196"/>
      <c r="I131" s="248" t="s">
        <v>316</v>
      </c>
      <c r="J131" s="196" t="s">
        <v>2035</v>
      </c>
      <c r="K131" s="270">
        <v>201809</v>
      </c>
      <c r="L131" s="271">
        <v>2018</v>
      </c>
      <c r="M131" s="271">
        <v>9</v>
      </c>
      <c r="N131" s="272">
        <v>43360</v>
      </c>
      <c r="O131" s="272" t="s">
        <v>2007</v>
      </c>
      <c r="P131" s="274"/>
      <c r="Q131" s="271"/>
    </row>
    <row r="132" spans="1:17" ht="45" customHeight="1">
      <c r="A132" s="138" t="s">
        <v>2162</v>
      </c>
      <c r="B132" s="196" t="s">
        <v>669</v>
      </c>
      <c r="C132" s="196" t="s">
        <v>2006</v>
      </c>
      <c r="D132" s="196" t="s">
        <v>1662</v>
      </c>
      <c r="E132" s="196" t="s">
        <v>2163</v>
      </c>
      <c r="F132" s="273">
        <v>99170</v>
      </c>
      <c r="G132" s="196" t="s">
        <v>1578</v>
      </c>
      <c r="H132" s="196"/>
      <c r="I132" s="248"/>
      <c r="J132" s="196" t="s">
        <v>1654</v>
      </c>
      <c r="K132" s="270">
        <v>201809</v>
      </c>
      <c r="L132" s="271">
        <v>2018</v>
      </c>
      <c r="M132" s="271">
        <v>9</v>
      </c>
      <c r="N132" s="272">
        <v>43350</v>
      </c>
      <c r="O132" s="272" t="s">
        <v>2007</v>
      </c>
      <c r="P132" s="274"/>
      <c r="Q132" s="271"/>
    </row>
    <row r="133" spans="1:17" ht="30" customHeight="1">
      <c r="A133" s="196" t="s">
        <v>2164</v>
      </c>
      <c r="B133" s="196" t="s">
        <v>2100</v>
      </c>
      <c r="C133" s="196" t="s">
        <v>2006</v>
      </c>
      <c r="D133" s="196" t="s">
        <v>3</v>
      </c>
      <c r="E133" s="196" t="s">
        <v>1764</v>
      </c>
      <c r="F133" s="273">
        <v>450000</v>
      </c>
      <c r="G133" s="196" t="s">
        <v>1578</v>
      </c>
      <c r="H133" s="196"/>
      <c r="I133" s="248" t="s">
        <v>413</v>
      </c>
      <c r="J133" s="196" t="s">
        <v>2035</v>
      </c>
      <c r="K133" s="270">
        <v>201809</v>
      </c>
      <c r="L133" s="271">
        <v>2018</v>
      </c>
      <c r="M133" s="271">
        <v>9</v>
      </c>
      <c r="N133" s="272">
        <v>43350</v>
      </c>
      <c r="O133" s="272" t="s">
        <v>2007</v>
      </c>
      <c r="P133" s="274"/>
      <c r="Q133" s="271"/>
    </row>
    <row r="134" spans="1:17" ht="45" customHeight="1">
      <c r="A134" s="107" t="s">
        <v>2165</v>
      </c>
      <c r="B134" s="196" t="s">
        <v>2166</v>
      </c>
      <c r="C134" s="196" t="s">
        <v>2006</v>
      </c>
      <c r="D134" s="196" t="s">
        <v>5</v>
      </c>
      <c r="E134" s="196" t="s">
        <v>305</v>
      </c>
      <c r="F134" s="273">
        <v>200000</v>
      </c>
      <c r="G134" s="196" t="s">
        <v>1578</v>
      </c>
      <c r="H134" s="196"/>
      <c r="I134" s="248" t="s">
        <v>301</v>
      </c>
      <c r="J134" s="196" t="s">
        <v>2035</v>
      </c>
      <c r="K134" s="270">
        <v>201809</v>
      </c>
      <c r="L134" s="271">
        <v>2018</v>
      </c>
      <c r="M134" s="271">
        <v>9</v>
      </c>
      <c r="N134" s="272">
        <v>43349</v>
      </c>
      <c r="O134" s="272" t="s">
        <v>2007</v>
      </c>
      <c r="P134" s="274"/>
      <c r="Q134" s="271"/>
    </row>
    <row r="135" spans="1:17" ht="45" customHeight="1">
      <c r="A135" s="107" t="s">
        <v>479</v>
      </c>
      <c r="B135" s="196" t="s">
        <v>2167</v>
      </c>
      <c r="C135" s="196" t="s">
        <v>2006</v>
      </c>
      <c r="D135" s="196" t="s">
        <v>4</v>
      </c>
      <c r="E135" s="196" t="s">
        <v>481</v>
      </c>
      <c r="F135" s="273">
        <v>400000</v>
      </c>
      <c r="G135" s="196" t="s">
        <v>1578</v>
      </c>
      <c r="H135" s="196"/>
      <c r="I135" s="248" t="s">
        <v>477</v>
      </c>
      <c r="J135" s="196" t="s">
        <v>2035</v>
      </c>
      <c r="K135" s="270">
        <v>201809</v>
      </c>
      <c r="L135" s="271">
        <v>2018</v>
      </c>
      <c r="M135" s="271">
        <v>9</v>
      </c>
      <c r="N135" s="272">
        <v>43348</v>
      </c>
      <c r="O135" s="272" t="s">
        <v>2007</v>
      </c>
      <c r="P135" s="274"/>
      <c r="Q135" s="271"/>
    </row>
    <row r="136" spans="1:17" ht="30" customHeight="1">
      <c r="A136" s="196" t="s">
        <v>1381</v>
      </c>
      <c r="B136" s="196" t="s">
        <v>2168</v>
      </c>
      <c r="C136" s="196" t="s">
        <v>2006</v>
      </c>
      <c r="D136" s="196" t="s">
        <v>4</v>
      </c>
      <c r="E136" s="196" t="s">
        <v>412</v>
      </c>
      <c r="F136" s="273">
        <v>600000</v>
      </c>
      <c r="G136" s="196" t="s">
        <v>1578</v>
      </c>
      <c r="H136" s="196"/>
      <c r="I136" s="248" t="s">
        <v>472</v>
      </c>
      <c r="J136" s="196" t="s">
        <v>2035</v>
      </c>
      <c r="K136" s="270">
        <v>201809</v>
      </c>
      <c r="L136" s="271">
        <v>2018</v>
      </c>
      <c r="M136" s="271">
        <v>9</v>
      </c>
      <c r="N136" s="272">
        <v>43348</v>
      </c>
      <c r="O136" s="272" t="s">
        <v>2007</v>
      </c>
      <c r="P136" s="274"/>
      <c r="Q136" s="271"/>
    </row>
    <row r="137" spans="1:17" ht="45" customHeight="1">
      <c r="A137" s="196" t="s">
        <v>484</v>
      </c>
      <c r="B137" s="196" t="s">
        <v>2169</v>
      </c>
      <c r="C137" s="196" t="s">
        <v>2006</v>
      </c>
      <c r="D137" s="196" t="s">
        <v>1583</v>
      </c>
      <c r="E137" s="196" t="s">
        <v>485</v>
      </c>
      <c r="F137" s="273">
        <v>25000</v>
      </c>
      <c r="G137" s="196" t="s">
        <v>1578</v>
      </c>
      <c r="H137" s="196"/>
      <c r="I137" s="248" t="s">
        <v>482</v>
      </c>
      <c r="J137" s="196" t="s">
        <v>2035</v>
      </c>
      <c r="K137" s="270">
        <v>201809</v>
      </c>
      <c r="L137" s="271">
        <v>2018</v>
      </c>
      <c r="M137" s="271">
        <v>9</v>
      </c>
      <c r="N137" s="272">
        <v>43348</v>
      </c>
      <c r="O137" s="272" t="s">
        <v>2007</v>
      </c>
      <c r="P137" s="274"/>
      <c r="Q137" s="271"/>
    </row>
    <row r="138" spans="1:17" ht="45" customHeight="1">
      <c r="A138" s="196" t="s">
        <v>1449</v>
      </c>
      <c r="B138" s="196" t="s">
        <v>211</v>
      </c>
      <c r="C138" s="196"/>
      <c r="D138" s="197" t="s">
        <v>2</v>
      </c>
      <c r="E138" s="196" t="s">
        <v>2040</v>
      </c>
      <c r="F138" s="269">
        <v>50000</v>
      </c>
      <c r="G138" s="196" t="s">
        <v>1560</v>
      </c>
      <c r="H138" s="196"/>
      <c r="I138" s="248" t="s">
        <v>1447</v>
      </c>
      <c r="J138" s="196" t="s">
        <v>2041</v>
      </c>
      <c r="K138" s="270">
        <v>201808</v>
      </c>
      <c r="L138" s="271">
        <v>2018</v>
      </c>
      <c r="M138" s="271">
        <v>8</v>
      </c>
      <c r="N138" s="272">
        <v>43342</v>
      </c>
      <c r="O138" s="272" t="s">
        <v>2007</v>
      </c>
      <c r="P138" s="196"/>
      <c r="Q138" s="271"/>
    </row>
    <row r="139" spans="1:17" ht="45" customHeight="1">
      <c r="A139" s="196" t="s">
        <v>1381</v>
      </c>
      <c r="B139" s="196" t="s">
        <v>2168</v>
      </c>
      <c r="C139" s="196" t="s">
        <v>2006</v>
      </c>
      <c r="D139" s="196" t="s">
        <v>4</v>
      </c>
      <c r="E139" s="196" t="s">
        <v>412</v>
      </c>
      <c r="F139" s="273">
        <v>425000</v>
      </c>
      <c r="G139" s="196" t="s">
        <v>1578</v>
      </c>
      <c r="H139" s="196"/>
      <c r="I139" s="248" t="s">
        <v>1380</v>
      </c>
      <c r="J139" s="196" t="s">
        <v>2041</v>
      </c>
      <c r="K139" s="270">
        <v>201808</v>
      </c>
      <c r="L139" s="271">
        <v>2018</v>
      </c>
      <c r="M139" s="271">
        <v>8</v>
      </c>
      <c r="N139" s="272">
        <v>43341</v>
      </c>
      <c r="O139" s="272" t="s">
        <v>2007</v>
      </c>
      <c r="P139" s="274"/>
      <c r="Q139" s="271"/>
    </row>
    <row r="140" spans="1:17" ht="45" customHeight="1">
      <c r="A140" s="196" t="s">
        <v>2170</v>
      </c>
      <c r="B140" s="196" t="s">
        <v>2171</v>
      </c>
      <c r="C140" s="196" t="s">
        <v>2006</v>
      </c>
      <c r="D140" s="196" t="s">
        <v>1662</v>
      </c>
      <c r="E140" s="196" t="s">
        <v>494</v>
      </c>
      <c r="F140" s="273">
        <v>100000</v>
      </c>
      <c r="G140" s="196" t="s">
        <v>1578</v>
      </c>
      <c r="H140" s="196"/>
      <c r="I140" s="248" t="s">
        <v>490</v>
      </c>
      <c r="J140" s="196" t="s">
        <v>2035</v>
      </c>
      <c r="K140" s="270">
        <v>201808</v>
      </c>
      <c r="L140" s="271">
        <v>2018</v>
      </c>
      <c r="M140" s="271">
        <v>8</v>
      </c>
      <c r="N140" s="272">
        <v>43334</v>
      </c>
      <c r="O140" s="272" t="s">
        <v>2007</v>
      </c>
      <c r="P140" s="274"/>
      <c r="Q140" s="271"/>
    </row>
    <row r="141" spans="1:17" ht="45" customHeight="1">
      <c r="A141" s="107" t="s">
        <v>2172</v>
      </c>
      <c r="B141" s="196" t="s">
        <v>2173</v>
      </c>
      <c r="C141" s="196" t="s">
        <v>2006</v>
      </c>
      <c r="D141" s="196" t="s">
        <v>2018</v>
      </c>
      <c r="E141" s="196" t="s">
        <v>2174</v>
      </c>
      <c r="F141" s="273">
        <v>1000000</v>
      </c>
      <c r="G141" s="196" t="s">
        <v>1578</v>
      </c>
      <c r="H141" s="196"/>
      <c r="I141" s="248" t="s">
        <v>458</v>
      </c>
      <c r="J141" s="196" t="s">
        <v>2035</v>
      </c>
      <c r="K141" s="270">
        <v>201808</v>
      </c>
      <c r="L141" s="271">
        <v>2018</v>
      </c>
      <c r="M141" s="271">
        <v>8</v>
      </c>
      <c r="N141" s="272">
        <v>43333</v>
      </c>
      <c r="O141" s="272" t="s">
        <v>2007</v>
      </c>
      <c r="P141" s="274"/>
      <c r="Q141" s="271"/>
    </row>
    <row r="142" spans="1:17" ht="45" customHeight="1">
      <c r="A142" s="196" t="s">
        <v>2175</v>
      </c>
      <c r="B142" s="196" t="s">
        <v>271</v>
      </c>
      <c r="C142" s="196" t="s">
        <v>2006</v>
      </c>
      <c r="D142" s="196" t="s">
        <v>1583</v>
      </c>
      <c r="E142" s="196" t="s">
        <v>489</v>
      </c>
      <c r="F142" s="273">
        <v>25000</v>
      </c>
      <c r="G142" s="196" t="s">
        <v>1578</v>
      </c>
      <c r="H142" s="196"/>
      <c r="I142" s="248" t="s">
        <v>475</v>
      </c>
      <c r="J142" s="196" t="s">
        <v>2035</v>
      </c>
      <c r="K142" s="270">
        <v>201808</v>
      </c>
      <c r="L142" s="271">
        <v>2018</v>
      </c>
      <c r="M142" s="271">
        <v>8</v>
      </c>
      <c r="N142" s="272">
        <v>43332</v>
      </c>
      <c r="O142" s="272" t="s">
        <v>2007</v>
      </c>
      <c r="P142" s="274"/>
      <c r="Q142" s="271"/>
    </row>
    <row r="143" spans="1:17" ht="45" customHeight="1">
      <c r="A143" s="107" t="s">
        <v>362</v>
      </c>
      <c r="B143" s="196" t="s">
        <v>363</v>
      </c>
      <c r="C143" s="196" t="s">
        <v>2006</v>
      </c>
      <c r="D143" s="196" t="s">
        <v>1581</v>
      </c>
      <c r="E143" s="196" t="s">
        <v>84</v>
      </c>
      <c r="F143" s="273">
        <v>250000</v>
      </c>
      <c r="G143" s="196" t="s">
        <v>1578</v>
      </c>
      <c r="H143" s="196"/>
      <c r="I143" s="248" t="s">
        <v>360</v>
      </c>
      <c r="J143" s="196" t="s">
        <v>2035</v>
      </c>
      <c r="K143" s="270">
        <v>201808</v>
      </c>
      <c r="L143" s="271">
        <v>2018</v>
      </c>
      <c r="M143" s="271">
        <v>8</v>
      </c>
      <c r="N143" s="272">
        <v>43329</v>
      </c>
      <c r="O143" s="272" t="s">
        <v>2007</v>
      </c>
      <c r="P143" s="274"/>
      <c r="Q143" s="271"/>
    </row>
    <row r="144" spans="1:17" ht="45" customHeight="1">
      <c r="A144" s="281" t="s">
        <v>2176</v>
      </c>
      <c r="B144" s="196" t="s">
        <v>2177</v>
      </c>
      <c r="C144" s="196" t="s">
        <v>2006</v>
      </c>
      <c r="D144" s="196" t="s">
        <v>2</v>
      </c>
      <c r="E144" s="196" t="s">
        <v>1725</v>
      </c>
      <c r="F144" s="269">
        <v>38000</v>
      </c>
      <c r="G144" s="277" t="s">
        <v>1578</v>
      </c>
      <c r="H144" s="196"/>
      <c r="I144" s="248" t="s">
        <v>1736</v>
      </c>
      <c r="J144" s="196" t="s">
        <v>2041</v>
      </c>
      <c r="K144" s="270">
        <v>201808</v>
      </c>
      <c r="L144" s="271">
        <v>2018</v>
      </c>
      <c r="M144" s="271">
        <v>8</v>
      </c>
      <c r="N144" s="272">
        <v>43326</v>
      </c>
      <c r="O144" s="272" t="s">
        <v>2007</v>
      </c>
      <c r="P144" s="274"/>
      <c r="Q144" s="271"/>
    </row>
    <row r="145" spans="1:17" ht="45">
      <c r="A145" s="196" t="s">
        <v>2178</v>
      </c>
      <c r="B145" s="196" t="s">
        <v>2179</v>
      </c>
      <c r="C145" s="196" t="s">
        <v>2006</v>
      </c>
      <c r="D145" s="196" t="s">
        <v>2019</v>
      </c>
      <c r="E145" s="196" t="s">
        <v>227</v>
      </c>
      <c r="F145" s="273">
        <v>200000</v>
      </c>
      <c r="G145" s="196" t="s">
        <v>1578</v>
      </c>
      <c r="H145" s="196"/>
      <c r="I145" s="248" t="s">
        <v>260</v>
      </c>
      <c r="J145" s="196" t="s">
        <v>2035</v>
      </c>
      <c r="K145" s="270">
        <v>201808</v>
      </c>
      <c r="L145" s="271">
        <v>2018</v>
      </c>
      <c r="M145" s="271">
        <v>8</v>
      </c>
      <c r="N145" s="272">
        <v>43325</v>
      </c>
      <c r="O145" s="272" t="s">
        <v>2007</v>
      </c>
      <c r="P145" s="274"/>
      <c r="Q145" s="271"/>
    </row>
    <row r="146" spans="1:17" ht="30">
      <c r="A146" s="196" t="s">
        <v>383</v>
      </c>
      <c r="B146" s="196" t="s">
        <v>2180</v>
      </c>
      <c r="C146" s="196" t="s">
        <v>2006</v>
      </c>
      <c r="D146" s="196" t="s">
        <v>2019</v>
      </c>
      <c r="E146" s="196" t="s">
        <v>385</v>
      </c>
      <c r="F146" s="273">
        <v>200000</v>
      </c>
      <c r="G146" s="196" t="s">
        <v>1578</v>
      </c>
      <c r="H146" s="196"/>
      <c r="I146" s="248" t="s">
        <v>381</v>
      </c>
      <c r="J146" s="196" t="s">
        <v>2035</v>
      </c>
      <c r="K146" s="270">
        <v>201808</v>
      </c>
      <c r="L146" s="271">
        <v>2018</v>
      </c>
      <c r="M146" s="271">
        <v>8</v>
      </c>
      <c r="N146" s="272">
        <v>43325</v>
      </c>
      <c r="O146" s="272" t="s">
        <v>2007</v>
      </c>
      <c r="P146" s="274"/>
      <c r="Q146" s="271"/>
    </row>
    <row r="147" spans="1:17" ht="30">
      <c r="A147" s="196" t="s">
        <v>2181</v>
      </c>
      <c r="B147" s="196" t="s">
        <v>2182</v>
      </c>
      <c r="C147" s="196" t="s">
        <v>2006</v>
      </c>
      <c r="D147" s="196" t="s">
        <v>2019</v>
      </c>
      <c r="E147" s="196" t="s">
        <v>133</v>
      </c>
      <c r="F147" s="273">
        <v>200000</v>
      </c>
      <c r="G147" s="196" t="s">
        <v>1578</v>
      </c>
      <c r="H147" s="196"/>
      <c r="I147" s="248" t="s">
        <v>495</v>
      </c>
      <c r="J147" s="196" t="s">
        <v>2035</v>
      </c>
      <c r="K147" s="270">
        <v>201808</v>
      </c>
      <c r="L147" s="271">
        <v>2018</v>
      </c>
      <c r="M147" s="271">
        <v>8</v>
      </c>
      <c r="N147" s="272">
        <v>43325</v>
      </c>
      <c r="O147" s="272" t="s">
        <v>2007</v>
      </c>
      <c r="P147" s="274"/>
      <c r="Q147" s="271"/>
    </row>
    <row r="148" spans="1:17" ht="30">
      <c r="A148" s="196" t="s">
        <v>520</v>
      </c>
      <c r="B148" s="196" t="s">
        <v>2183</v>
      </c>
      <c r="C148" s="196" t="s">
        <v>2006</v>
      </c>
      <c r="D148" s="196" t="s">
        <v>2019</v>
      </c>
      <c r="E148" s="197" t="s">
        <v>107</v>
      </c>
      <c r="F148" s="273">
        <v>200000</v>
      </c>
      <c r="G148" s="196" t="s">
        <v>1578</v>
      </c>
      <c r="H148" s="196"/>
      <c r="I148" s="248" t="s">
        <v>518</v>
      </c>
      <c r="J148" s="196" t="s">
        <v>2035</v>
      </c>
      <c r="K148" s="270">
        <v>201808</v>
      </c>
      <c r="L148" s="271">
        <v>2018</v>
      </c>
      <c r="M148" s="271">
        <v>8</v>
      </c>
      <c r="N148" s="272">
        <v>43325</v>
      </c>
      <c r="O148" s="272" t="s">
        <v>2007</v>
      </c>
      <c r="P148" s="274"/>
      <c r="Q148" s="271"/>
    </row>
    <row r="149" spans="1:17" ht="30">
      <c r="A149" s="196" t="s">
        <v>515</v>
      </c>
      <c r="B149" s="196" t="s">
        <v>516</v>
      </c>
      <c r="C149" s="196" t="s">
        <v>2006</v>
      </c>
      <c r="D149" s="196" t="s">
        <v>2019</v>
      </c>
      <c r="E149" s="196" t="s">
        <v>517</v>
      </c>
      <c r="F149" s="273">
        <v>200000</v>
      </c>
      <c r="G149" s="196" t="s">
        <v>1578</v>
      </c>
      <c r="H149" s="196"/>
      <c r="I149" s="248" t="s">
        <v>513</v>
      </c>
      <c r="J149" s="196" t="s">
        <v>2035</v>
      </c>
      <c r="K149" s="270">
        <v>201808</v>
      </c>
      <c r="L149" s="271">
        <v>2018</v>
      </c>
      <c r="M149" s="271">
        <v>8</v>
      </c>
      <c r="N149" s="272">
        <v>43325</v>
      </c>
      <c r="O149" s="272" t="s">
        <v>2007</v>
      </c>
      <c r="P149" s="274"/>
      <c r="Q149" s="271"/>
    </row>
    <row r="150" spans="1:17" ht="30">
      <c r="A150" s="196" t="s">
        <v>469</v>
      </c>
      <c r="B150" s="196" t="s">
        <v>2184</v>
      </c>
      <c r="C150" s="196" t="s">
        <v>2006</v>
      </c>
      <c r="D150" s="196" t="s">
        <v>4</v>
      </c>
      <c r="E150" s="196" t="s">
        <v>471</v>
      </c>
      <c r="F150" s="273">
        <v>500000</v>
      </c>
      <c r="G150" s="196" t="s">
        <v>1578</v>
      </c>
      <c r="H150" s="196"/>
      <c r="I150" s="248" t="s">
        <v>467</v>
      </c>
      <c r="J150" s="196" t="s">
        <v>2035</v>
      </c>
      <c r="K150" s="270">
        <v>201808</v>
      </c>
      <c r="L150" s="271">
        <v>2018</v>
      </c>
      <c r="M150" s="271">
        <v>8</v>
      </c>
      <c r="N150" s="272">
        <v>43325</v>
      </c>
      <c r="O150" s="272" t="s">
        <v>2007</v>
      </c>
      <c r="P150" s="274"/>
      <c r="Q150" s="271"/>
    </row>
    <row r="151" spans="1:17" ht="30">
      <c r="A151" s="196" t="s">
        <v>2185</v>
      </c>
      <c r="B151" s="196" t="s">
        <v>2186</v>
      </c>
      <c r="C151" s="196" t="s">
        <v>2006</v>
      </c>
      <c r="D151" s="196" t="s">
        <v>2009</v>
      </c>
      <c r="E151" s="196" t="s">
        <v>441</v>
      </c>
      <c r="F151" s="273">
        <v>1000000</v>
      </c>
      <c r="G151" s="196" t="s">
        <v>1578</v>
      </c>
      <c r="H151" s="196"/>
      <c r="I151" s="248" t="s">
        <v>437</v>
      </c>
      <c r="J151" s="196" t="s">
        <v>2035</v>
      </c>
      <c r="K151" s="270">
        <v>201808</v>
      </c>
      <c r="L151" s="271">
        <v>2018</v>
      </c>
      <c r="M151" s="271">
        <v>8</v>
      </c>
      <c r="N151" s="272">
        <v>43314</v>
      </c>
      <c r="O151" s="272" t="s">
        <v>2007</v>
      </c>
      <c r="P151" s="274"/>
      <c r="Q151" s="271"/>
    </row>
    <row r="152" spans="1:17" ht="45">
      <c r="A152" s="196" t="s">
        <v>2187</v>
      </c>
      <c r="B152" s="196" t="s">
        <v>2188</v>
      </c>
      <c r="C152" s="196" t="s">
        <v>2006</v>
      </c>
      <c r="D152" s="196" t="s">
        <v>2013</v>
      </c>
      <c r="E152" s="196" t="s">
        <v>84</v>
      </c>
      <c r="F152" s="273">
        <v>500000</v>
      </c>
      <c r="G152" s="196" t="s">
        <v>1578</v>
      </c>
      <c r="H152" s="196"/>
      <c r="I152" s="248" t="s">
        <v>536</v>
      </c>
      <c r="J152" s="196" t="s">
        <v>2035</v>
      </c>
      <c r="K152" s="270">
        <v>201807</v>
      </c>
      <c r="L152" s="271">
        <v>2018</v>
      </c>
      <c r="M152" s="271">
        <v>7</v>
      </c>
      <c r="N152" s="272">
        <v>43312</v>
      </c>
      <c r="O152" s="272" t="s">
        <v>2007</v>
      </c>
      <c r="P152" s="274"/>
      <c r="Q152" s="271"/>
    </row>
    <row r="153" spans="1:17" ht="30">
      <c r="A153" s="196" t="s">
        <v>533</v>
      </c>
      <c r="B153" s="196" t="s">
        <v>534</v>
      </c>
      <c r="C153" s="196" t="s">
        <v>2006</v>
      </c>
      <c r="D153" s="196" t="s">
        <v>1572</v>
      </c>
      <c r="E153" s="196" t="s">
        <v>84</v>
      </c>
      <c r="F153" s="273">
        <v>450000</v>
      </c>
      <c r="G153" s="196" t="s">
        <v>2014</v>
      </c>
      <c r="H153" s="196"/>
      <c r="I153" s="248" t="s">
        <v>531</v>
      </c>
      <c r="J153" s="196" t="s">
        <v>2035</v>
      </c>
      <c r="K153" s="270">
        <v>201807</v>
      </c>
      <c r="L153" s="271">
        <v>2018</v>
      </c>
      <c r="M153" s="271">
        <v>7</v>
      </c>
      <c r="N153" s="272">
        <v>43312</v>
      </c>
      <c r="O153" s="272" t="s">
        <v>2007</v>
      </c>
      <c r="P153" s="274"/>
      <c r="Q153" s="271"/>
    </row>
    <row r="154" spans="1:17" ht="30">
      <c r="A154" s="196" t="s">
        <v>526</v>
      </c>
      <c r="B154" s="196" t="s">
        <v>2189</v>
      </c>
      <c r="C154" s="196" t="s">
        <v>2006</v>
      </c>
      <c r="D154" s="196" t="s">
        <v>5</v>
      </c>
      <c r="E154" s="196" t="s">
        <v>528</v>
      </c>
      <c r="F154" s="273">
        <v>500000</v>
      </c>
      <c r="G154" s="196" t="s">
        <v>1560</v>
      </c>
      <c r="H154" s="196"/>
      <c r="I154" s="248" t="s">
        <v>524</v>
      </c>
      <c r="J154" s="196" t="s">
        <v>2035</v>
      </c>
      <c r="K154" s="270">
        <v>201807</v>
      </c>
      <c r="L154" s="271">
        <v>2018</v>
      </c>
      <c r="M154" s="271">
        <v>7</v>
      </c>
      <c r="N154" s="272">
        <v>43311</v>
      </c>
      <c r="O154" s="272" t="s">
        <v>2007</v>
      </c>
      <c r="P154" s="274"/>
      <c r="Q154" s="271"/>
    </row>
    <row r="155" spans="1:17" ht="30">
      <c r="A155" s="196" t="s">
        <v>554</v>
      </c>
      <c r="B155" s="196" t="s">
        <v>551</v>
      </c>
      <c r="C155" s="196" t="s">
        <v>2006</v>
      </c>
      <c r="D155" s="196" t="s">
        <v>1577</v>
      </c>
      <c r="E155" s="196" t="s">
        <v>84</v>
      </c>
      <c r="F155" s="273">
        <v>400000</v>
      </c>
      <c r="G155" s="196" t="s">
        <v>1578</v>
      </c>
      <c r="H155" s="196"/>
      <c r="I155" s="248" t="s">
        <v>552</v>
      </c>
      <c r="J155" s="196" t="s">
        <v>2035</v>
      </c>
      <c r="K155" s="270">
        <v>201807</v>
      </c>
      <c r="L155" s="271">
        <v>2018</v>
      </c>
      <c r="M155" s="271">
        <v>7</v>
      </c>
      <c r="N155" s="272">
        <v>43311</v>
      </c>
      <c r="O155" s="272" t="s">
        <v>2007</v>
      </c>
      <c r="P155" s="274"/>
      <c r="Q155" s="271"/>
    </row>
    <row r="156" spans="1:17" ht="30">
      <c r="A156" s="196" t="s">
        <v>2190</v>
      </c>
      <c r="B156" s="196" t="s">
        <v>551</v>
      </c>
      <c r="C156" s="196" t="s">
        <v>2006</v>
      </c>
      <c r="D156" s="196" t="s">
        <v>1577</v>
      </c>
      <c r="E156" s="196" t="s">
        <v>84</v>
      </c>
      <c r="F156" s="273">
        <v>250000</v>
      </c>
      <c r="G156" s="196" t="s">
        <v>1578</v>
      </c>
      <c r="H156" s="196"/>
      <c r="I156" s="248" t="s">
        <v>548</v>
      </c>
      <c r="J156" s="196" t="s">
        <v>2035</v>
      </c>
      <c r="K156" s="270">
        <v>201807</v>
      </c>
      <c r="L156" s="271">
        <v>2018</v>
      </c>
      <c r="M156" s="271">
        <v>7</v>
      </c>
      <c r="N156" s="272">
        <v>43311</v>
      </c>
      <c r="O156" s="272" t="s">
        <v>2007</v>
      </c>
      <c r="P156" s="274"/>
      <c r="Q156" s="271"/>
    </row>
    <row r="157" spans="1:17" ht="30">
      <c r="A157" s="196" t="s">
        <v>2191</v>
      </c>
      <c r="B157" s="196" t="s">
        <v>2192</v>
      </c>
      <c r="C157" s="196" t="s">
        <v>2006</v>
      </c>
      <c r="D157" s="196" t="s">
        <v>1577</v>
      </c>
      <c r="E157" s="196" t="s">
        <v>84</v>
      </c>
      <c r="F157" s="273">
        <v>250000</v>
      </c>
      <c r="G157" s="196" t="s">
        <v>1578</v>
      </c>
      <c r="H157" s="196"/>
      <c r="I157" s="248" t="s">
        <v>558</v>
      </c>
      <c r="J157" s="196" t="s">
        <v>2035</v>
      </c>
      <c r="K157" s="270">
        <v>201807</v>
      </c>
      <c r="L157" s="271">
        <v>2018</v>
      </c>
      <c r="M157" s="271">
        <v>7</v>
      </c>
      <c r="N157" s="272">
        <v>43311</v>
      </c>
      <c r="O157" s="272" t="s">
        <v>2007</v>
      </c>
      <c r="P157" s="274"/>
      <c r="Q157" s="271"/>
    </row>
    <row r="158" spans="1:17" ht="30">
      <c r="A158" s="196" t="s">
        <v>2193</v>
      </c>
      <c r="B158" s="196" t="s">
        <v>2192</v>
      </c>
      <c r="C158" s="196" t="s">
        <v>2006</v>
      </c>
      <c r="D158" s="196" t="s">
        <v>1577</v>
      </c>
      <c r="E158" s="196" t="s">
        <v>84</v>
      </c>
      <c r="F158" s="273">
        <v>290000</v>
      </c>
      <c r="G158" s="196" t="s">
        <v>1578</v>
      </c>
      <c r="H158" s="196"/>
      <c r="I158" s="248" t="s">
        <v>555</v>
      </c>
      <c r="J158" s="196" t="s">
        <v>2035</v>
      </c>
      <c r="K158" s="270">
        <v>201807</v>
      </c>
      <c r="L158" s="271">
        <v>2018</v>
      </c>
      <c r="M158" s="271">
        <v>7</v>
      </c>
      <c r="N158" s="272">
        <v>43311</v>
      </c>
      <c r="O158" s="272" t="s">
        <v>2007</v>
      </c>
      <c r="P158" s="274"/>
      <c r="Q158" s="271"/>
    </row>
    <row r="159" spans="1:17" ht="45">
      <c r="A159" s="196" t="s">
        <v>2194</v>
      </c>
      <c r="B159" s="196" t="s">
        <v>2195</v>
      </c>
      <c r="C159" s="196" t="s">
        <v>2006</v>
      </c>
      <c r="D159" s="196" t="s">
        <v>1583</v>
      </c>
      <c r="E159" s="196" t="s">
        <v>112</v>
      </c>
      <c r="F159" s="273">
        <v>25000</v>
      </c>
      <c r="G159" s="196" t="s">
        <v>1578</v>
      </c>
      <c r="H159" s="196"/>
      <c r="I159" s="248" t="s">
        <v>213</v>
      </c>
      <c r="J159" s="196" t="s">
        <v>2035</v>
      </c>
      <c r="K159" s="270">
        <v>201807</v>
      </c>
      <c r="L159" s="271">
        <v>2018</v>
      </c>
      <c r="M159" s="271">
        <v>7</v>
      </c>
      <c r="N159" s="272">
        <v>43311</v>
      </c>
      <c r="O159" s="272" t="s">
        <v>2007</v>
      </c>
      <c r="P159" s="274"/>
      <c r="Q159" s="271"/>
    </row>
    <row r="160" spans="1:17" ht="45">
      <c r="A160" s="275" t="s">
        <v>2196</v>
      </c>
      <c r="B160" s="275" t="s">
        <v>2197</v>
      </c>
      <c r="C160" s="275" t="s">
        <v>2006</v>
      </c>
      <c r="D160" s="275" t="s">
        <v>7</v>
      </c>
      <c r="E160" s="275" t="s">
        <v>7</v>
      </c>
      <c r="F160" s="278">
        <v>500000</v>
      </c>
      <c r="G160" s="275" t="s">
        <v>1645</v>
      </c>
      <c r="H160" s="275"/>
      <c r="I160" s="248" t="s">
        <v>1279</v>
      </c>
      <c r="J160" s="275" t="s">
        <v>2041</v>
      </c>
      <c r="K160" s="248">
        <v>201807</v>
      </c>
      <c r="L160" s="279">
        <v>2018</v>
      </c>
      <c r="M160" s="279">
        <v>7</v>
      </c>
      <c r="N160" s="280">
        <v>43307</v>
      </c>
      <c r="O160" s="280" t="s">
        <v>2007</v>
      </c>
      <c r="P160" s="255"/>
      <c r="Q160" s="279"/>
    </row>
    <row r="161" spans="1:17" ht="45">
      <c r="A161" s="196" t="s">
        <v>2147</v>
      </c>
      <c r="B161" s="196" t="s">
        <v>2148</v>
      </c>
      <c r="C161" s="196" t="s">
        <v>2006</v>
      </c>
      <c r="D161" s="196" t="s">
        <v>1583</v>
      </c>
      <c r="E161" s="196" t="s">
        <v>581</v>
      </c>
      <c r="F161" s="273">
        <v>100000</v>
      </c>
      <c r="G161" s="196" t="s">
        <v>1578</v>
      </c>
      <c r="H161" s="196"/>
      <c r="I161" s="248" t="s">
        <v>577</v>
      </c>
      <c r="J161" s="196" t="s">
        <v>2035</v>
      </c>
      <c r="K161" s="270">
        <v>201807</v>
      </c>
      <c r="L161" s="271">
        <v>2018</v>
      </c>
      <c r="M161" s="271">
        <v>7</v>
      </c>
      <c r="N161" s="272">
        <v>43295</v>
      </c>
      <c r="O161" s="272" t="s">
        <v>2007</v>
      </c>
      <c r="P161" s="274"/>
      <c r="Q161" s="271"/>
    </row>
    <row r="162" spans="1:17" ht="30">
      <c r="A162" s="196" t="s">
        <v>2115</v>
      </c>
      <c r="B162" s="196" t="s">
        <v>2116</v>
      </c>
      <c r="C162" s="196" t="s">
        <v>2006</v>
      </c>
      <c r="D162" s="196" t="s">
        <v>2009</v>
      </c>
      <c r="E162" s="196" t="s">
        <v>84</v>
      </c>
      <c r="F162" s="273">
        <v>1604475</v>
      </c>
      <c r="G162" s="196" t="s">
        <v>1578</v>
      </c>
      <c r="H162" s="196"/>
      <c r="I162" s="248" t="s">
        <v>587</v>
      </c>
      <c r="J162" s="196" t="s">
        <v>2035</v>
      </c>
      <c r="K162" s="270">
        <v>201807</v>
      </c>
      <c r="L162" s="271">
        <v>2018</v>
      </c>
      <c r="M162" s="271">
        <v>7</v>
      </c>
      <c r="N162" s="272">
        <v>43293</v>
      </c>
      <c r="O162" s="272" t="s">
        <v>2007</v>
      </c>
      <c r="P162" s="274" t="s">
        <v>2198</v>
      </c>
      <c r="Q162" s="271"/>
    </row>
    <row r="163" spans="1:17" ht="45">
      <c r="A163" s="196" t="s">
        <v>2199</v>
      </c>
      <c r="B163" s="196" t="s">
        <v>2200</v>
      </c>
      <c r="C163" s="196" t="s">
        <v>2006</v>
      </c>
      <c r="D163" s="196" t="s">
        <v>1583</v>
      </c>
      <c r="E163" s="196" t="s">
        <v>300</v>
      </c>
      <c r="F163" s="273">
        <v>25000</v>
      </c>
      <c r="G163" s="196" t="s">
        <v>1578</v>
      </c>
      <c r="H163" s="196"/>
      <c r="I163" s="248"/>
      <c r="J163" s="196" t="s">
        <v>1654</v>
      </c>
      <c r="K163" s="270">
        <v>201807</v>
      </c>
      <c r="L163" s="271">
        <v>2018</v>
      </c>
      <c r="M163" s="271">
        <v>7</v>
      </c>
      <c r="N163" s="272">
        <v>43292</v>
      </c>
      <c r="O163" s="272" t="s">
        <v>2007</v>
      </c>
      <c r="P163" s="274"/>
      <c r="Q163" s="271"/>
    </row>
    <row r="164" spans="1:17" ht="60">
      <c r="A164" s="196" t="s">
        <v>2201</v>
      </c>
      <c r="B164" s="196" t="s">
        <v>2202</v>
      </c>
      <c r="C164" s="196" t="s">
        <v>2006</v>
      </c>
      <c r="D164" s="196" t="s">
        <v>3</v>
      </c>
      <c r="E164" s="196" t="s">
        <v>445</v>
      </c>
      <c r="F164" s="273">
        <v>200000</v>
      </c>
      <c r="G164" s="196" t="s">
        <v>1560</v>
      </c>
      <c r="H164" s="196"/>
      <c r="I164" s="248" t="s">
        <v>573</v>
      </c>
      <c r="J164" s="196" t="s">
        <v>2035</v>
      </c>
      <c r="K164" s="270">
        <v>201807</v>
      </c>
      <c r="L164" s="271">
        <v>2018</v>
      </c>
      <c r="M164" s="271">
        <v>7</v>
      </c>
      <c r="N164" s="272">
        <v>43292</v>
      </c>
      <c r="O164" s="272" t="s">
        <v>2007</v>
      </c>
      <c r="P164" s="274"/>
      <c r="Q164" s="271"/>
    </row>
    <row r="165" spans="1:17" ht="60">
      <c r="A165" s="196" t="s">
        <v>2203</v>
      </c>
      <c r="B165" s="196" t="s">
        <v>2204</v>
      </c>
      <c r="C165" s="196" t="s">
        <v>2006</v>
      </c>
      <c r="D165" s="196" t="s">
        <v>1661</v>
      </c>
      <c r="E165" s="196" t="s">
        <v>84</v>
      </c>
      <c r="F165" s="273">
        <v>525000</v>
      </c>
      <c r="G165" s="196" t="s">
        <v>1578</v>
      </c>
      <c r="H165" s="196"/>
      <c r="I165" s="248" t="s">
        <v>292</v>
      </c>
      <c r="J165" s="196" t="s">
        <v>2035</v>
      </c>
      <c r="K165" s="270">
        <v>201807</v>
      </c>
      <c r="L165" s="271">
        <v>2018</v>
      </c>
      <c r="M165" s="271">
        <v>7</v>
      </c>
      <c r="N165" s="272">
        <v>43292</v>
      </c>
      <c r="O165" s="272" t="s">
        <v>2007</v>
      </c>
      <c r="P165" s="274"/>
      <c r="Q165" s="271"/>
    </row>
    <row r="166" spans="1:17" ht="30">
      <c r="A166" s="196" t="s">
        <v>2205</v>
      </c>
      <c r="B166" s="196" t="s">
        <v>2206</v>
      </c>
      <c r="C166" s="196" t="s">
        <v>1561</v>
      </c>
      <c r="D166" s="196" t="s">
        <v>4</v>
      </c>
      <c r="E166" s="196" t="s">
        <v>126</v>
      </c>
      <c r="F166" s="273">
        <v>500000</v>
      </c>
      <c r="G166" s="196" t="s">
        <v>1567</v>
      </c>
      <c r="H166" s="196"/>
      <c r="I166" s="248" t="s">
        <v>521</v>
      </c>
      <c r="J166" s="196" t="s">
        <v>2035</v>
      </c>
      <c r="K166" s="270">
        <v>201807</v>
      </c>
      <c r="L166" s="271">
        <v>2018</v>
      </c>
      <c r="M166" s="271">
        <v>7</v>
      </c>
      <c r="N166" s="272">
        <v>43292</v>
      </c>
      <c r="O166" s="272" t="s">
        <v>1658</v>
      </c>
      <c r="P166" s="274"/>
      <c r="Q166" s="271"/>
    </row>
    <row r="167" spans="1:17" ht="30">
      <c r="A167" s="196" t="s">
        <v>123</v>
      </c>
      <c r="B167" s="196" t="s">
        <v>2207</v>
      </c>
      <c r="C167" s="196" t="s">
        <v>1561</v>
      </c>
      <c r="D167" s="196" t="s">
        <v>4</v>
      </c>
      <c r="E167" s="196" t="s">
        <v>126</v>
      </c>
      <c r="F167" s="273">
        <v>1000000</v>
      </c>
      <c r="G167" s="196" t="s">
        <v>1567</v>
      </c>
      <c r="H167" s="196"/>
      <c r="I167" s="255" t="s">
        <v>2208</v>
      </c>
      <c r="J167" s="196" t="s">
        <v>2035</v>
      </c>
      <c r="K167" s="270">
        <v>201807</v>
      </c>
      <c r="L167" s="271">
        <v>2018</v>
      </c>
      <c r="M167" s="271">
        <v>7</v>
      </c>
      <c r="N167" s="272">
        <v>43292</v>
      </c>
      <c r="O167" s="272" t="s">
        <v>1658</v>
      </c>
      <c r="P167" s="274"/>
      <c r="Q167" s="271"/>
    </row>
    <row r="168" spans="1:17" ht="45">
      <c r="A168" s="196" t="s">
        <v>2209</v>
      </c>
      <c r="B168" s="196" t="s">
        <v>1258</v>
      </c>
      <c r="C168" s="196" t="s">
        <v>2006</v>
      </c>
      <c r="D168" s="196" t="s">
        <v>1581</v>
      </c>
      <c r="E168" s="196" t="s">
        <v>154</v>
      </c>
      <c r="F168" s="273">
        <v>250000</v>
      </c>
      <c r="G168" s="196" t="s">
        <v>1578</v>
      </c>
      <c r="H168" s="196"/>
      <c r="I168" s="248"/>
      <c r="J168" s="196" t="s">
        <v>1654</v>
      </c>
      <c r="K168" s="270">
        <v>201807</v>
      </c>
      <c r="L168" s="271">
        <v>2018</v>
      </c>
      <c r="M168" s="271">
        <v>7</v>
      </c>
      <c r="N168" s="272">
        <v>43290</v>
      </c>
      <c r="O168" s="272" t="s">
        <v>2007</v>
      </c>
      <c r="P168" s="274"/>
      <c r="Q168" s="271"/>
    </row>
    <row r="169" spans="1:17" ht="30">
      <c r="A169" s="196" t="s">
        <v>2210</v>
      </c>
      <c r="B169" s="196" t="s">
        <v>2211</v>
      </c>
      <c r="C169" s="196" t="s">
        <v>2006</v>
      </c>
      <c r="D169" s="196" t="s">
        <v>2</v>
      </c>
      <c r="E169" s="196" t="s">
        <v>466</v>
      </c>
      <c r="F169" s="273">
        <v>400000</v>
      </c>
      <c r="G169" s="196" t="s">
        <v>1560</v>
      </c>
      <c r="H169" s="196"/>
      <c r="I169" s="248" t="s">
        <v>462</v>
      </c>
      <c r="J169" s="196" t="s">
        <v>2035</v>
      </c>
      <c r="K169" s="270">
        <v>201807</v>
      </c>
      <c r="L169" s="271">
        <v>2018</v>
      </c>
      <c r="M169" s="271">
        <v>7</v>
      </c>
      <c r="N169" s="272">
        <v>43290</v>
      </c>
      <c r="O169" s="272" t="s">
        <v>2007</v>
      </c>
      <c r="P169" s="274"/>
      <c r="Q169" s="271"/>
    </row>
    <row r="170" spans="1:17" ht="30">
      <c r="A170" s="196" t="s">
        <v>2212</v>
      </c>
      <c r="B170" s="196" t="s">
        <v>2213</v>
      </c>
      <c r="C170" s="196" t="s">
        <v>1565</v>
      </c>
      <c r="D170" s="196" t="s">
        <v>5</v>
      </c>
      <c r="E170" s="196" t="s">
        <v>601</v>
      </c>
      <c r="F170" s="273">
        <v>700000</v>
      </c>
      <c r="G170" s="196" t="s">
        <v>1560</v>
      </c>
      <c r="H170" s="196"/>
      <c r="I170" s="248" t="s">
        <v>597</v>
      </c>
      <c r="J170" s="196" t="s">
        <v>2035</v>
      </c>
      <c r="K170" s="270">
        <v>201806</v>
      </c>
      <c r="L170" s="271">
        <v>2018</v>
      </c>
      <c r="M170" s="271">
        <v>6</v>
      </c>
      <c r="N170" s="272">
        <v>43265</v>
      </c>
      <c r="O170" s="272" t="s">
        <v>1658</v>
      </c>
      <c r="P170" s="274"/>
      <c r="Q170" s="271"/>
    </row>
    <row r="171" spans="1:17" ht="30">
      <c r="A171" s="159" t="s">
        <v>1434</v>
      </c>
      <c r="B171" s="159" t="s">
        <v>534</v>
      </c>
      <c r="C171" s="159" t="s">
        <v>2006</v>
      </c>
      <c r="D171" s="159" t="s">
        <v>1572</v>
      </c>
      <c r="E171" s="159" t="s">
        <v>84</v>
      </c>
      <c r="F171" s="164">
        <v>300000</v>
      </c>
      <c r="G171" s="159" t="s">
        <v>1578</v>
      </c>
      <c r="H171" s="159" t="s">
        <v>2214</v>
      </c>
      <c r="I171" s="171" t="s">
        <v>1432</v>
      </c>
      <c r="J171" s="159" t="s">
        <v>2041</v>
      </c>
      <c r="K171" s="161">
        <v>201806</v>
      </c>
      <c r="L171" s="162">
        <v>2018</v>
      </c>
      <c r="M171" s="162">
        <v>6</v>
      </c>
      <c r="N171" s="163">
        <v>43265</v>
      </c>
      <c r="O171" s="163" t="s">
        <v>2007</v>
      </c>
      <c r="P171" s="274"/>
      <c r="Q171" s="271"/>
    </row>
    <row r="172" spans="1:17" ht="45">
      <c r="A172" s="276" t="s">
        <v>2215</v>
      </c>
      <c r="B172" s="196" t="s">
        <v>2216</v>
      </c>
      <c r="C172" s="196" t="s">
        <v>1565</v>
      </c>
      <c r="D172" s="196" t="s">
        <v>1581</v>
      </c>
      <c r="E172" s="196" t="s">
        <v>84</v>
      </c>
      <c r="F172" s="273">
        <v>15000</v>
      </c>
      <c r="G172" s="277" t="s">
        <v>1578</v>
      </c>
      <c r="H172" s="196"/>
      <c r="I172" s="248" t="s">
        <v>2217</v>
      </c>
      <c r="J172" s="196" t="s">
        <v>2041</v>
      </c>
      <c r="K172" s="270">
        <v>201806</v>
      </c>
      <c r="L172" s="271">
        <v>2018</v>
      </c>
      <c r="M172" s="271">
        <v>6</v>
      </c>
      <c r="N172" s="272">
        <v>43265</v>
      </c>
      <c r="O172" s="272" t="s">
        <v>1658</v>
      </c>
      <c r="P172" s="274"/>
      <c r="Q172" s="271"/>
    </row>
    <row r="173" spans="1:17" ht="45">
      <c r="A173" s="196" t="s">
        <v>2218</v>
      </c>
      <c r="B173" s="196" t="s">
        <v>2219</v>
      </c>
      <c r="C173" s="196" t="s">
        <v>1565</v>
      </c>
      <c r="D173" s="196" t="s">
        <v>5</v>
      </c>
      <c r="E173" s="196" t="s">
        <v>621</v>
      </c>
      <c r="F173" s="273">
        <v>275000</v>
      </c>
      <c r="G173" s="196" t="s">
        <v>1578</v>
      </c>
      <c r="H173" s="196"/>
      <c r="I173" s="248" t="s">
        <v>617</v>
      </c>
      <c r="J173" s="196" t="s">
        <v>2035</v>
      </c>
      <c r="K173" s="270">
        <v>201806</v>
      </c>
      <c r="L173" s="271">
        <v>2018</v>
      </c>
      <c r="M173" s="271">
        <v>6</v>
      </c>
      <c r="N173" s="272">
        <v>43264</v>
      </c>
      <c r="O173" s="272" t="s">
        <v>1658</v>
      </c>
      <c r="P173" s="196"/>
      <c r="Q173" s="271"/>
    </row>
    <row r="174" spans="1:17" ht="45" customHeight="1">
      <c r="A174" s="159" t="s">
        <v>2220</v>
      </c>
      <c r="B174" s="159" t="s">
        <v>534</v>
      </c>
      <c r="C174" s="159" t="s">
        <v>2006</v>
      </c>
      <c r="D174" s="159" t="s">
        <v>1572</v>
      </c>
      <c r="E174" s="159" t="s">
        <v>84</v>
      </c>
      <c r="F174" s="160">
        <v>200000</v>
      </c>
      <c r="G174" s="159" t="s">
        <v>1578</v>
      </c>
      <c r="H174" s="159" t="s">
        <v>2214</v>
      </c>
      <c r="I174" s="171" t="s">
        <v>1429</v>
      </c>
      <c r="J174" s="159" t="s">
        <v>2041</v>
      </c>
      <c r="K174" s="161">
        <v>201806</v>
      </c>
      <c r="L174" s="162">
        <v>2018</v>
      </c>
      <c r="M174" s="162">
        <v>6</v>
      </c>
      <c r="N174" s="163">
        <v>43264</v>
      </c>
      <c r="O174" s="163" t="s">
        <v>2007</v>
      </c>
      <c r="P174" s="274"/>
      <c r="Q174" s="271"/>
    </row>
    <row r="175" spans="1:17" ht="45">
      <c r="A175" s="159" t="s">
        <v>615</v>
      </c>
      <c r="B175" s="159" t="s">
        <v>2221</v>
      </c>
      <c r="C175" s="159" t="s">
        <v>1565</v>
      </c>
      <c r="D175" s="159" t="s">
        <v>1579</v>
      </c>
      <c r="E175" s="159" t="s">
        <v>84</v>
      </c>
      <c r="F175" s="164">
        <v>400000</v>
      </c>
      <c r="G175" s="159" t="s">
        <v>1567</v>
      </c>
      <c r="H175" s="159"/>
      <c r="I175" s="171" t="s">
        <v>613</v>
      </c>
      <c r="J175" s="159" t="s">
        <v>2035</v>
      </c>
      <c r="K175" s="161">
        <v>201806</v>
      </c>
      <c r="L175" s="162">
        <v>2018</v>
      </c>
      <c r="M175" s="162">
        <v>6</v>
      </c>
      <c r="N175" s="163">
        <v>43263</v>
      </c>
      <c r="O175" s="163" t="s">
        <v>2007</v>
      </c>
      <c r="P175" s="274"/>
      <c r="Q175" s="271"/>
    </row>
    <row r="176" spans="1:17" ht="30">
      <c r="A176" s="195" t="s">
        <v>1320</v>
      </c>
      <c r="B176" s="159" t="s">
        <v>411</v>
      </c>
      <c r="C176" s="159" t="s">
        <v>2006</v>
      </c>
      <c r="D176" s="159" t="s">
        <v>4</v>
      </c>
      <c r="E176" s="159" t="s">
        <v>2222</v>
      </c>
      <c r="F176" s="164">
        <v>100000</v>
      </c>
      <c r="G176" s="159" t="s">
        <v>1578</v>
      </c>
      <c r="H176" s="159"/>
      <c r="I176" s="171" t="s">
        <v>1318</v>
      </c>
      <c r="J176" s="159" t="s">
        <v>2041</v>
      </c>
      <c r="K176" s="161">
        <v>201806</v>
      </c>
      <c r="L176" s="162">
        <v>2016</v>
      </c>
      <c r="M176" s="162">
        <v>6</v>
      </c>
      <c r="N176" s="163">
        <v>43262</v>
      </c>
      <c r="O176" s="163" t="s">
        <v>2007</v>
      </c>
      <c r="P176" s="274"/>
      <c r="Q176" s="271"/>
    </row>
    <row r="177" spans="1:17" ht="45">
      <c r="A177" s="196" t="s">
        <v>2223</v>
      </c>
      <c r="B177" s="196" t="s">
        <v>2224</v>
      </c>
      <c r="C177" s="196" t="s">
        <v>1565</v>
      </c>
      <c r="D177" s="196" t="s">
        <v>1582</v>
      </c>
      <c r="E177" s="196" t="s">
        <v>1138</v>
      </c>
      <c r="F177" s="273">
        <v>48000</v>
      </c>
      <c r="G177" s="196" t="s">
        <v>1573</v>
      </c>
      <c r="H177" s="196"/>
      <c r="I177" s="248"/>
      <c r="J177" s="196" t="s">
        <v>1654</v>
      </c>
      <c r="K177" s="270">
        <v>201806</v>
      </c>
      <c r="L177" s="271">
        <v>2018</v>
      </c>
      <c r="M177" s="271">
        <v>6</v>
      </c>
      <c r="N177" s="272">
        <v>43256</v>
      </c>
      <c r="O177" s="272" t="s">
        <v>1658</v>
      </c>
      <c r="P177" s="196"/>
      <c r="Q177" s="271"/>
    </row>
    <row r="178" spans="1:17" ht="45">
      <c r="A178" s="196" t="s">
        <v>628</v>
      </c>
      <c r="B178" s="196" t="s">
        <v>2225</v>
      </c>
      <c r="C178" s="196" t="s">
        <v>1565</v>
      </c>
      <c r="D178" s="196" t="s">
        <v>1662</v>
      </c>
      <c r="E178" s="196" t="s">
        <v>385</v>
      </c>
      <c r="F178" s="273">
        <v>50000</v>
      </c>
      <c r="G178" s="196" t="s">
        <v>1578</v>
      </c>
      <c r="H178" s="196"/>
      <c r="I178" s="248" t="s">
        <v>627</v>
      </c>
      <c r="J178" s="196" t="s">
        <v>2035</v>
      </c>
      <c r="K178" s="270">
        <v>201805</v>
      </c>
      <c r="L178" s="271">
        <v>2018</v>
      </c>
      <c r="M178" s="271">
        <v>5</v>
      </c>
      <c r="N178" s="272">
        <v>43244</v>
      </c>
      <c r="O178" s="272" t="s">
        <v>1658</v>
      </c>
      <c r="P178" s="274"/>
      <c r="Q178" s="271"/>
    </row>
    <row r="179" spans="1:17" ht="45">
      <c r="A179" s="196" t="s">
        <v>2226</v>
      </c>
      <c r="B179" s="196" t="s">
        <v>328</v>
      </c>
      <c r="C179" s="196" t="s">
        <v>1565</v>
      </c>
      <c r="D179" s="196" t="s">
        <v>1662</v>
      </c>
      <c r="E179" s="196" t="s">
        <v>329</v>
      </c>
      <c r="F179" s="273">
        <v>100000</v>
      </c>
      <c r="G179" s="196" t="s">
        <v>1578</v>
      </c>
      <c r="H179" s="196"/>
      <c r="I179" s="248" t="s">
        <v>2227</v>
      </c>
      <c r="J179" s="196" t="s">
        <v>2035</v>
      </c>
      <c r="K179" s="270">
        <v>201805</v>
      </c>
      <c r="L179" s="271">
        <v>2018</v>
      </c>
      <c r="M179" s="271">
        <v>5</v>
      </c>
      <c r="N179" s="272">
        <v>43243</v>
      </c>
      <c r="O179" s="272" t="s">
        <v>1658</v>
      </c>
      <c r="P179" s="274"/>
      <c r="Q179" s="271"/>
    </row>
    <row r="180" spans="1:17" ht="30">
      <c r="A180" s="197" t="s">
        <v>2228</v>
      </c>
      <c r="B180" s="197" t="s">
        <v>2229</v>
      </c>
      <c r="C180" s="197" t="s">
        <v>1561</v>
      </c>
      <c r="D180" s="197" t="s">
        <v>3</v>
      </c>
      <c r="E180" s="197" t="s">
        <v>154</v>
      </c>
      <c r="F180" s="257">
        <v>1500000</v>
      </c>
      <c r="G180" s="197" t="s">
        <v>1567</v>
      </c>
      <c r="H180" s="197"/>
      <c r="I180" s="258" t="s">
        <v>345</v>
      </c>
      <c r="J180" s="197" t="s">
        <v>2035</v>
      </c>
      <c r="K180" s="259">
        <v>201805</v>
      </c>
      <c r="L180" s="260">
        <v>2018</v>
      </c>
      <c r="M180" s="260">
        <v>5</v>
      </c>
      <c r="N180" s="261">
        <v>43242</v>
      </c>
      <c r="O180" s="261" t="s">
        <v>1658</v>
      </c>
      <c r="P180" s="262"/>
      <c r="Q180" s="260"/>
    </row>
    <row r="181" spans="1:17" ht="30" customHeight="1">
      <c r="A181" s="196" t="s">
        <v>640</v>
      </c>
      <c r="B181" s="196" t="s">
        <v>2230</v>
      </c>
      <c r="C181" s="196" t="s">
        <v>1565</v>
      </c>
      <c r="D181" s="196" t="s">
        <v>1662</v>
      </c>
      <c r="E181" s="196" t="s">
        <v>1547</v>
      </c>
      <c r="F181" s="273">
        <v>100000</v>
      </c>
      <c r="G181" s="196" t="s">
        <v>1578</v>
      </c>
      <c r="H181" s="196"/>
      <c r="I181" s="248" t="s">
        <v>638</v>
      </c>
      <c r="J181" s="196" t="s">
        <v>2035</v>
      </c>
      <c r="K181" s="270">
        <v>201805</v>
      </c>
      <c r="L181" s="271">
        <v>2018</v>
      </c>
      <c r="M181" s="271">
        <v>5</v>
      </c>
      <c r="N181" s="272">
        <v>43235</v>
      </c>
      <c r="O181" s="272" t="s">
        <v>1658</v>
      </c>
      <c r="P181" s="274"/>
      <c r="Q181" s="271"/>
    </row>
    <row r="182" spans="1:17" ht="43.5" customHeight="1">
      <c r="A182" s="282" t="s">
        <v>1240</v>
      </c>
      <c r="B182" s="196" t="s">
        <v>2116</v>
      </c>
      <c r="C182" s="196" t="s">
        <v>1565</v>
      </c>
      <c r="D182" s="196" t="s">
        <v>1582</v>
      </c>
      <c r="E182" s="196" t="s">
        <v>84</v>
      </c>
      <c r="F182" s="269">
        <v>1000000</v>
      </c>
      <c r="G182" s="277" t="s">
        <v>1564</v>
      </c>
      <c r="H182" s="196"/>
      <c r="I182" s="248" t="s">
        <v>1239</v>
      </c>
      <c r="J182" s="196" t="s">
        <v>2041</v>
      </c>
      <c r="K182" s="270">
        <v>201805</v>
      </c>
      <c r="L182" s="271">
        <v>2018</v>
      </c>
      <c r="M182" s="271">
        <v>5</v>
      </c>
      <c r="N182" s="272">
        <v>43225</v>
      </c>
      <c r="O182" s="272" t="s">
        <v>1658</v>
      </c>
      <c r="P182" s="274"/>
      <c r="Q182" s="271"/>
    </row>
    <row r="183" spans="1:17" ht="30" customHeight="1">
      <c r="A183" s="196" t="s">
        <v>444</v>
      </c>
      <c r="B183" s="196" t="s">
        <v>2231</v>
      </c>
      <c r="C183" s="196" t="s">
        <v>1565</v>
      </c>
      <c r="D183" s="196" t="s">
        <v>3</v>
      </c>
      <c r="E183" s="196"/>
      <c r="F183" s="273">
        <v>300000</v>
      </c>
      <c r="G183" s="196" t="s">
        <v>1576</v>
      </c>
      <c r="H183" s="196"/>
      <c r="I183" s="248" t="s">
        <v>442</v>
      </c>
      <c r="J183" s="196" t="s">
        <v>2035</v>
      </c>
      <c r="K183" s="270">
        <v>201805</v>
      </c>
      <c r="L183" s="271">
        <v>2018</v>
      </c>
      <c r="M183" s="271">
        <v>5</v>
      </c>
      <c r="N183" s="272">
        <v>43223</v>
      </c>
      <c r="O183" s="272" t="s">
        <v>1658</v>
      </c>
      <c r="P183" s="274"/>
      <c r="Q183" s="271"/>
    </row>
    <row r="184" spans="1:17" ht="30" customHeight="1">
      <c r="A184" s="196" t="s">
        <v>2232</v>
      </c>
      <c r="B184" s="196" t="s">
        <v>2233</v>
      </c>
      <c r="C184" s="196" t="s">
        <v>1565</v>
      </c>
      <c r="D184" s="196" t="s">
        <v>1662</v>
      </c>
      <c r="E184" s="196" t="s">
        <v>421</v>
      </c>
      <c r="F184" s="273">
        <v>50000</v>
      </c>
      <c r="G184" s="196" t="s">
        <v>1578</v>
      </c>
      <c r="H184" s="196"/>
      <c r="I184" s="248" t="s">
        <v>2234</v>
      </c>
      <c r="J184" s="196" t="s">
        <v>2035</v>
      </c>
      <c r="K184" s="270">
        <v>201805</v>
      </c>
      <c r="L184" s="271">
        <v>2018</v>
      </c>
      <c r="M184" s="271">
        <v>5</v>
      </c>
      <c r="N184" s="272">
        <v>43222</v>
      </c>
      <c r="O184" s="272" t="s">
        <v>1658</v>
      </c>
      <c r="P184" s="274"/>
      <c r="Q184" s="271"/>
    </row>
    <row r="185" spans="1:17" ht="45" customHeight="1">
      <c r="A185" s="276" t="s">
        <v>2235</v>
      </c>
      <c r="B185" s="196" t="s">
        <v>732</v>
      </c>
      <c r="C185" s="196" t="s">
        <v>1565</v>
      </c>
      <c r="D185" s="196" t="s">
        <v>1662</v>
      </c>
      <c r="E185" s="196" t="s">
        <v>682</v>
      </c>
      <c r="F185" s="269">
        <v>30000</v>
      </c>
      <c r="G185" s="277" t="s">
        <v>1578</v>
      </c>
      <c r="H185" s="196"/>
      <c r="I185" s="248" t="s">
        <v>843</v>
      </c>
      <c r="J185" s="196" t="s">
        <v>2041</v>
      </c>
      <c r="K185" s="270">
        <v>201805</v>
      </c>
      <c r="L185" s="271">
        <v>2018</v>
      </c>
      <c r="M185" s="271">
        <v>5</v>
      </c>
      <c r="N185" s="272">
        <v>43222</v>
      </c>
      <c r="O185" s="272" t="s">
        <v>1658</v>
      </c>
      <c r="P185" s="274"/>
      <c r="Q185" s="271"/>
    </row>
    <row r="186" spans="1:17" ht="30" customHeight="1">
      <c r="A186" s="196" t="s">
        <v>2236</v>
      </c>
      <c r="B186" s="196" t="s">
        <v>2237</v>
      </c>
      <c r="C186" s="196" t="s">
        <v>1561</v>
      </c>
      <c r="D186" s="196" t="s">
        <v>6</v>
      </c>
      <c r="E186" s="196" t="s">
        <v>572</v>
      </c>
      <c r="F186" s="273">
        <v>400000</v>
      </c>
      <c r="G186" s="196" t="s">
        <v>1567</v>
      </c>
      <c r="H186" s="196"/>
      <c r="I186" s="248" t="s">
        <v>568</v>
      </c>
      <c r="J186" s="196" t="s">
        <v>2035</v>
      </c>
      <c r="K186" s="270">
        <v>201805</v>
      </c>
      <c r="L186" s="271">
        <v>2018</v>
      </c>
      <c r="M186" s="271">
        <v>5</v>
      </c>
      <c r="N186" s="272">
        <v>43221</v>
      </c>
      <c r="O186" s="272" t="s">
        <v>1658</v>
      </c>
      <c r="P186" s="274"/>
      <c r="Q186" s="271"/>
    </row>
    <row r="187" spans="1:17" ht="30" customHeight="1">
      <c r="A187" s="196" t="s">
        <v>2238</v>
      </c>
      <c r="B187" s="196" t="s">
        <v>211</v>
      </c>
      <c r="C187" s="196" t="s">
        <v>1565</v>
      </c>
      <c r="D187" s="196" t="s">
        <v>2</v>
      </c>
      <c r="E187" s="196"/>
      <c r="F187" s="273">
        <v>1250000</v>
      </c>
      <c r="G187" s="196" t="s">
        <v>1560</v>
      </c>
      <c r="H187" s="196"/>
      <c r="I187" s="248"/>
      <c r="J187" s="196" t="s">
        <v>2041</v>
      </c>
      <c r="K187" s="270">
        <v>201804</v>
      </c>
      <c r="L187" s="271">
        <v>2018</v>
      </c>
      <c r="M187" s="271">
        <v>4</v>
      </c>
      <c r="N187" s="272">
        <v>43218</v>
      </c>
      <c r="O187" s="272" t="s">
        <v>1658</v>
      </c>
      <c r="P187" s="274" t="s">
        <v>2239</v>
      </c>
      <c r="Q187" s="271"/>
    </row>
    <row r="188" spans="1:17" ht="30" customHeight="1">
      <c r="A188" s="196" t="s">
        <v>636</v>
      </c>
      <c r="B188" s="196" t="s">
        <v>2240</v>
      </c>
      <c r="C188" s="196" t="s">
        <v>1565</v>
      </c>
      <c r="D188" s="196" t="s">
        <v>2</v>
      </c>
      <c r="E188" s="196" t="s">
        <v>637</v>
      </c>
      <c r="F188" s="273">
        <v>368000</v>
      </c>
      <c r="G188" s="196" t="s">
        <v>1578</v>
      </c>
      <c r="H188" s="196"/>
      <c r="I188" s="248" t="s">
        <v>634</v>
      </c>
      <c r="J188" s="196" t="s">
        <v>2035</v>
      </c>
      <c r="K188" s="270">
        <v>201804</v>
      </c>
      <c r="L188" s="271">
        <v>2018</v>
      </c>
      <c r="M188" s="271">
        <v>4</v>
      </c>
      <c r="N188" s="272">
        <v>43217</v>
      </c>
      <c r="O188" s="272" t="s">
        <v>1658</v>
      </c>
      <c r="P188" s="274" t="s">
        <v>2241</v>
      </c>
      <c r="Q188" s="271"/>
    </row>
    <row r="189" spans="1:17" ht="43.5" customHeight="1">
      <c r="A189" s="196" t="s">
        <v>2242</v>
      </c>
      <c r="B189" s="196" t="s">
        <v>2243</v>
      </c>
      <c r="C189" s="196" t="s">
        <v>1565</v>
      </c>
      <c r="D189" s="196" t="s">
        <v>2</v>
      </c>
      <c r="E189" s="196" t="s">
        <v>182</v>
      </c>
      <c r="F189" s="273">
        <v>165000</v>
      </c>
      <c r="G189" s="196" t="s">
        <v>1578</v>
      </c>
      <c r="H189" s="196"/>
      <c r="I189" s="248" t="s">
        <v>670</v>
      </c>
      <c r="J189" s="196" t="s">
        <v>2035</v>
      </c>
      <c r="K189" s="270">
        <v>201804</v>
      </c>
      <c r="L189" s="271">
        <v>2018</v>
      </c>
      <c r="M189" s="271">
        <v>4</v>
      </c>
      <c r="N189" s="272">
        <v>43217</v>
      </c>
      <c r="O189" s="272" t="s">
        <v>1658</v>
      </c>
      <c r="P189" s="274"/>
      <c r="Q189" s="271"/>
    </row>
    <row r="190" spans="1:17" ht="30" customHeight="1">
      <c r="A190" s="196" t="s">
        <v>2244</v>
      </c>
      <c r="B190" s="196" t="s">
        <v>653</v>
      </c>
      <c r="C190" s="196" t="s">
        <v>1565</v>
      </c>
      <c r="D190" s="196" t="s">
        <v>6</v>
      </c>
      <c r="E190" s="196"/>
      <c r="F190" s="273">
        <v>500000</v>
      </c>
      <c r="G190" s="196" t="s">
        <v>1578</v>
      </c>
      <c r="H190" s="196"/>
      <c r="I190" s="248" t="s">
        <v>650</v>
      </c>
      <c r="J190" s="196" t="s">
        <v>2035</v>
      </c>
      <c r="K190" s="270">
        <v>201804</v>
      </c>
      <c r="L190" s="271">
        <v>2018</v>
      </c>
      <c r="M190" s="271">
        <v>4</v>
      </c>
      <c r="N190" s="272">
        <v>43215</v>
      </c>
      <c r="O190" s="272" t="s">
        <v>1658</v>
      </c>
      <c r="P190" s="274"/>
      <c r="Q190" s="271"/>
    </row>
    <row r="191" spans="1:17" ht="30" customHeight="1">
      <c r="A191" s="107" t="s">
        <v>2048</v>
      </c>
      <c r="B191" s="196" t="s">
        <v>147</v>
      </c>
      <c r="C191" s="196" t="s">
        <v>1565</v>
      </c>
      <c r="D191" s="196" t="s">
        <v>4</v>
      </c>
      <c r="E191" s="196" t="s">
        <v>929</v>
      </c>
      <c r="F191" s="273">
        <v>150000</v>
      </c>
      <c r="G191" s="277" t="s">
        <v>1578</v>
      </c>
      <c r="H191" s="196"/>
      <c r="I191" s="248" t="s">
        <v>926</v>
      </c>
      <c r="J191" s="196" t="s">
        <v>2041</v>
      </c>
      <c r="K191" s="270">
        <v>201804</v>
      </c>
      <c r="L191" s="271">
        <v>2018</v>
      </c>
      <c r="M191" s="271">
        <v>4</v>
      </c>
      <c r="N191" s="272">
        <v>43215</v>
      </c>
      <c r="O191" s="272" t="s">
        <v>1658</v>
      </c>
      <c r="P191" s="274"/>
      <c r="Q191" s="271"/>
    </row>
    <row r="192" spans="1:17" ht="43.5" customHeight="1">
      <c r="A192" s="107" t="s">
        <v>962</v>
      </c>
      <c r="B192" s="196" t="s">
        <v>147</v>
      </c>
      <c r="C192" s="196" t="s">
        <v>1565</v>
      </c>
      <c r="D192" s="196" t="s">
        <v>4</v>
      </c>
      <c r="E192" s="196" t="s">
        <v>1861</v>
      </c>
      <c r="F192" s="273">
        <v>500000</v>
      </c>
      <c r="G192" s="277" t="s">
        <v>1564</v>
      </c>
      <c r="H192" s="196"/>
      <c r="I192" s="248" t="s">
        <v>961</v>
      </c>
      <c r="J192" s="196" t="s">
        <v>2041</v>
      </c>
      <c r="K192" s="270">
        <v>201804</v>
      </c>
      <c r="L192" s="271">
        <v>2018</v>
      </c>
      <c r="M192" s="271">
        <v>4</v>
      </c>
      <c r="N192" s="272">
        <v>43215</v>
      </c>
      <c r="O192" s="272" t="s">
        <v>1658</v>
      </c>
      <c r="P192" s="274"/>
      <c r="Q192" s="271"/>
    </row>
    <row r="193" spans="1:17" ht="30" customHeight="1">
      <c r="A193" s="281" t="s">
        <v>2245</v>
      </c>
      <c r="B193" s="196" t="s">
        <v>2168</v>
      </c>
      <c r="C193" s="196" t="s">
        <v>1565</v>
      </c>
      <c r="D193" s="196" t="s">
        <v>4</v>
      </c>
      <c r="E193" s="196" t="s">
        <v>999</v>
      </c>
      <c r="F193" s="269">
        <v>150000</v>
      </c>
      <c r="G193" s="277" t="s">
        <v>1564</v>
      </c>
      <c r="H193" s="196"/>
      <c r="I193" s="172" t="s">
        <v>1283</v>
      </c>
      <c r="J193" s="196" t="s">
        <v>2041</v>
      </c>
      <c r="K193" s="270">
        <v>201804</v>
      </c>
      <c r="L193" s="271">
        <v>2018</v>
      </c>
      <c r="M193" s="271">
        <v>4</v>
      </c>
      <c r="N193" s="272">
        <v>43215</v>
      </c>
      <c r="O193" s="272" t="s">
        <v>1658</v>
      </c>
      <c r="P193" s="274"/>
      <c r="Q193" s="271"/>
    </row>
    <row r="194" spans="1:17" ht="30" customHeight="1">
      <c r="A194" s="196" t="s">
        <v>2246</v>
      </c>
      <c r="B194" s="196" t="s">
        <v>2103</v>
      </c>
      <c r="C194" s="196" t="s">
        <v>1565</v>
      </c>
      <c r="D194" s="196" t="s">
        <v>2</v>
      </c>
      <c r="E194" s="196" t="s">
        <v>2247</v>
      </c>
      <c r="F194" s="273">
        <v>325000</v>
      </c>
      <c r="G194" s="196" t="s">
        <v>1578</v>
      </c>
      <c r="H194" s="196"/>
      <c r="I194" s="248" t="s">
        <v>666</v>
      </c>
      <c r="J194" s="196" t="s">
        <v>2035</v>
      </c>
      <c r="K194" s="270">
        <v>201804</v>
      </c>
      <c r="L194" s="271">
        <v>2018</v>
      </c>
      <c r="M194" s="271">
        <v>4</v>
      </c>
      <c r="N194" s="272">
        <v>43213</v>
      </c>
      <c r="O194" s="272" t="s">
        <v>1658</v>
      </c>
      <c r="P194" s="274"/>
      <c r="Q194" s="271"/>
    </row>
    <row r="195" spans="1:17" ht="30" customHeight="1">
      <c r="A195" s="196" t="s">
        <v>2248</v>
      </c>
      <c r="B195" s="196" t="s">
        <v>2233</v>
      </c>
      <c r="C195" s="196" t="s">
        <v>1565</v>
      </c>
      <c r="D195" s="196" t="s">
        <v>1662</v>
      </c>
      <c r="E195" s="196" t="s">
        <v>1547</v>
      </c>
      <c r="F195" s="273">
        <v>100000</v>
      </c>
      <c r="G195" s="196" t="s">
        <v>1578</v>
      </c>
      <c r="H195" s="196"/>
      <c r="I195" s="248" t="s">
        <v>700</v>
      </c>
      <c r="J195" s="196" t="s">
        <v>2035</v>
      </c>
      <c r="K195" s="270">
        <v>201804</v>
      </c>
      <c r="L195" s="271">
        <v>2018</v>
      </c>
      <c r="M195" s="271">
        <v>4</v>
      </c>
      <c r="N195" s="272">
        <v>43213</v>
      </c>
      <c r="O195" s="272" t="s">
        <v>1658</v>
      </c>
      <c r="P195" s="274"/>
      <c r="Q195" s="271"/>
    </row>
    <row r="196" spans="1:17" ht="60" customHeight="1">
      <c r="A196" s="281" t="s">
        <v>2249</v>
      </c>
      <c r="B196" s="196" t="s">
        <v>328</v>
      </c>
      <c r="C196" s="196" t="s">
        <v>1565</v>
      </c>
      <c r="D196" s="196" t="s">
        <v>6</v>
      </c>
      <c r="E196" s="196" t="s">
        <v>6</v>
      </c>
      <c r="F196" s="269">
        <v>300000</v>
      </c>
      <c r="G196" s="277" t="s">
        <v>1564</v>
      </c>
      <c r="H196" s="196"/>
      <c r="I196" s="248" t="s">
        <v>1193</v>
      </c>
      <c r="J196" s="196" t="s">
        <v>2041</v>
      </c>
      <c r="K196" s="270">
        <v>201804</v>
      </c>
      <c r="L196" s="271">
        <v>2018</v>
      </c>
      <c r="M196" s="271">
        <v>4</v>
      </c>
      <c r="N196" s="272">
        <v>43211</v>
      </c>
      <c r="O196" s="272" t="s">
        <v>1658</v>
      </c>
      <c r="P196" s="274"/>
      <c r="Q196" s="271"/>
    </row>
    <row r="197" spans="1:17" ht="30" customHeight="1">
      <c r="A197" s="275" t="s">
        <v>2250</v>
      </c>
      <c r="B197" s="275" t="s">
        <v>242</v>
      </c>
      <c r="C197" s="275" t="s">
        <v>1561</v>
      </c>
      <c r="D197" s="275" t="s">
        <v>7</v>
      </c>
      <c r="E197" s="275" t="s">
        <v>485</v>
      </c>
      <c r="F197" s="278">
        <v>500000</v>
      </c>
      <c r="G197" s="275" t="s">
        <v>1567</v>
      </c>
      <c r="H197" s="275"/>
      <c r="I197" s="248" t="s">
        <v>698</v>
      </c>
      <c r="J197" s="275" t="s">
        <v>2035</v>
      </c>
      <c r="K197" s="248">
        <v>201804</v>
      </c>
      <c r="L197" s="279">
        <v>2018</v>
      </c>
      <c r="M197" s="279">
        <v>4</v>
      </c>
      <c r="N197" s="280">
        <v>43207</v>
      </c>
      <c r="O197" s="280" t="s">
        <v>1658</v>
      </c>
      <c r="P197" s="255"/>
      <c r="Q197" s="279"/>
    </row>
    <row r="198" spans="1:17" ht="30" customHeight="1">
      <c r="A198" s="283" t="s">
        <v>2251</v>
      </c>
      <c r="B198" s="196" t="s">
        <v>2252</v>
      </c>
      <c r="C198" s="196" t="s">
        <v>1563</v>
      </c>
      <c r="D198" s="196" t="s">
        <v>1579</v>
      </c>
      <c r="E198" s="196" t="s">
        <v>84</v>
      </c>
      <c r="F198" s="269">
        <v>150000</v>
      </c>
      <c r="G198" s="277" t="s">
        <v>1567</v>
      </c>
      <c r="H198" s="196"/>
      <c r="I198" s="248" t="s">
        <v>1219</v>
      </c>
      <c r="J198" s="196" t="s">
        <v>2041</v>
      </c>
      <c r="K198" s="270">
        <v>201804</v>
      </c>
      <c r="L198" s="271">
        <v>2018</v>
      </c>
      <c r="M198" s="271">
        <v>4</v>
      </c>
      <c r="N198" s="272">
        <v>43201</v>
      </c>
      <c r="O198" s="272" t="s">
        <v>1658</v>
      </c>
      <c r="P198" s="274"/>
      <c r="Q198" s="271"/>
    </row>
    <row r="199" spans="1:17" ht="30">
      <c r="A199" s="196" t="s">
        <v>1452</v>
      </c>
      <c r="B199" s="196" t="s">
        <v>76</v>
      </c>
      <c r="C199" s="196" t="s">
        <v>1563</v>
      </c>
      <c r="D199" s="196" t="s">
        <v>1579</v>
      </c>
      <c r="E199" s="196" t="s">
        <v>84</v>
      </c>
      <c r="F199" s="269">
        <v>250000</v>
      </c>
      <c r="G199" s="196" t="s">
        <v>1567</v>
      </c>
      <c r="H199" s="196" t="s">
        <v>2253</v>
      </c>
      <c r="I199" s="248" t="s">
        <v>1450</v>
      </c>
      <c r="J199" s="196" t="s">
        <v>2041</v>
      </c>
      <c r="K199" s="270">
        <v>201804</v>
      </c>
      <c r="L199" s="271">
        <v>2018</v>
      </c>
      <c r="M199" s="271">
        <v>4</v>
      </c>
      <c r="N199" s="272">
        <v>43201</v>
      </c>
      <c r="O199" s="272" t="s">
        <v>1658</v>
      </c>
      <c r="P199" s="196"/>
      <c r="Q199" s="271"/>
    </row>
    <row r="200" spans="1:17" ht="30">
      <c r="A200" s="275" t="s">
        <v>2254</v>
      </c>
      <c r="B200" s="275" t="s">
        <v>2171</v>
      </c>
      <c r="C200" s="275" t="s">
        <v>1561</v>
      </c>
      <c r="D200" s="275" t="s">
        <v>7</v>
      </c>
      <c r="E200" s="275" t="s">
        <v>494</v>
      </c>
      <c r="F200" s="278">
        <v>2000000</v>
      </c>
      <c r="G200" s="275" t="s">
        <v>1567</v>
      </c>
      <c r="H200" s="275"/>
      <c r="I200" s="248" t="s">
        <v>643</v>
      </c>
      <c r="J200" s="275" t="s">
        <v>2035</v>
      </c>
      <c r="K200" s="248">
        <v>201804</v>
      </c>
      <c r="L200" s="279">
        <v>2018</v>
      </c>
      <c r="M200" s="279">
        <v>4</v>
      </c>
      <c r="N200" s="280">
        <v>43201</v>
      </c>
      <c r="O200" s="280" t="s">
        <v>1658</v>
      </c>
      <c r="P200" s="255"/>
      <c r="Q200" s="279"/>
    </row>
    <row r="201" spans="1:17" ht="30" customHeight="1">
      <c r="A201" s="196" t="s">
        <v>664</v>
      </c>
      <c r="B201" s="196" t="s">
        <v>2255</v>
      </c>
      <c r="C201" s="196" t="s">
        <v>1565</v>
      </c>
      <c r="D201" s="196" t="s">
        <v>1581</v>
      </c>
      <c r="E201" s="196" t="s">
        <v>385</v>
      </c>
      <c r="F201" s="273">
        <v>200000</v>
      </c>
      <c r="G201" s="196" t="s">
        <v>1578</v>
      </c>
      <c r="H201" s="196"/>
      <c r="I201" s="248" t="s">
        <v>662</v>
      </c>
      <c r="J201" s="196" t="s">
        <v>2035</v>
      </c>
      <c r="K201" s="270">
        <v>201804</v>
      </c>
      <c r="L201" s="271">
        <v>2018</v>
      </c>
      <c r="M201" s="271">
        <v>4</v>
      </c>
      <c r="N201" s="272">
        <v>43200</v>
      </c>
      <c r="O201" s="272" t="s">
        <v>1658</v>
      </c>
      <c r="P201" s="274"/>
      <c r="Q201" s="271"/>
    </row>
    <row r="202" spans="1:17" ht="30" customHeight="1">
      <c r="A202" s="196" t="s">
        <v>2256</v>
      </c>
      <c r="B202" s="196" t="s">
        <v>856</v>
      </c>
      <c r="C202" s="196" t="s">
        <v>1565</v>
      </c>
      <c r="D202" s="196" t="s">
        <v>2</v>
      </c>
      <c r="E202" s="196" t="s">
        <v>2122</v>
      </c>
      <c r="F202" s="269">
        <v>799000</v>
      </c>
      <c r="G202" s="196" t="s">
        <v>1562</v>
      </c>
      <c r="H202" s="196" t="s">
        <v>2257</v>
      </c>
      <c r="I202" s="248" t="s">
        <v>1479</v>
      </c>
      <c r="J202" s="196" t="s">
        <v>2041</v>
      </c>
      <c r="K202" s="270">
        <v>201804</v>
      </c>
      <c r="L202" s="271">
        <v>2018</v>
      </c>
      <c r="M202" s="271">
        <v>4</v>
      </c>
      <c r="N202" s="272">
        <v>43199</v>
      </c>
      <c r="O202" s="272" t="s">
        <v>1658</v>
      </c>
      <c r="P202" s="196"/>
      <c r="Q202" s="271"/>
    </row>
    <row r="203" spans="1:17" ht="43.5" customHeight="1">
      <c r="A203" s="196" t="s">
        <v>2258</v>
      </c>
      <c r="B203" s="196" t="s">
        <v>2259</v>
      </c>
      <c r="C203" s="196" t="s">
        <v>1565</v>
      </c>
      <c r="D203" s="196" t="s">
        <v>1581</v>
      </c>
      <c r="E203" s="196" t="s">
        <v>100</v>
      </c>
      <c r="F203" s="273">
        <v>250000</v>
      </c>
      <c r="G203" s="196" t="s">
        <v>1578</v>
      </c>
      <c r="H203" s="196"/>
      <c r="I203" s="248" t="s">
        <v>658</v>
      </c>
      <c r="J203" s="196" t="s">
        <v>2035</v>
      </c>
      <c r="K203" s="270">
        <v>201804</v>
      </c>
      <c r="L203" s="271">
        <v>2018</v>
      </c>
      <c r="M203" s="271">
        <v>4</v>
      </c>
      <c r="N203" s="272">
        <v>43199</v>
      </c>
      <c r="O203" s="272" t="s">
        <v>1658</v>
      </c>
      <c r="P203" s="274"/>
      <c r="Q203" s="271"/>
    </row>
    <row r="204" spans="1:17" ht="30" customHeight="1">
      <c r="A204" s="196" t="s">
        <v>726</v>
      </c>
      <c r="B204" s="196" t="s">
        <v>2260</v>
      </c>
      <c r="C204" s="196" t="s">
        <v>1565</v>
      </c>
      <c r="D204" s="196" t="s">
        <v>6</v>
      </c>
      <c r="E204" s="196" t="s">
        <v>2261</v>
      </c>
      <c r="F204" s="273">
        <v>100000</v>
      </c>
      <c r="G204" s="196" t="s">
        <v>1578</v>
      </c>
      <c r="H204" s="196"/>
      <c r="I204" s="248" t="s">
        <v>724</v>
      </c>
      <c r="J204" s="196" t="s">
        <v>2035</v>
      </c>
      <c r="K204" s="270">
        <v>201804</v>
      </c>
      <c r="L204" s="271">
        <v>2018</v>
      </c>
      <c r="M204" s="271">
        <v>4</v>
      </c>
      <c r="N204" s="272">
        <v>43194</v>
      </c>
      <c r="O204" s="272" t="s">
        <v>1658</v>
      </c>
      <c r="P204" s="274"/>
      <c r="Q204" s="271"/>
    </row>
    <row r="205" spans="1:17" ht="45" customHeight="1">
      <c r="A205" s="196" t="s">
        <v>684</v>
      </c>
      <c r="B205" s="196" t="s">
        <v>625</v>
      </c>
      <c r="C205" s="196" t="s">
        <v>1565</v>
      </c>
      <c r="D205" s="196" t="s">
        <v>5</v>
      </c>
      <c r="E205" s="196" t="s">
        <v>100</v>
      </c>
      <c r="F205" s="273">
        <v>60000</v>
      </c>
      <c r="G205" s="196" t="s">
        <v>1578</v>
      </c>
      <c r="H205" s="196"/>
      <c r="I205" s="248" t="s">
        <v>683</v>
      </c>
      <c r="J205" s="196" t="s">
        <v>2035</v>
      </c>
      <c r="K205" s="270">
        <v>201804</v>
      </c>
      <c r="L205" s="271">
        <v>2018</v>
      </c>
      <c r="M205" s="271">
        <v>4</v>
      </c>
      <c r="N205" s="272">
        <v>43194</v>
      </c>
      <c r="O205" s="272" t="s">
        <v>1658</v>
      </c>
      <c r="P205" s="274"/>
      <c r="Q205" s="271"/>
    </row>
    <row r="206" spans="1:17" ht="30" customHeight="1">
      <c r="A206" s="196" t="s">
        <v>2262</v>
      </c>
      <c r="B206" s="196" t="s">
        <v>2206</v>
      </c>
      <c r="C206" s="196" t="s">
        <v>1561</v>
      </c>
      <c r="D206" s="196" t="s">
        <v>4</v>
      </c>
      <c r="E206" s="196" t="s">
        <v>126</v>
      </c>
      <c r="F206" s="273">
        <v>900000</v>
      </c>
      <c r="G206" s="196" t="s">
        <v>1567</v>
      </c>
      <c r="H206" s="196"/>
      <c r="I206" s="248" t="s">
        <v>121</v>
      </c>
      <c r="J206" s="196" t="s">
        <v>2035</v>
      </c>
      <c r="K206" s="270">
        <v>201804</v>
      </c>
      <c r="L206" s="271">
        <v>2018</v>
      </c>
      <c r="M206" s="271">
        <v>4</v>
      </c>
      <c r="N206" s="272">
        <v>43194</v>
      </c>
      <c r="O206" s="272" t="s">
        <v>1658</v>
      </c>
      <c r="P206" s="274"/>
      <c r="Q206" s="271"/>
    </row>
    <row r="207" spans="1:17" ht="30" customHeight="1">
      <c r="A207" s="196" t="s">
        <v>2263</v>
      </c>
      <c r="B207" s="196" t="s">
        <v>2207</v>
      </c>
      <c r="C207" s="196" t="s">
        <v>1561</v>
      </c>
      <c r="D207" s="196" t="s">
        <v>4</v>
      </c>
      <c r="E207" s="196" t="s">
        <v>126</v>
      </c>
      <c r="F207" s="273">
        <v>600000</v>
      </c>
      <c r="G207" s="196" t="s">
        <v>1567</v>
      </c>
      <c r="H207" s="196"/>
      <c r="I207" s="248"/>
      <c r="J207" s="196" t="s">
        <v>1654</v>
      </c>
      <c r="K207" s="270">
        <v>201804</v>
      </c>
      <c r="L207" s="271">
        <v>2018</v>
      </c>
      <c r="M207" s="271">
        <v>4</v>
      </c>
      <c r="N207" s="272">
        <v>43194</v>
      </c>
      <c r="O207" s="272" t="s">
        <v>1658</v>
      </c>
      <c r="P207" s="274"/>
      <c r="Q207" s="271"/>
    </row>
    <row r="208" spans="1:17" ht="30" customHeight="1">
      <c r="A208" s="276" t="s">
        <v>2235</v>
      </c>
      <c r="B208" s="196" t="s">
        <v>732</v>
      </c>
      <c r="C208" s="196" t="s">
        <v>1565</v>
      </c>
      <c r="D208" s="196" t="s">
        <v>1662</v>
      </c>
      <c r="E208" s="196" t="s">
        <v>682</v>
      </c>
      <c r="F208" s="269">
        <v>15000</v>
      </c>
      <c r="G208" s="277" t="s">
        <v>1578</v>
      </c>
      <c r="H208" s="196"/>
      <c r="I208" s="248" t="s">
        <v>843</v>
      </c>
      <c r="J208" s="196" t="s">
        <v>2041</v>
      </c>
      <c r="K208" s="270">
        <v>201804</v>
      </c>
      <c r="L208" s="271">
        <v>2018</v>
      </c>
      <c r="M208" s="271">
        <v>4</v>
      </c>
      <c r="N208" s="272">
        <v>43194</v>
      </c>
      <c r="O208" s="272" t="s">
        <v>1658</v>
      </c>
      <c r="P208" s="274"/>
      <c r="Q208" s="271"/>
    </row>
    <row r="209" spans="1:17" ht="30" customHeight="1">
      <c r="A209" s="283" t="s">
        <v>2264</v>
      </c>
      <c r="B209" s="196" t="s">
        <v>2265</v>
      </c>
      <c r="C209" s="196" t="s">
        <v>1563</v>
      </c>
      <c r="D209" s="196" t="s">
        <v>1579</v>
      </c>
      <c r="E209" s="196" t="s">
        <v>84</v>
      </c>
      <c r="F209" s="269">
        <v>100000</v>
      </c>
      <c r="G209" s="277" t="s">
        <v>1567</v>
      </c>
      <c r="H209" s="196"/>
      <c r="I209" s="284" t="s">
        <v>1255</v>
      </c>
      <c r="J209" s="196" t="s">
        <v>2041</v>
      </c>
      <c r="K209" s="270">
        <v>201803</v>
      </c>
      <c r="L209" s="271">
        <v>2018</v>
      </c>
      <c r="M209" s="271">
        <v>3</v>
      </c>
      <c r="N209" s="272">
        <v>43189</v>
      </c>
      <c r="O209" s="272" t="s">
        <v>1658</v>
      </c>
      <c r="P209" s="274"/>
      <c r="Q209" s="271"/>
    </row>
    <row r="210" spans="1:17" ht="30" customHeight="1">
      <c r="A210" s="196" t="s">
        <v>731</v>
      </c>
      <c r="B210" s="196" t="s">
        <v>2266</v>
      </c>
      <c r="C210" s="196" t="s">
        <v>1565</v>
      </c>
      <c r="D210" s="196" t="s">
        <v>3</v>
      </c>
      <c r="E210" s="196" t="s">
        <v>682</v>
      </c>
      <c r="F210" s="273">
        <v>100000</v>
      </c>
      <c r="G210" s="196" t="s">
        <v>1560</v>
      </c>
      <c r="H210" s="196"/>
      <c r="I210" s="248" t="s">
        <v>729</v>
      </c>
      <c r="J210" s="196" t="s">
        <v>2035</v>
      </c>
      <c r="K210" s="270">
        <v>201803</v>
      </c>
      <c r="L210" s="271">
        <v>2018</v>
      </c>
      <c r="M210" s="271">
        <v>3</v>
      </c>
      <c r="N210" s="272">
        <v>43188</v>
      </c>
      <c r="O210" s="272" t="s">
        <v>1658</v>
      </c>
      <c r="P210" s="274"/>
      <c r="Q210" s="271"/>
    </row>
    <row r="211" spans="1:17" ht="30" customHeight="1">
      <c r="A211" s="196" t="s">
        <v>1462</v>
      </c>
      <c r="B211" s="196" t="s">
        <v>1054</v>
      </c>
      <c r="C211" s="196" t="s">
        <v>1563</v>
      </c>
      <c r="D211" s="196" t="s">
        <v>1579</v>
      </c>
      <c r="E211" s="196" t="s">
        <v>84</v>
      </c>
      <c r="F211" s="269">
        <v>100000</v>
      </c>
      <c r="G211" s="196" t="s">
        <v>1567</v>
      </c>
      <c r="H211" s="196" t="s">
        <v>2253</v>
      </c>
      <c r="I211" s="248" t="s">
        <v>1460</v>
      </c>
      <c r="J211" s="196" t="s">
        <v>2041</v>
      </c>
      <c r="K211" s="270">
        <v>201803</v>
      </c>
      <c r="L211" s="271">
        <v>2018</v>
      </c>
      <c r="M211" s="271">
        <v>3</v>
      </c>
      <c r="N211" s="272">
        <v>43188</v>
      </c>
      <c r="O211" s="272" t="s">
        <v>1658</v>
      </c>
      <c r="P211" s="196"/>
      <c r="Q211" s="271"/>
    </row>
    <row r="212" spans="1:17" ht="30" customHeight="1">
      <c r="A212" s="196" t="s">
        <v>2267</v>
      </c>
      <c r="B212" s="196" t="s">
        <v>757</v>
      </c>
      <c r="C212" s="196" t="s">
        <v>1561</v>
      </c>
      <c r="D212" s="196" t="s">
        <v>3</v>
      </c>
      <c r="E212" s="196" t="s">
        <v>154</v>
      </c>
      <c r="F212" s="273">
        <v>300000</v>
      </c>
      <c r="G212" s="196" t="s">
        <v>1567</v>
      </c>
      <c r="H212" s="196"/>
      <c r="I212" s="248" t="s">
        <v>754</v>
      </c>
      <c r="J212" s="196" t="s">
        <v>2035</v>
      </c>
      <c r="K212" s="270">
        <v>201803</v>
      </c>
      <c r="L212" s="271">
        <v>2018</v>
      </c>
      <c r="M212" s="271">
        <v>3</v>
      </c>
      <c r="N212" s="272">
        <v>43185</v>
      </c>
      <c r="O212" s="272" t="s">
        <v>1658</v>
      </c>
      <c r="P212" s="274"/>
      <c r="Q212" s="271"/>
    </row>
    <row r="213" spans="1:17" ht="30" customHeight="1">
      <c r="A213" s="275" t="s">
        <v>764</v>
      </c>
      <c r="B213" s="275" t="s">
        <v>2125</v>
      </c>
      <c r="C213" s="275" t="s">
        <v>1561</v>
      </c>
      <c r="D213" s="275" t="s">
        <v>7</v>
      </c>
      <c r="E213" s="275" t="s">
        <v>385</v>
      </c>
      <c r="F213" s="278">
        <v>1500000</v>
      </c>
      <c r="G213" s="275" t="s">
        <v>1567</v>
      </c>
      <c r="H213" s="275"/>
      <c r="I213" s="248" t="s">
        <v>762</v>
      </c>
      <c r="J213" s="275" t="s">
        <v>2035</v>
      </c>
      <c r="K213" s="248">
        <v>201803</v>
      </c>
      <c r="L213" s="279">
        <v>2018</v>
      </c>
      <c r="M213" s="279">
        <v>3</v>
      </c>
      <c r="N213" s="280">
        <v>43185</v>
      </c>
      <c r="O213" s="280" t="s">
        <v>1658</v>
      </c>
      <c r="P213" s="255"/>
      <c r="Q213" s="279"/>
    </row>
    <row r="214" spans="1:17" ht="30" customHeight="1">
      <c r="A214" s="196" t="s">
        <v>2268</v>
      </c>
      <c r="B214" s="196" t="s">
        <v>2070</v>
      </c>
      <c r="C214" s="196" t="s">
        <v>1561</v>
      </c>
      <c r="D214" s="196" t="s">
        <v>4</v>
      </c>
      <c r="E214" s="196" t="s">
        <v>774</v>
      </c>
      <c r="F214" s="273">
        <v>500000</v>
      </c>
      <c r="G214" s="196" t="s">
        <v>1567</v>
      </c>
      <c r="H214" s="196"/>
      <c r="I214" s="248" t="s">
        <v>771</v>
      </c>
      <c r="J214" s="196" t="s">
        <v>2035</v>
      </c>
      <c r="K214" s="270">
        <v>201803</v>
      </c>
      <c r="L214" s="271">
        <v>2018</v>
      </c>
      <c r="M214" s="271">
        <v>3</v>
      </c>
      <c r="N214" s="272">
        <v>43185</v>
      </c>
      <c r="O214" s="272" t="s">
        <v>1658</v>
      </c>
      <c r="P214" s="274"/>
      <c r="Q214" s="271"/>
    </row>
    <row r="215" spans="1:17" ht="30" customHeight="1">
      <c r="A215" s="276" t="s">
        <v>1257</v>
      </c>
      <c r="B215" s="285" t="s">
        <v>1258</v>
      </c>
      <c r="C215" s="196" t="s">
        <v>1563</v>
      </c>
      <c r="D215" s="196" t="s">
        <v>1579</v>
      </c>
      <c r="E215" s="196" t="s">
        <v>3</v>
      </c>
      <c r="F215" s="269">
        <v>110000</v>
      </c>
      <c r="G215" s="196" t="s">
        <v>1567</v>
      </c>
      <c r="H215" s="196"/>
      <c r="I215" s="172" t="s">
        <v>1255</v>
      </c>
      <c r="J215" s="196" t="s">
        <v>2041</v>
      </c>
      <c r="K215" s="270">
        <v>201803</v>
      </c>
      <c r="L215" s="271">
        <v>2018</v>
      </c>
      <c r="M215" s="271">
        <v>3</v>
      </c>
      <c r="N215" s="272">
        <v>43185</v>
      </c>
      <c r="O215" s="272" t="s">
        <v>1658</v>
      </c>
      <c r="P215" s="274"/>
      <c r="Q215" s="271"/>
    </row>
    <row r="216" spans="1:17" ht="30">
      <c r="A216" s="196" t="s">
        <v>2269</v>
      </c>
      <c r="B216" s="196" t="s">
        <v>605</v>
      </c>
      <c r="C216" s="196" t="s">
        <v>1561</v>
      </c>
      <c r="D216" s="196" t="s">
        <v>4</v>
      </c>
      <c r="E216" s="196" t="s">
        <v>4</v>
      </c>
      <c r="F216" s="273">
        <v>1000000</v>
      </c>
      <c r="G216" s="196" t="s">
        <v>1567</v>
      </c>
      <c r="H216" s="196"/>
      <c r="I216" s="248" t="s">
        <v>602</v>
      </c>
      <c r="J216" s="196" t="s">
        <v>2035</v>
      </c>
      <c r="K216" s="270">
        <v>201803</v>
      </c>
      <c r="L216" s="271">
        <v>2018</v>
      </c>
      <c r="M216" s="271">
        <v>3</v>
      </c>
      <c r="N216" s="272">
        <v>43185</v>
      </c>
      <c r="O216" s="272" t="s">
        <v>1658</v>
      </c>
      <c r="P216" s="274"/>
      <c r="Q216" s="271"/>
    </row>
    <row r="217" spans="1:17" ht="30">
      <c r="A217" s="275" t="s">
        <v>2270</v>
      </c>
      <c r="B217" s="275" t="s">
        <v>649</v>
      </c>
      <c r="C217" s="275" t="s">
        <v>1565</v>
      </c>
      <c r="D217" s="275" t="s">
        <v>7</v>
      </c>
      <c r="E217" s="275" t="s">
        <v>7</v>
      </c>
      <c r="F217" s="278">
        <v>500000</v>
      </c>
      <c r="G217" s="275" t="s">
        <v>1578</v>
      </c>
      <c r="H217" s="275"/>
      <c r="I217" s="248" t="s">
        <v>646</v>
      </c>
      <c r="J217" s="275" t="s">
        <v>2035</v>
      </c>
      <c r="K217" s="248">
        <v>201803</v>
      </c>
      <c r="L217" s="279">
        <v>2018</v>
      </c>
      <c r="M217" s="279">
        <v>3</v>
      </c>
      <c r="N217" s="280">
        <v>43181</v>
      </c>
      <c r="O217" s="280" t="s">
        <v>1658</v>
      </c>
      <c r="P217" s="255"/>
      <c r="Q217" s="279"/>
    </row>
    <row r="218" spans="1:17" ht="30">
      <c r="A218" s="196" t="s">
        <v>2271</v>
      </c>
      <c r="B218" s="196" t="s">
        <v>769</v>
      </c>
      <c r="C218" s="196" t="s">
        <v>1561</v>
      </c>
      <c r="D218" s="196" t="s">
        <v>4</v>
      </c>
      <c r="E218" s="196" t="s">
        <v>770</v>
      </c>
      <c r="F218" s="273">
        <v>750000</v>
      </c>
      <c r="G218" s="196" t="s">
        <v>1567</v>
      </c>
      <c r="H218" s="196"/>
      <c r="I218" s="248" t="s">
        <v>766</v>
      </c>
      <c r="J218" s="196" t="s">
        <v>2035</v>
      </c>
      <c r="K218" s="270">
        <v>201803</v>
      </c>
      <c r="L218" s="271">
        <v>2018</v>
      </c>
      <c r="M218" s="271">
        <v>3</v>
      </c>
      <c r="N218" s="272">
        <v>43181</v>
      </c>
      <c r="O218" s="272" t="s">
        <v>1658</v>
      </c>
      <c r="P218" s="274"/>
      <c r="Q218" s="271"/>
    </row>
    <row r="219" spans="1:17" ht="30">
      <c r="A219" s="275" t="s">
        <v>2272</v>
      </c>
      <c r="B219" s="275" t="s">
        <v>493</v>
      </c>
      <c r="C219" s="275" t="s">
        <v>1561</v>
      </c>
      <c r="D219" s="275" t="s">
        <v>7</v>
      </c>
      <c r="E219" s="275" t="s">
        <v>494</v>
      </c>
      <c r="F219" s="278">
        <v>1000000</v>
      </c>
      <c r="G219" s="275" t="s">
        <v>1567</v>
      </c>
      <c r="H219" s="275"/>
      <c r="I219" s="248" t="s">
        <v>506</v>
      </c>
      <c r="J219" s="275" t="s">
        <v>2035</v>
      </c>
      <c r="K219" s="248">
        <v>201803</v>
      </c>
      <c r="L219" s="279">
        <v>2018</v>
      </c>
      <c r="M219" s="279">
        <v>3</v>
      </c>
      <c r="N219" s="280">
        <v>43181</v>
      </c>
      <c r="O219" s="280" t="s">
        <v>1658</v>
      </c>
      <c r="P219" s="255"/>
      <c r="Q219" s="279"/>
    </row>
    <row r="220" spans="1:17" ht="30" customHeight="1">
      <c r="A220" s="276" t="s">
        <v>1336</v>
      </c>
      <c r="B220" s="196" t="s">
        <v>2273</v>
      </c>
      <c r="C220" s="196" t="s">
        <v>1565</v>
      </c>
      <c r="D220" s="196" t="s">
        <v>1575</v>
      </c>
      <c r="E220" s="196" t="s">
        <v>84</v>
      </c>
      <c r="F220" s="273">
        <v>150000</v>
      </c>
      <c r="G220" s="196" t="s">
        <v>1564</v>
      </c>
      <c r="H220" s="196"/>
      <c r="I220" s="248" t="s">
        <v>1334</v>
      </c>
      <c r="J220" s="196" t="s">
        <v>2041</v>
      </c>
      <c r="K220" s="270">
        <v>201803</v>
      </c>
      <c r="L220" s="271">
        <v>2018</v>
      </c>
      <c r="M220" s="271">
        <v>3</v>
      </c>
      <c r="N220" s="272">
        <v>43180</v>
      </c>
      <c r="O220" s="272" t="s">
        <v>1658</v>
      </c>
      <c r="P220" s="274"/>
      <c r="Q220" s="271"/>
    </row>
    <row r="221" spans="1:17" ht="45" customHeight="1">
      <c r="A221" s="196" t="s">
        <v>717</v>
      </c>
      <c r="B221" s="196" t="s">
        <v>2274</v>
      </c>
      <c r="C221" s="196" t="s">
        <v>1565</v>
      </c>
      <c r="D221" s="196" t="s">
        <v>5</v>
      </c>
      <c r="E221" s="196" t="s">
        <v>718</v>
      </c>
      <c r="F221" s="273">
        <v>300000</v>
      </c>
      <c r="G221" s="196" t="s">
        <v>1578</v>
      </c>
      <c r="H221" s="196"/>
      <c r="I221" s="248"/>
      <c r="J221" s="196" t="s">
        <v>2035</v>
      </c>
      <c r="K221" s="270">
        <v>201803</v>
      </c>
      <c r="L221" s="271">
        <v>2018</v>
      </c>
      <c r="M221" s="271">
        <v>3</v>
      </c>
      <c r="N221" s="272">
        <v>43179</v>
      </c>
      <c r="O221" s="272" t="s">
        <v>1658</v>
      </c>
      <c r="P221" s="274"/>
      <c r="Q221" s="271"/>
    </row>
    <row r="222" spans="1:17" ht="45" customHeight="1">
      <c r="A222" s="196" t="s">
        <v>957</v>
      </c>
      <c r="B222" s="196" t="s">
        <v>451</v>
      </c>
      <c r="C222" s="196" t="s">
        <v>1565</v>
      </c>
      <c r="D222" s="196" t="s">
        <v>1660</v>
      </c>
      <c r="E222" s="196" t="s">
        <v>84</v>
      </c>
      <c r="F222" s="273">
        <v>200000</v>
      </c>
      <c r="G222" s="196" t="s">
        <v>1564</v>
      </c>
      <c r="H222" s="196"/>
      <c r="I222" s="248" t="s">
        <v>955</v>
      </c>
      <c r="J222" s="196" t="s">
        <v>2041</v>
      </c>
      <c r="K222" s="270">
        <v>201803</v>
      </c>
      <c r="L222" s="271">
        <v>2018</v>
      </c>
      <c r="M222" s="271">
        <v>3</v>
      </c>
      <c r="N222" s="272">
        <v>43173</v>
      </c>
      <c r="O222" s="272" t="s">
        <v>1658</v>
      </c>
      <c r="P222" s="274"/>
      <c r="Q222" s="271"/>
    </row>
    <row r="223" spans="1:17" ht="45" customHeight="1">
      <c r="A223" s="196" t="s">
        <v>2275</v>
      </c>
      <c r="B223" s="196" t="s">
        <v>625</v>
      </c>
      <c r="C223" s="196" t="s">
        <v>1565</v>
      </c>
      <c r="D223" s="196" t="s">
        <v>5</v>
      </c>
      <c r="E223" s="196"/>
      <c r="F223" s="273">
        <v>100000</v>
      </c>
      <c r="G223" s="196" t="s">
        <v>1578</v>
      </c>
      <c r="H223" s="196"/>
      <c r="I223" s="248" t="s">
        <v>622</v>
      </c>
      <c r="J223" s="196" t="s">
        <v>2035</v>
      </c>
      <c r="K223" s="270">
        <v>201803</v>
      </c>
      <c r="L223" s="271">
        <v>2018</v>
      </c>
      <c r="M223" s="271">
        <v>3</v>
      </c>
      <c r="N223" s="272">
        <v>43172</v>
      </c>
      <c r="O223" s="272" t="s">
        <v>1658</v>
      </c>
      <c r="P223" s="274"/>
      <c r="Q223" s="271"/>
    </row>
    <row r="224" spans="1:17" ht="45" customHeight="1">
      <c r="A224" s="196" t="s">
        <v>1468</v>
      </c>
      <c r="B224" s="196" t="s">
        <v>76</v>
      </c>
      <c r="C224" s="196" t="s">
        <v>1563</v>
      </c>
      <c r="D224" s="196" t="s">
        <v>1579</v>
      </c>
      <c r="E224" s="196" t="s">
        <v>84</v>
      </c>
      <c r="F224" s="269">
        <v>150000</v>
      </c>
      <c r="G224" s="196" t="s">
        <v>1567</v>
      </c>
      <c r="H224" s="196" t="s">
        <v>2253</v>
      </c>
      <c r="I224" s="248" t="s">
        <v>1466</v>
      </c>
      <c r="J224" s="196" t="s">
        <v>2041</v>
      </c>
      <c r="K224" s="270" t="str">
        <f>IF(M224&gt;9,CONCATENATE(L224,M224),CONCATENATE(L224,"0",M224))</f>
        <v>201803</v>
      </c>
      <c r="L224" s="271">
        <f>YEAR(N224)</f>
        <v>2018</v>
      </c>
      <c r="M224" s="271">
        <f>MONTH(N224)</f>
        <v>3</v>
      </c>
      <c r="N224" s="272">
        <v>43171</v>
      </c>
      <c r="O224" s="272" t="s">
        <v>1658</v>
      </c>
      <c r="P224" s="286"/>
      <c r="Q224" s="271"/>
    </row>
    <row r="225" spans="1:17" ht="45" customHeight="1">
      <c r="A225" s="196" t="s">
        <v>2276</v>
      </c>
      <c r="B225" s="196" t="s">
        <v>117</v>
      </c>
      <c r="C225" s="196" t="s">
        <v>1565</v>
      </c>
      <c r="D225" s="196" t="s">
        <v>1583</v>
      </c>
      <c r="E225" s="196" t="s">
        <v>84</v>
      </c>
      <c r="F225" s="269">
        <v>200000</v>
      </c>
      <c r="G225" s="196" t="s">
        <v>1564</v>
      </c>
      <c r="H225" s="196"/>
      <c r="I225" s="248" t="s">
        <v>1418</v>
      </c>
      <c r="J225" s="196" t="s">
        <v>2041</v>
      </c>
      <c r="K225" s="270">
        <v>201803</v>
      </c>
      <c r="L225" s="271">
        <v>2018</v>
      </c>
      <c r="M225" s="271">
        <v>3</v>
      </c>
      <c r="N225" s="272">
        <v>43171</v>
      </c>
      <c r="O225" s="272" t="s">
        <v>1658</v>
      </c>
      <c r="P225" s="196"/>
      <c r="Q225" s="271"/>
    </row>
    <row r="226" spans="1:17" ht="30" customHeight="1">
      <c r="A226" s="196" t="s">
        <v>2277</v>
      </c>
      <c r="B226" s="196" t="s">
        <v>2278</v>
      </c>
      <c r="C226" s="196" t="s">
        <v>1565</v>
      </c>
      <c r="D226" s="196" t="s">
        <v>5</v>
      </c>
      <c r="E226" s="196"/>
      <c r="F226" s="273">
        <v>200000</v>
      </c>
      <c r="G226" s="196" t="s">
        <v>1560</v>
      </c>
      <c r="H226" s="196"/>
      <c r="I226" s="248" t="s">
        <v>799</v>
      </c>
      <c r="J226" s="196" t="s">
        <v>2035</v>
      </c>
      <c r="K226" s="270">
        <v>201803</v>
      </c>
      <c r="L226" s="271">
        <v>2018</v>
      </c>
      <c r="M226" s="271">
        <v>3</v>
      </c>
      <c r="N226" s="272">
        <v>43167</v>
      </c>
      <c r="O226" s="272" t="s">
        <v>1658</v>
      </c>
      <c r="P226" s="274"/>
      <c r="Q226" s="271"/>
    </row>
    <row r="227" spans="1:17" ht="43.5" customHeight="1">
      <c r="A227" s="196" t="s">
        <v>1452</v>
      </c>
      <c r="B227" s="196" t="s">
        <v>76</v>
      </c>
      <c r="C227" s="196" t="s">
        <v>1563</v>
      </c>
      <c r="D227" s="196" t="s">
        <v>1579</v>
      </c>
      <c r="E227" s="196" t="s">
        <v>84</v>
      </c>
      <c r="F227" s="269">
        <v>500000</v>
      </c>
      <c r="G227" s="196" t="s">
        <v>1567</v>
      </c>
      <c r="H227" s="196" t="s">
        <v>2253</v>
      </c>
      <c r="I227" s="248" t="s">
        <v>1450</v>
      </c>
      <c r="J227" s="196" t="s">
        <v>2041</v>
      </c>
      <c r="K227" s="270">
        <v>201803</v>
      </c>
      <c r="L227" s="271">
        <v>2018</v>
      </c>
      <c r="M227" s="271">
        <v>3</v>
      </c>
      <c r="N227" s="272">
        <v>43167</v>
      </c>
      <c r="O227" s="272" t="s">
        <v>1658</v>
      </c>
      <c r="P227" s="196"/>
      <c r="Q227" s="271"/>
    </row>
    <row r="228" spans="1:17" ht="29.1" customHeight="1">
      <c r="A228" s="107" t="s">
        <v>2279</v>
      </c>
      <c r="B228" s="196" t="s">
        <v>2103</v>
      </c>
      <c r="C228" s="196" t="s">
        <v>1565</v>
      </c>
      <c r="D228" s="196" t="s">
        <v>2</v>
      </c>
      <c r="E228" s="196" t="s">
        <v>489</v>
      </c>
      <c r="F228" s="273">
        <v>250000</v>
      </c>
      <c r="G228" s="196" t="s">
        <v>1578</v>
      </c>
      <c r="H228" s="196"/>
      <c r="I228" s="248" t="s">
        <v>758</v>
      </c>
      <c r="J228" s="196" t="s">
        <v>2035</v>
      </c>
      <c r="K228" s="270">
        <v>201803</v>
      </c>
      <c r="L228" s="271">
        <v>2018</v>
      </c>
      <c r="M228" s="271">
        <v>3</v>
      </c>
      <c r="N228" s="272">
        <v>43166</v>
      </c>
      <c r="O228" s="272" t="s">
        <v>1658</v>
      </c>
      <c r="P228" s="274"/>
      <c r="Q228" s="271"/>
    </row>
    <row r="229" spans="1:17" ht="45">
      <c r="A229" s="196" t="s">
        <v>2280</v>
      </c>
      <c r="B229" s="196" t="s">
        <v>83</v>
      </c>
      <c r="C229" s="196" t="s">
        <v>1565</v>
      </c>
      <c r="D229" s="196" t="s">
        <v>1583</v>
      </c>
      <c r="E229" s="196" t="s">
        <v>84</v>
      </c>
      <c r="F229" s="273">
        <v>5641</v>
      </c>
      <c r="G229" s="196" t="s">
        <v>1578</v>
      </c>
      <c r="H229" s="196"/>
      <c r="I229" s="248" t="s">
        <v>2281</v>
      </c>
      <c r="J229" s="196" t="s">
        <v>2041</v>
      </c>
      <c r="K229" s="270">
        <v>201803</v>
      </c>
      <c r="L229" s="271">
        <v>2018</v>
      </c>
      <c r="M229" s="271">
        <v>3</v>
      </c>
      <c r="N229" s="272">
        <v>43166</v>
      </c>
      <c r="O229" s="272" t="s">
        <v>1658</v>
      </c>
      <c r="P229" s="274"/>
      <c r="Q229" s="271"/>
    </row>
    <row r="230" spans="1:17" ht="29.1" customHeight="1">
      <c r="A230" s="196" t="s">
        <v>2282</v>
      </c>
      <c r="B230" s="196" t="s">
        <v>677</v>
      </c>
      <c r="C230" s="196" t="s">
        <v>1565</v>
      </c>
      <c r="D230" s="196" t="s">
        <v>1581</v>
      </c>
      <c r="E230" s="196" t="s">
        <v>657</v>
      </c>
      <c r="F230" s="273">
        <v>100000</v>
      </c>
      <c r="G230" s="196" t="s">
        <v>1578</v>
      </c>
      <c r="H230" s="196"/>
      <c r="I230" s="248" t="s">
        <v>674</v>
      </c>
      <c r="J230" s="196" t="s">
        <v>2035</v>
      </c>
      <c r="K230" s="270">
        <v>201803</v>
      </c>
      <c r="L230" s="271">
        <v>2018</v>
      </c>
      <c r="M230" s="271">
        <v>3</v>
      </c>
      <c r="N230" s="272">
        <v>43165</v>
      </c>
      <c r="O230" s="272" t="s">
        <v>1658</v>
      </c>
      <c r="P230" s="274"/>
      <c r="Q230" s="271"/>
    </row>
    <row r="231" spans="1:17" ht="30">
      <c r="A231" s="196" t="s">
        <v>2283</v>
      </c>
      <c r="B231" s="196" t="s">
        <v>707</v>
      </c>
      <c r="C231" s="196" t="s">
        <v>1565</v>
      </c>
      <c r="D231" s="196" t="s">
        <v>1582</v>
      </c>
      <c r="E231" s="196" t="s">
        <v>84</v>
      </c>
      <c r="F231" s="273">
        <v>100000</v>
      </c>
      <c r="G231" s="196" t="s">
        <v>1578</v>
      </c>
      <c r="H231" s="196"/>
      <c r="I231" s="248"/>
      <c r="J231" s="196" t="s">
        <v>2035</v>
      </c>
      <c r="K231" s="270">
        <v>201803</v>
      </c>
      <c r="L231" s="271">
        <v>2018</v>
      </c>
      <c r="M231" s="271">
        <v>3</v>
      </c>
      <c r="N231" s="272">
        <v>43165</v>
      </c>
      <c r="O231" s="272" t="s">
        <v>1658</v>
      </c>
      <c r="P231" s="274"/>
      <c r="Q231" s="271"/>
    </row>
    <row r="232" spans="1:17" ht="30">
      <c r="A232" s="196" t="s">
        <v>2284</v>
      </c>
      <c r="B232" s="196" t="s">
        <v>2285</v>
      </c>
      <c r="C232" s="196" t="s">
        <v>1565</v>
      </c>
      <c r="D232" s="196" t="s">
        <v>5</v>
      </c>
      <c r="E232" s="196"/>
      <c r="F232" s="273">
        <v>500000</v>
      </c>
      <c r="G232" s="196" t="s">
        <v>1578</v>
      </c>
      <c r="H232" s="196"/>
      <c r="I232" s="248" t="s">
        <v>606</v>
      </c>
      <c r="J232" s="196" t="s">
        <v>2035</v>
      </c>
      <c r="K232" s="270">
        <v>201803</v>
      </c>
      <c r="L232" s="271">
        <v>2018</v>
      </c>
      <c r="M232" s="271">
        <v>3</v>
      </c>
      <c r="N232" s="272">
        <v>43165</v>
      </c>
      <c r="O232" s="272" t="s">
        <v>1658</v>
      </c>
      <c r="P232" s="274"/>
      <c r="Q232" s="271"/>
    </row>
    <row r="233" spans="1:17" ht="43.5" customHeight="1">
      <c r="A233" s="196" t="s">
        <v>2286</v>
      </c>
      <c r="B233" s="196" t="s">
        <v>2287</v>
      </c>
      <c r="C233" s="196" t="s">
        <v>1565</v>
      </c>
      <c r="D233" s="196" t="s">
        <v>1581</v>
      </c>
      <c r="E233" s="196" t="s">
        <v>355</v>
      </c>
      <c r="F233" s="273">
        <v>300000</v>
      </c>
      <c r="G233" s="196" t="s">
        <v>1578</v>
      </c>
      <c r="H233" s="196"/>
      <c r="I233" s="248" t="s">
        <v>813</v>
      </c>
      <c r="J233" s="196" t="s">
        <v>2035</v>
      </c>
      <c r="K233" s="270">
        <v>201803</v>
      </c>
      <c r="L233" s="271">
        <v>2018</v>
      </c>
      <c r="M233" s="271">
        <v>3</v>
      </c>
      <c r="N233" s="272">
        <v>43164</v>
      </c>
      <c r="O233" s="272" t="s">
        <v>1658</v>
      </c>
      <c r="P233" s="274"/>
      <c r="Q233" s="271"/>
    </row>
    <row r="234" spans="1:17" ht="45">
      <c r="A234" s="196" t="s">
        <v>2288</v>
      </c>
      <c r="B234" s="196" t="s">
        <v>1515</v>
      </c>
      <c r="C234" s="196" t="s">
        <v>1561</v>
      </c>
      <c r="D234" s="196" t="s">
        <v>5</v>
      </c>
      <c r="E234" s="196" t="s">
        <v>718</v>
      </c>
      <c r="F234" s="269">
        <v>300000</v>
      </c>
      <c r="G234" s="196" t="s">
        <v>1567</v>
      </c>
      <c r="H234" s="196" t="s">
        <v>2289</v>
      </c>
      <c r="I234" s="248" t="s">
        <v>1512</v>
      </c>
      <c r="J234" s="196" t="s">
        <v>2041</v>
      </c>
      <c r="K234" s="270">
        <v>201803</v>
      </c>
      <c r="L234" s="271">
        <v>2018</v>
      </c>
      <c r="M234" s="271">
        <v>3</v>
      </c>
      <c r="N234" s="272">
        <v>43164</v>
      </c>
      <c r="O234" s="272" t="s">
        <v>1658</v>
      </c>
      <c r="P234" s="196"/>
      <c r="Q234" s="271"/>
    </row>
    <row r="235" spans="1:17" ht="43.5" customHeight="1">
      <c r="A235" s="196" t="s">
        <v>2290</v>
      </c>
      <c r="B235" s="196" t="s">
        <v>211</v>
      </c>
      <c r="C235" s="196" t="s">
        <v>1565</v>
      </c>
      <c r="D235" s="196" t="s">
        <v>2</v>
      </c>
      <c r="E235" s="196" t="s">
        <v>212</v>
      </c>
      <c r="F235" s="273">
        <v>1265000</v>
      </c>
      <c r="G235" s="196" t="s">
        <v>1560</v>
      </c>
      <c r="H235" s="196"/>
      <c r="I235" s="248" t="s">
        <v>208</v>
      </c>
      <c r="J235" s="196" t="s">
        <v>2035</v>
      </c>
      <c r="K235" s="270">
        <v>201802</v>
      </c>
      <c r="L235" s="271">
        <v>2018</v>
      </c>
      <c r="M235" s="271">
        <v>2</v>
      </c>
      <c r="N235" s="272">
        <v>43158</v>
      </c>
      <c r="O235" s="272" t="s">
        <v>1658</v>
      </c>
      <c r="P235" s="274"/>
      <c r="Q235" s="271"/>
    </row>
    <row r="236" spans="1:17" ht="57.95" customHeight="1">
      <c r="A236" s="196" t="s">
        <v>2291</v>
      </c>
      <c r="B236" s="196" t="s">
        <v>2292</v>
      </c>
      <c r="C236" s="196" t="s">
        <v>1565</v>
      </c>
      <c r="D236" s="196" t="s">
        <v>2</v>
      </c>
      <c r="E236" s="196" t="s">
        <v>421</v>
      </c>
      <c r="F236" s="273">
        <v>200000</v>
      </c>
      <c r="G236" s="196" t="s">
        <v>1578</v>
      </c>
      <c r="H236" s="196"/>
      <c r="I236" s="248" t="s">
        <v>817</v>
      </c>
      <c r="J236" s="196" t="s">
        <v>2035</v>
      </c>
      <c r="K236" s="270">
        <v>201802</v>
      </c>
      <c r="L236" s="271">
        <v>2018</v>
      </c>
      <c r="M236" s="271">
        <v>2</v>
      </c>
      <c r="N236" s="272">
        <v>43157</v>
      </c>
      <c r="O236" s="272" t="s">
        <v>1658</v>
      </c>
      <c r="P236" s="274"/>
      <c r="Q236" s="271"/>
    </row>
    <row r="237" spans="1:17" ht="57.95" customHeight="1">
      <c r="A237" s="196" t="s">
        <v>2293</v>
      </c>
      <c r="B237" s="196" t="s">
        <v>2278</v>
      </c>
      <c r="C237" s="196" t="s">
        <v>1565</v>
      </c>
      <c r="D237" s="196" t="s">
        <v>5</v>
      </c>
      <c r="E237" s="196"/>
      <c r="F237" s="273">
        <v>200000</v>
      </c>
      <c r="G237" s="196" t="s">
        <v>1578</v>
      </c>
      <c r="H237" s="196"/>
      <c r="I237" s="248" t="s">
        <v>2294</v>
      </c>
      <c r="J237" s="196" t="s">
        <v>2035</v>
      </c>
      <c r="K237" s="270">
        <v>201802</v>
      </c>
      <c r="L237" s="271">
        <v>2018</v>
      </c>
      <c r="M237" s="271">
        <v>2</v>
      </c>
      <c r="N237" s="272">
        <v>43157</v>
      </c>
      <c r="O237" s="272" t="s">
        <v>1658</v>
      </c>
      <c r="P237" s="274"/>
      <c r="Q237" s="271"/>
    </row>
    <row r="238" spans="1:17" ht="57.95" customHeight="1">
      <c r="A238" s="196" t="s">
        <v>2295</v>
      </c>
      <c r="B238" s="196" t="s">
        <v>328</v>
      </c>
      <c r="C238" s="196" t="s">
        <v>1565</v>
      </c>
      <c r="D238" s="196" t="s">
        <v>6</v>
      </c>
      <c r="E238" s="196" t="s">
        <v>1825</v>
      </c>
      <c r="F238" s="273">
        <v>350000</v>
      </c>
      <c r="G238" s="196" t="s">
        <v>1578</v>
      </c>
      <c r="H238" s="196"/>
      <c r="I238" s="248" t="s">
        <v>795</v>
      </c>
      <c r="J238" s="196" t="s">
        <v>2035</v>
      </c>
      <c r="K238" s="270">
        <v>201802</v>
      </c>
      <c r="L238" s="271">
        <v>2018</v>
      </c>
      <c r="M238" s="271">
        <v>2</v>
      </c>
      <c r="N238" s="272">
        <v>43154</v>
      </c>
      <c r="O238" s="272" t="s">
        <v>1658</v>
      </c>
      <c r="P238" s="274"/>
      <c r="Q238" s="271"/>
    </row>
    <row r="239" spans="1:17" ht="57.95" customHeight="1">
      <c r="A239" s="196" t="s">
        <v>2296</v>
      </c>
      <c r="B239" s="196" t="s">
        <v>2297</v>
      </c>
      <c r="C239" s="196" t="s">
        <v>1565</v>
      </c>
      <c r="D239" s="196" t="s">
        <v>1581</v>
      </c>
      <c r="E239" s="196" t="s">
        <v>528</v>
      </c>
      <c r="F239" s="273">
        <v>250000</v>
      </c>
      <c r="G239" s="196" t="s">
        <v>1578</v>
      </c>
      <c r="H239" s="196"/>
      <c r="I239" s="248" t="s">
        <v>782</v>
      </c>
      <c r="J239" s="196" t="s">
        <v>2035</v>
      </c>
      <c r="K239" s="270">
        <v>201802</v>
      </c>
      <c r="L239" s="271">
        <v>2018</v>
      </c>
      <c r="M239" s="271">
        <v>2</v>
      </c>
      <c r="N239" s="272">
        <v>43154</v>
      </c>
      <c r="O239" s="272" t="s">
        <v>1658</v>
      </c>
      <c r="P239" s="274"/>
      <c r="Q239" s="271"/>
    </row>
    <row r="240" spans="1:17" ht="57.95" customHeight="1">
      <c r="A240" s="196" t="s">
        <v>2298</v>
      </c>
      <c r="B240" s="196" t="s">
        <v>653</v>
      </c>
      <c r="C240" s="196" t="s">
        <v>1565</v>
      </c>
      <c r="D240" s="196" t="s">
        <v>6</v>
      </c>
      <c r="E240" s="196" t="s">
        <v>712</v>
      </c>
      <c r="F240" s="273">
        <v>850000</v>
      </c>
      <c r="G240" s="196" t="s">
        <v>1578</v>
      </c>
      <c r="H240" s="196"/>
      <c r="I240" s="375" t="s">
        <v>709</v>
      </c>
      <c r="J240" s="196" t="s">
        <v>2035</v>
      </c>
      <c r="K240" s="270">
        <v>201802</v>
      </c>
      <c r="L240" s="271">
        <v>2018</v>
      </c>
      <c r="M240" s="271">
        <v>2</v>
      </c>
      <c r="N240" s="272">
        <v>43154</v>
      </c>
      <c r="O240" s="272" t="s">
        <v>1658</v>
      </c>
      <c r="P240" s="274"/>
      <c r="Q240" s="271"/>
    </row>
    <row r="241" spans="1:17" ht="45" customHeight="1">
      <c r="A241" s="276" t="s">
        <v>2299</v>
      </c>
      <c r="B241" s="196" t="s">
        <v>2233</v>
      </c>
      <c r="C241" s="196" t="s">
        <v>1565</v>
      </c>
      <c r="D241" s="196" t="s">
        <v>1583</v>
      </c>
      <c r="E241" s="196" t="s">
        <v>1547</v>
      </c>
      <c r="F241" s="273">
        <v>150000</v>
      </c>
      <c r="G241" s="277" t="s">
        <v>1560</v>
      </c>
      <c r="H241" s="196"/>
      <c r="I241" s="248" t="s">
        <v>1897</v>
      </c>
      <c r="J241" s="196" t="s">
        <v>2041</v>
      </c>
      <c r="K241" s="270">
        <v>201802</v>
      </c>
      <c r="L241" s="271">
        <v>2018</v>
      </c>
      <c r="M241" s="271">
        <v>2</v>
      </c>
      <c r="N241" s="272">
        <v>43154</v>
      </c>
      <c r="O241" s="272" t="s">
        <v>1658</v>
      </c>
      <c r="P241" s="274"/>
      <c r="Q241" s="271"/>
    </row>
    <row r="242" spans="1:17" ht="43.5" customHeight="1">
      <c r="A242" s="196" t="s">
        <v>721</v>
      </c>
      <c r="B242" s="196" t="s">
        <v>722</v>
      </c>
      <c r="C242" s="196" t="s">
        <v>1565</v>
      </c>
      <c r="D242" s="196" t="s">
        <v>1581</v>
      </c>
      <c r="E242" s="196" t="s">
        <v>723</v>
      </c>
      <c r="F242" s="273">
        <v>200000</v>
      </c>
      <c r="G242" s="196" t="s">
        <v>1578</v>
      </c>
      <c r="H242" s="196"/>
      <c r="I242" s="248"/>
      <c r="J242" s="196" t="s">
        <v>2035</v>
      </c>
      <c r="K242" s="270">
        <v>201802</v>
      </c>
      <c r="L242" s="271">
        <v>2018</v>
      </c>
      <c r="M242" s="271">
        <v>2</v>
      </c>
      <c r="N242" s="272">
        <v>43154</v>
      </c>
      <c r="O242" s="272" t="s">
        <v>1658</v>
      </c>
      <c r="P242" s="274"/>
      <c r="Q242" s="271"/>
    </row>
    <row r="243" spans="1:17" ht="57.95" customHeight="1">
      <c r="A243" s="196" t="s">
        <v>746</v>
      </c>
      <c r="B243" s="196" t="s">
        <v>2300</v>
      </c>
      <c r="C243" s="196" t="s">
        <v>1561</v>
      </c>
      <c r="D243" s="196" t="s">
        <v>5</v>
      </c>
      <c r="E243" s="196" t="s">
        <v>718</v>
      </c>
      <c r="F243" s="273">
        <v>200000</v>
      </c>
      <c r="G243" s="196" t="s">
        <v>1567</v>
      </c>
      <c r="H243" s="196"/>
      <c r="I243" s="248" t="s">
        <v>2301</v>
      </c>
      <c r="J243" s="196" t="s">
        <v>2035</v>
      </c>
      <c r="K243" s="270">
        <v>201802</v>
      </c>
      <c r="L243" s="271">
        <v>2018</v>
      </c>
      <c r="M243" s="271">
        <v>2</v>
      </c>
      <c r="N243" s="272">
        <v>43152</v>
      </c>
      <c r="O243" s="272" t="s">
        <v>1658</v>
      </c>
      <c r="P243" s="274"/>
      <c r="Q243" s="271"/>
    </row>
    <row r="244" spans="1:17" ht="57.95" customHeight="1">
      <c r="A244" s="196" t="s">
        <v>1358</v>
      </c>
      <c r="B244" s="196" t="s">
        <v>2278</v>
      </c>
      <c r="C244" s="196" t="s">
        <v>1565</v>
      </c>
      <c r="D244" s="196" t="s">
        <v>1585</v>
      </c>
      <c r="E244" s="196" t="s">
        <v>84</v>
      </c>
      <c r="F244" s="269">
        <v>100000</v>
      </c>
      <c r="G244" s="196" t="s">
        <v>1564</v>
      </c>
      <c r="H244" s="196" t="s">
        <v>2302</v>
      </c>
      <c r="I244" s="248" t="s">
        <v>1357</v>
      </c>
      <c r="J244" s="196" t="s">
        <v>2041</v>
      </c>
      <c r="K244" s="270">
        <v>201802</v>
      </c>
      <c r="L244" s="271">
        <v>2018</v>
      </c>
      <c r="M244" s="271">
        <v>2</v>
      </c>
      <c r="N244" s="272">
        <v>43152</v>
      </c>
      <c r="O244" s="272" t="s">
        <v>1658</v>
      </c>
      <c r="P244" s="196"/>
      <c r="Q244" s="271"/>
    </row>
    <row r="245" spans="1:17" ht="57.95" customHeight="1">
      <c r="A245" s="196" t="s">
        <v>2303</v>
      </c>
      <c r="B245" s="196" t="s">
        <v>1459</v>
      </c>
      <c r="C245" s="196" t="s">
        <v>1565</v>
      </c>
      <c r="D245" s="196" t="s">
        <v>1583</v>
      </c>
      <c r="E245" s="196" t="s">
        <v>682</v>
      </c>
      <c r="F245" s="273">
        <v>100000</v>
      </c>
      <c r="G245" s="196" t="s">
        <v>1578</v>
      </c>
      <c r="H245" s="196"/>
      <c r="I245" s="248"/>
      <c r="J245" s="196" t="s">
        <v>1654</v>
      </c>
      <c r="K245" s="270">
        <v>201802</v>
      </c>
      <c r="L245" s="271">
        <v>2018</v>
      </c>
      <c r="M245" s="271">
        <v>2</v>
      </c>
      <c r="N245" s="272">
        <v>43152</v>
      </c>
      <c r="O245" s="272" t="s">
        <v>1658</v>
      </c>
      <c r="P245" s="274"/>
      <c r="Q245" s="271"/>
    </row>
    <row r="246" spans="1:17" ht="30" customHeight="1">
      <c r="A246" s="276" t="s">
        <v>2235</v>
      </c>
      <c r="B246" s="196" t="s">
        <v>732</v>
      </c>
      <c r="C246" s="196" t="s">
        <v>1565</v>
      </c>
      <c r="D246" s="196" t="s">
        <v>1662</v>
      </c>
      <c r="E246" s="196" t="s">
        <v>682</v>
      </c>
      <c r="F246" s="269">
        <v>100000</v>
      </c>
      <c r="G246" s="277" t="s">
        <v>1578</v>
      </c>
      <c r="H246" s="196"/>
      <c r="I246" s="248" t="s">
        <v>843</v>
      </c>
      <c r="J246" s="196" t="s">
        <v>2035</v>
      </c>
      <c r="K246" s="270">
        <v>201802</v>
      </c>
      <c r="L246" s="271">
        <v>2018</v>
      </c>
      <c r="M246" s="271">
        <v>2</v>
      </c>
      <c r="N246" s="272">
        <v>43152</v>
      </c>
      <c r="O246" s="272" t="s">
        <v>1658</v>
      </c>
      <c r="P246" s="274"/>
      <c r="Q246" s="271"/>
    </row>
    <row r="247" spans="1:17" ht="57.95" customHeight="1">
      <c r="A247" s="196" t="s">
        <v>821</v>
      </c>
      <c r="B247" s="196" t="s">
        <v>2304</v>
      </c>
      <c r="C247" s="196" t="s">
        <v>1565</v>
      </c>
      <c r="D247" s="196" t="s">
        <v>1575</v>
      </c>
      <c r="E247" s="196" t="s">
        <v>84</v>
      </c>
      <c r="F247" s="273">
        <v>500000</v>
      </c>
      <c r="G247" s="196" t="s">
        <v>1578</v>
      </c>
      <c r="H247" s="196"/>
      <c r="I247" s="248" t="s">
        <v>819</v>
      </c>
      <c r="J247" s="196" t="s">
        <v>2035</v>
      </c>
      <c r="K247" s="270">
        <v>201802</v>
      </c>
      <c r="L247" s="271">
        <v>2018</v>
      </c>
      <c r="M247" s="271">
        <v>2</v>
      </c>
      <c r="N247" s="272">
        <v>43151</v>
      </c>
      <c r="O247" s="272" t="s">
        <v>1658</v>
      </c>
      <c r="P247" s="274"/>
      <c r="Q247" s="271"/>
    </row>
    <row r="248" spans="1:17" ht="43.5" customHeight="1">
      <c r="A248" s="196" t="s">
        <v>850</v>
      </c>
      <c r="B248" s="196" t="s">
        <v>2305</v>
      </c>
      <c r="C248" s="196" t="s">
        <v>1565</v>
      </c>
      <c r="D248" s="196" t="s">
        <v>5</v>
      </c>
      <c r="E248" s="196" t="s">
        <v>852</v>
      </c>
      <c r="F248" s="273">
        <v>500000</v>
      </c>
      <c r="G248" s="196" t="s">
        <v>1560</v>
      </c>
      <c r="H248" s="196"/>
      <c r="I248" s="248" t="s">
        <v>848</v>
      </c>
      <c r="J248" s="196" t="s">
        <v>2035</v>
      </c>
      <c r="K248" s="270">
        <v>201802</v>
      </c>
      <c r="L248" s="271">
        <v>2018</v>
      </c>
      <c r="M248" s="271">
        <v>2</v>
      </c>
      <c r="N248" s="272">
        <v>43151</v>
      </c>
      <c r="O248" s="272" t="s">
        <v>1658</v>
      </c>
      <c r="P248" s="274"/>
      <c r="Q248" s="271"/>
    </row>
    <row r="249" spans="1:17" ht="57.95" customHeight="1">
      <c r="A249" s="196" t="s">
        <v>793</v>
      </c>
      <c r="B249" s="196" t="s">
        <v>2306</v>
      </c>
      <c r="C249" s="196" t="s">
        <v>1565</v>
      </c>
      <c r="D249" s="196" t="s">
        <v>1659</v>
      </c>
      <c r="E249" s="196" t="s">
        <v>517</v>
      </c>
      <c r="F249" s="273">
        <v>265000</v>
      </c>
      <c r="G249" s="196" t="s">
        <v>1578</v>
      </c>
      <c r="H249" s="196"/>
      <c r="I249" s="248" t="s">
        <v>791</v>
      </c>
      <c r="J249" s="196" t="s">
        <v>2035</v>
      </c>
      <c r="K249" s="270">
        <v>201802</v>
      </c>
      <c r="L249" s="271">
        <v>2018</v>
      </c>
      <c r="M249" s="271">
        <v>2</v>
      </c>
      <c r="N249" s="272">
        <v>43151</v>
      </c>
      <c r="O249" s="272" t="s">
        <v>1658</v>
      </c>
      <c r="P249" s="274"/>
      <c r="Q249" s="271"/>
    </row>
    <row r="250" spans="1:17" ht="43.5" customHeight="1">
      <c r="A250" s="196" t="s">
        <v>2307</v>
      </c>
      <c r="B250" s="196" t="s">
        <v>2308</v>
      </c>
      <c r="C250" s="196" t="s">
        <v>1565</v>
      </c>
      <c r="D250" s="196" t="s">
        <v>1583</v>
      </c>
      <c r="E250" s="196" t="s">
        <v>528</v>
      </c>
      <c r="F250" s="273">
        <v>25000</v>
      </c>
      <c r="G250" s="196" t="s">
        <v>1578</v>
      </c>
      <c r="H250" s="196"/>
      <c r="I250" s="248"/>
      <c r="J250" s="196" t="s">
        <v>1654</v>
      </c>
      <c r="K250" s="270">
        <v>201802</v>
      </c>
      <c r="L250" s="271">
        <v>2018</v>
      </c>
      <c r="M250" s="271">
        <v>2</v>
      </c>
      <c r="N250" s="272">
        <v>43151</v>
      </c>
      <c r="O250" s="272" t="s">
        <v>1658</v>
      </c>
      <c r="P250" s="274"/>
      <c r="Q250" s="271"/>
    </row>
    <row r="251" spans="1:17" ht="45" customHeight="1">
      <c r="A251" s="196" t="s">
        <v>779</v>
      </c>
      <c r="B251" s="196" t="s">
        <v>2309</v>
      </c>
      <c r="C251" s="196" t="s">
        <v>1565</v>
      </c>
      <c r="D251" s="196" t="s">
        <v>1575</v>
      </c>
      <c r="E251" s="196" t="s">
        <v>781</v>
      </c>
      <c r="F251" s="273">
        <v>40000</v>
      </c>
      <c r="G251" s="196" t="s">
        <v>1578</v>
      </c>
      <c r="H251" s="196"/>
      <c r="I251" s="248"/>
      <c r="J251" s="196" t="s">
        <v>1654</v>
      </c>
      <c r="K251" s="270">
        <v>201802</v>
      </c>
      <c r="L251" s="271">
        <v>2018</v>
      </c>
      <c r="M251" s="271">
        <v>2</v>
      </c>
      <c r="N251" s="272">
        <v>43151</v>
      </c>
      <c r="O251" s="272" t="s">
        <v>1658</v>
      </c>
      <c r="P251" s="274"/>
      <c r="Q251" s="271"/>
    </row>
    <row r="252" spans="1:17" ht="43.5" customHeight="1">
      <c r="A252" s="196" t="s">
        <v>2310</v>
      </c>
      <c r="B252" s="196" t="s">
        <v>2197</v>
      </c>
      <c r="C252" s="196" t="s">
        <v>1565</v>
      </c>
      <c r="D252" s="196" t="s">
        <v>3</v>
      </c>
      <c r="E252" s="196" t="s">
        <v>788</v>
      </c>
      <c r="F252" s="273">
        <v>150000</v>
      </c>
      <c r="G252" s="196" t="s">
        <v>1576</v>
      </c>
      <c r="H252" s="196"/>
      <c r="I252" s="248" t="s">
        <v>785</v>
      </c>
      <c r="J252" s="196" t="s">
        <v>2035</v>
      </c>
      <c r="K252" s="270">
        <v>201802</v>
      </c>
      <c r="L252" s="271">
        <v>2018</v>
      </c>
      <c r="M252" s="271">
        <v>2</v>
      </c>
      <c r="N252" s="272">
        <v>43151</v>
      </c>
      <c r="O252" s="272" t="s">
        <v>1658</v>
      </c>
      <c r="P252" s="274"/>
      <c r="Q252" s="271"/>
    </row>
    <row r="253" spans="1:17" ht="45" customHeight="1">
      <c r="A253" s="196" t="s">
        <v>833</v>
      </c>
      <c r="B253" s="196" t="s">
        <v>2311</v>
      </c>
      <c r="C253" s="196" t="s">
        <v>1565</v>
      </c>
      <c r="D253" s="196" t="s">
        <v>5</v>
      </c>
      <c r="E253" s="196" t="s">
        <v>805</v>
      </c>
      <c r="F253" s="273">
        <v>80000</v>
      </c>
      <c r="G253" s="196" t="s">
        <v>1578</v>
      </c>
      <c r="H253" s="196"/>
      <c r="I253" s="248" t="s">
        <v>801</v>
      </c>
      <c r="J253" s="196" t="s">
        <v>2035</v>
      </c>
      <c r="K253" s="270">
        <v>201802</v>
      </c>
      <c r="L253" s="271">
        <v>2018</v>
      </c>
      <c r="M253" s="271">
        <v>2</v>
      </c>
      <c r="N253" s="272">
        <v>43151</v>
      </c>
      <c r="O253" s="272" t="s">
        <v>1658</v>
      </c>
      <c r="P253" s="274"/>
      <c r="Q253" s="271"/>
    </row>
    <row r="254" spans="1:17" ht="45" customHeight="1">
      <c r="A254" s="196" t="s">
        <v>2312</v>
      </c>
      <c r="B254" s="196" t="s">
        <v>2197</v>
      </c>
      <c r="C254" s="196" t="s">
        <v>1565</v>
      </c>
      <c r="D254" s="196" t="s">
        <v>3</v>
      </c>
      <c r="E254" s="196" t="s">
        <v>657</v>
      </c>
      <c r="F254" s="273">
        <v>300000</v>
      </c>
      <c r="G254" s="196" t="s">
        <v>1576</v>
      </c>
      <c r="H254" s="196"/>
      <c r="I254" s="248" t="s">
        <v>654</v>
      </c>
      <c r="J254" s="196" t="s">
        <v>2035</v>
      </c>
      <c r="K254" s="270">
        <v>201802</v>
      </c>
      <c r="L254" s="271">
        <v>2018</v>
      </c>
      <c r="M254" s="271">
        <v>2</v>
      </c>
      <c r="N254" s="272">
        <v>43151</v>
      </c>
      <c r="O254" s="272" t="s">
        <v>1658</v>
      </c>
      <c r="P254" s="274"/>
      <c r="Q254" s="271"/>
    </row>
    <row r="255" spans="1:17" ht="45" customHeight="1">
      <c r="A255" s="276" t="s">
        <v>2143</v>
      </c>
      <c r="B255" s="196" t="s">
        <v>2144</v>
      </c>
      <c r="C255" s="196" t="s">
        <v>1563</v>
      </c>
      <c r="D255" s="196" t="s">
        <v>1579</v>
      </c>
      <c r="E255" s="196" t="s">
        <v>84</v>
      </c>
      <c r="F255" s="269">
        <v>350000</v>
      </c>
      <c r="G255" s="196" t="s">
        <v>1567</v>
      </c>
      <c r="H255" s="196" t="s">
        <v>2313</v>
      </c>
      <c r="I255" s="248" t="s">
        <v>1370</v>
      </c>
      <c r="J255" s="196" t="s">
        <v>2041</v>
      </c>
      <c r="K255" s="270">
        <v>201802</v>
      </c>
      <c r="L255" s="271">
        <v>2018</v>
      </c>
      <c r="M255" s="271">
        <v>2</v>
      </c>
      <c r="N255" s="272">
        <v>43151</v>
      </c>
      <c r="O255" s="272" t="s">
        <v>1658</v>
      </c>
      <c r="P255" s="196"/>
      <c r="Q255" s="271"/>
    </row>
    <row r="256" spans="1:17" ht="45" customHeight="1">
      <c r="A256" s="196" t="s">
        <v>2314</v>
      </c>
      <c r="B256" s="196" t="s">
        <v>2315</v>
      </c>
      <c r="C256" s="196" t="s">
        <v>1565</v>
      </c>
      <c r="D256" s="196" t="s">
        <v>5</v>
      </c>
      <c r="E256" s="196" t="s">
        <v>227</v>
      </c>
      <c r="F256" s="273">
        <v>100000</v>
      </c>
      <c r="G256" s="196" t="s">
        <v>1578</v>
      </c>
      <c r="H256" s="196"/>
      <c r="I256" s="248" t="s">
        <v>685</v>
      </c>
      <c r="J256" s="196" t="s">
        <v>2035</v>
      </c>
      <c r="K256" s="270">
        <v>201802</v>
      </c>
      <c r="L256" s="271">
        <v>2018</v>
      </c>
      <c r="M256" s="271">
        <v>2</v>
      </c>
      <c r="N256" s="272">
        <v>43151</v>
      </c>
      <c r="O256" s="272" t="s">
        <v>1658</v>
      </c>
      <c r="P256" s="274"/>
      <c r="Q256" s="271"/>
    </row>
    <row r="257" spans="1:17" ht="43.5" customHeight="1">
      <c r="A257" s="196" t="s">
        <v>2316</v>
      </c>
      <c r="B257" s="196" t="s">
        <v>732</v>
      </c>
      <c r="C257" s="196" t="s">
        <v>1565</v>
      </c>
      <c r="D257" s="196" t="s">
        <v>1583</v>
      </c>
      <c r="E257" s="196" t="s">
        <v>682</v>
      </c>
      <c r="F257" s="273">
        <v>25000</v>
      </c>
      <c r="G257" s="196" t="s">
        <v>1578</v>
      </c>
      <c r="H257" s="196"/>
      <c r="I257" s="248" t="s">
        <v>862</v>
      </c>
      <c r="J257" s="196" t="s">
        <v>2035</v>
      </c>
      <c r="K257" s="270">
        <v>201802</v>
      </c>
      <c r="L257" s="271">
        <v>2018</v>
      </c>
      <c r="M257" s="271">
        <v>2</v>
      </c>
      <c r="N257" s="272">
        <v>43147</v>
      </c>
      <c r="O257" s="272" t="s">
        <v>1658</v>
      </c>
      <c r="P257" s="274"/>
      <c r="Q257" s="271"/>
    </row>
    <row r="258" spans="1:17" ht="30" customHeight="1">
      <c r="A258" s="196" t="s">
        <v>847</v>
      </c>
      <c r="B258" s="196" t="s">
        <v>551</v>
      </c>
      <c r="C258" s="196" t="s">
        <v>1565</v>
      </c>
      <c r="D258" s="196" t="s">
        <v>1577</v>
      </c>
      <c r="E258" s="196" t="s">
        <v>84</v>
      </c>
      <c r="F258" s="273">
        <v>1000000</v>
      </c>
      <c r="G258" s="196" t="s">
        <v>1578</v>
      </c>
      <c r="H258" s="196"/>
      <c r="I258" s="248" t="s">
        <v>845</v>
      </c>
      <c r="J258" s="196" t="s">
        <v>2035</v>
      </c>
      <c r="K258" s="270">
        <v>201802</v>
      </c>
      <c r="L258" s="271">
        <v>2018</v>
      </c>
      <c r="M258" s="271">
        <v>2</v>
      </c>
      <c r="N258" s="272">
        <v>43146</v>
      </c>
      <c r="O258" s="272" t="s">
        <v>1658</v>
      </c>
      <c r="P258" s="274"/>
      <c r="Q258" s="271"/>
    </row>
    <row r="259" spans="1:17" ht="30" customHeight="1">
      <c r="A259" s="196" t="s">
        <v>2317</v>
      </c>
      <c r="B259" s="196" t="s">
        <v>2318</v>
      </c>
      <c r="C259" s="196" t="s">
        <v>1565</v>
      </c>
      <c r="D259" s="196" t="s">
        <v>1659</v>
      </c>
      <c r="E259" s="196" t="s">
        <v>861</v>
      </c>
      <c r="F259" s="273">
        <v>435000</v>
      </c>
      <c r="G259" s="196" t="s">
        <v>1578</v>
      </c>
      <c r="H259" s="196"/>
      <c r="I259" s="248" t="s">
        <v>857</v>
      </c>
      <c r="J259" s="196" t="s">
        <v>2035</v>
      </c>
      <c r="K259" s="270">
        <v>201802</v>
      </c>
      <c r="L259" s="271">
        <v>2018</v>
      </c>
      <c r="M259" s="271">
        <v>2</v>
      </c>
      <c r="N259" s="272">
        <v>43145</v>
      </c>
      <c r="O259" s="272" t="s">
        <v>1658</v>
      </c>
      <c r="P259" s="274"/>
      <c r="Q259" s="271"/>
    </row>
    <row r="260" spans="1:17" ht="43.5" customHeight="1">
      <c r="A260" s="196" t="s">
        <v>2319</v>
      </c>
      <c r="B260" s="196" t="s">
        <v>2320</v>
      </c>
      <c r="C260" s="196" t="s">
        <v>1565</v>
      </c>
      <c r="D260" s="196" t="s">
        <v>1575</v>
      </c>
      <c r="E260" s="196" t="s">
        <v>881</v>
      </c>
      <c r="F260" s="273">
        <v>250000</v>
      </c>
      <c r="G260" s="196" t="s">
        <v>1578</v>
      </c>
      <c r="H260" s="196"/>
      <c r="I260" s="248" t="s">
        <v>877</v>
      </c>
      <c r="J260" s="196" t="s">
        <v>2035</v>
      </c>
      <c r="K260" s="270">
        <v>201802</v>
      </c>
      <c r="L260" s="271">
        <v>2018</v>
      </c>
      <c r="M260" s="271">
        <v>2</v>
      </c>
      <c r="N260" s="272">
        <v>43145</v>
      </c>
      <c r="O260" s="272" t="s">
        <v>1658</v>
      </c>
      <c r="P260" s="274"/>
      <c r="Q260" s="271"/>
    </row>
    <row r="261" spans="1:17" ht="45" customHeight="1">
      <c r="A261" s="196" t="s">
        <v>2280</v>
      </c>
      <c r="B261" s="196" t="s">
        <v>83</v>
      </c>
      <c r="C261" s="196" t="s">
        <v>1565</v>
      </c>
      <c r="D261" s="196" t="s">
        <v>1583</v>
      </c>
      <c r="E261" s="196" t="s">
        <v>84</v>
      </c>
      <c r="F261" s="273">
        <v>23000</v>
      </c>
      <c r="G261" s="196" t="s">
        <v>1578</v>
      </c>
      <c r="H261" s="196"/>
      <c r="I261" s="248" t="s">
        <v>2281</v>
      </c>
      <c r="J261" s="196" t="s">
        <v>2035</v>
      </c>
      <c r="K261" s="270">
        <v>201802</v>
      </c>
      <c r="L261" s="271">
        <v>2018</v>
      </c>
      <c r="M261" s="271">
        <v>2</v>
      </c>
      <c r="N261" s="272">
        <v>43138</v>
      </c>
      <c r="O261" s="272" t="s">
        <v>1658</v>
      </c>
      <c r="P261" s="274"/>
      <c r="Q261" s="271"/>
    </row>
    <row r="262" spans="1:17" ht="45" customHeight="1">
      <c r="A262" s="283" t="s">
        <v>2251</v>
      </c>
      <c r="B262" s="196" t="s">
        <v>2321</v>
      </c>
      <c r="C262" s="196" t="s">
        <v>1563</v>
      </c>
      <c r="D262" s="196" t="s">
        <v>1579</v>
      </c>
      <c r="E262" s="196" t="s">
        <v>84</v>
      </c>
      <c r="F262" s="269">
        <v>50000</v>
      </c>
      <c r="G262" s="277" t="s">
        <v>1567</v>
      </c>
      <c r="H262" s="196" t="s">
        <v>2313</v>
      </c>
      <c r="I262" s="284" t="s">
        <v>1219</v>
      </c>
      <c r="J262" s="196" t="s">
        <v>2041</v>
      </c>
      <c r="K262" s="270" t="str">
        <f>IF(M262&gt;9,CONCATENATE(L262,M262),CONCATENATE(L262,"0",M262))</f>
        <v>201802</v>
      </c>
      <c r="L262" s="271">
        <f>YEAR(N262)</f>
        <v>2018</v>
      </c>
      <c r="M262" s="271">
        <f>MONTH(N262)</f>
        <v>2</v>
      </c>
      <c r="N262" s="272">
        <v>43137</v>
      </c>
      <c r="O262" s="272" t="s">
        <v>1658</v>
      </c>
      <c r="P262" s="274"/>
      <c r="Q262" s="271"/>
    </row>
    <row r="263" spans="1:17" ht="45" customHeight="1">
      <c r="A263" s="287" t="s">
        <v>2322</v>
      </c>
      <c r="B263" s="285" t="s">
        <v>2323</v>
      </c>
      <c r="C263" s="196" t="s">
        <v>1565</v>
      </c>
      <c r="D263" s="196" t="s">
        <v>2</v>
      </c>
      <c r="E263" s="196" t="s">
        <v>2122</v>
      </c>
      <c r="F263" s="269">
        <v>32269.58</v>
      </c>
      <c r="G263" s="196" t="s">
        <v>1605</v>
      </c>
      <c r="H263" s="196"/>
      <c r="I263" s="284" t="s">
        <v>1730</v>
      </c>
      <c r="J263" s="196" t="s">
        <v>2041</v>
      </c>
      <c r="K263" s="270" t="str">
        <f>IF(M263&gt;9,CONCATENATE(L263,M263),CONCATENATE(L263,"0",M263))</f>
        <v>201802</v>
      </c>
      <c r="L263" s="271">
        <f>YEAR(N263)</f>
        <v>2018</v>
      </c>
      <c r="M263" s="271">
        <f>MONTH(N263)</f>
        <v>2</v>
      </c>
      <c r="N263" s="272">
        <v>43137</v>
      </c>
      <c r="O263" s="272" t="s">
        <v>1658</v>
      </c>
      <c r="P263" s="274"/>
      <c r="Q263" s="271"/>
    </row>
    <row r="264" spans="1:17" ht="45" customHeight="1">
      <c r="A264" s="288" t="s">
        <v>2324</v>
      </c>
      <c r="B264" s="289" t="s">
        <v>2325</v>
      </c>
      <c r="C264" s="289" t="s">
        <v>1565</v>
      </c>
      <c r="D264" s="289" t="s">
        <v>7</v>
      </c>
      <c r="E264" s="289" t="s">
        <v>7</v>
      </c>
      <c r="F264" s="290">
        <v>200000</v>
      </c>
      <c r="G264" s="289" t="s">
        <v>1645</v>
      </c>
      <c r="H264" s="291" t="s">
        <v>2326</v>
      </c>
      <c r="I264" s="291" t="s">
        <v>1326</v>
      </c>
      <c r="J264" s="289" t="s">
        <v>2041</v>
      </c>
      <c r="K264" s="292" t="str">
        <f>IF(M264&gt;9,CONCATENATE(L264,M264),CONCATENATE(L264,"0",M264))</f>
        <v>201802</v>
      </c>
      <c r="L264" s="293">
        <f>YEAR(N264)</f>
        <v>2018</v>
      </c>
      <c r="M264" s="293">
        <f>MONTH(N264)</f>
        <v>2</v>
      </c>
      <c r="N264" s="294">
        <v>43137</v>
      </c>
      <c r="O264" s="294" t="s">
        <v>1658</v>
      </c>
      <c r="P264" s="289"/>
      <c r="Q264" s="295"/>
    </row>
    <row r="265" spans="1:17" ht="43.5" customHeight="1">
      <c r="A265" s="196" t="s">
        <v>2096</v>
      </c>
      <c r="B265" s="196" t="s">
        <v>328</v>
      </c>
      <c r="C265" s="196" t="s">
        <v>1565</v>
      </c>
      <c r="D265" s="196" t="s">
        <v>1583</v>
      </c>
      <c r="E265" s="196" t="s">
        <v>84</v>
      </c>
      <c r="F265" s="269">
        <v>300000</v>
      </c>
      <c r="G265" s="196" t="s">
        <v>1564</v>
      </c>
      <c r="H265" s="296" t="s">
        <v>2327</v>
      </c>
      <c r="I265" s="297" t="s">
        <v>1421</v>
      </c>
      <c r="J265" s="196" t="s">
        <v>2041</v>
      </c>
      <c r="K265" s="270" t="str">
        <f>IF(M265&gt;9,CONCATENATE(L265,M265),CONCATENATE(L265,"0",M265))</f>
        <v>201802</v>
      </c>
      <c r="L265" s="271">
        <f>YEAR(N265)</f>
        <v>2018</v>
      </c>
      <c r="M265" s="271">
        <f>MONTH(N265)</f>
        <v>2</v>
      </c>
      <c r="N265" s="272">
        <v>43137</v>
      </c>
      <c r="O265" s="272" t="s">
        <v>1658</v>
      </c>
      <c r="P265" s="196"/>
      <c r="Q265" s="271"/>
    </row>
    <row r="266" spans="1:17" ht="43.5" customHeight="1">
      <c r="A266" s="276" t="s">
        <v>2328</v>
      </c>
      <c r="B266" s="285" t="s">
        <v>1171</v>
      </c>
      <c r="C266" s="196" t="s">
        <v>1563</v>
      </c>
      <c r="D266" s="196" t="s">
        <v>1579</v>
      </c>
      <c r="E266" s="196" t="s">
        <v>84</v>
      </c>
      <c r="F266" s="269">
        <v>500000</v>
      </c>
      <c r="G266" s="277" t="s">
        <v>1567</v>
      </c>
      <c r="H266" s="196"/>
      <c r="I266" s="284" t="s">
        <v>1168</v>
      </c>
      <c r="J266" s="196" t="s">
        <v>2041</v>
      </c>
      <c r="K266" s="270" t="str">
        <f>IF(M266&gt;9,CONCATENATE(L266,M266),CONCATENATE(L266,"0",M266))</f>
        <v>201802</v>
      </c>
      <c r="L266" s="271">
        <f>YEAR(N266)</f>
        <v>2018</v>
      </c>
      <c r="M266" s="271">
        <f>MONTH(N266)</f>
        <v>2</v>
      </c>
      <c r="N266" s="272">
        <v>43136</v>
      </c>
      <c r="O266" s="272" t="s">
        <v>1658</v>
      </c>
      <c r="P266" s="274"/>
      <c r="Q266" s="271"/>
    </row>
    <row r="267" spans="1:17" ht="45" customHeight="1">
      <c r="A267" s="196" t="s">
        <v>2329</v>
      </c>
      <c r="B267" s="196" t="s">
        <v>2330</v>
      </c>
      <c r="C267" s="196" t="s">
        <v>1565</v>
      </c>
      <c r="D267" s="196" t="s">
        <v>1583</v>
      </c>
      <c r="E267" s="196" t="s">
        <v>1992</v>
      </c>
      <c r="F267" s="273">
        <v>47742</v>
      </c>
      <c r="G267" s="196" t="s">
        <v>1578</v>
      </c>
      <c r="H267" s="196"/>
      <c r="I267" s="248"/>
      <c r="J267" s="196" t="s">
        <v>1654</v>
      </c>
      <c r="K267" s="270">
        <v>201802</v>
      </c>
      <c r="L267" s="271">
        <v>2018</v>
      </c>
      <c r="M267" s="271">
        <v>2</v>
      </c>
      <c r="N267" s="272">
        <v>43136</v>
      </c>
      <c r="O267" s="272" t="s">
        <v>1658</v>
      </c>
      <c r="P267" s="274"/>
      <c r="Q267" s="271"/>
    </row>
    <row r="268" spans="1:17" ht="45" customHeight="1">
      <c r="A268" s="196" t="s">
        <v>855</v>
      </c>
      <c r="B268" s="196" t="s">
        <v>2120</v>
      </c>
      <c r="C268" s="196" t="s">
        <v>1565</v>
      </c>
      <c r="D268" s="196" t="s">
        <v>2</v>
      </c>
      <c r="E268" s="196"/>
      <c r="F268" s="273">
        <v>300000</v>
      </c>
      <c r="G268" s="196" t="s">
        <v>1578</v>
      </c>
      <c r="H268" s="196"/>
      <c r="I268" s="248" t="s">
        <v>853</v>
      </c>
      <c r="J268" s="196" t="s">
        <v>2035</v>
      </c>
      <c r="K268" s="270">
        <v>201802</v>
      </c>
      <c r="L268" s="271">
        <v>2018</v>
      </c>
      <c r="M268" s="271">
        <v>2</v>
      </c>
      <c r="N268" s="272">
        <v>43133</v>
      </c>
      <c r="O268" s="272" t="s">
        <v>1658</v>
      </c>
      <c r="P268" s="274"/>
      <c r="Q268" s="271"/>
    </row>
    <row r="269" spans="1:17" ht="60" customHeight="1">
      <c r="A269" s="196" t="s">
        <v>884</v>
      </c>
      <c r="B269" s="196" t="s">
        <v>2116</v>
      </c>
      <c r="C269" s="196" t="s">
        <v>1565</v>
      </c>
      <c r="D269" s="196" t="s">
        <v>1582</v>
      </c>
      <c r="E269" s="196" t="s">
        <v>84</v>
      </c>
      <c r="F269" s="273">
        <v>1100000</v>
      </c>
      <c r="G269" s="196" t="s">
        <v>1573</v>
      </c>
      <c r="H269" s="196"/>
      <c r="I269" s="248" t="s">
        <v>882</v>
      </c>
      <c r="J269" s="196" t="s">
        <v>2035</v>
      </c>
      <c r="K269" s="270">
        <v>201802</v>
      </c>
      <c r="L269" s="271">
        <v>2018</v>
      </c>
      <c r="M269" s="271">
        <v>2</v>
      </c>
      <c r="N269" s="272">
        <v>43133</v>
      </c>
      <c r="O269" s="272" t="s">
        <v>1658</v>
      </c>
      <c r="P269" s="274"/>
      <c r="Q269" s="271"/>
    </row>
    <row r="270" spans="1:17" ht="43.5" customHeight="1">
      <c r="A270" s="107" t="s">
        <v>2331</v>
      </c>
      <c r="B270" s="196" t="s">
        <v>2311</v>
      </c>
      <c r="C270" s="196" t="s">
        <v>1565</v>
      </c>
      <c r="D270" s="196" t="s">
        <v>5</v>
      </c>
      <c r="E270" s="196" t="s">
        <v>805</v>
      </c>
      <c r="F270" s="273">
        <v>250000</v>
      </c>
      <c r="G270" s="277" t="s">
        <v>1578</v>
      </c>
      <c r="H270" s="196"/>
      <c r="I270" s="248" t="s">
        <v>832</v>
      </c>
      <c r="J270" s="196" t="s">
        <v>2035</v>
      </c>
      <c r="K270" s="270" t="str">
        <f>IF(M270&gt;9,CONCATENATE(L270,M270),CONCATENATE(L270,"0",M270))</f>
        <v>201801</v>
      </c>
      <c r="L270" s="271">
        <f>YEAR(N270)</f>
        <v>2018</v>
      </c>
      <c r="M270" s="271">
        <f>MONTH(N270)</f>
        <v>1</v>
      </c>
      <c r="N270" s="272">
        <v>43129</v>
      </c>
      <c r="O270" s="272" t="s">
        <v>1658</v>
      </c>
      <c r="P270" s="274"/>
      <c r="Q270" s="271"/>
    </row>
    <row r="271" spans="1:17" ht="30.6" customHeight="1">
      <c r="A271" s="276" t="s">
        <v>825</v>
      </c>
      <c r="B271" s="196" t="s">
        <v>2332</v>
      </c>
      <c r="C271" s="196" t="s">
        <v>1565</v>
      </c>
      <c r="D271" s="196" t="s">
        <v>1581</v>
      </c>
      <c r="E271" s="196" t="s">
        <v>289</v>
      </c>
      <c r="F271" s="273">
        <v>250000</v>
      </c>
      <c r="G271" s="277" t="s">
        <v>1578</v>
      </c>
      <c r="H271" s="196"/>
      <c r="I271" s="248" t="s">
        <v>823</v>
      </c>
      <c r="J271" s="196" t="s">
        <v>2035</v>
      </c>
      <c r="K271" s="270">
        <v>201801</v>
      </c>
      <c r="L271" s="271">
        <v>2018</v>
      </c>
      <c r="M271" s="271">
        <v>1</v>
      </c>
      <c r="N271" s="272">
        <v>43129</v>
      </c>
      <c r="O271" s="272" t="s">
        <v>1658</v>
      </c>
      <c r="P271" s="274"/>
      <c r="Q271" s="271"/>
    </row>
    <row r="272" spans="1:17" ht="43.5" customHeight="1">
      <c r="A272" s="276" t="s">
        <v>836</v>
      </c>
      <c r="B272" s="196" t="s">
        <v>2333</v>
      </c>
      <c r="C272" s="196" t="s">
        <v>1565</v>
      </c>
      <c r="D272" s="196" t="s">
        <v>1581</v>
      </c>
      <c r="E272" s="197" t="s">
        <v>838</v>
      </c>
      <c r="F272" s="273">
        <v>250000</v>
      </c>
      <c r="G272" s="277" t="s">
        <v>1578</v>
      </c>
      <c r="H272" s="196"/>
      <c r="I272" s="248" t="s">
        <v>834</v>
      </c>
      <c r="J272" s="196" t="s">
        <v>2035</v>
      </c>
      <c r="K272" s="270">
        <v>201801</v>
      </c>
      <c r="L272" s="271">
        <v>2018</v>
      </c>
      <c r="M272" s="271">
        <v>1</v>
      </c>
      <c r="N272" s="272">
        <v>43129</v>
      </c>
      <c r="O272" s="272" t="s">
        <v>1658</v>
      </c>
      <c r="P272" s="274"/>
      <c r="Q272" s="271"/>
    </row>
    <row r="273" spans="1:17" ht="45" customHeight="1">
      <c r="A273" s="276" t="s">
        <v>2334</v>
      </c>
      <c r="B273" s="196" t="s">
        <v>743</v>
      </c>
      <c r="C273" s="196" t="s">
        <v>1565</v>
      </c>
      <c r="D273" s="196" t="s">
        <v>1581</v>
      </c>
      <c r="E273" s="196" t="s">
        <v>1699</v>
      </c>
      <c r="F273" s="273">
        <v>250000</v>
      </c>
      <c r="G273" s="277" t="s">
        <v>1578</v>
      </c>
      <c r="H273" s="196"/>
      <c r="I273" s="248" t="s">
        <v>740</v>
      </c>
      <c r="J273" s="196" t="s">
        <v>2035</v>
      </c>
      <c r="K273" s="270">
        <v>201801</v>
      </c>
      <c r="L273" s="271">
        <v>2018</v>
      </c>
      <c r="M273" s="271">
        <v>1</v>
      </c>
      <c r="N273" s="272">
        <v>43129</v>
      </c>
      <c r="O273" s="272" t="s">
        <v>1658</v>
      </c>
      <c r="P273" s="274"/>
      <c r="Q273" s="271"/>
    </row>
    <row r="274" spans="1:17" ht="45" customHeight="1">
      <c r="A274" s="107" t="s">
        <v>2335</v>
      </c>
      <c r="B274" s="196" t="s">
        <v>2336</v>
      </c>
      <c r="C274" s="196" t="s">
        <v>1565</v>
      </c>
      <c r="D274" s="196" t="s">
        <v>1659</v>
      </c>
      <c r="E274" s="196" t="s">
        <v>84</v>
      </c>
      <c r="F274" s="273">
        <v>150000</v>
      </c>
      <c r="G274" s="277" t="s">
        <v>1578</v>
      </c>
      <c r="H274" s="196"/>
      <c r="I274" s="248" t="s">
        <v>907</v>
      </c>
      <c r="J274" s="196" t="s">
        <v>2035</v>
      </c>
      <c r="K274" s="270" t="str">
        <f>IF(M274&gt;9,CONCATENATE(L274,M274),CONCATENATE(L274,"0",M274))</f>
        <v>201801</v>
      </c>
      <c r="L274" s="271">
        <f>YEAR(N274)</f>
        <v>2018</v>
      </c>
      <c r="M274" s="271">
        <f>MONTH(N274)</f>
        <v>1</v>
      </c>
      <c r="N274" s="272">
        <v>43123</v>
      </c>
      <c r="O274" s="272" t="s">
        <v>1658</v>
      </c>
      <c r="P274" s="274"/>
      <c r="Q274" s="271"/>
    </row>
    <row r="275" spans="1:17" ht="45" customHeight="1">
      <c r="A275" s="276" t="s">
        <v>2337</v>
      </c>
      <c r="B275" s="196" t="s">
        <v>2338</v>
      </c>
      <c r="C275" s="196" t="s">
        <v>1565</v>
      </c>
      <c r="D275" s="196" t="s">
        <v>1662</v>
      </c>
      <c r="E275" s="196" t="s">
        <v>232</v>
      </c>
      <c r="F275" s="273">
        <v>49400</v>
      </c>
      <c r="G275" s="277" t="s">
        <v>1578</v>
      </c>
      <c r="H275" s="196"/>
      <c r="I275" s="248"/>
      <c r="J275" s="196" t="s">
        <v>1654</v>
      </c>
      <c r="K275" s="270">
        <v>201801</v>
      </c>
      <c r="L275" s="271">
        <v>2018</v>
      </c>
      <c r="M275" s="271">
        <v>1</v>
      </c>
      <c r="N275" s="272">
        <v>43123</v>
      </c>
      <c r="O275" s="272" t="s">
        <v>1658</v>
      </c>
      <c r="P275" s="274"/>
      <c r="Q275" s="271"/>
    </row>
    <row r="276" spans="1:17" ht="43.5" customHeight="1">
      <c r="A276" s="137" t="s">
        <v>917</v>
      </c>
      <c r="B276" s="196" t="s">
        <v>918</v>
      </c>
      <c r="C276" s="196" t="s">
        <v>1565</v>
      </c>
      <c r="D276" s="196" t="s">
        <v>1581</v>
      </c>
      <c r="E276" s="196" t="s">
        <v>2122</v>
      </c>
      <c r="F276" s="273">
        <v>220000</v>
      </c>
      <c r="G276" s="277" t="s">
        <v>1578</v>
      </c>
      <c r="H276" s="196"/>
      <c r="I276" s="248" t="s">
        <v>915</v>
      </c>
      <c r="J276" s="196" t="s">
        <v>2035</v>
      </c>
      <c r="K276" s="270" t="str">
        <f>IF(M276&gt;9,CONCATENATE(L276,M276),CONCATENATE(L276,"0",M276))</f>
        <v>201801</v>
      </c>
      <c r="L276" s="271">
        <f>YEAR(N276)</f>
        <v>2018</v>
      </c>
      <c r="M276" s="271">
        <f>MONTH(N276)</f>
        <v>1</v>
      </c>
      <c r="N276" s="272">
        <v>43122</v>
      </c>
      <c r="O276" s="272" t="s">
        <v>1658</v>
      </c>
      <c r="P276" s="274"/>
      <c r="Q276" s="271"/>
    </row>
    <row r="277" spans="1:17" ht="57.95" customHeight="1">
      <c r="A277" s="107" t="s">
        <v>2339</v>
      </c>
      <c r="B277" s="196" t="s">
        <v>2139</v>
      </c>
      <c r="C277" s="196" t="s">
        <v>1565</v>
      </c>
      <c r="D277" s="196" t="s">
        <v>1581</v>
      </c>
      <c r="E277" s="196" t="s">
        <v>372</v>
      </c>
      <c r="F277" s="273">
        <v>120000</v>
      </c>
      <c r="G277" s="277" t="s">
        <v>1578</v>
      </c>
      <c r="H277" s="196"/>
      <c r="I277" s="248" t="s">
        <v>870</v>
      </c>
      <c r="J277" s="196" t="s">
        <v>2035</v>
      </c>
      <c r="K277" s="270" t="str">
        <f>IF(M277&gt;9,CONCATENATE(L277,M277),CONCATENATE(L277,"0",M277))</f>
        <v>201801</v>
      </c>
      <c r="L277" s="271">
        <f>YEAR(N277)</f>
        <v>2018</v>
      </c>
      <c r="M277" s="271">
        <f>MONTH(N277)</f>
        <v>1</v>
      </c>
      <c r="N277" s="272">
        <v>43122</v>
      </c>
      <c r="O277" s="272" t="s">
        <v>1658</v>
      </c>
      <c r="P277" s="274"/>
      <c r="Q277" s="271"/>
    </row>
    <row r="278" spans="1:17" ht="30" customHeight="1">
      <c r="A278" s="107" t="s">
        <v>2340</v>
      </c>
      <c r="B278" s="196" t="s">
        <v>888</v>
      </c>
      <c r="C278" s="196" t="s">
        <v>1565</v>
      </c>
      <c r="D278" s="196" t="s">
        <v>1581</v>
      </c>
      <c r="E278" s="196" t="s">
        <v>385</v>
      </c>
      <c r="F278" s="273">
        <v>235000</v>
      </c>
      <c r="G278" s="277" t="s">
        <v>1578</v>
      </c>
      <c r="H278" s="196"/>
      <c r="I278" s="175" t="s">
        <v>885</v>
      </c>
      <c r="J278" s="196" t="s">
        <v>2035</v>
      </c>
      <c r="K278" s="270" t="str">
        <f>IF(M278&gt;9,CONCATENATE(L278,M278),CONCATENATE(L278,"0",M278))</f>
        <v>201801</v>
      </c>
      <c r="L278" s="271">
        <f>YEAR(N278)</f>
        <v>2018</v>
      </c>
      <c r="M278" s="271">
        <f>MONTH(N278)</f>
        <v>1</v>
      </c>
      <c r="N278" s="272">
        <v>43122</v>
      </c>
      <c r="O278" s="272" t="s">
        <v>1658</v>
      </c>
      <c r="P278" s="274"/>
      <c r="Q278" s="271"/>
    </row>
    <row r="279" spans="1:17" ht="29.1" customHeight="1">
      <c r="A279" s="107" t="s">
        <v>751</v>
      </c>
      <c r="B279" s="196" t="s">
        <v>752</v>
      </c>
      <c r="C279" s="196" t="s">
        <v>1565</v>
      </c>
      <c r="D279" s="196" t="s">
        <v>1581</v>
      </c>
      <c r="E279" s="196" t="s">
        <v>753</v>
      </c>
      <c r="F279" s="273">
        <v>250000</v>
      </c>
      <c r="G279" s="277" t="s">
        <v>1578</v>
      </c>
      <c r="H279" s="196"/>
      <c r="I279" s="248" t="s">
        <v>749</v>
      </c>
      <c r="J279" s="196" t="s">
        <v>2035</v>
      </c>
      <c r="K279" s="270" t="str">
        <f>IF(M279&gt;9,CONCATENATE(L279,M279),CONCATENATE(L279,"0",M279))</f>
        <v>201801</v>
      </c>
      <c r="L279" s="271">
        <f>YEAR(N279)</f>
        <v>2018</v>
      </c>
      <c r="M279" s="271">
        <f>MONTH(N279)</f>
        <v>1</v>
      </c>
      <c r="N279" s="272">
        <v>43122</v>
      </c>
      <c r="O279" s="272" t="s">
        <v>1658</v>
      </c>
      <c r="P279" s="274"/>
      <c r="Q279" s="271"/>
    </row>
    <row r="280" spans="1:17" ht="43.5" customHeight="1">
      <c r="A280" s="107" t="s">
        <v>899</v>
      </c>
      <c r="B280" s="196" t="s">
        <v>539</v>
      </c>
      <c r="C280" s="196" t="s">
        <v>1565</v>
      </c>
      <c r="D280" s="196" t="s">
        <v>5</v>
      </c>
      <c r="E280" s="196" t="s">
        <v>621</v>
      </c>
      <c r="F280" s="273">
        <v>80000</v>
      </c>
      <c r="G280" s="277" t="s">
        <v>1578</v>
      </c>
      <c r="H280" s="196"/>
      <c r="I280" s="248" t="s">
        <v>897</v>
      </c>
      <c r="J280" s="196" t="s">
        <v>2035</v>
      </c>
      <c r="K280" s="270" t="str">
        <f>IF(M280&gt;9,CONCATENATE(L280,M280),CONCATENATE(L280,"0",M280))</f>
        <v>201801</v>
      </c>
      <c r="L280" s="271">
        <f>YEAR(N280)</f>
        <v>2018</v>
      </c>
      <c r="M280" s="271">
        <f>MONTH(N280)</f>
        <v>1</v>
      </c>
      <c r="N280" s="272">
        <v>43122</v>
      </c>
      <c r="O280" s="272" t="s">
        <v>1658</v>
      </c>
      <c r="P280" s="274"/>
      <c r="Q280" s="271"/>
    </row>
    <row r="281" spans="1:17" ht="43.5" customHeight="1">
      <c r="A281" s="107" t="s">
        <v>905</v>
      </c>
      <c r="B281" s="196"/>
      <c r="C281" s="196" t="s">
        <v>1565</v>
      </c>
      <c r="D281" s="196" t="s">
        <v>1581</v>
      </c>
      <c r="E281" s="196" t="s">
        <v>781</v>
      </c>
      <c r="F281" s="273">
        <v>250000</v>
      </c>
      <c r="G281" s="277" t="s">
        <v>1578</v>
      </c>
      <c r="H281" s="196"/>
      <c r="I281" s="175" t="s">
        <v>903</v>
      </c>
      <c r="J281" s="196" t="s">
        <v>2035</v>
      </c>
      <c r="K281" s="270" t="str">
        <f>IF(M281&gt;9,CONCATENATE(L281,M281),CONCATENATE(L281,"0",M281))</f>
        <v>201801</v>
      </c>
      <c r="L281" s="271">
        <f>YEAR(N281)</f>
        <v>2018</v>
      </c>
      <c r="M281" s="271">
        <f>MONTH(N281)</f>
        <v>1</v>
      </c>
      <c r="N281" s="272">
        <v>43122</v>
      </c>
      <c r="O281" s="272" t="s">
        <v>1658</v>
      </c>
      <c r="P281" s="274"/>
      <c r="Q281" s="271"/>
    </row>
    <row r="282" spans="1:17" ht="43.5" customHeight="1">
      <c r="A282" s="107" t="s">
        <v>2341</v>
      </c>
      <c r="B282" s="196" t="s">
        <v>367</v>
      </c>
      <c r="C282" s="196" t="s">
        <v>1565</v>
      </c>
      <c r="D282" s="196" t="s">
        <v>2</v>
      </c>
      <c r="E282" s="196" t="s">
        <v>831</v>
      </c>
      <c r="F282" s="273">
        <v>1000000</v>
      </c>
      <c r="G282" s="277" t="s">
        <v>1560</v>
      </c>
      <c r="H282" s="196"/>
      <c r="I282" s="248" t="s">
        <v>900</v>
      </c>
      <c r="J282" s="196" t="s">
        <v>2035</v>
      </c>
      <c r="K282" s="270" t="str">
        <f>IF(M282&gt;9,CONCATENATE(L282,M282),CONCATENATE(L282,"0",M282))</f>
        <v>201801</v>
      </c>
      <c r="L282" s="271">
        <f>YEAR(N282)</f>
        <v>2018</v>
      </c>
      <c r="M282" s="271">
        <f>MONTH(N282)</f>
        <v>1</v>
      </c>
      <c r="N282" s="272">
        <v>43122</v>
      </c>
      <c r="O282" s="272" t="s">
        <v>1658</v>
      </c>
      <c r="P282" s="274"/>
      <c r="Q282" s="271"/>
    </row>
    <row r="283" spans="1:17" ht="30" customHeight="1">
      <c r="A283" s="107" t="s">
        <v>680</v>
      </c>
      <c r="B283" s="196" t="s">
        <v>681</v>
      </c>
      <c r="C283" s="196" t="s">
        <v>1565</v>
      </c>
      <c r="D283" s="196" t="s">
        <v>1581</v>
      </c>
      <c r="E283" s="196" t="s">
        <v>682</v>
      </c>
      <c r="F283" s="273">
        <v>250000</v>
      </c>
      <c r="G283" s="277" t="s">
        <v>1578</v>
      </c>
      <c r="H283" s="196"/>
      <c r="I283" s="248" t="s">
        <v>678</v>
      </c>
      <c r="J283" s="196" t="s">
        <v>2035</v>
      </c>
      <c r="K283" s="270" t="str">
        <f>IF(M283&gt;9,CONCATENATE(L283,M283),CONCATENATE(L283,"0",M283))</f>
        <v>201801</v>
      </c>
      <c r="L283" s="271">
        <f>YEAR(N283)</f>
        <v>2018</v>
      </c>
      <c r="M283" s="271">
        <f>MONTH(N283)</f>
        <v>1</v>
      </c>
      <c r="N283" s="272">
        <v>43122</v>
      </c>
      <c r="O283" s="272" t="s">
        <v>1658</v>
      </c>
      <c r="P283" s="274"/>
      <c r="Q283" s="271"/>
    </row>
    <row r="284" spans="1:17" ht="30" customHeight="1">
      <c r="A284" s="117" t="s">
        <v>2342</v>
      </c>
      <c r="B284" s="196" t="s">
        <v>367</v>
      </c>
      <c r="C284" s="196" t="s">
        <v>1565</v>
      </c>
      <c r="D284" s="196" t="s">
        <v>1662</v>
      </c>
      <c r="E284" s="196" t="s">
        <v>831</v>
      </c>
      <c r="F284" s="273">
        <v>99360</v>
      </c>
      <c r="G284" s="277" t="s">
        <v>1578</v>
      </c>
      <c r="H284" s="196"/>
      <c r="I284" s="248" t="s">
        <v>1994</v>
      </c>
      <c r="J284" s="196" t="s">
        <v>2035</v>
      </c>
      <c r="K284" s="270" t="str">
        <f>IF(M284&gt;9,CONCATENATE(L284,M284),CONCATENATE(L284,"0",M284))</f>
        <v>201801</v>
      </c>
      <c r="L284" s="271">
        <f>YEAR(N284)</f>
        <v>2018</v>
      </c>
      <c r="M284" s="271">
        <f>MONTH(N284)</f>
        <v>1</v>
      </c>
      <c r="N284" s="272">
        <v>43112</v>
      </c>
      <c r="O284" s="272" t="s">
        <v>1658</v>
      </c>
      <c r="P284" s="274"/>
      <c r="Q284" s="271"/>
    </row>
    <row r="285" spans="1:17" ht="60" customHeight="1">
      <c r="A285" s="107" t="s">
        <v>2343</v>
      </c>
      <c r="B285" s="196" t="s">
        <v>633</v>
      </c>
      <c r="C285" s="196" t="s">
        <v>1565</v>
      </c>
      <c r="D285" s="196" t="s">
        <v>1662</v>
      </c>
      <c r="E285" s="196" t="s">
        <v>154</v>
      </c>
      <c r="F285" s="273">
        <v>100000</v>
      </c>
      <c r="G285" s="277" t="s">
        <v>1578</v>
      </c>
      <c r="H285" s="196"/>
      <c r="I285" s="248" t="s">
        <v>1991</v>
      </c>
      <c r="J285" s="196" t="s">
        <v>2035</v>
      </c>
      <c r="K285" s="270" t="str">
        <f>IF(M285&gt;9,CONCATENATE(L285,M285),CONCATENATE(L285,"0",M285))</f>
        <v>201801</v>
      </c>
      <c r="L285" s="271">
        <f>YEAR(N285)</f>
        <v>2018</v>
      </c>
      <c r="M285" s="271">
        <f>MONTH(N285)</f>
        <v>1</v>
      </c>
      <c r="N285" s="272">
        <v>43112</v>
      </c>
      <c r="O285" s="272" t="s">
        <v>1658</v>
      </c>
      <c r="P285" s="274"/>
      <c r="Q285" s="271"/>
    </row>
    <row r="286" spans="1:17" ht="45" customHeight="1">
      <c r="A286" s="117" t="s">
        <v>2215</v>
      </c>
      <c r="B286" s="196" t="s">
        <v>2216</v>
      </c>
      <c r="C286" s="196" t="s">
        <v>1565</v>
      </c>
      <c r="D286" s="196" t="s">
        <v>1581</v>
      </c>
      <c r="E286" s="196" t="s">
        <v>84</v>
      </c>
      <c r="F286" s="273">
        <v>100000</v>
      </c>
      <c r="G286" s="277" t="s">
        <v>1578</v>
      </c>
      <c r="H286" s="196"/>
      <c r="I286" s="248" t="s">
        <v>2217</v>
      </c>
      <c r="J286" s="196" t="s">
        <v>2035</v>
      </c>
      <c r="K286" s="270" t="str">
        <f>IF(M286&gt;9,CONCATENATE(L286,M286),CONCATENATE(L286,"0",M286))</f>
        <v>201801</v>
      </c>
      <c r="L286" s="271">
        <f>YEAR(N286)</f>
        <v>2018</v>
      </c>
      <c r="M286" s="271">
        <f>MONTH(N286)</f>
        <v>1</v>
      </c>
      <c r="N286" s="272">
        <v>43108</v>
      </c>
      <c r="O286" s="272" t="s">
        <v>1658</v>
      </c>
      <c r="P286" s="274"/>
      <c r="Q286" s="271"/>
    </row>
    <row r="287" spans="1:17" ht="45" customHeight="1">
      <c r="A287" s="117" t="s">
        <v>913</v>
      </c>
      <c r="B287" s="196"/>
      <c r="C287" s="196" t="s">
        <v>1565</v>
      </c>
      <c r="D287" s="196" t="s">
        <v>2</v>
      </c>
      <c r="E287" s="196" t="s">
        <v>1714</v>
      </c>
      <c r="F287" s="273">
        <v>125000</v>
      </c>
      <c r="G287" s="277" t="s">
        <v>1578</v>
      </c>
      <c r="H287" s="196"/>
      <c r="I287" s="175" t="s">
        <v>911</v>
      </c>
      <c r="J287" s="196" t="s">
        <v>2035</v>
      </c>
      <c r="K287" s="270" t="str">
        <f>IF(M287&gt;9,CONCATENATE(L287,M287),CONCATENATE(L287,"0",M287))</f>
        <v>201801</v>
      </c>
      <c r="L287" s="271">
        <f>YEAR(N287)</f>
        <v>2018</v>
      </c>
      <c r="M287" s="271">
        <f>MONTH(N287)</f>
        <v>1</v>
      </c>
      <c r="N287" s="272">
        <v>43108</v>
      </c>
      <c r="O287" s="272" t="s">
        <v>1658</v>
      </c>
      <c r="P287" s="274"/>
      <c r="Q287" s="271"/>
    </row>
    <row r="288" spans="1:17" ht="30" customHeight="1">
      <c r="A288" s="107" t="s">
        <v>2048</v>
      </c>
      <c r="B288" s="196" t="s">
        <v>147</v>
      </c>
      <c r="C288" s="196" t="s">
        <v>1565</v>
      </c>
      <c r="D288" s="196" t="s">
        <v>4</v>
      </c>
      <c r="E288" s="196" t="s">
        <v>929</v>
      </c>
      <c r="F288" s="273">
        <v>200000</v>
      </c>
      <c r="G288" s="277" t="s">
        <v>1578</v>
      </c>
      <c r="H288" s="196"/>
      <c r="I288" s="248" t="s">
        <v>926</v>
      </c>
      <c r="J288" s="196" t="s">
        <v>2035</v>
      </c>
      <c r="K288" s="270" t="str">
        <f>IF(M288&gt;9,CONCATENATE(L288,M288),CONCATENATE(L288,"0",M288))</f>
        <v>201801</v>
      </c>
      <c r="L288" s="271">
        <f>YEAR(N288)</f>
        <v>2018</v>
      </c>
      <c r="M288" s="271">
        <f>MONTH(N288)</f>
        <v>1</v>
      </c>
      <c r="N288" s="272">
        <v>43108</v>
      </c>
      <c r="O288" s="272" t="s">
        <v>1658</v>
      </c>
      <c r="P288" s="274"/>
      <c r="Q288" s="271"/>
    </row>
    <row r="289" spans="1:17" ht="30" customHeight="1">
      <c r="A289" s="274" t="s">
        <v>1521</v>
      </c>
      <c r="B289" s="196" t="s">
        <v>132</v>
      </c>
      <c r="C289" s="196" t="s">
        <v>1561</v>
      </c>
      <c r="D289" s="196" t="s">
        <v>3</v>
      </c>
      <c r="E289" s="196" t="s">
        <v>812</v>
      </c>
      <c r="F289" s="269">
        <v>180000</v>
      </c>
      <c r="G289" s="196" t="s">
        <v>1567</v>
      </c>
      <c r="H289" s="196" t="s">
        <v>2289</v>
      </c>
      <c r="I289" s="248" t="s">
        <v>1519</v>
      </c>
      <c r="J289" s="196" t="s">
        <v>2041</v>
      </c>
      <c r="K289" s="270" t="str">
        <f>IF(M289&gt;9,CONCATENATE(L289,M289),CONCATENATE(L289,"0",M289))</f>
        <v>201801</v>
      </c>
      <c r="L289" s="271">
        <f>YEAR(N289)</f>
        <v>2018</v>
      </c>
      <c r="M289" s="271">
        <f>MONTH(N289)</f>
        <v>1</v>
      </c>
      <c r="N289" s="272">
        <v>43101</v>
      </c>
      <c r="O289" s="272" t="s">
        <v>1658</v>
      </c>
      <c r="P289" s="196"/>
      <c r="Q289" s="271"/>
    </row>
    <row r="290" spans="1:17" ht="30" customHeight="1">
      <c r="A290" s="107" t="s">
        <v>949</v>
      </c>
      <c r="B290" s="196" t="s">
        <v>950</v>
      </c>
      <c r="C290" s="196" t="s">
        <v>1565</v>
      </c>
      <c r="D290" s="196" t="s">
        <v>1661</v>
      </c>
      <c r="E290" s="196" t="s">
        <v>2122</v>
      </c>
      <c r="F290" s="273">
        <v>150000</v>
      </c>
      <c r="G290" s="277" t="s">
        <v>1578</v>
      </c>
      <c r="H290" s="196"/>
      <c r="I290" s="248" t="s">
        <v>947</v>
      </c>
      <c r="J290" s="196" t="s">
        <v>2035</v>
      </c>
      <c r="K290" s="270" t="str">
        <f>IF(M290&gt;9,CONCATENATE(L290,M290),CONCATENATE(L290,"0",M290))</f>
        <v>201712</v>
      </c>
      <c r="L290" s="271">
        <f>YEAR(N290)</f>
        <v>2017</v>
      </c>
      <c r="M290" s="271">
        <f>MONTH(N290)</f>
        <v>12</v>
      </c>
      <c r="N290" s="272">
        <v>43089</v>
      </c>
      <c r="O290" s="272" t="s">
        <v>1658</v>
      </c>
      <c r="P290" s="274"/>
      <c r="Q290" s="271"/>
    </row>
    <row r="291" spans="1:17" ht="30" customHeight="1">
      <c r="A291" s="117" t="s">
        <v>2344</v>
      </c>
      <c r="B291" s="196"/>
      <c r="C291" s="196" t="s">
        <v>1561</v>
      </c>
      <c r="D291" s="196" t="s">
        <v>5</v>
      </c>
      <c r="E291" s="196" t="s">
        <v>896</v>
      </c>
      <c r="F291" s="273">
        <v>1245000</v>
      </c>
      <c r="G291" s="277" t="s">
        <v>1567</v>
      </c>
      <c r="H291" s="196"/>
      <c r="I291" s="248" t="s">
        <v>892</v>
      </c>
      <c r="J291" s="196" t="s">
        <v>2035</v>
      </c>
      <c r="K291" s="270" t="str">
        <f>IF(M291&gt;9,CONCATENATE(L291,M291),CONCATENATE(L291,"0",M291))</f>
        <v>201712</v>
      </c>
      <c r="L291" s="271">
        <f>YEAR(N291)</f>
        <v>2017</v>
      </c>
      <c r="M291" s="271">
        <f>MONTH(N291)</f>
        <v>12</v>
      </c>
      <c r="N291" s="272">
        <v>43088</v>
      </c>
      <c r="O291" s="272" t="s">
        <v>1658</v>
      </c>
      <c r="P291" s="274"/>
      <c r="Q291" s="271"/>
    </row>
    <row r="292" spans="1:17" ht="43.5" customHeight="1">
      <c r="A292" s="281" t="s">
        <v>2345</v>
      </c>
      <c r="B292" s="196"/>
      <c r="C292" s="196" t="s">
        <v>1565</v>
      </c>
      <c r="D292" s="196" t="s">
        <v>1995</v>
      </c>
      <c r="E292" s="196" t="s">
        <v>84</v>
      </c>
      <c r="F292" s="269">
        <v>500000</v>
      </c>
      <c r="G292" s="277" t="s">
        <v>1564</v>
      </c>
      <c r="H292" s="196"/>
      <c r="I292" s="284" t="s">
        <v>1163</v>
      </c>
      <c r="J292" s="196" t="s">
        <v>2041</v>
      </c>
      <c r="K292" s="270" t="str">
        <f>IF(M292&gt;9,CONCATENATE(L292,M292),CONCATENATE(L292,"0",M292))</f>
        <v>201712</v>
      </c>
      <c r="L292" s="271">
        <f>YEAR(N292)</f>
        <v>2017</v>
      </c>
      <c r="M292" s="271">
        <f>MONTH(N292)</f>
        <v>12</v>
      </c>
      <c r="N292" s="272">
        <v>43087</v>
      </c>
      <c r="O292" s="111" t="s">
        <v>1658</v>
      </c>
      <c r="P292" s="274"/>
      <c r="Q292" s="271"/>
    </row>
    <row r="293" spans="1:17" ht="43.5" customHeight="1">
      <c r="A293" s="196" t="s">
        <v>2346</v>
      </c>
      <c r="B293" s="276"/>
      <c r="C293" s="196" t="s">
        <v>1561</v>
      </c>
      <c r="D293" s="196" t="s">
        <v>6</v>
      </c>
      <c r="E293" s="196" t="s">
        <v>1952</v>
      </c>
      <c r="F293" s="273">
        <v>25000</v>
      </c>
      <c r="G293" s="196" t="s">
        <v>1567</v>
      </c>
      <c r="H293" s="196" t="s">
        <v>2289</v>
      </c>
      <c r="I293" s="298" t="s">
        <v>1953</v>
      </c>
      <c r="J293" s="196" t="s">
        <v>2041</v>
      </c>
      <c r="K293" s="270" t="str">
        <f>IF(M293&gt;9,CONCATENATE(L293,M293),CONCATENATE(L293,"0",M293))</f>
        <v>201712</v>
      </c>
      <c r="L293" s="271">
        <f>YEAR(N293)</f>
        <v>2017</v>
      </c>
      <c r="M293" s="271">
        <f>MONTH(N293)</f>
        <v>12</v>
      </c>
      <c r="N293" s="272">
        <v>43087</v>
      </c>
      <c r="O293" s="272" t="s">
        <v>1658</v>
      </c>
      <c r="P293" s="196"/>
      <c r="Q293" s="271"/>
    </row>
    <row r="294" spans="1:17" ht="45" customHeight="1">
      <c r="A294" s="107" t="s">
        <v>2347</v>
      </c>
      <c r="B294" s="196" t="s">
        <v>2116</v>
      </c>
      <c r="C294" s="196" t="s">
        <v>1565</v>
      </c>
      <c r="D294" s="196" t="s">
        <v>1582</v>
      </c>
      <c r="E294" s="196" t="s">
        <v>84</v>
      </c>
      <c r="F294" s="273">
        <v>2000000</v>
      </c>
      <c r="G294" s="277" t="s">
        <v>1573</v>
      </c>
      <c r="H294" s="196"/>
      <c r="I294" s="248" t="s">
        <v>934</v>
      </c>
      <c r="J294" s="196" t="s">
        <v>2035</v>
      </c>
      <c r="K294" s="270" t="str">
        <f>IF(M294&gt;9,CONCATENATE(L294,M294),CONCATENATE(L294,"0",M294))</f>
        <v>201712</v>
      </c>
      <c r="L294" s="271">
        <f>YEAR(N294)</f>
        <v>2017</v>
      </c>
      <c r="M294" s="271">
        <f>MONTH(N294)</f>
        <v>12</v>
      </c>
      <c r="N294" s="272">
        <v>43075</v>
      </c>
      <c r="O294" s="272" t="s">
        <v>1658</v>
      </c>
      <c r="P294" s="274"/>
      <c r="Q294" s="271"/>
    </row>
    <row r="295" spans="1:17" ht="30" customHeight="1">
      <c r="A295" s="107" t="s">
        <v>944</v>
      </c>
      <c r="B295" s="196" t="s">
        <v>945</v>
      </c>
      <c r="C295" s="196" t="s">
        <v>1565</v>
      </c>
      <c r="D295" s="196" t="s">
        <v>2</v>
      </c>
      <c r="E295" s="196" t="s">
        <v>946</v>
      </c>
      <c r="F295" s="273">
        <v>300000</v>
      </c>
      <c r="G295" s="277" t="s">
        <v>1560</v>
      </c>
      <c r="H295" s="196"/>
      <c r="I295" s="248" t="s">
        <v>942</v>
      </c>
      <c r="J295" s="196" t="s">
        <v>2035</v>
      </c>
      <c r="K295" s="270" t="str">
        <f>IF(M295&gt;9,CONCATENATE(L295,M295),CONCATENATE(L295,"0",M295))</f>
        <v>201712</v>
      </c>
      <c r="L295" s="271">
        <f>YEAR(N295)</f>
        <v>2017</v>
      </c>
      <c r="M295" s="271">
        <f>MONTH(N295)</f>
        <v>12</v>
      </c>
      <c r="N295" s="272">
        <v>43075</v>
      </c>
      <c r="O295" s="272" t="s">
        <v>1658</v>
      </c>
      <c r="P295" s="274"/>
      <c r="Q295" s="271"/>
    </row>
    <row r="296" spans="1:17" ht="30" customHeight="1">
      <c r="A296" s="107" t="s">
        <v>2348</v>
      </c>
      <c r="B296" s="196" t="s">
        <v>940</v>
      </c>
      <c r="C296" s="196" t="s">
        <v>1565</v>
      </c>
      <c r="D296" s="196" t="s">
        <v>3</v>
      </c>
      <c r="E296" s="196" t="s">
        <v>1773</v>
      </c>
      <c r="F296" s="273">
        <v>300000</v>
      </c>
      <c r="G296" s="277" t="s">
        <v>1560</v>
      </c>
      <c r="H296" s="196"/>
      <c r="I296" s="248" t="s">
        <v>937</v>
      </c>
      <c r="J296" s="196" t="s">
        <v>2035</v>
      </c>
      <c r="K296" s="270" t="str">
        <f>IF(M296&gt;9,CONCATENATE(L296,M296),CONCATENATE(L296,"0",M296))</f>
        <v>201712</v>
      </c>
      <c r="L296" s="271">
        <f>YEAR(N296)</f>
        <v>2017</v>
      </c>
      <c r="M296" s="271">
        <f>MONTH(N296)</f>
        <v>12</v>
      </c>
      <c r="N296" s="272">
        <v>43075</v>
      </c>
      <c r="O296" s="272" t="s">
        <v>1658</v>
      </c>
      <c r="P296" s="274"/>
      <c r="Q296" s="271"/>
    </row>
    <row r="297" spans="1:17" ht="30" customHeight="1">
      <c r="A297" s="193" t="s">
        <v>714</v>
      </c>
      <c r="B297" s="196" t="s">
        <v>132</v>
      </c>
      <c r="C297" s="196" t="s">
        <v>1561</v>
      </c>
      <c r="D297" s="196" t="s">
        <v>3</v>
      </c>
      <c r="E297" s="196" t="s">
        <v>133</v>
      </c>
      <c r="F297" s="273">
        <v>2500000</v>
      </c>
      <c r="G297" s="277" t="s">
        <v>1567</v>
      </c>
      <c r="H297" s="196"/>
      <c r="I297" s="176"/>
      <c r="J297" s="196" t="s">
        <v>2035</v>
      </c>
      <c r="K297" s="270" t="str">
        <f>IF(M297&gt;9,CONCATENATE(L297,M297),CONCATENATE(L297,"0",M297))</f>
        <v>201712</v>
      </c>
      <c r="L297" s="271">
        <f>YEAR(N297)</f>
        <v>2017</v>
      </c>
      <c r="M297" s="271">
        <f>MONTH(N297)</f>
        <v>12</v>
      </c>
      <c r="N297" s="272">
        <v>43073</v>
      </c>
      <c r="O297" s="272" t="s">
        <v>1658</v>
      </c>
      <c r="P297" s="274"/>
      <c r="Q297" s="271"/>
    </row>
    <row r="298" spans="1:17" ht="30" customHeight="1">
      <c r="A298" s="196" t="s">
        <v>2349</v>
      </c>
      <c r="B298" s="196" t="s">
        <v>328</v>
      </c>
      <c r="C298" s="196" t="s">
        <v>1565</v>
      </c>
      <c r="D298" s="196" t="s">
        <v>1583</v>
      </c>
      <c r="E298" s="196" t="s">
        <v>84</v>
      </c>
      <c r="F298" s="269">
        <v>200000</v>
      </c>
      <c r="G298" s="196" t="s">
        <v>1564</v>
      </c>
      <c r="H298" s="296" t="s">
        <v>2327</v>
      </c>
      <c r="I298" s="297" t="s">
        <v>1425</v>
      </c>
      <c r="J298" s="196" t="s">
        <v>2041</v>
      </c>
      <c r="K298" s="270" t="str">
        <f>IF(M298&gt;9,CONCATENATE(L298,M298),CONCATENATE(L298,"0",M298))</f>
        <v>201711</v>
      </c>
      <c r="L298" s="271">
        <f>YEAR(N298)</f>
        <v>2017</v>
      </c>
      <c r="M298" s="271">
        <f>MONTH(N298)</f>
        <v>11</v>
      </c>
      <c r="N298" s="272">
        <v>43069</v>
      </c>
      <c r="O298" s="272" t="s">
        <v>1658</v>
      </c>
      <c r="P298" s="196"/>
      <c r="Q298" s="271"/>
    </row>
    <row r="299" spans="1:17" ht="30" customHeight="1">
      <c r="A299" s="276" t="s">
        <v>1257</v>
      </c>
      <c r="B299" s="285" t="s">
        <v>1258</v>
      </c>
      <c r="C299" s="196" t="s">
        <v>1563</v>
      </c>
      <c r="D299" s="196" t="s">
        <v>1579</v>
      </c>
      <c r="E299" s="196" t="s">
        <v>3</v>
      </c>
      <c r="F299" s="269">
        <v>50000</v>
      </c>
      <c r="G299" s="196" t="s">
        <v>1567</v>
      </c>
      <c r="H299" s="283" t="s">
        <v>2313</v>
      </c>
      <c r="I299" s="284" t="s">
        <v>1255</v>
      </c>
      <c r="J299" s="196" t="s">
        <v>2041</v>
      </c>
      <c r="K299" s="270" t="str">
        <f>IF(M299&gt;9,CONCATENATE(L299,M299),CONCATENATE(L299,"0",M299))</f>
        <v>201711</v>
      </c>
      <c r="L299" s="271">
        <f>YEAR(N299)</f>
        <v>2017</v>
      </c>
      <c r="M299" s="271">
        <f>MONTH(N299)</f>
        <v>11</v>
      </c>
      <c r="N299" s="272">
        <v>43069</v>
      </c>
      <c r="O299" s="272" t="s">
        <v>1658</v>
      </c>
      <c r="P299" s="274"/>
      <c r="Q299" s="271"/>
    </row>
    <row r="300" spans="1:17" ht="45" customHeight="1">
      <c r="A300" s="107" t="s">
        <v>965</v>
      </c>
      <c r="B300" s="196" t="s">
        <v>2350</v>
      </c>
      <c r="C300" s="196" t="s">
        <v>1565</v>
      </c>
      <c r="D300" s="196" t="s">
        <v>4</v>
      </c>
      <c r="E300" s="196" t="s">
        <v>1861</v>
      </c>
      <c r="F300" s="273">
        <v>300000</v>
      </c>
      <c r="G300" s="277" t="s">
        <v>1564</v>
      </c>
      <c r="H300" s="196"/>
      <c r="I300" s="177" t="s">
        <v>963</v>
      </c>
      <c r="J300" s="196" t="s">
        <v>2035</v>
      </c>
      <c r="K300" s="270" t="str">
        <f>IF(M300&gt;9,CONCATENATE(L300,M300),CONCATENATE(L300,"0",M300))</f>
        <v>201711</v>
      </c>
      <c r="L300" s="271">
        <f>YEAR(N300)</f>
        <v>2017</v>
      </c>
      <c r="M300" s="271">
        <f>MONTH(N300)</f>
        <v>11</v>
      </c>
      <c r="N300" s="272">
        <v>43066</v>
      </c>
      <c r="O300" s="272" t="s">
        <v>1658</v>
      </c>
      <c r="P300" s="274"/>
      <c r="Q300" s="271"/>
    </row>
    <row r="301" spans="1:17" ht="30" customHeight="1">
      <c r="A301" s="107" t="s">
        <v>962</v>
      </c>
      <c r="B301" s="196" t="s">
        <v>147</v>
      </c>
      <c r="C301" s="196" t="s">
        <v>1565</v>
      </c>
      <c r="D301" s="196" t="s">
        <v>4</v>
      </c>
      <c r="E301" s="196" t="s">
        <v>1861</v>
      </c>
      <c r="F301" s="273">
        <v>500000</v>
      </c>
      <c r="G301" s="277" t="s">
        <v>1564</v>
      </c>
      <c r="H301" s="196"/>
      <c r="I301" s="177" t="s">
        <v>961</v>
      </c>
      <c r="J301" s="196" t="s">
        <v>2035</v>
      </c>
      <c r="K301" s="270" t="str">
        <f>IF(M301&gt;9,CONCATENATE(L301,M301),CONCATENATE(L301,"0",M301))</f>
        <v>201711</v>
      </c>
      <c r="L301" s="271">
        <f>YEAR(N301)</f>
        <v>2017</v>
      </c>
      <c r="M301" s="271">
        <f>MONTH(N301)</f>
        <v>11</v>
      </c>
      <c r="N301" s="272">
        <v>43066</v>
      </c>
      <c r="O301" s="272" t="s">
        <v>1658</v>
      </c>
      <c r="P301" s="274"/>
      <c r="Q301" s="271"/>
    </row>
    <row r="302" spans="1:17" ht="45" customHeight="1">
      <c r="A302" s="107" t="s">
        <v>2351</v>
      </c>
      <c r="B302" s="196" t="s">
        <v>945</v>
      </c>
      <c r="C302" s="196" t="s">
        <v>1565</v>
      </c>
      <c r="D302" s="196" t="s">
        <v>1582</v>
      </c>
      <c r="E302" s="196" t="s">
        <v>2122</v>
      </c>
      <c r="F302" s="273">
        <v>350000</v>
      </c>
      <c r="G302" s="277" t="s">
        <v>1573</v>
      </c>
      <c r="H302" s="196"/>
      <c r="I302" s="177" t="s">
        <v>966</v>
      </c>
      <c r="J302" s="196" t="s">
        <v>2035</v>
      </c>
      <c r="K302" s="270" t="str">
        <f>IF(M302&gt;9,CONCATENATE(L302,M302),CONCATENATE(L302,"0",M302))</f>
        <v>201711</v>
      </c>
      <c r="L302" s="271">
        <f>YEAR(N302)</f>
        <v>2017</v>
      </c>
      <c r="M302" s="271">
        <f>MONTH(N302)</f>
        <v>11</v>
      </c>
      <c r="N302" s="272">
        <v>43061</v>
      </c>
      <c r="O302" s="272" t="s">
        <v>1658</v>
      </c>
      <c r="P302" s="274"/>
      <c r="Q302" s="271"/>
    </row>
    <row r="303" spans="1:17" ht="45" customHeight="1">
      <c r="A303" s="170" t="s">
        <v>697</v>
      </c>
      <c r="B303" s="275" t="s">
        <v>242</v>
      </c>
      <c r="C303" s="275" t="s">
        <v>1565</v>
      </c>
      <c r="D303" s="275" t="s">
        <v>7</v>
      </c>
      <c r="E303" s="275" t="s">
        <v>7</v>
      </c>
      <c r="F303" s="278">
        <v>500000</v>
      </c>
      <c r="G303" s="299" t="s">
        <v>1564</v>
      </c>
      <c r="H303" s="275"/>
      <c r="I303" s="248" t="s">
        <v>696</v>
      </c>
      <c r="J303" s="275" t="s">
        <v>2035</v>
      </c>
      <c r="K303" s="248" t="str">
        <f>IF(M303&gt;9,CONCATENATE(L303,M303),CONCATENATE(L303,"0",M303))</f>
        <v>201711</v>
      </c>
      <c r="L303" s="279">
        <f>YEAR(N303)</f>
        <v>2017</v>
      </c>
      <c r="M303" s="279">
        <f>MONTH(N303)</f>
        <v>11</v>
      </c>
      <c r="N303" s="280">
        <v>43045</v>
      </c>
      <c r="O303" s="280" t="s">
        <v>1658</v>
      </c>
      <c r="P303" s="255"/>
      <c r="Q303" s="279"/>
    </row>
    <row r="304" spans="1:17" ht="30" customHeight="1">
      <c r="A304" s="170" t="s">
        <v>695</v>
      </c>
      <c r="B304" s="275" t="s">
        <v>242</v>
      </c>
      <c r="C304" s="275" t="s">
        <v>1565</v>
      </c>
      <c r="D304" s="275" t="s">
        <v>7</v>
      </c>
      <c r="E304" s="275" t="s">
        <v>7</v>
      </c>
      <c r="F304" s="278">
        <v>300000</v>
      </c>
      <c r="G304" s="299" t="s">
        <v>1564</v>
      </c>
      <c r="H304" s="275"/>
      <c r="I304" s="248" t="s">
        <v>693</v>
      </c>
      <c r="J304" s="275" t="s">
        <v>2035</v>
      </c>
      <c r="K304" s="248" t="str">
        <f>IF(M304&gt;9,CONCATENATE(L304,M304),CONCATENATE(L304,"0",M304))</f>
        <v>201711</v>
      </c>
      <c r="L304" s="279">
        <f>YEAR(N304)</f>
        <v>2017</v>
      </c>
      <c r="M304" s="279">
        <f>MONTH(N304)</f>
        <v>11</v>
      </c>
      <c r="N304" s="280">
        <v>43045</v>
      </c>
      <c r="O304" s="280" t="s">
        <v>1658</v>
      </c>
      <c r="P304" s="255"/>
      <c r="Q304" s="279"/>
    </row>
    <row r="305" spans="1:17" ht="43.5" customHeight="1">
      <c r="A305" s="107" t="s">
        <v>2352</v>
      </c>
      <c r="B305" s="196" t="s">
        <v>980</v>
      </c>
      <c r="C305" s="196" t="s">
        <v>1565</v>
      </c>
      <c r="D305" s="196" t="s">
        <v>5</v>
      </c>
      <c r="E305" s="196" t="s">
        <v>981</v>
      </c>
      <c r="F305" s="273">
        <v>120000</v>
      </c>
      <c r="G305" s="277" t="s">
        <v>1564</v>
      </c>
      <c r="H305" s="196"/>
      <c r="I305" s="248" t="s">
        <v>977</v>
      </c>
      <c r="J305" s="196" t="s">
        <v>2035</v>
      </c>
      <c r="K305" s="270" t="str">
        <f>IF(M305&gt;9,CONCATENATE(L305,M305),CONCATENATE(L305,"0",M305))</f>
        <v>201711</v>
      </c>
      <c r="L305" s="271">
        <f>YEAR(N305)</f>
        <v>2017</v>
      </c>
      <c r="M305" s="271">
        <f>MONTH(N305)</f>
        <v>11</v>
      </c>
      <c r="N305" s="272">
        <v>43042</v>
      </c>
      <c r="O305" s="272" t="s">
        <v>1658</v>
      </c>
      <c r="P305" s="274"/>
      <c r="Q305" s="271"/>
    </row>
    <row r="306" spans="1:17" ht="45" customHeight="1">
      <c r="A306" s="107" t="s">
        <v>2353</v>
      </c>
      <c r="B306" s="196"/>
      <c r="C306" s="196" t="s">
        <v>1565</v>
      </c>
      <c r="D306" s="196" t="s">
        <v>1582</v>
      </c>
      <c r="E306" s="196" t="s">
        <v>2122</v>
      </c>
      <c r="F306" s="273">
        <v>25000</v>
      </c>
      <c r="G306" s="277" t="s">
        <v>1564</v>
      </c>
      <c r="H306" s="196"/>
      <c r="I306" s="248" t="s">
        <v>1873</v>
      </c>
      <c r="J306" s="196" t="s">
        <v>2035</v>
      </c>
      <c r="K306" s="270" t="str">
        <f>IF(M306&gt;9,CONCATENATE(L306,M306),CONCATENATE(L306,"0",M306))</f>
        <v>201710</v>
      </c>
      <c r="L306" s="271">
        <f>YEAR(N306)</f>
        <v>2017</v>
      </c>
      <c r="M306" s="271">
        <f>MONTH(N306)</f>
        <v>10</v>
      </c>
      <c r="N306" s="272">
        <v>43035</v>
      </c>
      <c r="O306" s="272" t="s">
        <v>1658</v>
      </c>
      <c r="P306" s="274"/>
      <c r="Q306" s="271"/>
    </row>
    <row r="307" spans="1:17" ht="45" customHeight="1">
      <c r="A307" s="107" t="s">
        <v>2354</v>
      </c>
      <c r="B307" s="196" t="s">
        <v>389</v>
      </c>
      <c r="C307" s="196" t="s">
        <v>1565</v>
      </c>
      <c r="D307" s="196" t="s">
        <v>1581</v>
      </c>
      <c r="E307" s="196" t="s">
        <v>84</v>
      </c>
      <c r="F307" s="273">
        <v>500000</v>
      </c>
      <c r="G307" s="277" t="s">
        <v>1564</v>
      </c>
      <c r="H307" s="196"/>
      <c r="I307" s="248" t="s">
        <v>954</v>
      </c>
      <c r="J307" s="196" t="s">
        <v>2035</v>
      </c>
      <c r="K307" s="270" t="str">
        <f>IF(M307&gt;9,CONCATENATE(L307,M307),CONCATENATE(L307,"0",M307))</f>
        <v>201710</v>
      </c>
      <c r="L307" s="271">
        <f>YEAR(N307)</f>
        <v>2017</v>
      </c>
      <c r="M307" s="271">
        <f>MONTH(N307)</f>
        <v>10</v>
      </c>
      <c r="N307" s="272">
        <v>43033</v>
      </c>
      <c r="O307" s="272" t="s">
        <v>1658</v>
      </c>
      <c r="P307" s="274"/>
      <c r="Q307" s="271"/>
    </row>
    <row r="308" spans="1:17" ht="43.5" customHeight="1">
      <c r="A308" s="107" t="s">
        <v>2355</v>
      </c>
      <c r="B308" s="196"/>
      <c r="C308" s="196" t="s">
        <v>1565</v>
      </c>
      <c r="D308" s="196" t="s">
        <v>1582</v>
      </c>
      <c r="E308" s="196" t="s">
        <v>596</v>
      </c>
      <c r="F308" s="273">
        <v>25000</v>
      </c>
      <c r="G308" s="277" t="s">
        <v>1564</v>
      </c>
      <c r="H308" s="196"/>
      <c r="I308" s="248" t="s">
        <v>1874</v>
      </c>
      <c r="J308" s="196" t="s">
        <v>2035</v>
      </c>
      <c r="K308" s="270" t="str">
        <f>IF(M308&gt;9,CONCATENATE(L308,M308),CONCATENATE(L308,"0",M308))</f>
        <v>201710</v>
      </c>
      <c r="L308" s="271">
        <f>YEAR(N308)</f>
        <v>2017</v>
      </c>
      <c r="M308" s="271">
        <f>MONTH(N308)</f>
        <v>10</v>
      </c>
      <c r="N308" s="272">
        <v>43033</v>
      </c>
      <c r="O308" s="272" t="s">
        <v>1658</v>
      </c>
      <c r="P308" s="274"/>
      <c r="Q308" s="271"/>
    </row>
    <row r="309" spans="1:17" ht="45" customHeight="1">
      <c r="A309" s="107" t="s">
        <v>2356</v>
      </c>
      <c r="B309" s="196"/>
      <c r="C309" s="196" t="s">
        <v>1565</v>
      </c>
      <c r="D309" s="196" t="s">
        <v>1581</v>
      </c>
      <c r="E309" s="196" t="s">
        <v>421</v>
      </c>
      <c r="F309" s="273">
        <v>50000</v>
      </c>
      <c r="G309" s="277" t="s">
        <v>1564</v>
      </c>
      <c r="H309" s="196"/>
      <c r="I309" s="248"/>
      <c r="J309" s="196" t="s">
        <v>1654</v>
      </c>
      <c r="K309" s="270" t="str">
        <f>IF(M309&gt;9,CONCATENATE(L309,M309),CONCATENATE(L309,"0",M309))</f>
        <v>201710</v>
      </c>
      <c r="L309" s="271">
        <f>YEAR(N309)</f>
        <v>2017</v>
      </c>
      <c r="M309" s="271">
        <f>MONTH(N309)</f>
        <v>10</v>
      </c>
      <c r="N309" s="272">
        <v>43033</v>
      </c>
      <c r="O309" s="272" t="s">
        <v>1658</v>
      </c>
      <c r="P309" s="274"/>
      <c r="Q309" s="271"/>
    </row>
    <row r="310" spans="1:17" ht="30" customHeight="1">
      <c r="A310" s="107" t="s">
        <v>810</v>
      </c>
      <c r="B310" s="196" t="s">
        <v>811</v>
      </c>
      <c r="C310" s="196" t="s">
        <v>1565</v>
      </c>
      <c r="D310" s="196" t="s">
        <v>1660</v>
      </c>
      <c r="E310" s="196" t="s">
        <v>812</v>
      </c>
      <c r="F310" s="273">
        <v>200000</v>
      </c>
      <c r="G310" s="277" t="s">
        <v>1564</v>
      </c>
      <c r="H310" s="196"/>
      <c r="I310" s="248" t="s">
        <v>808</v>
      </c>
      <c r="J310" s="196" t="s">
        <v>2035</v>
      </c>
      <c r="K310" s="270" t="str">
        <f>IF(M310&gt;9,CONCATENATE(L310,M310),CONCATENATE(L310,"0",M310))</f>
        <v>201710</v>
      </c>
      <c r="L310" s="271">
        <f>YEAR(N310)</f>
        <v>2017</v>
      </c>
      <c r="M310" s="271">
        <f>MONTH(N310)</f>
        <v>10</v>
      </c>
      <c r="N310" s="272">
        <v>43032</v>
      </c>
      <c r="O310" s="272" t="s">
        <v>1658</v>
      </c>
      <c r="P310" s="274"/>
      <c r="Q310" s="271"/>
    </row>
    <row r="311" spans="1:17" ht="29.1" customHeight="1">
      <c r="A311" s="196" t="s">
        <v>1471</v>
      </c>
      <c r="B311" s="196" t="s">
        <v>2070</v>
      </c>
      <c r="C311" s="196" t="s">
        <v>1563</v>
      </c>
      <c r="D311" s="196" t="s">
        <v>1579</v>
      </c>
      <c r="E311" s="196" t="s">
        <v>84</v>
      </c>
      <c r="F311" s="269">
        <v>400000</v>
      </c>
      <c r="G311" s="196" t="s">
        <v>1567</v>
      </c>
      <c r="H311" s="196" t="s">
        <v>2253</v>
      </c>
      <c r="I311" s="248" t="s">
        <v>1469</v>
      </c>
      <c r="J311" s="196" t="s">
        <v>2041</v>
      </c>
      <c r="K311" s="270" t="str">
        <f>IF(M311&gt;9,CONCATENATE(L311,M311),CONCATENATE(L311,"0",M311))</f>
        <v>201710</v>
      </c>
      <c r="L311" s="271">
        <f>YEAR(N311)</f>
        <v>2017</v>
      </c>
      <c r="M311" s="271">
        <f>MONTH(N311)</f>
        <v>10</v>
      </c>
      <c r="N311" s="272">
        <v>43032</v>
      </c>
      <c r="O311" s="272" t="s">
        <v>1658</v>
      </c>
      <c r="P311" s="196"/>
      <c r="Q311" s="271"/>
    </row>
    <row r="312" spans="1:17" ht="60" customHeight="1">
      <c r="A312" s="117" t="s">
        <v>2357</v>
      </c>
      <c r="B312" s="196" t="s">
        <v>971</v>
      </c>
      <c r="C312" s="196" t="s">
        <v>1565</v>
      </c>
      <c r="D312" s="196" t="s">
        <v>1660</v>
      </c>
      <c r="E312" s="196" t="s">
        <v>528</v>
      </c>
      <c r="F312" s="273">
        <v>200000</v>
      </c>
      <c r="G312" s="277" t="s">
        <v>1564</v>
      </c>
      <c r="H312" s="196"/>
      <c r="I312" s="248" t="s">
        <v>968</v>
      </c>
      <c r="J312" s="196" t="s">
        <v>2035</v>
      </c>
      <c r="K312" s="270" t="str">
        <f>IF(M312&gt;9,CONCATENATE(L312,M312),CONCATENATE(L312,"0",M312))</f>
        <v>201710</v>
      </c>
      <c r="L312" s="271">
        <f>YEAR(N312)</f>
        <v>2017</v>
      </c>
      <c r="M312" s="271">
        <f>MONTH(N312)</f>
        <v>10</v>
      </c>
      <c r="N312" s="272">
        <v>43031</v>
      </c>
      <c r="O312" s="272" t="s">
        <v>1658</v>
      </c>
      <c r="P312" s="274"/>
      <c r="Q312" s="271"/>
    </row>
    <row r="313" spans="1:17" ht="29.1" customHeight="1">
      <c r="A313" s="107" t="s">
        <v>2358</v>
      </c>
      <c r="B313" s="196"/>
      <c r="C313" s="196" t="s">
        <v>1565</v>
      </c>
      <c r="D313" s="196" t="s">
        <v>1660</v>
      </c>
      <c r="E313" s="196" t="s">
        <v>481</v>
      </c>
      <c r="F313" s="273">
        <v>200000</v>
      </c>
      <c r="G313" s="277" t="s">
        <v>1564</v>
      </c>
      <c r="H313" s="196"/>
      <c r="I313" s="248" t="s">
        <v>922</v>
      </c>
      <c r="J313" s="196" t="s">
        <v>2035</v>
      </c>
      <c r="K313" s="270" t="str">
        <f>IF(M313&gt;9,CONCATENATE(L313,M313),CONCATENATE(L313,"0",M313))</f>
        <v>201710</v>
      </c>
      <c r="L313" s="271">
        <f>YEAR(N313)</f>
        <v>2017</v>
      </c>
      <c r="M313" s="271">
        <f>MONTH(N313)</f>
        <v>10</v>
      </c>
      <c r="N313" s="272">
        <v>43031</v>
      </c>
      <c r="O313" s="272" t="s">
        <v>1658</v>
      </c>
      <c r="P313" s="274"/>
      <c r="Q313" s="271"/>
    </row>
    <row r="314" spans="1:17" ht="29.1" customHeight="1">
      <c r="A314" s="107" t="s">
        <v>985</v>
      </c>
      <c r="B314" s="196"/>
      <c r="C314" s="196" t="s">
        <v>1565</v>
      </c>
      <c r="D314" s="196" t="s">
        <v>1660</v>
      </c>
      <c r="E314" s="196" t="s">
        <v>788</v>
      </c>
      <c r="F314" s="273">
        <v>200000</v>
      </c>
      <c r="G314" s="277" t="s">
        <v>1564</v>
      </c>
      <c r="H314" s="196"/>
      <c r="I314" s="248" t="s">
        <v>984</v>
      </c>
      <c r="J314" s="196" t="s">
        <v>2035</v>
      </c>
      <c r="K314" s="270" t="str">
        <f>IF(M314&gt;9,CONCATENATE(L314,M314),CONCATENATE(L314,"0",M314))</f>
        <v>201710</v>
      </c>
      <c r="L314" s="271">
        <f>YEAR(N314)</f>
        <v>2017</v>
      </c>
      <c r="M314" s="271">
        <f>MONTH(N314)</f>
        <v>10</v>
      </c>
      <c r="N314" s="272">
        <v>43028</v>
      </c>
      <c r="O314" s="272" t="s">
        <v>1658</v>
      </c>
      <c r="P314" s="274"/>
      <c r="Q314" s="271"/>
    </row>
    <row r="315" spans="1:17" ht="30" customHeight="1">
      <c r="A315" s="117" t="s">
        <v>2359</v>
      </c>
      <c r="B315" s="196"/>
      <c r="C315" s="196" t="s">
        <v>1565</v>
      </c>
      <c r="D315" s="196" t="s">
        <v>1582</v>
      </c>
      <c r="E315" s="196" t="s">
        <v>154</v>
      </c>
      <c r="F315" s="273">
        <v>7000</v>
      </c>
      <c r="G315" s="277" t="s">
        <v>1564</v>
      </c>
      <c r="H315" s="196"/>
      <c r="I315" s="248" t="s">
        <v>1875</v>
      </c>
      <c r="J315" s="196" t="s">
        <v>2035</v>
      </c>
      <c r="K315" s="270" t="str">
        <f>IF(M315&gt;9,CONCATENATE(L315,M315),CONCATENATE(L315,"0",M315))</f>
        <v>201710</v>
      </c>
      <c r="L315" s="271">
        <f>YEAR(N315)</f>
        <v>2017</v>
      </c>
      <c r="M315" s="271">
        <f>MONTH(N315)</f>
        <v>10</v>
      </c>
      <c r="N315" s="272">
        <v>43028</v>
      </c>
      <c r="O315" s="272" t="s">
        <v>1658</v>
      </c>
      <c r="P315" s="274"/>
      <c r="Q315" s="271"/>
    </row>
    <row r="316" spans="1:17" ht="43.5" customHeight="1">
      <c r="A316" s="117" t="s">
        <v>2360</v>
      </c>
      <c r="B316" s="196"/>
      <c r="C316" s="196" t="s">
        <v>1565</v>
      </c>
      <c r="D316" s="196" t="s">
        <v>1582</v>
      </c>
      <c r="E316" s="196" t="s">
        <v>441</v>
      </c>
      <c r="F316" s="273">
        <v>9000</v>
      </c>
      <c r="G316" s="277" t="s">
        <v>1564</v>
      </c>
      <c r="H316" s="196"/>
      <c r="I316" s="248" t="s">
        <v>1876</v>
      </c>
      <c r="J316" s="196" t="s">
        <v>2035</v>
      </c>
      <c r="K316" s="270" t="str">
        <f>IF(M316&gt;9,CONCATENATE(L316,M316),CONCATENATE(L316,"0",M316))</f>
        <v>201710</v>
      </c>
      <c r="L316" s="271">
        <f>YEAR(N316)</f>
        <v>2017</v>
      </c>
      <c r="M316" s="271">
        <f>MONTH(N316)</f>
        <v>10</v>
      </c>
      <c r="N316" s="272">
        <v>43028</v>
      </c>
      <c r="O316" s="272" t="s">
        <v>1658</v>
      </c>
      <c r="P316" s="274"/>
      <c r="Q316" s="271"/>
    </row>
    <row r="317" spans="1:17" ht="29.1" customHeight="1">
      <c r="A317" s="107" t="s">
        <v>2361</v>
      </c>
      <c r="B317" s="196"/>
      <c r="C317" s="196" t="s">
        <v>1565</v>
      </c>
      <c r="D317" s="196" t="s">
        <v>1582</v>
      </c>
      <c r="E317" s="196" t="s">
        <v>708</v>
      </c>
      <c r="F317" s="273">
        <v>25000</v>
      </c>
      <c r="G317" s="277" t="s">
        <v>1564</v>
      </c>
      <c r="H317" s="196"/>
      <c r="I317" s="248" t="s">
        <v>1877</v>
      </c>
      <c r="J317" s="196" t="s">
        <v>2035</v>
      </c>
      <c r="K317" s="270" t="str">
        <f>IF(M317&gt;9,CONCATENATE(L317,M317),CONCATENATE(L317,"0",M317))</f>
        <v>201710</v>
      </c>
      <c r="L317" s="271">
        <f>YEAR(N317)</f>
        <v>2017</v>
      </c>
      <c r="M317" s="271">
        <f>MONTH(N317)</f>
        <v>10</v>
      </c>
      <c r="N317" s="272">
        <v>43028</v>
      </c>
      <c r="O317" s="272" t="s">
        <v>1658</v>
      </c>
      <c r="P317" s="274"/>
      <c r="Q317" s="271"/>
    </row>
    <row r="318" spans="1:17" ht="57.95" customHeight="1">
      <c r="A318" s="107" t="s">
        <v>2362</v>
      </c>
      <c r="B318" s="196"/>
      <c r="C318" s="196" t="s">
        <v>1565</v>
      </c>
      <c r="D318" s="196" t="s">
        <v>1582</v>
      </c>
      <c r="E318" s="196" t="s">
        <v>227</v>
      </c>
      <c r="F318" s="273">
        <v>25000</v>
      </c>
      <c r="G318" s="277" t="s">
        <v>1564</v>
      </c>
      <c r="H318" s="196"/>
      <c r="I318" s="248" t="s">
        <v>1878</v>
      </c>
      <c r="J318" s="196" t="s">
        <v>2035</v>
      </c>
      <c r="K318" s="270" t="str">
        <f>IF(M318&gt;9,CONCATENATE(L318,M318),CONCATENATE(L318,"0",M318))</f>
        <v>201710</v>
      </c>
      <c r="L318" s="271">
        <f>YEAR(N318)</f>
        <v>2017</v>
      </c>
      <c r="M318" s="271">
        <f>MONTH(N318)</f>
        <v>10</v>
      </c>
      <c r="N318" s="272">
        <v>43028</v>
      </c>
      <c r="O318" s="272" t="s">
        <v>1658</v>
      </c>
      <c r="P318" s="274"/>
      <c r="Q318" s="271"/>
    </row>
    <row r="319" spans="1:17" ht="45">
      <c r="A319" s="107" t="s">
        <v>2363</v>
      </c>
      <c r="B319" s="196"/>
      <c r="C319" s="196" t="s">
        <v>1565</v>
      </c>
      <c r="D319" s="196" t="s">
        <v>1582</v>
      </c>
      <c r="E319" s="196" t="s">
        <v>805</v>
      </c>
      <c r="F319" s="273">
        <v>25000</v>
      </c>
      <c r="G319" s="277" t="s">
        <v>1564</v>
      </c>
      <c r="H319" s="196"/>
      <c r="I319" s="248" t="s">
        <v>1879</v>
      </c>
      <c r="J319" s="196" t="s">
        <v>2035</v>
      </c>
      <c r="K319" s="270" t="str">
        <f>IF(M319&gt;9,CONCATENATE(L319,M319),CONCATENATE(L319,"0",M319))</f>
        <v>201710</v>
      </c>
      <c r="L319" s="271">
        <f>YEAR(N319)</f>
        <v>2017</v>
      </c>
      <c r="M319" s="271">
        <f>MONTH(N319)</f>
        <v>10</v>
      </c>
      <c r="N319" s="272">
        <v>43028</v>
      </c>
      <c r="O319" s="272" t="s">
        <v>1658</v>
      </c>
      <c r="P319" s="274"/>
      <c r="Q319" s="271"/>
    </row>
    <row r="320" spans="1:17" ht="57.95" customHeight="1">
      <c r="A320" s="107" t="s">
        <v>932</v>
      </c>
      <c r="B320" s="196"/>
      <c r="C320" s="196" t="s">
        <v>1565</v>
      </c>
      <c r="D320" s="196" t="s">
        <v>1660</v>
      </c>
      <c r="E320" s="196" t="s">
        <v>154</v>
      </c>
      <c r="F320" s="273">
        <v>200000</v>
      </c>
      <c r="G320" s="277" t="s">
        <v>1564</v>
      </c>
      <c r="H320" s="196"/>
      <c r="I320" s="248" t="s">
        <v>930</v>
      </c>
      <c r="J320" s="196" t="s">
        <v>2035</v>
      </c>
      <c r="K320" s="270" t="str">
        <f>IF(M320&gt;9,CONCATENATE(L320,M320),CONCATENATE(L320,"0",M320))</f>
        <v>201710</v>
      </c>
      <c r="L320" s="271">
        <f>YEAR(N320)</f>
        <v>2017</v>
      </c>
      <c r="M320" s="271">
        <f>MONTH(N320)</f>
        <v>10</v>
      </c>
      <c r="N320" s="272">
        <v>43028</v>
      </c>
      <c r="O320" s="272" t="s">
        <v>1658</v>
      </c>
      <c r="P320" s="274"/>
      <c r="Q320" s="271"/>
    </row>
    <row r="321" spans="1:17" ht="43.5" customHeight="1">
      <c r="A321" s="107" t="s">
        <v>2364</v>
      </c>
      <c r="B321" s="196" t="s">
        <v>2365</v>
      </c>
      <c r="C321" s="196" t="s">
        <v>1565</v>
      </c>
      <c r="D321" s="196" t="s">
        <v>1660</v>
      </c>
      <c r="E321" s="196" t="s">
        <v>154</v>
      </c>
      <c r="F321" s="273">
        <v>300000</v>
      </c>
      <c r="G321" s="277" t="s">
        <v>1564</v>
      </c>
      <c r="H321" s="196"/>
      <c r="I321" s="177" t="s">
        <v>958</v>
      </c>
      <c r="J321" s="196" t="s">
        <v>2035</v>
      </c>
      <c r="K321" s="270" t="str">
        <f>IF(M321&gt;9,CONCATENATE(L321,M321),CONCATENATE(L321,"0",M321))</f>
        <v>201710</v>
      </c>
      <c r="L321" s="271">
        <f>YEAR(N321)</f>
        <v>2017</v>
      </c>
      <c r="M321" s="271">
        <f>MONTH(N321)</f>
        <v>10</v>
      </c>
      <c r="N321" s="272">
        <v>43028</v>
      </c>
      <c r="O321" s="272" t="s">
        <v>1658</v>
      </c>
      <c r="P321" s="274"/>
      <c r="Q321" s="271"/>
    </row>
    <row r="322" spans="1:17" ht="29.1" customHeight="1">
      <c r="A322" s="107" t="s">
        <v>2366</v>
      </c>
      <c r="B322" s="196" t="s">
        <v>1024</v>
      </c>
      <c r="C322" s="196" t="s">
        <v>1565</v>
      </c>
      <c r="D322" s="196" t="s">
        <v>1660</v>
      </c>
      <c r="E322" s="196" t="s">
        <v>708</v>
      </c>
      <c r="F322" s="273">
        <v>200000</v>
      </c>
      <c r="G322" s="277" t="s">
        <v>1564</v>
      </c>
      <c r="H322" s="196"/>
      <c r="I322" s="248" t="s">
        <v>1021</v>
      </c>
      <c r="J322" s="196" t="s">
        <v>2035</v>
      </c>
      <c r="K322" s="270" t="str">
        <f>IF(M322&gt;9,CONCATENATE(L322,M322),CONCATENATE(L322,"0",M322))</f>
        <v>201710</v>
      </c>
      <c r="L322" s="271">
        <f>YEAR(N322)</f>
        <v>2017</v>
      </c>
      <c r="M322" s="271">
        <f>MONTH(N322)</f>
        <v>10</v>
      </c>
      <c r="N322" s="272">
        <v>43028</v>
      </c>
      <c r="O322" s="272" t="s">
        <v>1658</v>
      </c>
      <c r="P322" s="274"/>
      <c r="Q322" s="271"/>
    </row>
    <row r="323" spans="1:17" ht="30" customHeight="1">
      <c r="A323" s="107" t="s">
        <v>2367</v>
      </c>
      <c r="B323" s="196" t="s">
        <v>994</v>
      </c>
      <c r="C323" s="196" t="s">
        <v>1565</v>
      </c>
      <c r="D323" s="196" t="s">
        <v>1660</v>
      </c>
      <c r="E323" s="196" t="s">
        <v>718</v>
      </c>
      <c r="F323" s="273">
        <v>200000</v>
      </c>
      <c r="G323" s="277" t="s">
        <v>1564</v>
      </c>
      <c r="H323" s="196"/>
      <c r="I323" s="248" t="s">
        <v>991</v>
      </c>
      <c r="J323" s="196" t="s">
        <v>2035</v>
      </c>
      <c r="K323" s="270" t="str">
        <f>IF(M323&gt;9,CONCATENATE(L323,M323),CONCATENATE(L323,"0",M323))</f>
        <v>201710</v>
      </c>
      <c r="L323" s="271">
        <f>YEAR(N323)</f>
        <v>2017</v>
      </c>
      <c r="M323" s="271">
        <f>MONTH(N323)</f>
        <v>10</v>
      </c>
      <c r="N323" s="272">
        <v>43028</v>
      </c>
      <c r="O323" s="272" t="s">
        <v>1658</v>
      </c>
      <c r="P323" s="274"/>
      <c r="Q323" s="271"/>
    </row>
    <row r="324" spans="1:17" ht="45" customHeight="1">
      <c r="A324" s="107" t="s">
        <v>2368</v>
      </c>
      <c r="B324" s="196" t="s">
        <v>990</v>
      </c>
      <c r="C324" s="196" t="s">
        <v>1565</v>
      </c>
      <c r="D324" s="196" t="s">
        <v>1659</v>
      </c>
      <c r="E324" s="196" t="s">
        <v>896</v>
      </c>
      <c r="F324" s="273">
        <v>430000</v>
      </c>
      <c r="G324" s="277" t="s">
        <v>1564</v>
      </c>
      <c r="H324" s="196"/>
      <c r="I324" s="248" t="s">
        <v>987</v>
      </c>
      <c r="J324" s="196" t="s">
        <v>2035</v>
      </c>
      <c r="K324" s="270" t="str">
        <f>IF(M324&gt;9,CONCATENATE(L324,M324),CONCATENATE(L324,"0",M324))</f>
        <v>201710</v>
      </c>
      <c r="L324" s="271">
        <f>YEAR(N324)</f>
        <v>2017</v>
      </c>
      <c r="M324" s="271">
        <f>MONTH(N324)</f>
        <v>10</v>
      </c>
      <c r="N324" s="272">
        <v>43028</v>
      </c>
      <c r="O324" s="272" t="s">
        <v>1658</v>
      </c>
      <c r="P324" s="274"/>
      <c r="Q324" s="271"/>
    </row>
    <row r="325" spans="1:17" ht="43.5" customHeight="1">
      <c r="A325" s="107" t="s">
        <v>974</v>
      </c>
      <c r="B325" s="196" t="s">
        <v>470</v>
      </c>
      <c r="C325" s="196" t="s">
        <v>1565</v>
      </c>
      <c r="D325" s="196" t="s">
        <v>4</v>
      </c>
      <c r="E325" s="196"/>
      <c r="F325" s="273">
        <v>1500000</v>
      </c>
      <c r="G325" s="277" t="s">
        <v>1564</v>
      </c>
      <c r="H325" s="196"/>
      <c r="I325" s="248" t="s">
        <v>972</v>
      </c>
      <c r="J325" s="196" t="s">
        <v>2035</v>
      </c>
      <c r="K325" s="270" t="str">
        <f>IF(M325&gt;9,CONCATENATE(L325,M325),CONCATENATE(L325,"0",M325))</f>
        <v>201710</v>
      </c>
      <c r="L325" s="271">
        <f>YEAR(N325)</f>
        <v>2017</v>
      </c>
      <c r="M325" s="271">
        <f>MONTH(N325)</f>
        <v>10</v>
      </c>
      <c r="N325" s="272">
        <v>43028</v>
      </c>
      <c r="O325" s="272" t="s">
        <v>1658</v>
      </c>
      <c r="P325" s="274"/>
      <c r="Q325" s="271"/>
    </row>
    <row r="326" spans="1:17" ht="29.1" customHeight="1">
      <c r="A326" s="107" t="s">
        <v>1020</v>
      </c>
      <c r="B326" s="196" t="s">
        <v>470</v>
      </c>
      <c r="C326" s="196" t="s">
        <v>1565</v>
      </c>
      <c r="D326" s="196" t="s">
        <v>4</v>
      </c>
      <c r="E326" s="196"/>
      <c r="F326" s="273">
        <v>500000</v>
      </c>
      <c r="G326" s="277" t="s">
        <v>1564</v>
      </c>
      <c r="H326" s="196"/>
      <c r="I326" s="248" t="s">
        <v>1019</v>
      </c>
      <c r="J326" s="196" t="s">
        <v>2035</v>
      </c>
      <c r="K326" s="270" t="str">
        <f>IF(M326&gt;9,CONCATENATE(L326,M326),CONCATENATE(L326,"0",M326))</f>
        <v>201710</v>
      </c>
      <c r="L326" s="271">
        <f>YEAR(N326)</f>
        <v>2017</v>
      </c>
      <c r="M326" s="271">
        <f>MONTH(N326)</f>
        <v>10</v>
      </c>
      <c r="N326" s="272">
        <v>43028</v>
      </c>
      <c r="O326" s="272" t="s">
        <v>1658</v>
      </c>
      <c r="P326" s="274"/>
      <c r="Q326" s="271"/>
    </row>
    <row r="327" spans="1:17" ht="60" customHeight="1">
      <c r="A327" s="300" t="s">
        <v>1276</v>
      </c>
      <c r="B327" s="275" t="s">
        <v>242</v>
      </c>
      <c r="C327" s="275" t="s">
        <v>1565</v>
      </c>
      <c r="D327" s="275" t="s">
        <v>7</v>
      </c>
      <c r="E327" s="275" t="s">
        <v>723</v>
      </c>
      <c r="F327" s="301">
        <v>320000</v>
      </c>
      <c r="G327" s="275" t="s">
        <v>1564</v>
      </c>
      <c r="H327" s="298" t="s">
        <v>2369</v>
      </c>
      <c r="I327" s="248" t="s">
        <v>1274</v>
      </c>
      <c r="J327" s="275" t="s">
        <v>2041</v>
      </c>
      <c r="K327" s="248" t="str">
        <f>IF(M327&gt;9,CONCATENATE(L327,M327),CONCATENATE(L327,"0",M327))</f>
        <v>201710</v>
      </c>
      <c r="L327" s="279">
        <f>YEAR(N327)</f>
        <v>2017</v>
      </c>
      <c r="M327" s="279">
        <f>MONTH(N327)</f>
        <v>10</v>
      </c>
      <c r="N327" s="280">
        <v>43028</v>
      </c>
      <c r="O327" s="280" t="s">
        <v>1658</v>
      </c>
      <c r="P327" s="255"/>
      <c r="Q327" s="279"/>
    </row>
    <row r="328" spans="1:17" ht="30.6" customHeight="1">
      <c r="A328" s="107" t="s">
        <v>1002</v>
      </c>
      <c r="B328" s="196" t="s">
        <v>600</v>
      </c>
      <c r="C328" s="196" t="s">
        <v>1565</v>
      </c>
      <c r="D328" s="196" t="s">
        <v>1583</v>
      </c>
      <c r="E328" s="196" t="s">
        <v>601</v>
      </c>
      <c r="F328" s="273">
        <v>250000</v>
      </c>
      <c r="G328" s="277" t="s">
        <v>1560</v>
      </c>
      <c r="H328" s="196"/>
      <c r="I328" s="248" t="s">
        <v>1000</v>
      </c>
      <c r="J328" s="196" t="s">
        <v>2035</v>
      </c>
      <c r="K328" s="270" t="str">
        <f>IF(M328&gt;9,CONCATENATE(L328,M328),CONCATENATE(L328,"0",M328))</f>
        <v>201710</v>
      </c>
      <c r="L328" s="271">
        <f>YEAR(N328)</f>
        <v>2017</v>
      </c>
      <c r="M328" s="271">
        <f>MONTH(N328)</f>
        <v>10</v>
      </c>
      <c r="N328" s="272">
        <v>43020</v>
      </c>
      <c r="O328" s="272" t="s">
        <v>1658</v>
      </c>
      <c r="P328" s="274"/>
      <c r="Q328" s="271"/>
    </row>
    <row r="329" spans="1:17" ht="30.6" customHeight="1">
      <c r="A329" s="107" t="s">
        <v>2370</v>
      </c>
      <c r="B329" s="196" t="s">
        <v>906</v>
      </c>
      <c r="C329" s="196" t="s">
        <v>1565</v>
      </c>
      <c r="D329" s="196" t="s">
        <v>2</v>
      </c>
      <c r="E329" s="196" t="s">
        <v>581</v>
      </c>
      <c r="F329" s="273">
        <v>450000</v>
      </c>
      <c r="G329" s="277" t="s">
        <v>1560</v>
      </c>
      <c r="H329" s="196"/>
      <c r="I329" s="248" t="s">
        <v>1027</v>
      </c>
      <c r="J329" s="196" t="s">
        <v>2035</v>
      </c>
      <c r="K329" s="270" t="str">
        <f>IF(M329&gt;9,CONCATENATE(L329,M329),CONCATENATE(L329,"0",M329))</f>
        <v>201710</v>
      </c>
      <c r="L329" s="271">
        <f>YEAR(N329)</f>
        <v>2017</v>
      </c>
      <c r="M329" s="271">
        <f>MONTH(N329)</f>
        <v>10</v>
      </c>
      <c r="N329" s="272">
        <v>43018</v>
      </c>
      <c r="O329" s="272" t="s">
        <v>1658</v>
      </c>
      <c r="P329" s="274"/>
      <c r="Q329" s="271"/>
    </row>
    <row r="330" spans="1:17" ht="60" customHeight="1">
      <c r="A330" s="107" t="s">
        <v>2371</v>
      </c>
      <c r="B330" s="196" t="s">
        <v>1017</v>
      </c>
      <c r="C330" s="196" t="s">
        <v>1565</v>
      </c>
      <c r="D330" s="196" t="s">
        <v>1659</v>
      </c>
      <c r="E330" s="196" t="s">
        <v>5</v>
      </c>
      <c r="F330" s="273">
        <v>200000</v>
      </c>
      <c r="G330" s="277" t="s">
        <v>1564</v>
      </c>
      <c r="H330" s="196"/>
      <c r="I330" s="177" t="s">
        <v>1014</v>
      </c>
      <c r="J330" s="196" t="s">
        <v>2035</v>
      </c>
      <c r="K330" s="270" t="str">
        <f>IF(M330&gt;9,CONCATENATE(L330,M330),CONCATENATE(L330,"0",M330))</f>
        <v>201710</v>
      </c>
      <c r="L330" s="271">
        <f>YEAR(N330)</f>
        <v>2017</v>
      </c>
      <c r="M330" s="271">
        <f>MONTH(N330)</f>
        <v>10</v>
      </c>
      <c r="N330" s="272">
        <v>43018</v>
      </c>
      <c r="O330" s="272" t="s">
        <v>1658</v>
      </c>
      <c r="P330" s="274"/>
      <c r="Q330" s="271"/>
    </row>
    <row r="331" spans="1:17" ht="45" customHeight="1">
      <c r="A331" s="170" t="s">
        <v>983</v>
      </c>
      <c r="B331" s="275" t="s">
        <v>242</v>
      </c>
      <c r="C331" s="275" t="s">
        <v>1565</v>
      </c>
      <c r="D331" s="275" t="s">
        <v>7</v>
      </c>
      <c r="E331" s="275" t="s">
        <v>485</v>
      </c>
      <c r="F331" s="278">
        <v>200000</v>
      </c>
      <c r="G331" s="299" t="s">
        <v>1576</v>
      </c>
      <c r="H331" s="275"/>
      <c r="I331" s="248" t="s">
        <v>982</v>
      </c>
      <c r="J331" s="275" t="s">
        <v>2035</v>
      </c>
      <c r="K331" s="248" t="str">
        <f>IF(M331&gt;9,CONCATENATE(L331,M331),CONCATENATE(L331,"0",M331))</f>
        <v>201710</v>
      </c>
      <c r="L331" s="279">
        <f>YEAR(N331)</f>
        <v>2017</v>
      </c>
      <c r="M331" s="279">
        <f>MONTH(N331)</f>
        <v>10</v>
      </c>
      <c r="N331" s="280">
        <v>43014</v>
      </c>
      <c r="O331" s="280" t="s">
        <v>1658</v>
      </c>
      <c r="P331" s="255"/>
      <c r="Q331" s="279"/>
    </row>
    <row r="332" spans="1:17" ht="43.5" customHeight="1">
      <c r="A332" s="107" t="s">
        <v>265</v>
      </c>
      <c r="B332" s="196" t="s">
        <v>83</v>
      </c>
      <c r="C332" s="196" t="s">
        <v>1565</v>
      </c>
      <c r="D332" s="196" t="s">
        <v>1583</v>
      </c>
      <c r="E332" s="196" t="s">
        <v>84</v>
      </c>
      <c r="F332" s="273">
        <v>200000</v>
      </c>
      <c r="G332" s="277" t="s">
        <v>1564</v>
      </c>
      <c r="H332" s="196"/>
      <c r="I332" s="248" t="s">
        <v>1018</v>
      </c>
      <c r="J332" s="196" t="s">
        <v>2035</v>
      </c>
      <c r="K332" s="270" t="str">
        <f>IF(M332&gt;9,CONCATENATE(L332,M332),CONCATENATE(L332,"0",M332))</f>
        <v>201710</v>
      </c>
      <c r="L332" s="271">
        <f>YEAR(N332)</f>
        <v>2017</v>
      </c>
      <c r="M332" s="271">
        <f>MONTH(N332)</f>
        <v>10</v>
      </c>
      <c r="N332" s="272">
        <v>43014</v>
      </c>
      <c r="O332" s="272" t="s">
        <v>1658</v>
      </c>
      <c r="P332" s="274"/>
      <c r="Q332" s="271"/>
    </row>
    <row r="333" spans="1:17" ht="43.5" customHeight="1">
      <c r="A333" s="107" t="s">
        <v>2299</v>
      </c>
      <c r="B333" s="196" t="s">
        <v>2233</v>
      </c>
      <c r="C333" s="196" t="s">
        <v>1565</v>
      </c>
      <c r="D333" s="196" t="s">
        <v>1583</v>
      </c>
      <c r="E333" s="196" t="s">
        <v>1547</v>
      </c>
      <c r="F333" s="273">
        <v>700000</v>
      </c>
      <c r="G333" s="277" t="s">
        <v>1560</v>
      </c>
      <c r="H333" s="196"/>
      <c r="I333" s="177" t="s">
        <v>1897</v>
      </c>
      <c r="J333" s="196" t="s">
        <v>2035</v>
      </c>
      <c r="K333" s="270" t="str">
        <f>IF(M333&gt;9,CONCATENATE(L333,M333),CONCATENATE(L333,"0",M333))</f>
        <v>201710</v>
      </c>
      <c r="L333" s="271">
        <f>YEAR(N333)</f>
        <v>2017</v>
      </c>
      <c r="M333" s="271">
        <f>MONTH(N333)</f>
        <v>10</v>
      </c>
      <c r="N333" s="272">
        <v>43011</v>
      </c>
      <c r="O333" s="272" t="s">
        <v>1658</v>
      </c>
      <c r="P333" s="274"/>
      <c r="Q333" s="271"/>
    </row>
    <row r="334" spans="1:17" ht="29.1" customHeight="1">
      <c r="A334" s="107" t="s">
        <v>2372</v>
      </c>
      <c r="B334" s="196" t="s">
        <v>1010</v>
      </c>
      <c r="C334" s="196" t="s">
        <v>1563</v>
      </c>
      <c r="D334" s="196" t="s">
        <v>1579</v>
      </c>
      <c r="E334" s="196" t="s">
        <v>84</v>
      </c>
      <c r="F334" s="273">
        <v>500000</v>
      </c>
      <c r="G334" s="277" t="s">
        <v>1567</v>
      </c>
      <c r="H334" s="196"/>
      <c r="I334" s="248" t="s">
        <v>1007</v>
      </c>
      <c r="J334" s="196" t="s">
        <v>2035</v>
      </c>
      <c r="K334" s="270" t="str">
        <f>IF(M334&gt;9,CONCATENATE(L334,M334),CONCATENATE(L334,"0",M334))</f>
        <v>201709</v>
      </c>
      <c r="L334" s="271">
        <f>YEAR(N334)</f>
        <v>2017</v>
      </c>
      <c r="M334" s="271">
        <f>MONTH(N334)</f>
        <v>9</v>
      </c>
      <c r="N334" s="272">
        <v>43004</v>
      </c>
      <c r="O334" s="272" t="s">
        <v>1658</v>
      </c>
      <c r="P334" s="274"/>
      <c r="Q334" s="271"/>
    </row>
    <row r="335" spans="1:17" ht="43.5" customHeight="1">
      <c r="A335" s="107" t="s">
        <v>2373</v>
      </c>
      <c r="B335" s="196" t="s">
        <v>625</v>
      </c>
      <c r="C335" s="196" t="s">
        <v>1565</v>
      </c>
      <c r="D335" s="196" t="s">
        <v>1583</v>
      </c>
      <c r="E335" s="196" t="s">
        <v>1006</v>
      </c>
      <c r="F335" s="273">
        <v>250000</v>
      </c>
      <c r="G335" s="277" t="s">
        <v>1560</v>
      </c>
      <c r="H335" s="196"/>
      <c r="I335" s="248" t="s">
        <v>1003</v>
      </c>
      <c r="J335" s="196" t="s">
        <v>2035</v>
      </c>
      <c r="K335" s="270" t="str">
        <f>IF(M335&gt;9,CONCATENATE(L335,M335),CONCATENATE(L335,"0",M335))</f>
        <v>201709</v>
      </c>
      <c r="L335" s="271">
        <f>YEAR(N335)</f>
        <v>2017</v>
      </c>
      <c r="M335" s="271">
        <f>MONTH(N335)</f>
        <v>9</v>
      </c>
      <c r="N335" s="272">
        <v>43004</v>
      </c>
      <c r="O335" s="272" t="s">
        <v>1658</v>
      </c>
      <c r="P335" s="274"/>
      <c r="Q335" s="271"/>
    </row>
    <row r="336" spans="1:17" ht="30.6" customHeight="1">
      <c r="A336" s="107" t="s">
        <v>2374</v>
      </c>
      <c r="B336" s="196"/>
      <c r="C336" s="196" t="s">
        <v>1565</v>
      </c>
      <c r="D336" s="196" t="s">
        <v>1583</v>
      </c>
      <c r="E336" s="196" t="s">
        <v>355</v>
      </c>
      <c r="F336" s="273">
        <v>400000</v>
      </c>
      <c r="G336" s="277" t="s">
        <v>1560</v>
      </c>
      <c r="H336" s="196"/>
      <c r="I336" s="177" t="s">
        <v>1898</v>
      </c>
      <c r="J336" s="196" t="s">
        <v>2035</v>
      </c>
      <c r="K336" s="270" t="str">
        <f>IF(M336&gt;9,CONCATENATE(L336,M336),CONCATENATE(L336,"0",M336))</f>
        <v>201709</v>
      </c>
      <c r="L336" s="271">
        <f>YEAR(N336)</f>
        <v>2017</v>
      </c>
      <c r="M336" s="271">
        <f>MONTH(N336)</f>
        <v>9</v>
      </c>
      <c r="N336" s="272">
        <v>43003</v>
      </c>
      <c r="O336" s="272" t="s">
        <v>1658</v>
      </c>
      <c r="P336" s="274"/>
      <c r="Q336" s="271"/>
    </row>
    <row r="337" spans="1:17" ht="29.1" customHeight="1">
      <c r="A337" s="107" t="s">
        <v>2375</v>
      </c>
      <c r="B337" s="196"/>
      <c r="C337" s="196" t="s">
        <v>1565</v>
      </c>
      <c r="D337" s="196" t="s">
        <v>1660</v>
      </c>
      <c r="E337" s="196"/>
      <c r="F337" s="273">
        <v>0</v>
      </c>
      <c r="G337" s="277" t="s">
        <v>1564</v>
      </c>
      <c r="H337" s="196"/>
      <c r="I337" s="248"/>
      <c r="J337" s="196" t="s">
        <v>1654</v>
      </c>
      <c r="K337" s="270" t="str">
        <f>IF(M337&gt;9,CONCATENATE(L337,M337),CONCATENATE(L337,"0",M337))</f>
        <v>201709</v>
      </c>
      <c r="L337" s="271">
        <f>YEAR(N337)</f>
        <v>2017</v>
      </c>
      <c r="M337" s="271">
        <f>MONTH(N337)</f>
        <v>9</v>
      </c>
      <c r="N337" s="272">
        <v>43003</v>
      </c>
      <c r="O337" s="272" t="s">
        <v>1658</v>
      </c>
      <c r="P337" s="274" t="s">
        <v>2376</v>
      </c>
      <c r="Q337" s="271"/>
    </row>
    <row r="338" spans="1:17" ht="29.1" customHeight="1">
      <c r="A338" s="170" t="s">
        <v>691</v>
      </c>
      <c r="B338" s="275" t="s">
        <v>629</v>
      </c>
      <c r="C338" s="275" t="s">
        <v>1561</v>
      </c>
      <c r="D338" s="275" t="s">
        <v>7</v>
      </c>
      <c r="E338" s="275" t="s">
        <v>7</v>
      </c>
      <c r="F338" s="278">
        <v>1000000</v>
      </c>
      <c r="G338" s="299" t="s">
        <v>1567</v>
      </c>
      <c r="H338" s="275"/>
      <c r="I338" s="248" t="s">
        <v>689</v>
      </c>
      <c r="J338" s="275" t="s">
        <v>2035</v>
      </c>
      <c r="K338" s="248" t="str">
        <f>IF(M338&gt;9,CONCATENATE(L338,M338),CONCATENATE(L338,"0",M338))</f>
        <v>201709</v>
      </c>
      <c r="L338" s="279">
        <f>YEAR(N338)</f>
        <v>2017</v>
      </c>
      <c r="M338" s="279">
        <f>MONTH(N338)</f>
        <v>9</v>
      </c>
      <c r="N338" s="280">
        <v>42997</v>
      </c>
      <c r="O338" s="280" t="s">
        <v>1658</v>
      </c>
      <c r="P338" s="255"/>
      <c r="Q338" s="279"/>
    </row>
    <row r="339" spans="1:17" ht="45" customHeight="1">
      <c r="A339" s="107" t="s">
        <v>2377</v>
      </c>
      <c r="B339" s="196" t="s">
        <v>998</v>
      </c>
      <c r="C339" s="196" t="s">
        <v>1565</v>
      </c>
      <c r="D339" s="196" t="s">
        <v>4</v>
      </c>
      <c r="E339" s="196" t="s">
        <v>999</v>
      </c>
      <c r="F339" s="273">
        <v>500000</v>
      </c>
      <c r="G339" s="277" t="s">
        <v>1564</v>
      </c>
      <c r="H339" s="196"/>
      <c r="I339" s="248" t="s">
        <v>995</v>
      </c>
      <c r="J339" s="196" t="s">
        <v>2035</v>
      </c>
      <c r="K339" s="270" t="str">
        <f>IF(M339&gt;9,CONCATENATE(L339,M339),CONCATENATE(L339,"0",M339))</f>
        <v>201709</v>
      </c>
      <c r="L339" s="271">
        <f>YEAR(N339)</f>
        <v>2017</v>
      </c>
      <c r="M339" s="271">
        <f>MONTH(N339)</f>
        <v>9</v>
      </c>
      <c r="N339" s="272">
        <v>42984</v>
      </c>
      <c r="O339" s="272" t="s">
        <v>1658</v>
      </c>
      <c r="P339" s="274"/>
      <c r="Q339" s="271"/>
    </row>
    <row r="340" spans="1:17" ht="30" customHeight="1">
      <c r="A340" s="107" t="s">
        <v>1033</v>
      </c>
      <c r="B340" s="196" t="s">
        <v>2145</v>
      </c>
      <c r="C340" s="196" t="s">
        <v>1565</v>
      </c>
      <c r="D340" s="196" t="s">
        <v>3</v>
      </c>
      <c r="E340" s="196"/>
      <c r="F340" s="273">
        <v>400000</v>
      </c>
      <c r="G340" s="277" t="s">
        <v>1564</v>
      </c>
      <c r="H340" s="196"/>
      <c r="I340" s="248" t="s">
        <v>1031</v>
      </c>
      <c r="J340" s="196" t="s">
        <v>2035</v>
      </c>
      <c r="K340" s="270" t="str">
        <f>IF(M340&gt;9,CONCATENATE(L340,M340),CONCATENATE(L340,"0",M340))</f>
        <v>201709</v>
      </c>
      <c r="L340" s="271">
        <f>YEAR(N340)</f>
        <v>2017</v>
      </c>
      <c r="M340" s="271">
        <f>MONTH(N340)</f>
        <v>9</v>
      </c>
      <c r="N340" s="272">
        <v>42984</v>
      </c>
      <c r="O340" s="272" t="s">
        <v>1658</v>
      </c>
      <c r="P340" s="274"/>
      <c r="Q340" s="271"/>
    </row>
    <row r="341" spans="1:17" ht="43.5" customHeight="1">
      <c r="A341" s="196" t="s">
        <v>1434</v>
      </c>
      <c r="B341" s="196" t="s">
        <v>534</v>
      </c>
      <c r="C341" s="277" t="s">
        <v>1565</v>
      </c>
      <c r="D341" s="196" t="s">
        <v>1572</v>
      </c>
      <c r="E341" s="196" t="s">
        <v>84</v>
      </c>
      <c r="F341" s="269">
        <v>650000</v>
      </c>
      <c r="G341" s="196" t="s">
        <v>1564</v>
      </c>
      <c r="H341" s="196" t="s">
        <v>2214</v>
      </c>
      <c r="I341" s="248" t="s">
        <v>1432</v>
      </c>
      <c r="J341" s="196" t="s">
        <v>2041</v>
      </c>
      <c r="K341" s="270" t="str">
        <f>IF(M341&gt;9,CONCATENATE(L341,M341),CONCATENATE(L341,"0",M341))</f>
        <v>201709</v>
      </c>
      <c r="L341" s="271">
        <f>YEAR(N341)</f>
        <v>2017</v>
      </c>
      <c r="M341" s="271">
        <f>MONTH(N341)</f>
        <v>9</v>
      </c>
      <c r="N341" s="272">
        <v>42979</v>
      </c>
      <c r="O341" s="272" t="s">
        <v>1658</v>
      </c>
      <c r="P341" s="196"/>
      <c r="Q341" s="271"/>
    </row>
    <row r="342" spans="1:17" ht="57.95" customHeight="1">
      <c r="A342" s="196" t="s">
        <v>2220</v>
      </c>
      <c r="B342" s="196" t="s">
        <v>534</v>
      </c>
      <c r="C342" s="277" t="s">
        <v>1565</v>
      </c>
      <c r="D342" s="196" t="s">
        <v>1572</v>
      </c>
      <c r="E342" s="196" t="s">
        <v>84</v>
      </c>
      <c r="F342" s="269">
        <v>400000</v>
      </c>
      <c r="G342" s="196" t="s">
        <v>1564</v>
      </c>
      <c r="H342" s="196" t="s">
        <v>2214</v>
      </c>
      <c r="I342" s="248" t="s">
        <v>1429</v>
      </c>
      <c r="J342" s="196" t="s">
        <v>2041</v>
      </c>
      <c r="K342" s="270" t="str">
        <f>IF(M342&gt;9,CONCATENATE(L342,M342),CONCATENATE(L342,"0",M342))</f>
        <v>201709</v>
      </c>
      <c r="L342" s="271">
        <f>YEAR(N342)</f>
        <v>2017</v>
      </c>
      <c r="M342" s="271">
        <f>MONTH(N342)</f>
        <v>9</v>
      </c>
      <c r="N342" s="272">
        <v>42979</v>
      </c>
      <c r="O342" s="272" t="s">
        <v>1658</v>
      </c>
      <c r="P342" s="196"/>
      <c r="Q342" s="271"/>
    </row>
    <row r="343" spans="1:17" ht="43.5" customHeight="1">
      <c r="A343" s="196" t="s">
        <v>1261</v>
      </c>
      <c r="B343" s="285" t="s">
        <v>181</v>
      </c>
      <c r="C343" s="196" t="s">
        <v>1561</v>
      </c>
      <c r="D343" s="196" t="s">
        <v>5</v>
      </c>
      <c r="E343" s="196" t="s">
        <v>305</v>
      </c>
      <c r="F343" s="269">
        <v>700000</v>
      </c>
      <c r="G343" s="196" t="s">
        <v>1567</v>
      </c>
      <c r="H343" s="196"/>
      <c r="I343" s="284" t="s">
        <v>1259</v>
      </c>
      <c r="J343" s="196" t="s">
        <v>2041</v>
      </c>
      <c r="K343" s="270" t="str">
        <f>IF(M343&gt;9,CONCATENATE(L343,M343),CONCATENATE(L343,"0",M343))</f>
        <v>201709</v>
      </c>
      <c r="L343" s="271">
        <f>YEAR(N343)</f>
        <v>2017</v>
      </c>
      <c r="M343" s="271">
        <f>MONTH(N343)</f>
        <v>9</v>
      </c>
      <c r="N343" s="272">
        <v>42979</v>
      </c>
      <c r="O343" s="272" t="s">
        <v>1658</v>
      </c>
      <c r="P343" s="196"/>
      <c r="Q343" s="271"/>
    </row>
    <row r="344" spans="1:17" ht="30" customHeight="1">
      <c r="A344" s="196" t="s">
        <v>1465</v>
      </c>
      <c r="B344" s="196" t="s">
        <v>2039</v>
      </c>
      <c r="C344" s="196" t="s">
        <v>1561</v>
      </c>
      <c r="D344" s="196" t="s">
        <v>5</v>
      </c>
      <c r="E344" s="196" t="s">
        <v>1907</v>
      </c>
      <c r="F344" s="269">
        <v>500000</v>
      </c>
      <c r="G344" s="196" t="s">
        <v>1567</v>
      </c>
      <c r="H344" s="196" t="s">
        <v>2289</v>
      </c>
      <c r="I344" s="248" t="s">
        <v>1463</v>
      </c>
      <c r="J344" s="196" t="s">
        <v>2041</v>
      </c>
      <c r="K344" s="270" t="str">
        <f>IF(M344&gt;9,CONCATENATE(L344,M344),CONCATENATE(L344,"0",M344))</f>
        <v>201709</v>
      </c>
      <c r="L344" s="271">
        <f>YEAR(N344)</f>
        <v>2017</v>
      </c>
      <c r="M344" s="271">
        <f>MONTH(N344)</f>
        <v>9</v>
      </c>
      <c r="N344" s="272">
        <v>42979</v>
      </c>
      <c r="O344" s="272" t="s">
        <v>1658</v>
      </c>
      <c r="P344" s="196"/>
      <c r="Q344" s="271"/>
    </row>
    <row r="345" spans="1:17" ht="29.1" customHeight="1">
      <c r="A345" s="107" t="s">
        <v>2378</v>
      </c>
      <c r="B345" s="196"/>
      <c r="C345" s="196" t="s">
        <v>1565</v>
      </c>
      <c r="D345" s="196" t="s">
        <v>2</v>
      </c>
      <c r="E345" s="196"/>
      <c r="F345" s="273">
        <v>1375000</v>
      </c>
      <c r="G345" s="277" t="s">
        <v>1560</v>
      </c>
      <c r="H345" s="196"/>
      <c r="I345" s="248"/>
      <c r="J345" s="196" t="s">
        <v>1654</v>
      </c>
      <c r="K345" s="270" t="str">
        <f>IF(M345&gt;9,CONCATENATE(L345,M345),CONCATENATE(L345,"0",M345))</f>
        <v>201708</v>
      </c>
      <c r="L345" s="271">
        <f>YEAR(N345)</f>
        <v>2017</v>
      </c>
      <c r="M345" s="271">
        <f>MONTH(N345)</f>
        <v>8</v>
      </c>
      <c r="N345" s="272">
        <v>42968</v>
      </c>
      <c r="O345" s="272" t="s">
        <v>1658</v>
      </c>
      <c r="P345" s="274"/>
      <c r="Q345" s="271"/>
    </row>
    <row r="346" spans="1:17" ht="29.1" customHeight="1">
      <c r="A346" s="107" t="s">
        <v>1057</v>
      </c>
      <c r="B346" s="196" t="s">
        <v>616</v>
      </c>
      <c r="C346" s="196" t="s">
        <v>1565</v>
      </c>
      <c r="D346" s="196" t="s">
        <v>1661</v>
      </c>
      <c r="E346" s="196" t="s">
        <v>84</v>
      </c>
      <c r="F346" s="273">
        <v>450000</v>
      </c>
      <c r="G346" s="277" t="s">
        <v>1564</v>
      </c>
      <c r="H346" s="196"/>
      <c r="I346" s="177" t="s">
        <v>1055</v>
      </c>
      <c r="J346" s="196" t="s">
        <v>2035</v>
      </c>
      <c r="K346" s="270" t="str">
        <f>IF(M346&gt;9,CONCATENATE(L346,M346),CONCATENATE(L346,"0",M346))</f>
        <v>201708</v>
      </c>
      <c r="L346" s="271">
        <f>YEAR(N346)</f>
        <v>2017</v>
      </c>
      <c r="M346" s="271">
        <f>MONTH(N346)</f>
        <v>8</v>
      </c>
      <c r="N346" s="272">
        <v>42963</v>
      </c>
      <c r="O346" s="272" t="s">
        <v>1658</v>
      </c>
      <c r="P346" s="274"/>
      <c r="Q346" s="271"/>
    </row>
    <row r="347" spans="1:17" ht="30" customHeight="1">
      <c r="A347" s="107" t="s">
        <v>2379</v>
      </c>
      <c r="B347" s="196" t="s">
        <v>669</v>
      </c>
      <c r="C347" s="196" t="s">
        <v>1565</v>
      </c>
      <c r="D347" s="196" t="s">
        <v>1581</v>
      </c>
      <c r="E347" s="196" t="s">
        <v>2122</v>
      </c>
      <c r="F347" s="273">
        <v>980000</v>
      </c>
      <c r="G347" s="277" t="s">
        <v>1564</v>
      </c>
      <c r="H347" s="196"/>
      <c r="I347" s="248" t="s">
        <v>867</v>
      </c>
      <c r="J347" s="196" t="s">
        <v>2035</v>
      </c>
      <c r="K347" s="270" t="str">
        <f>IF(M347&gt;9,CONCATENATE(L347,M347),CONCATENATE(L347,"0",M347))</f>
        <v>201708</v>
      </c>
      <c r="L347" s="271">
        <f>YEAR(N347)</f>
        <v>2017</v>
      </c>
      <c r="M347" s="271">
        <f>MONTH(N347)</f>
        <v>8</v>
      </c>
      <c r="N347" s="272">
        <v>42963</v>
      </c>
      <c r="O347" s="272" t="s">
        <v>1658</v>
      </c>
      <c r="P347" s="274"/>
      <c r="Q347" s="271"/>
    </row>
    <row r="348" spans="1:17" ht="31.5" customHeight="1">
      <c r="A348" s="107" t="s">
        <v>1044</v>
      </c>
      <c r="B348" s="196" t="s">
        <v>1045</v>
      </c>
      <c r="C348" s="196" t="s">
        <v>1565</v>
      </c>
      <c r="D348" s="196" t="s">
        <v>1661</v>
      </c>
      <c r="E348" s="196" t="s">
        <v>84</v>
      </c>
      <c r="F348" s="273">
        <v>500000</v>
      </c>
      <c r="G348" s="277" t="s">
        <v>1564</v>
      </c>
      <c r="H348" s="196"/>
      <c r="I348" s="177" t="s">
        <v>1042</v>
      </c>
      <c r="J348" s="196" t="s">
        <v>2035</v>
      </c>
      <c r="K348" s="270" t="str">
        <f>IF(M348&gt;9,CONCATENATE(L348,M348),CONCATENATE(L348,"0",M348))</f>
        <v>201708</v>
      </c>
      <c r="L348" s="271">
        <f>YEAR(N348)</f>
        <v>2017</v>
      </c>
      <c r="M348" s="271">
        <f>MONTH(N348)</f>
        <v>8</v>
      </c>
      <c r="N348" s="272">
        <v>42962</v>
      </c>
      <c r="O348" s="272" t="s">
        <v>1658</v>
      </c>
      <c r="P348" s="274"/>
      <c r="Q348" s="271"/>
    </row>
    <row r="349" spans="1:17" ht="45" customHeight="1">
      <c r="A349" s="107" t="s">
        <v>1050</v>
      </c>
      <c r="B349" s="196" t="s">
        <v>2380</v>
      </c>
      <c r="C349" s="196" t="s">
        <v>1565</v>
      </c>
      <c r="D349" s="196" t="s">
        <v>1995</v>
      </c>
      <c r="E349" s="196" t="s">
        <v>84</v>
      </c>
      <c r="F349" s="273">
        <v>500000</v>
      </c>
      <c r="G349" s="277" t="s">
        <v>1564</v>
      </c>
      <c r="H349" s="196"/>
      <c r="I349" s="177" t="s">
        <v>1048</v>
      </c>
      <c r="J349" s="196" t="s">
        <v>2035</v>
      </c>
      <c r="K349" s="270" t="str">
        <f>IF(M349&gt;9,CONCATENATE(L349,M349),CONCATENATE(L349,"0",M349))</f>
        <v>201708</v>
      </c>
      <c r="L349" s="271">
        <f>YEAR(N349)</f>
        <v>2017</v>
      </c>
      <c r="M349" s="271">
        <f>MONTH(N349)</f>
        <v>8</v>
      </c>
      <c r="N349" s="272">
        <v>42956</v>
      </c>
      <c r="O349" s="272" t="s">
        <v>1658</v>
      </c>
      <c r="P349" s="274"/>
      <c r="Q349" s="271"/>
    </row>
    <row r="350" spans="1:17" ht="45" customHeight="1">
      <c r="A350" s="117" t="s">
        <v>318</v>
      </c>
      <c r="B350" s="196" t="s">
        <v>1036</v>
      </c>
      <c r="C350" s="196" t="s">
        <v>1565</v>
      </c>
      <c r="D350" s="196" t="s">
        <v>1569</v>
      </c>
      <c r="E350" s="196" t="s">
        <v>84</v>
      </c>
      <c r="F350" s="273">
        <v>250000</v>
      </c>
      <c r="G350" s="277" t="s">
        <v>1564</v>
      </c>
      <c r="H350" s="196"/>
      <c r="I350" s="248" t="s">
        <v>1034</v>
      </c>
      <c r="J350" s="196" t="s">
        <v>2035</v>
      </c>
      <c r="K350" s="270" t="str">
        <f>IF(M350&gt;9,CONCATENATE(L350,M350),CONCATENATE(L350,"0",M350))</f>
        <v>201708</v>
      </c>
      <c r="L350" s="271">
        <f>YEAR(N350)</f>
        <v>2017</v>
      </c>
      <c r="M350" s="271">
        <f>MONTH(N350)</f>
        <v>8</v>
      </c>
      <c r="N350" s="272">
        <v>42956</v>
      </c>
      <c r="O350" s="272" t="s">
        <v>1658</v>
      </c>
      <c r="P350" s="274"/>
      <c r="Q350" s="271"/>
    </row>
    <row r="351" spans="1:17" ht="45" customHeight="1">
      <c r="A351" s="276" t="s">
        <v>2381</v>
      </c>
      <c r="B351" s="196" t="s">
        <v>278</v>
      </c>
      <c r="C351" s="196" t="s">
        <v>1565</v>
      </c>
      <c r="D351" s="196" t="s">
        <v>1569</v>
      </c>
      <c r="E351" s="196" t="s">
        <v>84</v>
      </c>
      <c r="F351" s="273">
        <v>400000</v>
      </c>
      <c r="G351" s="277" t="s">
        <v>1564</v>
      </c>
      <c r="H351" s="196"/>
      <c r="I351" s="248" t="s">
        <v>1026</v>
      </c>
      <c r="J351" s="196" t="s">
        <v>2035</v>
      </c>
      <c r="K351" s="270" t="str">
        <f>IF(M351&gt;9,CONCATENATE(L351,M351),CONCATENATE(L351,"0",M351))</f>
        <v>201708</v>
      </c>
      <c r="L351" s="271">
        <f>YEAR(N351)</f>
        <v>2017</v>
      </c>
      <c r="M351" s="271">
        <f>MONTH(N351)</f>
        <v>8</v>
      </c>
      <c r="N351" s="272">
        <v>42955</v>
      </c>
      <c r="O351" s="272" t="s">
        <v>1658</v>
      </c>
      <c r="P351" s="274"/>
      <c r="Q351" s="271"/>
    </row>
    <row r="352" spans="1:17" ht="45" customHeight="1">
      <c r="A352" s="107" t="s">
        <v>1053</v>
      </c>
      <c r="B352" s="196" t="s">
        <v>1054</v>
      </c>
      <c r="C352" s="196" t="s">
        <v>1561</v>
      </c>
      <c r="D352" s="196" t="s">
        <v>4</v>
      </c>
      <c r="E352" s="196"/>
      <c r="F352" s="273">
        <v>1000000</v>
      </c>
      <c r="G352" s="277" t="s">
        <v>1567</v>
      </c>
      <c r="H352" s="196"/>
      <c r="I352" s="177" t="s">
        <v>1051</v>
      </c>
      <c r="J352" s="196" t="s">
        <v>2035</v>
      </c>
      <c r="K352" s="270" t="str">
        <f>IF(M352&gt;9,CONCATENATE(L352,M352),CONCATENATE(L352,"0",M352))</f>
        <v>201708</v>
      </c>
      <c r="L352" s="271">
        <f>YEAR(N352)</f>
        <v>2017</v>
      </c>
      <c r="M352" s="271">
        <f>MONTH(N352)</f>
        <v>8</v>
      </c>
      <c r="N352" s="272">
        <v>42955</v>
      </c>
      <c r="O352" s="272" t="s">
        <v>1658</v>
      </c>
      <c r="P352" s="274"/>
      <c r="Q352" s="271"/>
    </row>
    <row r="353" spans="1:17" ht="45" customHeight="1">
      <c r="A353" s="107" t="s">
        <v>2382</v>
      </c>
      <c r="B353" s="196" t="s">
        <v>2383</v>
      </c>
      <c r="C353" s="196" t="s">
        <v>1561</v>
      </c>
      <c r="D353" s="196" t="s">
        <v>4</v>
      </c>
      <c r="E353" s="196" t="s">
        <v>1778</v>
      </c>
      <c r="F353" s="273">
        <v>1200000</v>
      </c>
      <c r="G353" s="277" t="s">
        <v>1567</v>
      </c>
      <c r="H353" s="196"/>
      <c r="I353" s="248" t="s">
        <v>889</v>
      </c>
      <c r="J353" s="196" t="s">
        <v>2035</v>
      </c>
      <c r="K353" s="270" t="str">
        <f>IF(M353&gt;9,CONCATENATE(L353,M353),CONCATENATE(L353,"0",M353))</f>
        <v>201708</v>
      </c>
      <c r="L353" s="271">
        <f>YEAR(N353)</f>
        <v>2017</v>
      </c>
      <c r="M353" s="271">
        <f>MONTH(N353)</f>
        <v>8</v>
      </c>
      <c r="N353" s="272">
        <v>42955</v>
      </c>
      <c r="O353" s="272" t="s">
        <v>1658</v>
      </c>
      <c r="P353" s="274"/>
      <c r="Q353" s="271"/>
    </row>
    <row r="354" spans="1:17" ht="43.5" customHeight="1">
      <c r="A354" s="107" t="s">
        <v>2384</v>
      </c>
      <c r="B354" s="196" t="s">
        <v>255</v>
      </c>
      <c r="C354" s="196" t="s">
        <v>1565</v>
      </c>
      <c r="D354" s="196" t="s">
        <v>1569</v>
      </c>
      <c r="E354" s="196"/>
      <c r="F354" s="273">
        <v>250000</v>
      </c>
      <c r="G354" s="277" t="s">
        <v>1564</v>
      </c>
      <c r="H354" s="196"/>
      <c r="I354" s="177" t="s">
        <v>1040</v>
      </c>
      <c r="J354" s="196" t="s">
        <v>2035</v>
      </c>
      <c r="K354" s="270" t="str">
        <f>IF(M354&gt;9,CONCATENATE(L354,M354),CONCATENATE(L354,"0",M354))</f>
        <v>201708</v>
      </c>
      <c r="L354" s="271">
        <f>YEAR(N354)</f>
        <v>2017</v>
      </c>
      <c r="M354" s="271">
        <f>MONTH(N354)</f>
        <v>8</v>
      </c>
      <c r="N354" s="272">
        <v>42955</v>
      </c>
      <c r="O354" s="272" t="s">
        <v>1658</v>
      </c>
      <c r="P354" s="274"/>
      <c r="Q354" s="271"/>
    </row>
    <row r="355" spans="1:17" ht="30">
      <c r="A355" s="107" t="s">
        <v>1039</v>
      </c>
      <c r="B355" s="196" t="s">
        <v>411</v>
      </c>
      <c r="C355" s="196" t="s">
        <v>1565</v>
      </c>
      <c r="D355" s="196" t="s">
        <v>4</v>
      </c>
      <c r="E355" s="196" t="s">
        <v>4</v>
      </c>
      <c r="F355" s="273">
        <v>400000</v>
      </c>
      <c r="G355" s="277" t="s">
        <v>1564</v>
      </c>
      <c r="H355" s="196"/>
      <c r="I355" s="177" t="s">
        <v>1037</v>
      </c>
      <c r="J355" s="196" t="s">
        <v>2035</v>
      </c>
      <c r="K355" s="270" t="str">
        <f>IF(M355&gt;9,CONCATENATE(L355,M355),CONCATENATE(L355,"0",M355))</f>
        <v>201708</v>
      </c>
      <c r="L355" s="271">
        <f>YEAR(N355)</f>
        <v>2017</v>
      </c>
      <c r="M355" s="271">
        <f>MONTH(N355)</f>
        <v>8</v>
      </c>
      <c r="N355" s="272">
        <v>42955</v>
      </c>
      <c r="O355" s="272" t="s">
        <v>1658</v>
      </c>
      <c r="P355" s="274"/>
      <c r="Q355" s="271"/>
    </row>
    <row r="356" spans="1:17" ht="43.5" customHeight="1">
      <c r="A356" s="107" t="s">
        <v>1060</v>
      </c>
      <c r="B356" s="196" t="s">
        <v>411</v>
      </c>
      <c r="C356" s="196" t="s">
        <v>1565</v>
      </c>
      <c r="D356" s="196" t="s">
        <v>4</v>
      </c>
      <c r="E356" s="196"/>
      <c r="F356" s="273">
        <v>600000</v>
      </c>
      <c r="G356" s="277" t="s">
        <v>1564</v>
      </c>
      <c r="H356" s="196"/>
      <c r="I356" s="177" t="s">
        <v>1058</v>
      </c>
      <c r="J356" s="196" t="s">
        <v>2035</v>
      </c>
      <c r="K356" s="270" t="str">
        <f>IF(M356&gt;9,CONCATENATE(L356,M356),CONCATENATE(L356,"0",M356))</f>
        <v>201708</v>
      </c>
      <c r="L356" s="271">
        <f>YEAR(N356)</f>
        <v>2017</v>
      </c>
      <c r="M356" s="271">
        <f>MONTH(N356)</f>
        <v>8</v>
      </c>
      <c r="N356" s="272">
        <v>42955</v>
      </c>
      <c r="O356" s="272" t="s">
        <v>1658</v>
      </c>
      <c r="P356" s="274"/>
      <c r="Q356" s="271"/>
    </row>
    <row r="357" spans="1:17" ht="43.5" customHeight="1">
      <c r="A357" s="107" t="s">
        <v>1067</v>
      </c>
      <c r="B357" s="196" t="s">
        <v>1068</v>
      </c>
      <c r="C357" s="196" t="s">
        <v>1565</v>
      </c>
      <c r="D357" s="196" t="s">
        <v>4</v>
      </c>
      <c r="E357" s="196" t="s">
        <v>1861</v>
      </c>
      <c r="F357" s="273">
        <v>500000</v>
      </c>
      <c r="G357" s="277" t="s">
        <v>1564</v>
      </c>
      <c r="H357" s="196"/>
      <c r="I357" s="177" t="s">
        <v>1065</v>
      </c>
      <c r="J357" s="196" t="s">
        <v>2035</v>
      </c>
      <c r="K357" s="270" t="str">
        <f>IF(M357&gt;9,CONCATENATE(L357,M357),CONCATENATE(L357,"0",M357))</f>
        <v>201708</v>
      </c>
      <c r="L357" s="271">
        <f>YEAR(N357)</f>
        <v>2017</v>
      </c>
      <c r="M357" s="271">
        <f>MONTH(N357)</f>
        <v>8</v>
      </c>
      <c r="N357" s="272">
        <v>42955</v>
      </c>
      <c r="O357" s="272" t="s">
        <v>1658</v>
      </c>
      <c r="P357" s="274"/>
      <c r="Q357" s="271"/>
    </row>
    <row r="358" spans="1:17" ht="30" customHeight="1">
      <c r="A358" s="107" t="s">
        <v>2385</v>
      </c>
      <c r="B358" s="196" t="s">
        <v>1084</v>
      </c>
      <c r="C358" s="196" t="s">
        <v>1565</v>
      </c>
      <c r="D358" s="196" t="s">
        <v>1575</v>
      </c>
      <c r="E358" s="196" t="s">
        <v>1778</v>
      </c>
      <c r="F358" s="273">
        <v>420000</v>
      </c>
      <c r="G358" s="277" t="s">
        <v>1564</v>
      </c>
      <c r="H358" s="196"/>
      <c r="I358" s="177" t="s">
        <v>1081</v>
      </c>
      <c r="J358" s="196" t="s">
        <v>2035</v>
      </c>
      <c r="K358" s="270" t="str">
        <f>IF(M358&gt;9,CONCATENATE(L358,M358),CONCATENATE(L358,"0",M358))</f>
        <v>201707</v>
      </c>
      <c r="L358" s="271">
        <f>YEAR(N358)</f>
        <v>2017</v>
      </c>
      <c r="M358" s="271">
        <f>MONTH(N358)</f>
        <v>7</v>
      </c>
      <c r="N358" s="272">
        <v>42940</v>
      </c>
      <c r="O358" s="272" t="s">
        <v>1658</v>
      </c>
      <c r="P358" s="274"/>
      <c r="Q358" s="271"/>
    </row>
    <row r="359" spans="1:17" ht="43.5" customHeight="1">
      <c r="A359" s="107" t="s">
        <v>2386</v>
      </c>
      <c r="B359" s="196" t="s">
        <v>2387</v>
      </c>
      <c r="C359" s="196" t="s">
        <v>1563</v>
      </c>
      <c r="D359" s="196" t="s">
        <v>1579</v>
      </c>
      <c r="E359" s="196" t="s">
        <v>84</v>
      </c>
      <c r="F359" s="273">
        <v>500000</v>
      </c>
      <c r="G359" s="277" t="s">
        <v>1567</v>
      </c>
      <c r="H359" s="196"/>
      <c r="I359" s="177" t="s">
        <v>1076</v>
      </c>
      <c r="J359" s="196" t="s">
        <v>2035</v>
      </c>
      <c r="K359" s="270" t="str">
        <f>IF(M359&gt;9,CONCATENATE(L359,M359),CONCATENATE(L359,"0",M359))</f>
        <v>201707</v>
      </c>
      <c r="L359" s="271">
        <f>YEAR(N359)</f>
        <v>2017</v>
      </c>
      <c r="M359" s="271">
        <f>MONTH(N359)</f>
        <v>7</v>
      </c>
      <c r="N359" s="272">
        <v>42935</v>
      </c>
      <c r="O359" s="272" t="s">
        <v>1658</v>
      </c>
      <c r="P359" s="274"/>
      <c r="Q359" s="271"/>
    </row>
    <row r="360" spans="1:17" ht="29.1" customHeight="1">
      <c r="A360" s="107" t="s">
        <v>1100</v>
      </c>
      <c r="B360" s="196" t="s">
        <v>2388</v>
      </c>
      <c r="C360" s="196" t="s">
        <v>1565</v>
      </c>
      <c r="D360" s="196" t="s">
        <v>5</v>
      </c>
      <c r="E360" s="196" t="s">
        <v>708</v>
      </c>
      <c r="F360" s="269">
        <v>125000</v>
      </c>
      <c r="G360" s="277" t="s">
        <v>1564</v>
      </c>
      <c r="H360" s="196"/>
      <c r="I360" s="177" t="s">
        <v>1098</v>
      </c>
      <c r="J360" s="196" t="s">
        <v>2035</v>
      </c>
      <c r="K360" s="270" t="str">
        <f>IF(M360&gt;9,CONCATENATE(L360,M360),CONCATENATE(L360,"0",M360))</f>
        <v>201707</v>
      </c>
      <c r="L360" s="271">
        <f>YEAR(N360)</f>
        <v>2017</v>
      </c>
      <c r="M360" s="271">
        <f>MONTH(N360)</f>
        <v>7</v>
      </c>
      <c r="N360" s="272">
        <v>42934</v>
      </c>
      <c r="O360" s="272" t="s">
        <v>1657</v>
      </c>
      <c r="P360" s="274"/>
      <c r="Q360" s="271"/>
    </row>
    <row r="361" spans="1:17" ht="29.1" customHeight="1">
      <c r="A361" s="170" t="s">
        <v>953</v>
      </c>
      <c r="B361" s="275" t="s">
        <v>242</v>
      </c>
      <c r="C361" s="275" t="s">
        <v>1561</v>
      </c>
      <c r="D361" s="275" t="s">
        <v>7</v>
      </c>
      <c r="E361" s="275" t="s">
        <v>494</v>
      </c>
      <c r="F361" s="301">
        <v>1250000</v>
      </c>
      <c r="G361" s="299" t="s">
        <v>1567</v>
      </c>
      <c r="H361" s="275"/>
      <c r="I361" s="248" t="s">
        <v>951</v>
      </c>
      <c r="J361" s="275" t="s">
        <v>2035</v>
      </c>
      <c r="K361" s="248" t="str">
        <f>IF(M361&gt;9,CONCATENATE(L361,M361),CONCATENATE(L361,"0",M361))</f>
        <v>201707</v>
      </c>
      <c r="L361" s="279">
        <f>YEAR(N361)</f>
        <v>2017</v>
      </c>
      <c r="M361" s="279">
        <f>MONTH(N361)</f>
        <v>7</v>
      </c>
      <c r="N361" s="280">
        <v>42930</v>
      </c>
      <c r="O361" s="280" t="s">
        <v>1658</v>
      </c>
      <c r="P361" s="255"/>
      <c r="Q361" s="279"/>
    </row>
    <row r="362" spans="1:17" ht="29.1" customHeight="1">
      <c r="A362" s="117" t="s">
        <v>1108</v>
      </c>
      <c r="B362" s="196"/>
      <c r="C362" s="196" t="s">
        <v>1565</v>
      </c>
      <c r="D362" s="196" t="s">
        <v>2</v>
      </c>
      <c r="E362" s="196" t="s">
        <v>1747</v>
      </c>
      <c r="F362" s="273">
        <v>220000</v>
      </c>
      <c r="G362" s="277" t="s">
        <v>1564</v>
      </c>
      <c r="H362" s="196"/>
      <c r="I362" s="177" t="s">
        <v>1106</v>
      </c>
      <c r="J362" s="196" t="s">
        <v>2035</v>
      </c>
      <c r="K362" s="270" t="str">
        <f>IF(M362&gt;9,CONCATENATE(L362,M362),CONCATENATE(L362,"0",M362))</f>
        <v>201707</v>
      </c>
      <c r="L362" s="271">
        <f>YEAR(N362)</f>
        <v>2017</v>
      </c>
      <c r="M362" s="271">
        <f>MONTH(N362)</f>
        <v>7</v>
      </c>
      <c r="N362" s="272">
        <v>42930</v>
      </c>
      <c r="O362" s="272" t="s">
        <v>1658</v>
      </c>
      <c r="P362" s="274"/>
      <c r="Q362" s="271"/>
    </row>
    <row r="363" spans="1:17" ht="57.95" customHeight="1">
      <c r="A363" s="196" t="s">
        <v>2389</v>
      </c>
      <c r="B363" s="196" t="s">
        <v>534</v>
      </c>
      <c r="C363" s="196" t="s">
        <v>1727</v>
      </c>
      <c r="D363" s="196" t="s">
        <v>1572</v>
      </c>
      <c r="E363" s="196" t="s">
        <v>2122</v>
      </c>
      <c r="F363" s="269">
        <f>1913000-1450000</f>
        <v>463000</v>
      </c>
      <c r="G363" s="196" t="s">
        <v>1605</v>
      </c>
      <c r="H363" s="196" t="s">
        <v>2390</v>
      </c>
      <c r="I363" s="248" t="s">
        <v>1711</v>
      </c>
      <c r="J363" s="196" t="s">
        <v>2041</v>
      </c>
      <c r="K363" s="270" t="str">
        <f>IF(M363&gt;9,CONCATENATE(L363,M363),CONCATENATE(L363,"0",M363))</f>
        <v>201707</v>
      </c>
      <c r="L363" s="271">
        <v>2017</v>
      </c>
      <c r="M363" s="271">
        <f>MONTH(N363)</f>
        <v>7</v>
      </c>
      <c r="N363" s="272">
        <v>42928</v>
      </c>
      <c r="O363" s="272" t="s">
        <v>1657</v>
      </c>
      <c r="P363" s="196"/>
      <c r="Q363" s="271"/>
    </row>
    <row r="364" spans="1:17" ht="30" customHeight="1">
      <c r="A364" s="281" t="s">
        <v>2391</v>
      </c>
      <c r="B364" s="196"/>
      <c r="C364" s="196" t="s">
        <v>1565</v>
      </c>
      <c r="D364" s="196" t="s">
        <v>3</v>
      </c>
      <c r="E364" s="196" t="s">
        <v>739</v>
      </c>
      <c r="F364" s="269">
        <v>450000</v>
      </c>
      <c r="G364" s="277" t="s">
        <v>1560</v>
      </c>
      <c r="H364" s="196"/>
      <c r="I364" s="248" t="s">
        <v>1774</v>
      </c>
      <c r="J364" s="196" t="s">
        <v>2035</v>
      </c>
      <c r="K364" s="270" t="str">
        <f>IF(M364&gt;9,CONCATENATE(L364,M364),CONCATENATE(L364,"0",M364))</f>
        <v>201707</v>
      </c>
      <c r="L364" s="271">
        <f>YEAR(N364)</f>
        <v>2017</v>
      </c>
      <c r="M364" s="271">
        <f>MONTH(N364)</f>
        <v>7</v>
      </c>
      <c r="N364" s="272">
        <v>42926</v>
      </c>
      <c r="O364" s="272" t="s">
        <v>1658</v>
      </c>
      <c r="P364" s="274"/>
      <c r="Q364" s="271"/>
    </row>
    <row r="365" spans="1:17" ht="43.5" customHeight="1">
      <c r="A365" s="281" t="s">
        <v>1117</v>
      </c>
      <c r="B365" s="196"/>
      <c r="C365" s="196" t="s">
        <v>1565</v>
      </c>
      <c r="D365" s="196" t="s">
        <v>2</v>
      </c>
      <c r="E365" s="196" t="s">
        <v>1748</v>
      </c>
      <c r="F365" s="269">
        <v>200000</v>
      </c>
      <c r="G365" s="277" t="s">
        <v>1564</v>
      </c>
      <c r="H365" s="196"/>
      <c r="I365" s="177" t="s">
        <v>1115</v>
      </c>
      <c r="J365" s="196" t="s">
        <v>2035</v>
      </c>
      <c r="K365" s="270" t="str">
        <f>IF(M365&gt;9,CONCATENATE(L365,M365),CONCATENATE(L365,"0",M365))</f>
        <v>201707</v>
      </c>
      <c r="L365" s="271">
        <f>YEAR(N365)</f>
        <v>2017</v>
      </c>
      <c r="M365" s="271">
        <f>MONTH(N365)</f>
        <v>7</v>
      </c>
      <c r="N365" s="272">
        <v>42926</v>
      </c>
      <c r="O365" s="272" t="s">
        <v>1658</v>
      </c>
      <c r="P365" s="274"/>
      <c r="Q365" s="271"/>
    </row>
    <row r="366" spans="1:17" ht="29.1" customHeight="1">
      <c r="A366" s="281" t="s">
        <v>2392</v>
      </c>
      <c r="B366" s="196"/>
      <c r="C366" s="196" t="s">
        <v>1565</v>
      </c>
      <c r="D366" s="196" t="s">
        <v>1575</v>
      </c>
      <c r="E366" s="196" t="s">
        <v>981</v>
      </c>
      <c r="F366" s="269">
        <v>450000</v>
      </c>
      <c r="G366" s="277" t="s">
        <v>1564</v>
      </c>
      <c r="H366" s="196"/>
      <c r="I366" s="177" t="s">
        <v>1091</v>
      </c>
      <c r="J366" s="196" t="s">
        <v>2035</v>
      </c>
      <c r="K366" s="270" t="str">
        <f>IF(M366&gt;9,CONCATENATE(L366,M366),CONCATENATE(L366,"0",M366))</f>
        <v>201707</v>
      </c>
      <c r="L366" s="271">
        <f>YEAR(N366)</f>
        <v>2017</v>
      </c>
      <c r="M366" s="271">
        <f>MONTH(N366)</f>
        <v>7</v>
      </c>
      <c r="N366" s="272">
        <v>42922</v>
      </c>
      <c r="O366" s="272" t="s">
        <v>1658</v>
      </c>
      <c r="P366" s="274"/>
      <c r="Q366" s="271"/>
    </row>
    <row r="367" spans="1:17" ht="45" customHeight="1">
      <c r="A367" s="283" t="s">
        <v>2393</v>
      </c>
      <c r="B367" t="s">
        <v>2394</v>
      </c>
      <c r="C367" s="196" t="s">
        <v>1727</v>
      </c>
      <c r="D367" s="196" t="s">
        <v>1583</v>
      </c>
      <c r="E367" s="196" t="s">
        <v>485</v>
      </c>
      <c r="F367" s="269">
        <v>175000</v>
      </c>
      <c r="G367" s="277" t="s">
        <v>1564</v>
      </c>
      <c r="H367" s="196"/>
      <c r="I367" s="248" t="s">
        <v>1894</v>
      </c>
      <c r="J367" s="196" t="s">
        <v>2035</v>
      </c>
      <c r="K367" s="270" t="str">
        <f>IF(M367&gt;9,CONCATENATE(L367,M367),CONCATENATE(L367,"0",M367))</f>
        <v>201706</v>
      </c>
      <c r="L367" s="271">
        <f>YEAR(N367)</f>
        <v>2017</v>
      </c>
      <c r="M367" s="271">
        <f>MONTH(N367)</f>
        <v>6</v>
      </c>
      <c r="N367" s="272">
        <v>42905</v>
      </c>
      <c r="O367" s="272" t="s">
        <v>1657</v>
      </c>
      <c r="P367" s="274"/>
      <c r="Q367" s="271"/>
    </row>
    <row r="368" spans="1:17" ht="30" customHeight="1">
      <c r="A368" s="283" t="s">
        <v>1122</v>
      </c>
      <c r="B368" s="196" t="s">
        <v>328</v>
      </c>
      <c r="C368" s="196" t="s">
        <v>1823</v>
      </c>
      <c r="D368" s="196" t="s">
        <v>1575</v>
      </c>
      <c r="E368" s="196" t="s">
        <v>1825</v>
      </c>
      <c r="F368" s="269">
        <v>500000</v>
      </c>
      <c r="G368" s="277" t="s">
        <v>1564</v>
      </c>
      <c r="H368" s="196"/>
      <c r="I368" s="298" t="s">
        <v>1120</v>
      </c>
      <c r="J368" s="196" t="s">
        <v>2035</v>
      </c>
      <c r="K368" s="270" t="str">
        <f>IF(M368&gt;9,CONCATENATE(L368,M368),CONCATENATE(L368,"0",M368))</f>
        <v>201706</v>
      </c>
      <c r="L368" s="271">
        <f>YEAR(N368)</f>
        <v>2017</v>
      </c>
      <c r="M368" s="271">
        <f>MONTH(N368)</f>
        <v>6</v>
      </c>
      <c r="N368" s="272">
        <v>42900</v>
      </c>
      <c r="O368" s="272" t="s">
        <v>1657</v>
      </c>
      <c r="P368" s="274"/>
      <c r="Q368" s="271"/>
    </row>
    <row r="369" spans="1:17" ht="45">
      <c r="A369" s="283" t="s">
        <v>2395</v>
      </c>
      <c r="B369" s="196"/>
      <c r="C369" s="196" t="s">
        <v>1727</v>
      </c>
      <c r="D369" s="196" t="s">
        <v>1583</v>
      </c>
      <c r="E369" s="196" t="s">
        <v>471</v>
      </c>
      <c r="F369" s="269">
        <v>150000</v>
      </c>
      <c r="G369" s="277" t="s">
        <v>1564</v>
      </c>
      <c r="H369" s="196"/>
      <c r="I369" s="284" t="s">
        <v>1896</v>
      </c>
      <c r="J369" s="196" t="s">
        <v>2035</v>
      </c>
      <c r="K369" s="270" t="str">
        <f>IF(M369&gt;9,CONCATENATE(L369,M369),CONCATENATE(L369,"0",M369))</f>
        <v>201706</v>
      </c>
      <c r="L369" s="271">
        <f>YEAR(N369)</f>
        <v>2017</v>
      </c>
      <c r="M369" s="271">
        <f>MONTH(N369)</f>
        <v>6</v>
      </c>
      <c r="N369" s="272">
        <v>42899</v>
      </c>
      <c r="O369" s="272" t="s">
        <v>1657</v>
      </c>
      <c r="P369" s="274"/>
      <c r="Q369" s="271"/>
    </row>
    <row r="370" spans="1:17" ht="43.5" customHeight="1">
      <c r="A370" s="281" t="s">
        <v>554</v>
      </c>
      <c r="B370" s="196"/>
      <c r="C370" s="196" t="s">
        <v>1565</v>
      </c>
      <c r="D370" s="196" t="s">
        <v>1577</v>
      </c>
      <c r="E370" s="196" t="s">
        <v>84</v>
      </c>
      <c r="F370" s="269">
        <v>250000</v>
      </c>
      <c r="G370" s="277" t="s">
        <v>1564</v>
      </c>
      <c r="H370" s="196"/>
      <c r="I370" s="248" t="s">
        <v>1123</v>
      </c>
      <c r="J370" s="196" t="s">
        <v>2035</v>
      </c>
      <c r="K370" s="270" t="str">
        <f>IF(M370&gt;9,CONCATENATE(L370,M370),CONCATENATE(L370,"0",M370))</f>
        <v>201706</v>
      </c>
      <c r="L370" s="271">
        <f>YEAR(N370)</f>
        <v>2017</v>
      </c>
      <c r="M370" s="271">
        <f>MONTH(N370)</f>
        <v>6</v>
      </c>
      <c r="N370" s="272">
        <v>42898</v>
      </c>
      <c r="O370" s="272" t="s">
        <v>1658</v>
      </c>
      <c r="P370" s="274"/>
      <c r="Q370" s="271"/>
    </row>
    <row r="371" spans="1:17" ht="43.5" customHeight="1">
      <c r="A371" s="281" t="s">
        <v>2191</v>
      </c>
      <c r="B371" s="196"/>
      <c r="C371" s="196" t="s">
        <v>1565</v>
      </c>
      <c r="D371" s="196" t="s">
        <v>1577</v>
      </c>
      <c r="E371" s="196" t="s">
        <v>84</v>
      </c>
      <c r="F371" s="269">
        <v>250000</v>
      </c>
      <c r="G371" s="277" t="s">
        <v>1564</v>
      </c>
      <c r="H371" s="196"/>
      <c r="I371" s="248" t="s">
        <v>1841</v>
      </c>
      <c r="J371" s="196" t="s">
        <v>2035</v>
      </c>
      <c r="K371" s="270" t="str">
        <f>IF(M371&gt;9,CONCATENATE(L371,M371),CONCATENATE(L371,"0",M371))</f>
        <v>201706</v>
      </c>
      <c r="L371" s="271">
        <f>YEAR(N371)</f>
        <v>2017</v>
      </c>
      <c r="M371" s="271">
        <f>MONTH(N371)</f>
        <v>6</v>
      </c>
      <c r="N371" s="272">
        <v>42898</v>
      </c>
      <c r="O371" s="272" t="s">
        <v>1658</v>
      </c>
      <c r="P371" s="274"/>
      <c r="Q371" s="271"/>
    </row>
    <row r="372" spans="1:17" ht="43.5" customHeight="1">
      <c r="A372" s="281" t="s">
        <v>2396</v>
      </c>
      <c r="B372" s="196"/>
      <c r="C372" s="196" t="s">
        <v>1565</v>
      </c>
      <c r="D372" s="196" t="s">
        <v>1577</v>
      </c>
      <c r="E372" s="196" t="s">
        <v>84</v>
      </c>
      <c r="F372" s="269">
        <v>250000</v>
      </c>
      <c r="G372" s="277" t="s">
        <v>1564</v>
      </c>
      <c r="H372" s="196"/>
      <c r="I372" s="248" t="s">
        <v>1842</v>
      </c>
      <c r="J372" s="196" t="s">
        <v>2035</v>
      </c>
      <c r="K372" s="270" t="str">
        <f>IF(M372&gt;9,CONCATENATE(L372,M372),CONCATENATE(L372,"0",M372))</f>
        <v>201706</v>
      </c>
      <c r="L372" s="271">
        <f>YEAR(N372)</f>
        <v>2017</v>
      </c>
      <c r="M372" s="271">
        <f>MONTH(N372)</f>
        <v>6</v>
      </c>
      <c r="N372" s="272">
        <v>42898</v>
      </c>
      <c r="O372" s="272" t="s">
        <v>1658</v>
      </c>
      <c r="P372" s="274"/>
      <c r="Q372" s="271"/>
    </row>
    <row r="373" spans="1:17" ht="43.5" customHeight="1">
      <c r="A373" s="281" t="s">
        <v>1127</v>
      </c>
      <c r="B373" s="196"/>
      <c r="C373" s="196" t="s">
        <v>1565</v>
      </c>
      <c r="D373" s="196" t="s">
        <v>1577</v>
      </c>
      <c r="E373" s="196" t="s">
        <v>84</v>
      </c>
      <c r="F373" s="269">
        <v>150000</v>
      </c>
      <c r="G373" s="277" t="s">
        <v>1564</v>
      </c>
      <c r="H373" s="196"/>
      <c r="I373" s="248" t="s">
        <v>1126</v>
      </c>
      <c r="J373" s="196" t="s">
        <v>2035</v>
      </c>
      <c r="K373" s="270" t="str">
        <f>IF(M373&gt;9,CONCATENATE(L373,M373),CONCATENATE(L373,"0",M373))</f>
        <v>201706</v>
      </c>
      <c r="L373" s="271">
        <f>YEAR(N373)</f>
        <v>2017</v>
      </c>
      <c r="M373" s="271">
        <f>MONTH(N373)</f>
        <v>6</v>
      </c>
      <c r="N373" s="272">
        <v>42898</v>
      </c>
      <c r="O373" s="272" t="s">
        <v>1658</v>
      </c>
      <c r="P373" s="274"/>
      <c r="Q373" s="271"/>
    </row>
    <row r="374" spans="1:17" ht="45" customHeight="1">
      <c r="A374" s="281" t="s">
        <v>2397</v>
      </c>
      <c r="B374" s="196"/>
      <c r="C374" s="196" t="s">
        <v>1565</v>
      </c>
      <c r="D374" s="196" t="s">
        <v>1577</v>
      </c>
      <c r="E374" s="196" t="s">
        <v>84</v>
      </c>
      <c r="F374" s="269">
        <v>750000</v>
      </c>
      <c r="G374" s="277" t="s">
        <v>1564</v>
      </c>
      <c r="H374" s="196"/>
      <c r="I374" s="177" t="s">
        <v>1062</v>
      </c>
      <c r="J374" s="196" t="s">
        <v>2035</v>
      </c>
      <c r="K374" s="270" t="str">
        <f>IF(M374&gt;9,CONCATENATE(L374,M374),CONCATENATE(L374,"0",M374))</f>
        <v>201706</v>
      </c>
      <c r="L374" s="271">
        <f>YEAR(N374)</f>
        <v>2017</v>
      </c>
      <c r="M374" s="271">
        <f>MONTH(N374)</f>
        <v>6</v>
      </c>
      <c r="N374" s="272">
        <v>42898</v>
      </c>
      <c r="O374" s="272" t="s">
        <v>1658</v>
      </c>
      <c r="P374" s="274"/>
      <c r="Q374" s="271"/>
    </row>
    <row r="375" spans="1:17" ht="43.5" customHeight="1">
      <c r="A375" s="283" t="s">
        <v>1013</v>
      </c>
      <c r="B375" s="196"/>
      <c r="C375" s="196" t="s">
        <v>1727</v>
      </c>
      <c r="D375" s="196" t="s">
        <v>4</v>
      </c>
      <c r="E375" s="196" t="s">
        <v>126</v>
      </c>
      <c r="F375" s="269">
        <v>500000</v>
      </c>
      <c r="G375" s="277" t="s">
        <v>1564</v>
      </c>
      <c r="H375" s="196"/>
      <c r="I375" s="175" t="s">
        <v>1011</v>
      </c>
      <c r="J375" s="196" t="s">
        <v>2035</v>
      </c>
      <c r="K375" s="270" t="str">
        <f>IF(M375&gt;9,CONCATENATE(L375,M375),CONCATENATE(L375,"0",M375))</f>
        <v>201706</v>
      </c>
      <c r="L375" s="271">
        <f>YEAR(N375)</f>
        <v>2017</v>
      </c>
      <c r="M375" s="271">
        <f>MONTH(N375)</f>
        <v>6</v>
      </c>
      <c r="N375" s="272">
        <v>42896</v>
      </c>
      <c r="O375" s="272" t="s">
        <v>1657</v>
      </c>
      <c r="P375" s="274"/>
      <c r="Q375" s="271"/>
    </row>
    <row r="376" spans="1:17" ht="43.5" customHeight="1">
      <c r="A376" s="283" t="s">
        <v>2398</v>
      </c>
      <c r="B376" s="196"/>
      <c r="C376" s="196" t="s">
        <v>1727</v>
      </c>
      <c r="D376" s="196" t="s">
        <v>3</v>
      </c>
      <c r="E376" s="196" t="s">
        <v>739</v>
      </c>
      <c r="F376" s="269">
        <v>450000</v>
      </c>
      <c r="G376" s="277" t="s">
        <v>1560</v>
      </c>
      <c r="H376" s="196"/>
      <c r="I376" s="248"/>
      <c r="J376" s="196" t="s">
        <v>1654</v>
      </c>
      <c r="K376" s="270" t="str">
        <f>IF(M376&gt;9,CONCATENATE(L376,M376),CONCATENATE(L376,"0",M376))</f>
        <v>201706</v>
      </c>
      <c r="L376" s="271">
        <f>YEAR(N376)</f>
        <v>2017</v>
      </c>
      <c r="M376" s="271">
        <f>MONTH(N376)</f>
        <v>6</v>
      </c>
      <c r="N376" s="272">
        <v>42896</v>
      </c>
      <c r="O376" s="272" t="s">
        <v>1657</v>
      </c>
      <c r="P376" s="274"/>
      <c r="Q376" s="271"/>
    </row>
    <row r="377" spans="1:17" ht="30" customHeight="1">
      <c r="A377" s="298" t="s">
        <v>1103</v>
      </c>
      <c r="B377" s="275" t="s">
        <v>1104</v>
      </c>
      <c r="C377" s="275" t="s">
        <v>1561</v>
      </c>
      <c r="D377" s="275" t="s">
        <v>7</v>
      </c>
      <c r="E377" s="275" t="s">
        <v>485</v>
      </c>
      <c r="F377" s="301">
        <v>500000</v>
      </c>
      <c r="G377" s="299" t="s">
        <v>1567</v>
      </c>
      <c r="H377" s="275"/>
      <c r="I377" s="284" t="s">
        <v>1101</v>
      </c>
      <c r="J377" s="275" t="s">
        <v>2035</v>
      </c>
      <c r="K377" s="248" t="str">
        <f>IF(M377&gt;9,CONCATENATE(L377,M377),CONCATENATE(L377,"0",M377))</f>
        <v>201705</v>
      </c>
      <c r="L377" s="279">
        <f>YEAR(N377)</f>
        <v>2017</v>
      </c>
      <c r="M377" s="279">
        <f>MONTH(N377)</f>
        <v>5</v>
      </c>
      <c r="N377" s="280">
        <v>42886</v>
      </c>
      <c r="O377" s="280" t="s">
        <v>1657</v>
      </c>
      <c r="P377" s="255"/>
      <c r="Q377" s="279"/>
    </row>
    <row r="378" spans="1:17" ht="30" customHeight="1">
      <c r="A378" s="283" t="s">
        <v>2399</v>
      </c>
      <c r="B378" s="196"/>
      <c r="C378" s="196" t="s">
        <v>1727</v>
      </c>
      <c r="D378" s="196" t="s">
        <v>5</v>
      </c>
      <c r="E378" s="196" t="s">
        <v>621</v>
      </c>
      <c r="F378" s="269">
        <v>275000</v>
      </c>
      <c r="G378" s="277" t="s">
        <v>1564</v>
      </c>
      <c r="H378" s="196"/>
      <c r="I378" s="248" t="s">
        <v>1933</v>
      </c>
      <c r="J378" s="196" t="s">
        <v>2035</v>
      </c>
      <c r="K378" s="270" t="str">
        <f>IF(M378&gt;9,CONCATENATE(L378,M378),CONCATENATE(L378,"0",M378))</f>
        <v>201705</v>
      </c>
      <c r="L378" s="271">
        <f>YEAR(N378)</f>
        <v>2017</v>
      </c>
      <c r="M378" s="271">
        <f>MONTH(N378)</f>
        <v>5</v>
      </c>
      <c r="N378" s="272">
        <v>42886</v>
      </c>
      <c r="O378" s="272" t="s">
        <v>1657</v>
      </c>
      <c r="P378" s="274"/>
      <c r="Q378" s="271"/>
    </row>
    <row r="379" spans="1:17" ht="30" customHeight="1">
      <c r="A379" s="283" t="s">
        <v>2400</v>
      </c>
      <c r="B379" s="196"/>
      <c r="C379" s="196" t="s">
        <v>1561</v>
      </c>
      <c r="D379" s="196" t="s">
        <v>3</v>
      </c>
      <c r="E379" s="196" t="s">
        <v>154</v>
      </c>
      <c r="F379" s="269">
        <f>2495000-F380</f>
        <v>1995000</v>
      </c>
      <c r="G379" s="277" t="s">
        <v>1567</v>
      </c>
      <c r="H379" s="196"/>
      <c r="I379" s="173" t="s">
        <v>630</v>
      </c>
      <c r="J379" s="196" t="s">
        <v>2035</v>
      </c>
      <c r="K379" s="270" t="str">
        <f>IF(M379&gt;9,CONCATENATE(L379,M379),CONCATENATE(L379,"0",M379))</f>
        <v>201705</v>
      </c>
      <c r="L379" s="271">
        <f>YEAR(N379)</f>
        <v>2017</v>
      </c>
      <c r="M379" s="271">
        <f>MONTH(N379)</f>
        <v>5</v>
      </c>
      <c r="N379" s="272">
        <v>42881</v>
      </c>
      <c r="O379" s="272" t="s">
        <v>1657</v>
      </c>
      <c r="P379" s="274"/>
      <c r="Q379" s="271"/>
    </row>
    <row r="380" spans="1:17" ht="30" customHeight="1">
      <c r="A380" s="283" t="s">
        <v>2400</v>
      </c>
      <c r="B380" s="196"/>
      <c r="C380" s="196" t="s">
        <v>1561</v>
      </c>
      <c r="D380" s="196" t="s">
        <v>3</v>
      </c>
      <c r="E380" s="196" t="s">
        <v>154</v>
      </c>
      <c r="F380" s="269">
        <v>500000</v>
      </c>
      <c r="G380" s="277" t="s">
        <v>1567</v>
      </c>
      <c r="H380" s="196"/>
      <c r="I380" s="177" t="s">
        <v>1113</v>
      </c>
      <c r="J380" s="196" t="s">
        <v>2035</v>
      </c>
      <c r="K380" s="270" t="str">
        <f>IF(M380&gt;9,CONCATENATE(L380,M380),CONCATENATE(L380,"0",M380))</f>
        <v>201705</v>
      </c>
      <c r="L380" s="271">
        <f>YEAR(N380)</f>
        <v>2017</v>
      </c>
      <c r="M380" s="271">
        <f>MONTH(N380)</f>
        <v>5</v>
      </c>
      <c r="N380" s="272">
        <v>42881</v>
      </c>
      <c r="O380" s="272" t="s">
        <v>1657</v>
      </c>
      <c r="P380" s="274"/>
      <c r="Q380" s="271"/>
    </row>
    <row r="381" spans="1:17" ht="30" customHeight="1">
      <c r="A381" s="283" t="s">
        <v>2401</v>
      </c>
      <c r="B381" s="196"/>
      <c r="C381" s="196" t="s">
        <v>1727</v>
      </c>
      <c r="D381" s="196" t="s">
        <v>1581</v>
      </c>
      <c r="E381" s="196" t="s">
        <v>981</v>
      </c>
      <c r="F381" s="269">
        <v>50000</v>
      </c>
      <c r="G381" s="277" t="s">
        <v>1605</v>
      </c>
      <c r="H381" s="196"/>
      <c r="I381" s="248" t="s">
        <v>1868</v>
      </c>
      <c r="J381" s="196" t="s">
        <v>2035</v>
      </c>
      <c r="K381" s="270" t="str">
        <f>IF(M381&gt;9,CONCATENATE(L381,M381),CONCATENATE(L381,"0",M381))</f>
        <v>201705</v>
      </c>
      <c r="L381" s="271">
        <f>YEAR(N381)</f>
        <v>2017</v>
      </c>
      <c r="M381" s="271">
        <f>MONTH(N381)</f>
        <v>5</v>
      </c>
      <c r="N381" s="272">
        <v>42879</v>
      </c>
      <c r="O381" s="272" t="s">
        <v>1657</v>
      </c>
      <c r="P381" s="274"/>
      <c r="Q381" s="271"/>
    </row>
    <row r="382" spans="1:17" ht="30" customHeight="1">
      <c r="A382" s="196" t="s">
        <v>2402</v>
      </c>
      <c r="B382" s="196" t="s">
        <v>1142</v>
      </c>
      <c r="C382" s="196" t="s">
        <v>1727</v>
      </c>
      <c r="D382" s="196" t="s">
        <v>1579</v>
      </c>
      <c r="E382" s="196" t="s">
        <v>84</v>
      </c>
      <c r="F382" s="269">
        <v>200000</v>
      </c>
      <c r="G382" s="196" t="s">
        <v>1567</v>
      </c>
      <c r="H382" s="196" t="s">
        <v>2253</v>
      </c>
      <c r="I382" s="248" t="s">
        <v>1402</v>
      </c>
      <c r="J382" s="196" t="s">
        <v>2041</v>
      </c>
      <c r="K382" s="270" t="str">
        <f>IF(M382&gt;9,CONCATENATE(L382,M382),CONCATENATE(L382,"0",M382))</f>
        <v>201705</v>
      </c>
      <c r="L382" s="271">
        <f>YEAR(N382)</f>
        <v>2017</v>
      </c>
      <c r="M382" s="271">
        <f>MONTH(N382)</f>
        <v>5</v>
      </c>
      <c r="N382" s="272">
        <v>42875</v>
      </c>
      <c r="O382" s="272" t="s">
        <v>1619</v>
      </c>
      <c r="P382" s="196"/>
      <c r="Q382" s="271"/>
    </row>
    <row r="383" spans="1:17" ht="45" customHeight="1">
      <c r="A383" s="196" t="s">
        <v>2403</v>
      </c>
      <c r="B383" s="196" t="s">
        <v>2404</v>
      </c>
      <c r="C383" s="196"/>
      <c r="D383" s="196" t="s">
        <v>2</v>
      </c>
      <c r="E383" s="196" t="s">
        <v>1714</v>
      </c>
      <c r="F383" s="269">
        <v>47000</v>
      </c>
      <c r="G383" s="196" t="s">
        <v>1605</v>
      </c>
      <c r="H383" s="196" t="s">
        <v>2390</v>
      </c>
      <c r="I383" s="248" t="s">
        <v>1715</v>
      </c>
      <c r="J383" s="196" t="s">
        <v>2041</v>
      </c>
      <c r="K383" s="270" t="str">
        <f>IF(M383&gt;9,CONCATENATE(L383,M383),CONCATENATE(L383,"0",M383))</f>
        <v>201705</v>
      </c>
      <c r="L383" s="271">
        <f>YEAR(N383)</f>
        <v>2017</v>
      </c>
      <c r="M383" s="271">
        <f>MONTH(N383)</f>
        <v>5</v>
      </c>
      <c r="N383" s="272">
        <v>42875</v>
      </c>
      <c r="O383" s="272" t="s">
        <v>1657</v>
      </c>
      <c r="P383" s="196"/>
      <c r="Q383" s="271"/>
    </row>
    <row r="384" spans="1:17" ht="30" customHeight="1">
      <c r="A384" s="283" t="s">
        <v>2405</v>
      </c>
      <c r="B384" s="196"/>
      <c r="C384" s="196" t="s">
        <v>1727</v>
      </c>
      <c r="D384" s="196" t="s">
        <v>2</v>
      </c>
      <c r="E384" s="196" t="s">
        <v>182</v>
      </c>
      <c r="F384" s="269">
        <v>158000</v>
      </c>
      <c r="G384" s="277" t="s">
        <v>1564</v>
      </c>
      <c r="H384" s="283" t="s">
        <v>2406</v>
      </c>
      <c r="I384" s="248" t="s">
        <v>1735</v>
      </c>
      <c r="J384" s="196" t="s">
        <v>2035</v>
      </c>
      <c r="K384" s="270" t="str">
        <f>IF(M384&gt;9,CONCATENATE(L384,M384),CONCATENATE(L384,"0",M384))</f>
        <v>201705</v>
      </c>
      <c r="L384" s="271">
        <f>YEAR(N384)</f>
        <v>2017</v>
      </c>
      <c r="M384" s="271">
        <f>MONTH(N384)</f>
        <v>5</v>
      </c>
      <c r="N384" s="272">
        <v>42874</v>
      </c>
      <c r="O384" s="272" t="s">
        <v>1657</v>
      </c>
      <c r="P384" s="274"/>
      <c r="Q384" s="271"/>
    </row>
    <row r="385" spans="1:17" ht="30" customHeight="1">
      <c r="A385" s="283" t="s">
        <v>2407</v>
      </c>
      <c r="B385" s="196"/>
      <c r="C385" s="196" t="s">
        <v>1727</v>
      </c>
      <c r="D385" s="196" t="s">
        <v>3</v>
      </c>
      <c r="E385" s="196" t="s">
        <v>1759</v>
      </c>
      <c r="F385" s="269">
        <v>455000</v>
      </c>
      <c r="G385" s="277" t="s">
        <v>1560</v>
      </c>
      <c r="H385" s="196"/>
      <c r="I385" s="177" t="s">
        <v>1088</v>
      </c>
      <c r="J385" s="196" t="s">
        <v>2035</v>
      </c>
      <c r="K385" s="270" t="str">
        <f>IF(M385&gt;9,CONCATENATE(L385,M385),CONCATENATE(L385,"0",M385))</f>
        <v>201705</v>
      </c>
      <c r="L385" s="271">
        <f>YEAR(N385)</f>
        <v>2017</v>
      </c>
      <c r="M385" s="271">
        <f>MONTH(N385)</f>
        <v>5</v>
      </c>
      <c r="N385" s="272">
        <v>42874</v>
      </c>
      <c r="O385" s="272" t="s">
        <v>1657</v>
      </c>
      <c r="P385" s="274"/>
      <c r="Q385" s="271"/>
    </row>
    <row r="386" spans="1:17" ht="43.5" customHeight="1">
      <c r="A386" s="283" t="s">
        <v>2408</v>
      </c>
      <c r="B386" s="196" t="s">
        <v>2336</v>
      </c>
      <c r="C386" s="196" t="s">
        <v>1727</v>
      </c>
      <c r="D386" s="196" t="s">
        <v>1575</v>
      </c>
      <c r="E386" s="196" t="s">
        <v>84</v>
      </c>
      <c r="F386" s="269">
        <v>150000</v>
      </c>
      <c r="G386" s="277" t="s">
        <v>1605</v>
      </c>
      <c r="H386" s="196"/>
      <c r="I386" s="248" t="s">
        <v>1822</v>
      </c>
      <c r="J386" s="196" t="s">
        <v>2035</v>
      </c>
      <c r="K386" s="270" t="str">
        <f>IF(M386&gt;9,CONCATENATE(L386,M386),CONCATENATE(L386,"0",M386))</f>
        <v>201705</v>
      </c>
      <c r="L386" s="271">
        <f>YEAR(N386)</f>
        <v>2017</v>
      </c>
      <c r="M386" s="271">
        <f>MONTH(N386)</f>
        <v>5</v>
      </c>
      <c r="N386" s="272">
        <v>42871</v>
      </c>
      <c r="O386" s="272" t="s">
        <v>1657</v>
      </c>
      <c r="P386" s="274" t="s">
        <v>2409</v>
      </c>
      <c r="Q386" s="271"/>
    </row>
    <row r="387" spans="1:17" ht="43.5" customHeight="1">
      <c r="A387" s="283" t="s">
        <v>2410</v>
      </c>
      <c r="B387" s="196"/>
      <c r="C387" s="196" t="s">
        <v>1727</v>
      </c>
      <c r="D387" s="196" t="s">
        <v>1583</v>
      </c>
      <c r="E387" s="196" t="s">
        <v>812</v>
      </c>
      <c r="F387" s="269">
        <v>150000</v>
      </c>
      <c r="G387" s="277" t="s">
        <v>1564</v>
      </c>
      <c r="H387" s="196" t="s">
        <v>2327</v>
      </c>
      <c r="I387" s="248" t="s">
        <v>1891</v>
      </c>
      <c r="J387" s="196" t="s">
        <v>2035</v>
      </c>
      <c r="K387" s="270" t="str">
        <f>IF(M387&gt;9,CONCATENATE(L387,M387),CONCATENATE(L387,"0",M387))</f>
        <v>201705</v>
      </c>
      <c r="L387" s="271">
        <f>YEAR(N387)</f>
        <v>2017</v>
      </c>
      <c r="M387" s="271">
        <f>MONTH(N387)</f>
        <v>5</v>
      </c>
      <c r="N387" s="272">
        <v>42871</v>
      </c>
      <c r="O387" s="272" t="s">
        <v>1657</v>
      </c>
      <c r="P387" s="274"/>
      <c r="Q387" s="271"/>
    </row>
    <row r="388" spans="1:17" ht="57.95" customHeight="1">
      <c r="A388" s="275" t="s">
        <v>2411</v>
      </c>
      <c r="B388" s="275" t="s">
        <v>242</v>
      </c>
      <c r="C388" s="275" t="s">
        <v>1561</v>
      </c>
      <c r="D388" s="275" t="s">
        <v>7</v>
      </c>
      <c r="E388" s="275" t="s">
        <v>723</v>
      </c>
      <c r="F388" s="301">
        <v>121000</v>
      </c>
      <c r="G388" s="275" t="s">
        <v>1567</v>
      </c>
      <c r="H388" s="275" t="s">
        <v>2289</v>
      </c>
      <c r="I388" s="248" t="s">
        <v>1966</v>
      </c>
      <c r="J388" s="275" t="s">
        <v>2041</v>
      </c>
      <c r="K388" s="248" t="str">
        <f>IF(M388&gt;9,CONCATENATE(L388,M388),CONCATENATE(L388,"0",M388))</f>
        <v>201705</v>
      </c>
      <c r="L388" s="279">
        <v>2017</v>
      </c>
      <c r="M388" s="279">
        <f>MONTH(N388)</f>
        <v>5</v>
      </c>
      <c r="N388" s="280">
        <v>42865</v>
      </c>
      <c r="O388" s="280" t="s">
        <v>1657</v>
      </c>
      <c r="P388" s="275"/>
      <c r="Q388" s="279"/>
    </row>
    <row r="389" spans="1:17" ht="43.5" customHeight="1">
      <c r="A389" s="283" t="s">
        <v>2412</v>
      </c>
      <c r="B389" s="196"/>
      <c r="C389" s="196" t="s">
        <v>1727</v>
      </c>
      <c r="D389" s="196" t="s">
        <v>1585</v>
      </c>
      <c r="E389" s="196" t="s">
        <v>84</v>
      </c>
      <c r="F389" s="269">
        <v>200000</v>
      </c>
      <c r="G389" s="277" t="s">
        <v>1605</v>
      </c>
      <c r="H389" s="196"/>
      <c r="I389" s="248" t="s">
        <v>1902</v>
      </c>
      <c r="J389" s="196" t="s">
        <v>2035</v>
      </c>
      <c r="K389" s="270" t="str">
        <f>IF(M389&gt;9,CONCATENATE(L389,M389),CONCATENATE(L389,"0",M389))</f>
        <v>201705</v>
      </c>
      <c r="L389" s="271">
        <f>YEAR(N389)</f>
        <v>2017</v>
      </c>
      <c r="M389" s="271">
        <f>MONTH(N389)</f>
        <v>5</v>
      </c>
      <c r="N389" s="272">
        <v>42858</v>
      </c>
      <c r="O389" s="272" t="s">
        <v>1657</v>
      </c>
      <c r="P389" s="274"/>
      <c r="Q389" s="271"/>
    </row>
    <row r="390" spans="1:17" ht="43.5" customHeight="1">
      <c r="A390" s="283" t="s">
        <v>1125</v>
      </c>
      <c r="B390" s="196"/>
      <c r="C390" s="196" t="s">
        <v>1561</v>
      </c>
      <c r="D390" s="196" t="s">
        <v>5</v>
      </c>
      <c r="E390" s="196" t="s">
        <v>601</v>
      </c>
      <c r="F390" s="269">
        <v>800000</v>
      </c>
      <c r="G390" s="277" t="s">
        <v>1567</v>
      </c>
      <c r="H390" s="196"/>
      <c r="I390" s="248" t="s">
        <v>1124</v>
      </c>
      <c r="J390" s="196" t="s">
        <v>2035</v>
      </c>
      <c r="K390" s="270" t="str">
        <f>IF(M390&gt;9,CONCATENATE(L390,M390),CONCATENATE(L390,"0",M390))</f>
        <v>201705</v>
      </c>
      <c r="L390" s="271">
        <f>YEAR(N390)</f>
        <v>2017</v>
      </c>
      <c r="M390" s="271">
        <f>MONTH(N390)</f>
        <v>5</v>
      </c>
      <c r="N390" s="272">
        <v>42857</v>
      </c>
      <c r="O390" s="272" t="s">
        <v>1657</v>
      </c>
      <c r="P390" s="274"/>
      <c r="Q390" s="271"/>
    </row>
    <row r="391" spans="1:17" ht="43.5" customHeight="1">
      <c r="A391" s="196" t="s">
        <v>1384</v>
      </c>
      <c r="B391" s="347" t="s">
        <v>3208</v>
      </c>
      <c r="C391" s="196" t="s">
        <v>1563</v>
      </c>
      <c r="D391" s="196" t="s">
        <v>1579</v>
      </c>
      <c r="E391" s="196" t="s">
        <v>84</v>
      </c>
      <c r="F391" s="269">
        <v>300000</v>
      </c>
      <c r="G391" s="196" t="s">
        <v>1567</v>
      </c>
      <c r="H391" s="196" t="s">
        <v>2253</v>
      </c>
      <c r="I391" s="248" t="s">
        <v>1382</v>
      </c>
      <c r="J391" s="196" t="s">
        <v>2041</v>
      </c>
      <c r="K391" s="270" t="str">
        <f>IF(M391&gt;9,CONCATENATE(L391,M391),CONCATENATE(L391,"0",M391))</f>
        <v>201705</v>
      </c>
      <c r="L391" s="271">
        <f>YEAR(N391)</f>
        <v>2017</v>
      </c>
      <c r="M391" s="271">
        <f>MONTH(N391)</f>
        <v>5</v>
      </c>
      <c r="N391" s="272">
        <v>42857</v>
      </c>
      <c r="O391" s="272" t="s">
        <v>1657</v>
      </c>
      <c r="P391" s="196"/>
      <c r="Q391" s="271"/>
    </row>
    <row r="392" spans="1:17" ht="57.95" customHeight="1">
      <c r="A392" s="196" t="s">
        <v>2276</v>
      </c>
      <c r="B392" s="196" t="s">
        <v>2414</v>
      </c>
      <c r="C392" s="196" t="s">
        <v>1727</v>
      </c>
      <c r="D392" s="196" t="s">
        <v>1583</v>
      </c>
      <c r="E392" s="196" t="s">
        <v>84</v>
      </c>
      <c r="F392" s="269">
        <v>150000</v>
      </c>
      <c r="G392" s="196" t="s">
        <v>1564</v>
      </c>
      <c r="H392" s="296" t="s">
        <v>2327</v>
      </c>
      <c r="I392" s="297" t="s">
        <v>1418</v>
      </c>
      <c r="J392" s="196" t="s">
        <v>2035</v>
      </c>
      <c r="K392" s="270" t="str">
        <f>IF(M392&gt;9,CONCATENATE(L392,M392),CONCATENATE(L392,"0",M392))</f>
        <v>201705</v>
      </c>
      <c r="L392" s="271">
        <f>YEAR(N392)</f>
        <v>2017</v>
      </c>
      <c r="M392" s="271">
        <f>MONTH(N392)</f>
        <v>5</v>
      </c>
      <c r="N392" s="272">
        <v>42856</v>
      </c>
      <c r="O392" s="272" t="s">
        <v>1657</v>
      </c>
      <c r="P392" s="196"/>
      <c r="Q392" s="271"/>
    </row>
    <row r="393" spans="1:17" ht="29.1" customHeight="1">
      <c r="A393" s="196" t="s">
        <v>2349</v>
      </c>
      <c r="B393" s="196" t="s">
        <v>328</v>
      </c>
      <c r="C393" s="196" t="s">
        <v>1602</v>
      </c>
      <c r="D393" s="196" t="s">
        <v>1583</v>
      </c>
      <c r="E393" s="196" t="s">
        <v>84</v>
      </c>
      <c r="F393" s="269">
        <v>150000</v>
      </c>
      <c r="G393" s="196" t="s">
        <v>1564</v>
      </c>
      <c r="H393" s="296" t="s">
        <v>2327</v>
      </c>
      <c r="I393" s="297" t="s">
        <v>1425</v>
      </c>
      <c r="J393" s="196" t="s">
        <v>2041</v>
      </c>
      <c r="K393" s="270" t="str">
        <f>IF(M393&gt;9,CONCATENATE(L393,M393),CONCATENATE(L393,"0",M393))</f>
        <v>201705</v>
      </c>
      <c r="L393" s="271">
        <f>YEAR(N393)</f>
        <v>2017</v>
      </c>
      <c r="M393" s="271">
        <f>MONTH(N393)</f>
        <v>5</v>
      </c>
      <c r="N393" s="272">
        <v>42856</v>
      </c>
      <c r="O393" s="272" t="s">
        <v>1657</v>
      </c>
      <c r="P393" s="196"/>
      <c r="Q393" s="271"/>
    </row>
    <row r="394" spans="1:17" ht="45" customHeight="1">
      <c r="A394" s="196" t="s">
        <v>2415</v>
      </c>
      <c r="B394" s="196" t="s">
        <v>328</v>
      </c>
      <c r="C394" s="196" t="s">
        <v>1602</v>
      </c>
      <c r="D394" s="196" t="s">
        <v>1583</v>
      </c>
      <c r="E394" s="196" t="s">
        <v>84</v>
      </c>
      <c r="F394" s="269">
        <v>150000</v>
      </c>
      <c r="G394" s="196" t="s">
        <v>1564</v>
      </c>
      <c r="H394" s="296" t="s">
        <v>2327</v>
      </c>
      <c r="I394" s="248" t="s">
        <v>1881</v>
      </c>
      <c r="J394" s="196" t="s">
        <v>2041</v>
      </c>
      <c r="K394" s="270" t="str">
        <f>IF(M394&gt;9,CONCATENATE(L394,M394),CONCATENATE(L394,"0",M394))</f>
        <v>201705</v>
      </c>
      <c r="L394" s="271">
        <f>YEAR(N394)</f>
        <v>2017</v>
      </c>
      <c r="M394" s="271">
        <f>MONTH(N394)</f>
        <v>5</v>
      </c>
      <c r="N394" s="272">
        <v>42856</v>
      </c>
      <c r="O394" s="272" t="s">
        <v>1657</v>
      </c>
      <c r="P394" s="196"/>
      <c r="Q394" s="271"/>
    </row>
    <row r="395" spans="1:17" ht="43.5" customHeight="1">
      <c r="A395" s="196" t="s">
        <v>2096</v>
      </c>
      <c r="B395" s="196" t="s">
        <v>328</v>
      </c>
      <c r="C395" s="196" t="s">
        <v>1602</v>
      </c>
      <c r="D395" s="196" t="s">
        <v>1583</v>
      </c>
      <c r="E395" s="196" t="s">
        <v>84</v>
      </c>
      <c r="F395" s="269">
        <v>150000</v>
      </c>
      <c r="G395" s="196" t="s">
        <v>1564</v>
      </c>
      <c r="H395" s="296" t="s">
        <v>2327</v>
      </c>
      <c r="I395" s="297" t="s">
        <v>1421</v>
      </c>
      <c r="J395" s="196" t="s">
        <v>2041</v>
      </c>
      <c r="K395" s="270" t="str">
        <f>IF(M395&gt;9,CONCATENATE(L395,M395),CONCATENATE(L395,"0",M395))</f>
        <v>201705</v>
      </c>
      <c r="L395" s="271">
        <f>YEAR(N395)</f>
        <v>2017</v>
      </c>
      <c r="M395" s="271">
        <f>MONTH(N395)</f>
        <v>5</v>
      </c>
      <c r="N395" s="272">
        <v>42856</v>
      </c>
      <c r="O395" s="272" t="s">
        <v>1657</v>
      </c>
      <c r="P395" s="196"/>
      <c r="Q395" s="271"/>
    </row>
    <row r="396" spans="1:17" ht="45">
      <c r="A396" s="196" t="s">
        <v>2416</v>
      </c>
      <c r="B396" s="196" t="s">
        <v>2417</v>
      </c>
      <c r="C396" s="277" t="s">
        <v>1997</v>
      </c>
      <c r="D396" s="196" t="s">
        <v>1995</v>
      </c>
      <c r="E396" s="196" t="s">
        <v>770</v>
      </c>
      <c r="F396" s="269">
        <v>170000</v>
      </c>
      <c r="G396" s="196" t="s">
        <v>1564</v>
      </c>
      <c r="H396" s="196" t="s">
        <v>2418</v>
      </c>
      <c r="I396" s="248" t="s">
        <v>1998</v>
      </c>
      <c r="J396" s="196" t="s">
        <v>2041</v>
      </c>
      <c r="K396" s="270" t="str">
        <f>IF(M396&gt;9,CONCATENATE(L396,M396),CONCATENATE(L396,"0",M396))</f>
        <v>201705</v>
      </c>
      <c r="L396" s="271">
        <f>YEAR(N396)</f>
        <v>2017</v>
      </c>
      <c r="M396" s="271">
        <f>MONTH(N396)</f>
        <v>5</v>
      </c>
      <c r="N396" s="272">
        <v>42856</v>
      </c>
      <c r="O396" s="272" t="s">
        <v>1657</v>
      </c>
      <c r="P396" s="196"/>
      <c r="Q396" s="271"/>
    </row>
    <row r="397" spans="1:17" ht="30">
      <c r="A397" s="196" t="s">
        <v>1462</v>
      </c>
      <c r="B397" s="196" t="s">
        <v>1054</v>
      </c>
      <c r="C397" s="196" t="s">
        <v>1563</v>
      </c>
      <c r="D397" s="196" t="s">
        <v>1579</v>
      </c>
      <c r="E397" s="196" t="s">
        <v>84</v>
      </c>
      <c r="F397" s="269">
        <v>200000</v>
      </c>
      <c r="G397" s="196" t="s">
        <v>1567</v>
      </c>
      <c r="H397" s="196" t="s">
        <v>2253</v>
      </c>
      <c r="I397" s="248" t="s">
        <v>1460</v>
      </c>
      <c r="J397" s="196" t="s">
        <v>2041</v>
      </c>
      <c r="K397" s="270" t="str">
        <f>IF(M397&gt;9,CONCATENATE(L397,M397),CONCATENATE(L397,"0",M397))</f>
        <v>201705</v>
      </c>
      <c r="L397" s="271">
        <f>YEAR(N397)</f>
        <v>2017</v>
      </c>
      <c r="M397" s="271">
        <f>MONTH(N397)</f>
        <v>5</v>
      </c>
      <c r="N397" s="272">
        <v>42856</v>
      </c>
      <c r="O397" s="272" t="s">
        <v>1657</v>
      </c>
      <c r="P397" s="196"/>
      <c r="Q397" s="271"/>
    </row>
    <row r="398" spans="1:17" ht="30">
      <c r="A398" s="196" t="s">
        <v>2419</v>
      </c>
      <c r="B398" s="196" t="s">
        <v>248</v>
      </c>
      <c r="C398" s="196" t="s">
        <v>1727</v>
      </c>
      <c r="D398" s="196" t="s">
        <v>5</v>
      </c>
      <c r="E398" s="196" t="s">
        <v>1911</v>
      </c>
      <c r="F398" s="269">
        <v>40000</v>
      </c>
      <c r="G398" s="196" t="s">
        <v>1560</v>
      </c>
      <c r="H398" s="196" t="s">
        <v>2420</v>
      </c>
      <c r="I398" s="248" t="s">
        <v>1918</v>
      </c>
      <c r="J398" s="196" t="s">
        <v>2041</v>
      </c>
      <c r="K398" s="270" t="str">
        <f>IF(M398&gt;9,CONCATENATE(L398,M398),CONCATENATE(L398,"0",M398))</f>
        <v>201705</v>
      </c>
      <c r="L398" s="271">
        <f>YEAR(N398)</f>
        <v>2017</v>
      </c>
      <c r="M398" s="271">
        <f>MONTH(N398)</f>
        <v>5</v>
      </c>
      <c r="N398" s="272">
        <v>42856</v>
      </c>
      <c r="O398" s="272" t="s">
        <v>1657</v>
      </c>
      <c r="P398" s="196"/>
      <c r="Q398" s="271"/>
    </row>
    <row r="399" spans="1:17" ht="30">
      <c r="A399" s="196" t="s">
        <v>2421</v>
      </c>
      <c r="B399" s="196" t="s">
        <v>248</v>
      </c>
      <c r="C399" s="196" t="s">
        <v>1727</v>
      </c>
      <c r="D399" s="196" t="s">
        <v>5</v>
      </c>
      <c r="E399" s="196" t="s">
        <v>1926</v>
      </c>
      <c r="F399" s="269">
        <v>40000</v>
      </c>
      <c r="G399" s="196" t="s">
        <v>1560</v>
      </c>
      <c r="H399" s="196" t="s">
        <v>2420</v>
      </c>
      <c r="I399" s="248" t="s">
        <v>1927</v>
      </c>
      <c r="J399" s="196" t="s">
        <v>2041</v>
      </c>
      <c r="K399" s="270" t="str">
        <f>IF(M399&gt;9,CONCATENATE(L399,M399),CONCATENATE(L399,"0",M399))</f>
        <v>201705</v>
      </c>
      <c r="L399" s="271">
        <f>YEAR(N399)</f>
        <v>2017</v>
      </c>
      <c r="M399" s="271">
        <f>MONTH(N399)</f>
        <v>5</v>
      </c>
      <c r="N399" s="272">
        <v>42856</v>
      </c>
      <c r="O399" s="272" t="s">
        <v>1657</v>
      </c>
      <c r="P399" s="196"/>
      <c r="Q399" s="271"/>
    </row>
    <row r="400" spans="1:17" ht="30">
      <c r="A400" s="196" t="s">
        <v>2422</v>
      </c>
      <c r="B400" s="196" t="s">
        <v>248</v>
      </c>
      <c r="C400" s="196" t="s">
        <v>1727</v>
      </c>
      <c r="D400" s="196" t="s">
        <v>5</v>
      </c>
      <c r="E400" s="196" t="s">
        <v>1930</v>
      </c>
      <c r="F400" s="269">
        <v>233000</v>
      </c>
      <c r="G400" s="196" t="s">
        <v>1560</v>
      </c>
      <c r="H400" s="196" t="s">
        <v>2420</v>
      </c>
      <c r="I400" s="248" t="s">
        <v>1931</v>
      </c>
      <c r="J400" s="196" t="s">
        <v>2041</v>
      </c>
      <c r="K400" s="270" t="str">
        <f>IF(M400&gt;9,CONCATENATE(L400,M400),CONCATENATE(L400,"0",M400))</f>
        <v>201705</v>
      </c>
      <c r="L400" s="271">
        <f>YEAR(N400)</f>
        <v>2017</v>
      </c>
      <c r="M400" s="271">
        <f>MONTH(N400)</f>
        <v>5</v>
      </c>
      <c r="N400" s="272">
        <v>42856</v>
      </c>
      <c r="O400" s="272" t="s">
        <v>1657</v>
      </c>
      <c r="P400" s="196"/>
      <c r="Q400" s="271"/>
    </row>
    <row r="401" spans="1:17" ht="30">
      <c r="A401" s="196" t="s">
        <v>2423</v>
      </c>
      <c r="B401" s="196" t="s">
        <v>248</v>
      </c>
      <c r="C401" s="196" t="s">
        <v>1727</v>
      </c>
      <c r="D401" s="196" t="s">
        <v>5</v>
      </c>
      <c r="E401" s="196" t="s">
        <v>1911</v>
      </c>
      <c r="F401" s="269">
        <v>40000</v>
      </c>
      <c r="G401" s="196" t="s">
        <v>1560</v>
      </c>
      <c r="H401" s="196" t="s">
        <v>2420</v>
      </c>
      <c r="I401" s="248" t="s">
        <v>1919</v>
      </c>
      <c r="J401" s="196" t="s">
        <v>2041</v>
      </c>
      <c r="K401" s="270" t="str">
        <f>IF(M401&gt;9,CONCATENATE(L401,M401),CONCATENATE(L401,"0",M401))</f>
        <v>201705</v>
      </c>
      <c r="L401" s="271">
        <f>YEAR(N401)</f>
        <v>2017</v>
      </c>
      <c r="M401" s="271">
        <f>MONTH(N401)</f>
        <v>5</v>
      </c>
      <c r="N401" s="272">
        <v>42856</v>
      </c>
      <c r="O401" s="272" t="s">
        <v>1657</v>
      </c>
      <c r="P401" s="196"/>
      <c r="Q401" s="271"/>
    </row>
    <row r="402" spans="1:17" ht="43.5" customHeight="1">
      <c r="A402" s="196" t="s">
        <v>1492</v>
      </c>
      <c r="B402" s="196" t="s">
        <v>147</v>
      </c>
      <c r="C402" s="196" t="s">
        <v>1684</v>
      </c>
      <c r="D402" s="196" t="s">
        <v>2</v>
      </c>
      <c r="E402" s="196" t="s">
        <v>84</v>
      </c>
      <c r="F402" s="269">
        <v>1575000</v>
      </c>
      <c r="G402" s="196" t="s">
        <v>1562</v>
      </c>
      <c r="H402" s="196" t="s">
        <v>2424</v>
      </c>
      <c r="I402" s="248" t="s">
        <v>1490</v>
      </c>
      <c r="J402" s="196" t="s">
        <v>2041</v>
      </c>
      <c r="K402" s="270" t="str">
        <f>IF(M402&gt;9,CONCATENATE(L402,M402),CONCATENATE(L402,"0",M402))</f>
        <v>201705</v>
      </c>
      <c r="L402" s="271">
        <f>YEAR(N402)</f>
        <v>2017</v>
      </c>
      <c r="M402" s="271">
        <f>MONTH(N402)</f>
        <v>5</v>
      </c>
      <c r="N402" s="272">
        <v>42856</v>
      </c>
      <c r="O402" s="272" t="s">
        <v>1657</v>
      </c>
      <c r="P402" s="196"/>
      <c r="Q402" s="271"/>
    </row>
    <row r="403" spans="1:17" ht="30" customHeight="1">
      <c r="A403" s="196" t="s">
        <v>1497</v>
      </c>
      <c r="B403" s="196" t="s">
        <v>2425</v>
      </c>
      <c r="C403" s="196" t="s">
        <v>1684</v>
      </c>
      <c r="D403" s="196" t="s">
        <v>2</v>
      </c>
      <c r="E403" s="196" t="s">
        <v>84</v>
      </c>
      <c r="F403" s="269">
        <v>1960000</v>
      </c>
      <c r="G403" s="196" t="s">
        <v>1562</v>
      </c>
      <c r="H403" s="196" t="s">
        <v>2257</v>
      </c>
      <c r="I403" s="248" t="s">
        <v>1496</v>
      </c>
      <c r="J403" s="196" t="s">
        <v>2041</v>
      </c>
      <c r="K403" s="270" t="str">
        <f>IF(M403&gt;9,CONCATENATE(L403,M403),CONCATENATE(L403,"0",M403))</f>
        <v>201705</v>
      </c>
      <c r="L403" s="271">
        <f>YEAR(N403)</f>
        <v>2017</v>
      </c>
      <c r="M403" s="271">
        <f>MONTH(N403)</f>
        <v>5</v>
      </c>
      <c r="N403" s="272">
        <v>42856</v>
      </c>
      <c r="O403" s="272" t="s">
        <v>1657</v>
      </c>
      <c r="P403" s="196"/>
      <c r="Q403" s="271"/>
    </row>
    <row r="404" spans="1:17" ht="30" customHeight="1">
      <c r="A404" s="196" t="s">
        <v>2426</v>
      </c>
      <c r="B404" s="196" t="s">
        <v>2427</v>
      </c>
      <c r="C404" s="196" t="s">
        <v>1727</v>
      </c>
      <c r="D404" s="196" t="s">
        <v>6</v>
      </c>
      <c r="E404" s="196" t="s">
        <v>1695</v>
      </c>
      <c r="F404" s="269">
        <v>150000</v>
      </c>
      <c r="G404" s="196" t="s">
        <v>1605</v>
      </c>
      <c r="H404" s="196" t="s">
        <v>2390</v>
      </c>
      <c r="I404" s="248" t="s">
        <v>1955</v>
      </c>
      <c r="J404" s="196" t="s">
        <v>2041</v>
      </c>
      <c r="K404" s="270" t="str">
        <f>IF(M404&gt;9,CONCATENATE(L404,M404),CONCATENATE(L404,"0",M404))</f>
        <v>201705</v>
      </c>
      <c r="L404" s="271">
        <f>YEAR(N404)</f>
        <v>2017</v>
      </c>
      <c r="M404" s="271">
        <f>MONTH(N404)</f>
        <v>5</v>
      </c>
      <c r="N404" s="272">
        <v>42856</v>
      </c>
      <c r="O404" s="272" t="s">
        <v>1657</v>
      </c>
      <c r="P404" s="196"/>
      <c r="Q404" s="271"/>
    </row>
    <row r="405" spans="1:17" ht="45" customHeight="1">
      <c r="A405" s="196" t="s">
        <v>2428</v>
      </c>
      <c r="B405" s="196" t="s">
        <v>2429</v>
      </c>
      <c r="C405" s="196" t="s">
        <v>1727</v>
      </c>
      <c r="D405" s="196" t="s">
        <v>6</v>
      </c>
      <c r="E405" s="196" t="s">
        <v>1949</v>
      </c>
      <c r="F405" s="269">
        <v>130000</v>
      </c>
      <c r="G405" s="196" t="s">
        <v>1605</v>
      </c>
      <c r="H405" s="196" t="s">
        <v>2390</v>
      </c>
      <c r="I405" s="248" t="s">
        <v>1960</v>
      </c>
      <c r="J405" s="196" t="s">
        <v>2041</v>
      </c>
      <c r="K405" s="270" t="str">
        <f>IF(M405&gt;9,CONCATENATE(L405,M405),CONCATENATE(L405,"0",M405))</f>
        <v>201705</v>
      </c>
      <c r="L405" s="271">
        <f>YEAR(N405)</f>
        <v>2017</v>
      </c>
      <c r="M405" s="271">
        <f>MONTH(N405)</f>
        <v>5</v>
      </c>
      <c r="N405" s="272">
        <v>42856</v>
      </c>
      <c r="O405" s="272" t="s">
        <v>1657</v>
      </c>
      <c r="P405" s="196"/>
      <c r="Q405" s="271"/>
    </row>
    <row r="406" spans="1:17" ht="45" customHeight="1">
      <c r="A406" s="276" t="s">
        <v>2430</v>
      </c>
      <c r="B406" s="196"/>
      <c r="C406" s="196" t="s">
        <v>1727</v>
      </c>
      <c r="D406" s="196" t="s">
        <v>1583</v>
      </c>
      <c r="E406" s="196" t="s">
        <v>84</v>
      </c>
      <c r="F406" s="269">
        <v>250000</v>
      </c>
      <c r="G406" s="277" t="s">
        <v>1632</v>
      </c>
      <c r="H406" s="196"/>
      <c r="I406" s="248" t="s">
        <v>1886</v>
      </c>
      <c r="J406" s="196" t="s">
        <v>2035</v>
      </c>
      <c r="K406" s="270" t="str">
        <f>IF(M406&gt;9,CONCATENATE(L406,M406),CONCATENATE(L406,"0",M406))</f>
        <v>201704</v>
      </c>
      <c r="L406" s="271">
        <f>YEAR(N406)</f>
        <v>2017</v>
      </c>
      <c r="M406" s="271">
        <f>MONTH(N406)</f>
        <v>4</v>
      </c>
      <c r="N406" s="272">
        <v>42852</v>
      </c>
      <c r="O406" s="272" t="s">
        <v>1657</v>
      </c>
      <c r="P406" s="274"/>
      <c r="Q406" s="271"/>
    </row>
    <row r="407" spans="1:17" ht="45">
      <c r="A407" s="283" t="s">
        <v>2431</v>
      </c>
      <c r="B407" s="196" t="s">
        <v>416</v>
      </c>
      <c r="C407" s="196" t="s">
        <v>1561</v>
      </c>
      <c r="D407" s="196" t="s">
        <v>3</v>
      </c>
      <c r="E407" s="196" t="s">
        <v>657</v>
      </c>
      <c r="F407" s="269">
        <v>400000</v>
      </c>
      <c r="G407" s="277" t="s">
        <v>1567</v>
      </c>
      <c r="H407" s="196"/>
      <c r="I407" s="284" t="s">
        <v>874</v>
      </c>
      <c r="J407" s="196" t="s">
        <v>2035</v>
      </c>
      <c r="K407" s="270" t="str">
        <f>IF(M407&gt;9,CONCATENATE(L407,M407),CONCATENATE(L407,"0",M407))</f>
        <v>201704</v>
      </c>
      <c r="L407" s="271">
        <f>YEAR(N407)</f>
        <v>2017</v>
      </c>
      <c r="M407" s="271">
        <f>MONTH(N407)</f>
        <v>4</v>
      </c>
      <c r="N407" s="272">
        <v>42852</v>
      </c>
      <c r="O407" s="272" t="s">
        <v>1657</v>
      </c>
      <c r="P407" s="274" t="s">
        <v>2432</v>
      </c>
      <c r="Q407" s="271"/>
    </row>
    <row r="408" spans="1:17" ht="30">
      <c r="A408" s="283" t="s">
        <v>2431</v>
      </c>
      <c r="B408" s="196"/>
      <c r="C408" s="196" t="s">
        <v>1561</v>
      </c>
      <c r="D408" s="196" t="s">
        <v>3</v>
      </c>
      <c r="E408" s="196" t="s">
        <v>657</v>
      </c>
      <c r="F408" s="269">
        <v>1100000</v>
      </c>
      <c r="G408" s="277" t="s">
        <v>1567</v>
      </c>
      <c r="H408" s="196"/>
      <c r="I408" s="284" t="s">
        <v>1147</v>
      </c>
      <c r="J408" s="196" t="s">
        <v>2035</v>
      </c>
      <c r="K408" s="270" t="str">
        <f>IF(M408&gt;9,CONCATENATE(L408,M408),CONCATENATE(L408,"0",M408))</f>
        <v>201704</v>
      </c>
      <c r="L408" s="271">
        <f>YEAR(N408)</f>
        <v>2017</v>
      </c>
      <c r="M408" s="271">
        <f>MONTH(N408)</f>
        <v>4</v>
      </c>
      <c r="N408" s="272">
        <v>42852</v>
      </c>
      <c r="O408" s="272" t="s">
        <v>1657</v>
      </c>
      <c r="P408" s="274" t="s">
        <v>2433</v>
      </c>
      <c r="Q408" s="271"/>
    </row>
    <row r="409" spans="1:17" ht="60">
      <c r="A409" s="283" t="s">
        <v>1145</v>
      </c>
      <c r="B409" s="196"/>
      <c r="C409" s="196" t="s">
        <v>1823</v>
      </c>
      <c r="D409" s="196" t="s">
        <v>1575</v>
      </c>
      <c r="E409" s="196" t="s">
        <v>289</v>
      </c>
      <c r="F409" s="269">
        <v>850000</v>
      </c>
      <c r="G409" s="277" t="s">
        <v>1564</v>
      </c>
      <c r="H409" s="196"/>
      <c r="I409" s="284" t="s">
        <v>1143</v>
      </c>
      <c r="J409" s="196" t="s">
        <v>2035</v>
      </c>
      <c r="K409" s="270" t="str">
        <f>IF(M409&gt;9,CONCATENATE(L409,M409),CONCATENATE(L409,"0",M409))</f>
        <v>201704</v>
      </c>
      <c r="L409" s="271">
        <f>YEAR(N409)</f>
        <v>2017</v>
      </c>
      <c r="M409" s="271">
        <f>MONTH(N409)</f>
        <v>4</v>
      </c>
      <c r="N409" s="272">
        <v>42852</v>
      </c>
      <c r="O409" s="272" t="s">
        <v>1657</v>
      </c>
      <c r="P409" s="274"/>
      <c r="Q409" s="271"/>
    </row>
    <row r="410" spans="1:17" ht="45">
      <c r="A410" s="276" t="s">
        <v>2434</v>
      </c>
      <c r="B410" s="196"/>
      <c r="C410" s="196" t="s">
        <v>79</v>
      </c>
      <c r="D410" s="196" t="s">
        <v>1583</v>
      </c>
      <c r="E410" s="196" t="s">
        <v>84</v>
      </c>
      <c r="F410" s="302">
        <v>863050.09</v>
      </c>
      <c r="G410" s="277" t="s">
        <v>1637</v>
      </c>
      <c r="H410" s="196"/>
      <c r="I410" s="284" t="s">
        <v>1899</v>
      </c>
      <c r="J410" s="196" t="s">
        <v>2035</v>
      </c>
      <c r="K410" s="270" t="str">
        <f>IF(M410&gt;9,CONCATENATE(L410,M410),CONCATENATE(L410,"0",M410))</f>
        <v>201704</v>
      </c>
      <c r="L410" s="271">
        <f>YEAR(N410)</f>
        <v>2017</v>
      </c>
      <c r="M410" s="271">
        <f>MONTH(N410)</f>
        <v>4</v>
      </c>
      <c r="N410" s="272">
        <v>42837</v>
      </c>
      <c r="O410" s="272" t="s">
        <v>1657</v>
      </c>
      <c r="P410" s="274" t="s">
        <v>2435</v>
      </c>
      <c r="Q410" s="271"/>
    </row>
    <row r="411" spans="1:17" ht="30" customHeight="1">
      <c r="A411" s="283" t="s">
        <v>2436</v>
      </c>
      <c r="B411" s="196"/>
      <c r="C411" s="196" t="s">
        <v>1727</v>
      </c>
      <c r="D411" s="196" t="s">
        <v>1583</v>
      </c>
      <c r="E411" s="196" t="s">
        <v>1547</v>
      </c>
      <c r="F411" s="269">
        <v>300000</v>
      </c>
      <c r="G411" s="277" t="s">
        <v>1632</v>
      </c>
      <c r="H411" s="196"/>
      <c r="I411" s="284" t="s">
        <v>1893</v>
      </c>
      <c r="J411" s="196" t="s">
        <v>2035</v>
      </c>
      <c r="K411" s="270" t="str">
        <f>IF(M411&gt;9,CONCATENATE(L411,M411),CONCATENATE(L411,"0",M411))</f>
        <v>201704</v>
      </c>
      <c r="L411" s="271">
        <f>YEAR(N411)</f>
        <v>2017</v>
      </c>
      <c r="M411" s="271">
        <f>MONTH(N411)</f>
        <v>4</v>
      </c>
      <c r="N411" s="272">
        <v>42836</v>
      </c>
      <c r="O411" s="272" t="s">
        <v>1657</v>
      </c>
      <c r="P411" s="274"/>
      <c r="Q411" s="271"/>
    </row>
    <row r="412" spans="1:17" ht="30" customHeight="1">
      <c r="A412" s="283" t="s">
        <v>2437</v>
      </c>
      <c r="B412" s="196"/>
      <c r="C412" s="196" t="s">
        <v>1823</v>
      </c>
      <c r="D412" s="196" t="s">
        <v>1575</v>
      </c>
      <c r="E412" s="196" t="s">
        <v>657</v>
      </c>
      <c r="F412" s="269">
        <v>110000</v>
      </c>
      <c r="G412" s="277" t="s">
        <v>1564</v>
      </c>
      <c r="H412" s="196"/>
      <c r="I412" s="284" t="s">
        <v>1824</v>
      </c>
      <c r="J412" s="196" t="s">
        <v>2035</v>
      </c>
      <c r="K412" s="270" t="str">
        <f>IF(M412&gt;9,CONCATENATE(L412,M412),CONCATENATE(L412,"0",M412))</f>
        <v>201704</v>
      </c>
      <c r="L412" s="271">
        <f>YEAR(N412)</f>
        <v>2017</v>
      </c>
      <c r="M412" s="271">
        <f>MONTH(N412)</f>
        <v>4</v>
      </c>
      <c r="N412" s="272">
        <v>42836</v>
      </c>
      <c r="O412" s="272" t="s">
        <v>1657</v>
      </c>
      <c r="P412" s="274"/>
      <c r="Q412" s="271"/>
    </row>
    <row r="413" spans="1:17" ht="30" customHeight="1">
      <c r="A413" s="283" t="s">
        <v>2345</v>
      </c>
      <c r="B413" s="196"/>
      <c r="C413" s="196" t="s">
        <v>1727</v>
      </c>
      <c r="D413" s="196" t="s">
        <v>1995</v>
      </c>
      <c r="E413" s="196" t="s">
        <v>84</v>
      </c>
      <c r="F413" s="269">
        <v>875000</v>
      </c>
      <c r="G413" s="277" t="s">
        <v>1564</v>
      </c>
      <c r="H413" s="196"/>
      <c r="I413" s="284" t="s">
        <v>1163</v>
      </c>
      <c r="J413" s="196" t="s">
        <v>2035</v>
      </c>
      <c r="K413" s="270" t="str">
        <f>IF(M413&gt;9,CONCATENATE(L413,M413),CONCATENATE(L413,"0",M413))</f>
        <v>201704</v>
      </c>
      <c r="L413" s="271">
        <f>YEAR(N413)</f>
        <v>2017</v>
      </c>
      <c r="M413" s="271">
        <f>MONTH(N413)</f>
        <v>4</v>
      </c>
      <c r="N413" s="272">
        <v>42832</v>
      </c>
      <c r="O413" s="272" t="s">
        <v>1657</v>
      </c>
      <c r="P413" s="274"/>
      <c r="Q413" s="271"/>
    </row>
    <row r="414" spans="1:17" ht="30" customHeight="1">
      <c r="A414" s="283" t="s">
        <v>2438</v>
      </c>
      <c r="B414" s="196"/>
      <c r="C414" s="196" t="s">
        <v>1863</v>
      </c>
      <c r="D414" s="196" t="s">
        <v>1581</v>
      </c>
      <c r="E414" s="196" t="s">
        <v>84</v>
      </c>
      <c r="F414" s="269">
        <v>200000</v>
      </c>
      <c r="G414" s="277" t="s">
        <v>1564</v>
      </c>
      <c r="H414" s="196"/>
      <c r="I414" s="248" t="s">
        <v>1128</v>
      </c>
      <c r="J414" s="196" t="s">
        <v>2035</v>
      </c>
      <c r="K414" s="270" t="str">
        <f>IF(M414&gt;9,CONCATENATE(L414,M414),CONCATENATE(L414,"0",M414))</f>
        <v>201704</v>
      </c>
      <c r="L414" s="271">
        <f>YEAR(N414)</f>
        <v>2017</v>
      </c>
      <c r="M414" s="271">
        <f>MONTH(N414)</f>
        <v>4</v>
      </c>
      <c r="N414" s="272">
        <v>42829</v>
      </c>
      <c r="O414" s="272" t="s">
        <v>1657</v>
      </c>
      <c r="P414" s="274"/>
      <c r="Q414" s="271"/>
    </row>
    <row r="415" spans="1:17" ht="30" customHeight="1">
      <c r="A415" s="298" t="s">
        <v>1097</v>
      </c>
      <c r="B415" s="275" t="s">
        <v>231</v>
      </c>
      <c r="C415" s="275" t="s">
        <v>1561</v>
      </c>
      <c r="D415" s="275" t="s">
        <v>7</v>
      </c>
      <c r="E415" s="275" t="s">
        <v>232</v>
      </c>
      <c r="F415" s="301">
        <v>1250000</v>
      </c>
      <c r="G415" s="299" t="s">
        <v>1567</v>
      </c>
      <c r="H415" s="275"/>
      <c r="I415" s="284" t="s">
        <v>1095</v>
      </c>
      <c r="J415" s="275" t="s">
        <v>2035</v>
      </c>
      <c r="K415" s="248" t="str">
        <f>IF(M415&gt;9,CONCATENATE(L415,M415),CONCATENATE(L415,"0",M415))</f>
        <v>201704</v>
      </c>
      <c r="L415" s="279">
        <f>YEAR(N415)</f>
        <v>2017</v>
      </c>
      <c r="M415" s="279">
        <f>MONTH(N415)</f>
        <v>4</v>
      </c>
      <c r="N415" s="280">
        <v>42828</v>
      </c>
      <c r="O415" s="280" t="s">
        <v>1657</v>
      </c>
      <c r="P415" s="255"/>
      <c r="Q415" s="279"/>
    </row>
    <row r="416" spans="1:17" ht="30">
      <c r="A416" s="283" t="s">
        <v>1141</v>
      </c>
      <c r="B416" s="196" t="s">
        <v>1142</v>
      </c>
      <c r="C416" s="196" t="s">
        <v>1561</v>
      </c>
      <c r="D416" s="196" t="s">
        <v>2001</v>
      </c>
      <c r="E416" s="196" t="s">
        <v>1588</v>
      </c>
      <c r="F416" s="269">
        <v>1000000</v>
      </c>
      <c r="G416" s="277" t="s">
        <v>1567</v>
      </c>
      <c r="H416" s="196"/>
      <c r="I416" s="248" t="s">
        <v>1139</v>
      </c>
      <c r="J416" s="196" t="s">
        <v>2035</v>
      </c>
      <c r="K416" s="270" t="str">
        <f>IF(M416&gt;9,CONCATENATE(L416,M416),CONCATENATE(L416,"0",M416))</f>
        <v>201703</v>
      </c>
      <c r="L416" s="271">
        <f>YEAR(N416)</f>
        <v>2017</v>
      </c>
      <c r="M416" s="271">
        <f>MONTH(N416)</f>
        <v>3</v>
      </c>
      <c r="N416" s="272">
        <v>42825</v>
      </c>
      <c r="O416" s="272" t="s">
        <v>1657</v>
      </c>
      <c r="P416" s="274"/>
      <c r="Q416" s="271"/>
    </row>
    <row r="417" spans="1:17" ht="30">
      <c r="A417" s="283" t="s">
        <v>2439</v>
      </c>
      <c r="B417" s="196"/>
      <c r="C417" s="196" t="s">
        <v>1727</v>
      </c>
      <c r="D417" s="196" t="s">
        <v>5</v>
      </c>
      <c r="E417" s="285" t="s">
        <v>601</v>
      </c>
      <c r="F417" s="269">
        <v>200000</v>
      </c>
      <c r="G417" s="277" t="s">
        <v>1605</v>
      </c>
      <c r="H417" s="196"/>
      <c r="I417" s="284" t="s">
        <v>1932</v>
      </c>
      <c r="J417" s="196" t="s">
        <v>2035</v>
      </c>
      <c r="K417" s="270" t="str">
        <f>IF(M417&gt;9,CONCATENATE(L417,M417),CONCATENATE(L417,"0",M417))</f>
        <v>201703</v>
      </c>
      <c r="L417" s="271">
        <f>YEAR(N417)</f>
        <v>2017</v>
      </c>
      <c r="M417" s="271">
        <f>MONTH(N417)</f>
        <v>3</v>
      </c>
      <c r="N417" s="272">
        <v>42823</v>
      </c>
      <c r="O417" s="272" t="s">
        <v>1657</v>
      </c>
      <c r="P417" s="274"/>
      <c r="Q417" s="271"/>
    </row>
    <row r="418" spans="1:17" ht="30">
      <c r="A418" s="283" t="s">
        <v>2440</v>
      </c>
      <c r="B418" s="196"/>
      <c r="C418" s="196" t="s">
        <v>1727</v>
      </c>
      <c r="D418" s="196" t="s">
        <v>5</v>
      </c>
      <c r="E418" s="196" t="s">
        <v>1930</v>
      </c>
      <c r="F418" s="269">
        <v>320000</v>
      </c>
      <c r="G418" s="277" t="s">
        <v>1605</v>
      </c>
      <c r="H418" s="196"/>
      <c r="I418" s="284" t="s">
        <v>1934</v>
      </c>
      <c r="J418" s="196" t="s">
        <v>2035</v>
      </c>
      <c r="K418" s="270" t="str">
        <f>IF(M418&gt;9,CONCATENATE(L418,M418),CONCATENATE(L418,"0",M418))</f>
        <v>201703</v>
      </c>
      <c r="L418" s="271">
        <f>YEAR(N418)</f>
        <v>2017</v>
      </c>
      <c r="M418" s="271">
        <f>MONTH(N418)</f>
        <v>3</v>
      </c>
      <c r="N418" s="272">
        <v>42821</v>
      </c>
      <c r="O418" s="272" t="s">
        <v>1657</v>
      </c>
      <c r="P418" s="274"/>
      <c r="Q418" s="271"/>
    </row>
    <row r="419" spans="1:17" ht="29.1" customHeight="1">
      <c r="A419" s="283" t="s">
        <v>2441</v>
      </c>
      <c r="B419" s="196" t="s">
        <v>324</v>
      </c>
      <c r="C419" s="196" t="s">
        <v>1727</v>
      </c>
      <c r="D419" s="196" t="s">
        <v>3</v>
      </c>
      <c r="E419" s="196" t="s">
        <v>1509</v>
      </c>
      <c r="F419" s="269">
        <v>500000</v>
      </c>
      <c r="G419" s="277" t="s">
        <v>1560</v>
      </c>
      <c r="H419" s="196"/>
      <c r="I419" s="248" t="s">
        <v>1132</v>
      </c>
      <c r="J419" s="196" t="s">
        <v>2035</v>
      </c>
      <c r="K419" s="270" t="str">
        <f>IF(M419&gt;9,CONCATENATE(L419,M419),CONCATENATE(L419,"0",M419))</f>
        <v>201703</v>
      </c>
      <c r="L419" s="271">
        <f>YEAR(N419)</f>
        <v>2017</v>
      </c>
      <c r="M419" s="271">
        <f>MONTH(N419)</f>
        <v>3</v>
      </c>
      <c r="N419" s="272">
        <v>42816</v>
      </c>
      <c r="O419" s="272" t="s">
        <v>1657</v>
      </c>
      <c r="P419" s="274"/>
      <c r="Q419" s="271"/>
    </row>
    <row r="420" spans="1:17" ht="29.1" customHeight="1">
      <c r="A420" s="283" t="s">
        <v>2328</v>
      </c>
      <c r="B420" s="285" t="s">
        <v>1171</v>
      </c>
      <c r="C420" s="196" t="s">
        <v>1563</v>
      </c>
      <c r="D420" s="196" t="s">
        <v>1579</v>
      </c>
      <c r="E420" s="196" t="s">
        <v>84</v>
      </c>
      <c r="F420" s="269">
        <v>200000</v>
      </c>
      <c r="G420" s="277" t="s">
        <v>1567</v>
      </c>
      <c r="H420" s="196"/>
      <c r="I420" s="284" t="s">
        <v>1168</v>
      </c>
      <c r="J420" s="196" t="s">
        <v>2035</v>
      </c>
      <c r="K420" s="270" t="str">
        <f>IF(M420&gt;9,CONCATENATE(L420,M420),CONCATENATE(L420,"0",M420))</f>
        <v>201703</v>
      </c>
      <c r="L420" s="271">
        <f>YEAR(N420)</f>
        <v>2017</v>
      </c>
      <c r="M420" s="271">
        <f>MONTH(N420)</f>
        <v>3</v>
      </c>
      <c r="N420" s="272">
        <v>42814</v>
      </c>
      <c r="O420" s="272" t="s">
        <v>1657</v>
      </c>
      <c r="P420" s="274"/>
      <c r="Q420" s="271"/>
    </row>
    <row r="421" spans="1:17" ht="43.5" customHeight="1">
      <c r="A421" s="283" t="s">
        <v>1136</v>
      </c>
      <c r="B421" s="196"/>
      <c r="C421" s="196" t="s">
        <v>1727</v>
      </c>
      <c r="D421" s="196" t="s">
        <v>4</v>
      </c>
      <c r="E421" s="196" t="s">
        <v>1138</v>
      </c>
      <c r="F421" s="269">
        <v>300000</v>
      </c>
      <c r="G421" s="277" t="s">
        <v>1564</v>
      </c>
      <c r="H421" s="196"/>
      <c r="I421" s="284" t="s">
        <v>1134</v>
      </c>
      <c r="J421" s="196" t="s">
        <v>2035</v>
      </c>
      <c r="K421" s="270" t="str">
        <f>IF(M421&gt;9,CONCATENATE(L421,M421),CONCATENATE(L421,"0",M421))</f>
        <v>201703</v>
      </c>
      <c r="L421" s="271">
        <f>YEAR(N421)</f>
        <v>2017</v>
      </c>
      <c r="M421" s="271">
        <f>MONTH(N421)</f>
        <v>3</v>
      </c>
      <c r="N421" s="272">
        <v>42810</v>
      </c>
      <c r="O421" s="272" t="s">
        <v>1657</v>
      </c>
      <c r="P421" s="274"/>
      <c r="Q421" s="271"/>
    </row>
    <row r="422" spans="1:17" ht="43.5" customHeight="1">
      <c r="A422" s="281" t="s">
        <v>2442</v>
      </c>
      <c r="B422" s="196"/>
      <c r="C422" s="196" t="s">
        <v>1727</v>
      </c>
      <c r="D422" s="196" t="s">
        <v>4</v>
      </c>
      <c r="E422" s="196" t="s">
        <v>770</v>
      </c>
      <c r="F422" s="269">
        <v>100000</v>
      </c>
      <c r="G422" s="277" t="s">
        <v>1564</v>
      </c>
      <c r="H422" s="196"/>
      <c r="I422" s="284" t="s">
        <v>1803</v>
      </c>
      <c r="J422" s="196" t="s">
        <v>2035</v>
      </c>
      <c r="K422" s="270" t="str">
        <f>IF(M422&gt;9,CONCATENATE(L422,M422),CONCATENATE(L422,"0",M422))</f>
        <v>201703</v>
      </c>
      <c r="L422" s="271">
        <f>YEAR(N422)</f>
        <v>2017</v>
      </c>
      <c r="M422" s="271">
        <f>MONTH(N422)</f>
        <v>3</v>
      </c>
      <c r="N422" s="272">
        <v>42807</v>
      </c>
      <c r="O422" s="272" t="s">
        <v>1657</v>
      </c>
      <c r="P422" s="274"/>
      <c r="Q422" s="271"/>
    </row>
    <row r="423" spans="1:17" ht="43.5" customHeight="1">
      <c r="A423" s="298" t="s">
        <v>2443</v>
      </c>
      <c r="B423" s="284" t="s">
        <v>2444</v>
      </c>
      <c r="C423" s="275" t="s">
        <v>1727</v>
      </c>
      <c r="D423" s="275" t="s">
        <v>7</v>
      </c>
      <c r="E423" s="275" t="s">
        <v>84</v>
      </c>
      <c r="F423" s="301">
        <v>200000</v>
      </c>
      <c r="G423" s="299" t="s">
        <v>1605</v>
      </c>
      <c r="H423" s="275"/>
      <c r="I423" s="284" t="s">
        <v>1985</v>
      </c>
      <c r="J423" s="275" t="s">
        <v>2035</v>
      </c>
      <c r="K423" s="248" t="str">
        <f>IF(M423&gt;9,CONCATENATE(L423,M423),CONCATENATE(L423,"0",M423))</f>
        <v>201703</v>
      </c>
      <c r="L423" s="279">
        <f>YEAR(N423)</f>
        <v>2017</v>
      </c>
      <c r="M423" s="279">
        <f>MONTH(N423)</f>
        <v>3</v>
      </c>
      <c r="N423" s="280">
        <v>42803</v>
      </c>
      <c r="O423" s="280" t="s">
        <v>1657</v>
      </c>
      <c r="P423" s="255"/>
      <c r="Q423" s="279"/>
    </row>
    <row r="424" spans="1:17" ht="29.1" customHeight="1">
      <c r="A424" s="283" t="s">
        <v>2445</v>
      </c>
      <c r="B424" s="196"/>
      <c r="C424" s="196" t="s">
        <v>1727</v>
      </c>
      <c r="D424" s="196" t="s">
        <v>2</v>
      </c>
      <c r="E424" s="196" t="s">
        <v>2122</v>
      </c>
      <c r="F424" s="269">
        <v>200000</v>
      </c>
      <c r="G424" s="277" t="s">
        <v>1564</v>
      </c>
      <c r="H424" s="196"/>
      <c r="I424" s="284" t="s">
        <v>1729</v>
      </c>
      <c r="J424" s="196" t="s">
        <v>2035</v>
      </c>
      <c r="K424" s="270" t="str">
        <f>IF(M424&gt;9,CONCATENATE(L424,M424),CONCATENATE(L424,"0",M424))</f>
        <v>201703</v>
      </c>
      <c r="L424" s="271">
        <f>YEAR(N424)</f>
        <v>2017</v>
      </c>
      <c r="M424" s="271">
        <f>MONTH(N424)</f>
        <v>3</v>
      </c>
      <c r="N424" s="272">
        <v>42796</v>
      </c>
      <c r="O424" s="272" t="s">
        <v>1657</v>
      </c>
      <c r="P424" s="274"/>
      <c r="Q424" s="271"/>
    </row>
    <row r="425" spans="1:17" ht="30">
      <c r="A425" s="283" t="s">
        <v>2446</v>
      </c>
      <c r="B425" s="196"/>
      <c r="C425" s="196" t="s">
        <v>1727</v>
      </c>
      <c r="D425" s="196" t="s">
        <v>2</v>
      </c>
      <c r="E425" s="196" t="s">
        <v>489</v>
      </c>
      <c r="F425" s="269">
        <v>30000</v>
      </c>
      <c r="G425" s="277" t="s">
        <v>1605</v>
      </c>
      <c r="H425" s="196"/>
      <c r="I425" s="248" t="s">
        <v>1738</v>
      </c>
      <c r="J425" s="196" t="s">
        <v>2041</v>
      </c>
      <c r="K425" s="270" t="str">
        <f>IF(M425&gt;9,CONCATENATE(L425,M425),CONCATENATE(L425,"0",M425))</f>
        <v>201702</v>
      </c>
      <c r="L425" s="271">
        <f>YEAR(N425)</f>
        <v>2017</v>
      </c>
      <c r="M425" s="271">
        <f>MONTH(N425)</f>
        <v>2</v>
      </c>
      <c r="N425" s="272">
        <v>42786</v>
      </c>
      <c r="O425" s="272" t="s">
        <v>1657</v>
      </c>
      <c r="P425" s="274"/>
      <c r="Q425" s="271"/>
    </row>
    <row r="426" spans="1:17" ht="43.5" customHeight="1">
      <c r="A426" s="283" t="s">
        <v>2447</v>
      </c>
      <c r="B426" s="196"/>
      <c r="C426" s="196" t="s">
        <v>1727</v>
      </c>
      <c r="D426" s="196" t="s">
        <v>1583</v>
      </c>
      <c r="E426" s="196" t="s">
        <v>494</v>
      </c>
      <c r="F426" s="269">
        <v>140000</v>
      </c>
      <c r="G426" s="277" t="s">
        <v>1632</v>
      </c>
      <c r="H426" s="196"/>
      <c r="I426" s="248"/>
      <c r="J426" s="196" t="s">
        <v>1654</v>
      </c>
      <c r="K426" s="270" t="str">
        <f>IF(M426&gt;9,CONCATENATE(L426,M426),CONCATENATE(L426,"0",M426))</f>
        <v>201702</v>
      </c>
      <c r="L426" s="271">
        <f>YEAR(N426)</f>
        <v>2017</v>
      </c>
      <c r="M426" s="271">
        <f>MONTH(N426)</f>
        <v>2</v>
      </c>
      <c r="N426" s="272">
        <v>42786</v>
      </c>
      <c r="O426" s="272" t="s">
        <v>1657</v>
      </c>
      <c r="P426" s="274"/>
      <c r="Q426" s="271"/>
    </row>
    <row r="427" spans="1:17" ht="57.95" customHeight="1">
      <c r="A427" s="283" t="s">
        <v>2448</v>
      </c>
      <c r="B427" s="196"/>
      <c r="C427" s="196" t="s">
        <v>1727</v>
      </c>
      <c r="D427" s="196" t="s">
        <v>2</v>
      </c>
      <c r="E427" s="196" t="s">
        <v>182</v>
      </c>
      <c r="F427" s="269">
        <v>170000</v>
      </c>
      <c r="G427" s="277" t="s">
        <v>1560</v>
      </c>
      <c r="H427" s="196"/>
      <c r="I427" s="284"/>
      <c r="J427" s="196" t="s">
        <v>1654</v>
      </c>
      <c r="K427" s="270" t="str">
        <f>IF(M427&gt;9,CONCATENATE(L427,M427),CONCATENATE(L427,"0",M427))</f>
        <v>201702</v>
      </c>
      <c r="L427" s="271">
        <f>YEAR(N427)</f>
        <v>2017</v>
      </c>
      <c r="M427" s="271">
        <f>MONTH(N427)</f>
        <v>2</v>
      </c>
      <c r="N427" s="272">
        <v>42786</v>
      </c>
      <c r="O427" s="272" t="s">
        <v>1657</v>
      </c>
      <c r="P427" s="274"/>
      <c r="Q427" s="271"/>
    </row>
    <row r="428" spans="1:17" ht="43.5" customHeight="1">
      <c r="A428" s="283" t="s">
        <v>2449</v>
      </c>
      <c r="B428" s="196" t="s">
        <v>354</v>
      </c>
      <c r="C428" s="196" t="s">
        <v>1727</v>
      </c>
      <c r="D428" s="196" t="s">
        <v>2</v>
      </c>
      <c r="E428" s="196" t="s">
        <v>1739</v>
      </c>
      <c r="F428" s="269">
        <v>100000</v>
      </c>
      <c r="G428" s="277" t="s">
        <v>1564</v>
      </c>
      <c r="H428" s="196" t="s">
        <v>2406</v>
      </c>
      <c r="I428" s="248" t="s">
        <v>1742</v>
      </c>
      <c r="J428" s="196" t="s">
        <v>2035</v>
      </c>
      <c r="K428" s="270" t="str">
        <f>IF(M428&gt;9,CONCATENATE(L428,M428),CONCATENATE(L428,"0",M428))</f>
        <v>201702</v>
      </c>
      <c r="L428" s="271">
        <f>YEAR(N428)</f>
        <v>2017</v>
      </c>
      <c r="M428" s="271">
        <f>MONTH(N428)</f>
        <v>2</v>
      </c>
      <c r="N428" s="272">
        <v>42782</v>
      </c>
      <c r="O428" s="272" t="s">
        <v>1657</v>
      </c>
      <c r="P428" s="274"/>
      <c r="Q428" s="271"/>
    </row>
    <row r="429" spans="1:17" ht="29.1" customHeight="1">
      <c r="A429" s="281" t="s">
        <v>2450</v>
      </c>
      <c r="B429" s="196" t="s">
        <v>2451</v>
      </c>
      <c r="C429" s="196" t="s">
        <v>1727</v>
      </c>
      <c r="D429" s="299" t="s">
        <v>1583</v>
      </c>
      <c r="E429" s="196" t="s">
        <v>84</v>
      </c>
      <c r="F429" s="269">
        <v>350000</v>
      </c>
      <c r="G429" s="277" t="s">
        <v>1560</v>
      </c>
      <c r="H429" s="196"/>
      <c r="I429" s="284" t="s">
        <v>1887</v>
      </c>
      <c r="J429" s="196" t="s">
        <v>2035</v>
      </c>
      <c r="K429" s="270" t="str">
        <f>IF(M429&gt;9,CONCATENATE(L429,M429),CONCATENATE(L429,"0",M429))</f>
        <v>201702</v>
      </c>
      <c r="L429" s="271">
        <f>YEAR(N429)</f>
        <v>2017</v>
      </c>
      <c r="M429" s="271">
        <f>MONTH(N429)</f>
        <v>2</v>
      </c>
      <c r="N429" s="272">
        <v>42782</v>
      </c>
      <c r="O429" s="272" t="s">
        <v>1657</v>
      </c>
      <c r="P429" s="274"/>
      <c r="Q429" s="271"/>
    </row>
    <row r="430" spans="1:17" ht="29.1" customHeight="1">
      <c r="A430" s="283" t="s">
        <v>2452</v>
      </c>
      <c r="B430" s="196" t="s">
        <v>2168</v>
      </c>
      <c r="C430" s="196" t="s">
        <v>1727</v>
      </c>
      <c r="D430" s="299" t="s">
        <v>1583</v>
      </c>
      <c r="E430" s="196" t="s">
        <v>394</v>
      </c>
      <c r="F430" s="269">
        <v>84000</v>
      </c>
      <c r="G430" s="277" t="s">
        <v>1632</v>
      </c>
      <c r="H430" s="196" t="s">
        <v>2453</v>
      </c>
      <c r="I430" s="284" t="s">
        <v>1895</v>
      </c>
      <c r="J430" s="196" t="s">
        <v>2035</v>
      </c>
      <c r="K430" s="270" t="str">
        <f>IF(M430&gt;9,CONCATENATE(L430,M430),CONCATENATE(L430,"0",M430))</f>
        <v>201702</v>
      </c>
      <c r="L430" s="271">
        <f>YEAR(N430)</f>
        <v>2017</v>
      </c>
      <c r="M430" s="271">
        <f>MONTH(N430)</f>
        <v>2</v>
      </c>
      <c r="N430" s="272">
        <v>42780</v>
      </c>
      <c r="O430" s="272" t="s">
        <v>1657</v>
      </c>
      <c r="P430" s="274"/>
      <c r="Q430" s="271"/>
    </row>
    <row r="431" spans="1:17" ht="43.5" customHeight="1">
      <c r="A431" s="283" t="s">
        <v>2454</v>
      </c>
      <c r="B431" s="196" t="s">
        <v>633</v>
      </c>
      <c r="C431" s="196" t="s">
        <v>1561</v>
      </c>
      <c r="D431" s="277" t="s">
        <v>3</v>
      </c>
      <c r="E431" s="196" t="s">
        <v>154</v>
      </c>
      <c r="F431" s="269">
        <v>1200000</v>
      </c>
      <c r="G431" s="277" t="s">
        <v>1567</v>
      </c>
      <c r="H431" s="196"/>
      <c r="I431" s="284" t="s">
        <v>1188</v>
      </c>
      <c r="J431" s="196" t="s">
        <v>2035</v>
      </c>
      <c r="K431" s="270" t="str">
        <f>IF(M431&gt;9,CONCATENATE(L431,M431),CONCATENATE(L431,"0",M431))</f>
        <v>201702</v>
      </c>
      <c r="L431" s="271">
        <f>YEAR(N431)</f>
        <v>2017</v>
      </c>
      <c r="M431" s="271">
        <f>MONTH(N431)</f>
        <v>2</v>
      </c>
      <c r="N431" s="272">
        <v>42774</v>
      </c>
      <c r="O431" s="272" t="s">
        <v>1657</v>
      </c>
      <c r="P431" s="274"/>
      <c r="Q431" s="271"/>
    </row>
    <row r="432" spans="1:17" ht="45" customHeight="1">
      <c r="A432" s="281" t="s">
        <v>1119</v>
      </c>
      <c r="B432" s="196" t="s">
        <v>416</v>
      </c>
      <c r="C432" s="196" t="s">
        <v>1561</v>
      </c>
      <c r="D432" s="277" t="s">
        <v>3</v>
      </c>
      <c r="E432" s="196" t="s">
        <v>199</v>
      </c>
      <c r="F432" s="269">
        <v>1000000</v>
      </c>
      <c r="G432" s="277" t="s">
        <v>1567</v>
      </c>
      <c r="H432" s="196"/>
      <c r="I432" s="284" t="s">
        <v>1118</v>
      </c>
      <c r="J432" s="196" t="s">
        <v>2035</v>
      </c>
      <c r="K432" s="270" t="str">
        <f>IF(M432&gt;9,CONCATENATE(L432,M432),CONCATENATE(L432,"0",M432))</f>
        <v>201702</v>
      </c>
      <c r="L432" s="271">
        <f>YEAR(N432)</f>
        <v>2017</v>
      </c>
      <c r="M432" s="271">
        <f>MONTH(N432)</f>
        <v>2</v>
      </c>
      <c r="N432" s="272">
        <v>42769</v>
      </c>
      <c r="O432" s="272" t="s">
        <v>1657</v>
      </c>
      <c r="P432" s="274"/>
      <c r="Q432" s="271"/>
    </row>
    <row r="433" spans="1:17" ht="30">
      <c r="A433" s="281" t="s">
        <v>1119</v>
      </c>
      <c r="B433" s="196" t="s">
        <v>416</v>
      </c>
      <c r="C433" s="196" t="s">
        <v>1561</v>
      </c>
      <c r="D433" s="277" t="s">
        <v>3</v>
      </c>
      <c r="E433" s="196" t="s">
        <v>199</v>
      </c>
      <c r="F433" s="269">
        <v>300000</v>
      </c>
      <c r="G433" s="277" t="s">
        <v>1567</v>
      </c>
      <c r="H433" s="196"/>
      <c r="I433" s="284" t="s">
        <v>1203</v>
      </c>
      <c r="J433" s="196" t="s">
        <v>2035</v>
      </c>
      <c r="K433" s="270" t="str">
        <f>IF(M433&gt;9,CONCATENATE(L433,M433),CONCATENATE(L433,"0",M433))</f>
        <v>201702</v>
      </c>
      <c r="L433" s="271">
        <f>YEAR(N433)</f>
        <v>2017</v>
      </c>
      <c r="M433" s="271">
        <f>MONTH(N433)</f>
        <v>2</v>
      </c>
      <c r="N433" s="272">
        <v>42769</v>
      </c>
      <c r="O433" s="272" t="s">
        <v>1657</v>
      </c>
      <c r="P433" s="274"/>
      <c r="Q433" s="271"/>
    </row>
    <row r="434" spans="1:17" ht="30">
      <c r="A434" s="283" t="s">
        <v>2455</v>
      </c>
      <c r="B434" s="196" t="s">
        <v>2285</v>
      </c>
      <c r="C434" s="196" t="s">
        <v>1561</v>
      </c>
      <c r="D434" s="277" t="s">
        <v>4</v>
      </c>
      <c r="E434" s="196" t="s">
        <v>481</v>
      </c>
      <c r="F434" s="269">
        <v>1800000</v>
      </c>
      <c r="G434" s="277" t="s">
        <v>1567</v>
      </c>
      <c r="H434" s="196"/>
      <c r="I434" s="284" t="s">
        <v>1209</v>
      </c>
      <c r="J434" s="196" t="s">
        <v>2035</v>
      </c>
      <c r="K434" s="270" t="str">
        <f>IF(M434&gt;9,CONCATENATE(L434,M434),CONCATENATE(L434,"0",M434))</f>
        <v>201702</v>
      </c>
      <c r="L434" s="271">
        <f>YEAR(N434)</f>
        <v>2017</v>
      </c>
      <c r="M434" s="271">
        <f>MONTH(N434)</f>
        <v>2</v>
      </c>
      <c r="N434" s="272">
        <v>42768</v>
      </c>
      <c r="O434" s="272" t="s">
        <v>1657</v>
      </c>
      <c r="P434" s="274"/>
      <c r="Q434" s="271"/>
    </row>
    <row r="435" spans="1:17" ht="30" customHeight="1">
      <c r="A435" s="283" t="s">
        <v>2456</v>
      </c>
      <c r="B435" s="196" t="s">
        <v>2457</v>
      </c>
      <c r="C435" s="196" t="s">
        <v>1561</v>
      </c>
      <c r="D435" s="277" t="s">
        <v>6</v>
      </c>
      <c r="E435" s="196" t="s">
        <v>1208</v>
      </c>
      <c r="F435" s="269">
        <v>600000</v>
      </c>
      <c r="G435" s="277" t="s">
        <v>1567</v>
      </c>
      <c r="H435" s="196"/>
      <c r="I435" s="284" t="s">
        <v>1204</v>
      </c>
      <c r="J435" s="196" t="s">
        <v>2035</v>
      </c>
      <c r="K435" s="270" t="str">
        <f>IF(M435&gt;9,CONCATENATE(L435,M435),CONCATENATE(L435,"0",M435))</f>
        <v>201702</v>
      </c>
      <c r="L435" s="271">
        <f>YEAR(N435)</f>
        <v>2017</v>
      </c>
      <c r="M435" s="271">
        <f>MONTH(N435)</f>
        <v>2</v>
      </c>
      <c r="N435" s="272">
        <v>42768</v>
      </c>
      <c r="O435" s="272" t="s">
        <v>1657</v>
      </c>
      <c r="P435" s="274"/>
      <c r="Q435" s="271"/>
    </row>
    <row r="436" spans="1:17" ht="30" customHeight="1">
      <c r="A436" s="281" t="s">
        <v>2458</v>
      </c>
      <c r="B436" s="196" t="s">
        <v>1153</v>
      </c>
      <c r="C436" s="196" t="s">
        <v>1727</v>
      </c>
      <c r="D436" s="277" t="s">
        <v>5</v>
      </c>
      <c r="E436" s="196" t="s">
        <v>5</v>
      </c>
      <c r="F436" s="269">
        <v>400000</v>
      </c>
      <c r="G436" s="277" t="s">
        <v>1564</v>
      </c>
      <c r="H436" s="196" t="s">
        <v>2459</v>
      </c>
      <c r="I436" s="284" t="s">
        <v>1166</v>
      </c>
      <c r="J436" s="196" t="s">
        <v>2035</v>
      </c>
      <c r="K436" s="270" t="str">
        <f>IF(M436&gt;9,CONCATENATE(L436,M436),CONCATENATE(L436,"0",M436))</f>
        <v>201702</v>
      </c>
      <c r="L436" s="271">
        <f>YEAR(N436)</f>
        <v>2017</v>
      </c>
      <c r="M436" s="271">
        <f>MONTH(N436)</f>
        <v>2</v>
      </c>
      <c r="N436" s="272">
        <v>42767</v>
      </c>
      <c r="O436" s="272" t="s">
        <v>1657</v>
      </c>
      <c r="P436" s="274" t="s">
        <v>2460</v>
      </c>
      <c r="Q436" s="271"/>
    </row>
    <row r="437" spans="1:17" ht="30" customHeight="1">
      <c r="A437" s="281" t="s">
        <v>2461</v>
      </c>
      <c r="B437" s="196" t="s">
        <v>842</v>
      </c>
      <c r="C437" s="196" t="s">
        <v>1727</v>
      </c>
      <c r="D437" s="277" t="s">
        <v>5</v>
      </c>
      <c r="E437" s="196" t="s">
        <v>5</v>
      </c>
      <c r="F437" s="269">
        <v>100000</v>
      </c>
      <c r="G437" s="277" t="s">
        <v>1564</v>
      </c>
      <c r="H437" s="196" t="s">
        <v>2459</v>
      </c>
      <c r="I437" s="284" t="s">
        <v>1175</v>
      </c>
      <c r="J437" s="196" t="s">
        <v>2035</v>
      </c>
      <c r="K437" s="270" t="str">
        <f>IF(M437&gt;9,CONCATENATE(L437,M437),CONCATENATE(L437,"0",M437))</f>
        <v>201702</v>
      </c>
      <c r="L437" s="271">
        <f>YEAR(N437)</f>
        <v>2017</v>
      </c>
      <c r="M437" s="271">
        <f>MONTH(N437)</f>
        <v>2</v>
      </c>
      <c r="N437" s="272">
        <v>42767</v>
      </c>
      <c r="O437" s="272" t="s">
        <v>1657</v>
      </c>
      <c r="P437" s="274"/>
      <c r="Q437" s="271"/>
    </row>
    <row r="438" spans="1:17" ht="30" customHeight="1">
      <c r="A438" s="283" t="s">
        <v>2280</v>
      </c>
      <c r="B438" s="196" t="s">
        <v>2462</v>
      </c>
      <c r="C438" s="196" t="s">
        <v>1727</v>
      </c>
      <c r="D438" s="196" t="s">
        <v>1580</v>
      </c>
      <c r="E438" s="196" t="s">
        <v>84</v>
      </c>
      <c r="F438" s="273">
        <v>50000</v>
      </c>
      <c r="G438" s="196" t="s">
        <v>1605</v>
      </c>
      <c r="H438" s="283" t="s">
        <v>2390</v>
      </c>
      <c r="I438" s="284" t="s">
        <v>1853</v>
      </c>
      <c r="J438" s="196" t="s">
        <v>2041</v>
      </c>
      <c r="K438" s="270" t="str">
        <f>IF(M438&gt;9,CONCATENATE(L438,M438),CONCATENATE(L438,"0",M438))</f>
        <v>201702</v>
      </c>
      <c r="L438" s="271">
        <f>YEAR(N438)</f>
        <v>2017</v>
      </c>
      <c r="M438" s="271">
        <f>MONTH(N438)</f>
        <v>2</v>
      </c>
      <c r="N438" s="272">
        <v>42767</v>
      </c>
      <c r="O438" s="272" t="s">
        <v>1657</v>
      </c>
      <c r="P438" s="274"/>
      <c r="Q438" s="271"/>
    </row>
    <row r="439" spans="1:17" ht="30">
      <c r="A439" s="276" t="s">
        <v>2463</v>
      </c>
      <c r="B439" s="196" t="s">
        <v>106</v>
      </c>
      <c r="C439" s="196" t="s">
        <v>1727</v>
      </c>
      <c r="D439" s="196" t="s">
        <v>2</v>
      </c>
      <c r="E439" s="196" t="s">
        <v>289</v>
      </c>
      <c r="F439" s="269">
        <v>150000</v>
      </c>
      <c r="G439" s="196" t="s">
        <v>1605</v>
      </c>
      <c r="H439" s="196" t="s">
        <v>2390</v>
      </c>
      <c r="I439" s="248" t="s">
        <v>1706</v>
      </c>
      <c r="J439" s="196" t="s">
        <v>2041</v>
      </c>
      <c r="K439" s="270" t="str">
        <f>IF(M439&gt;9,CONCATENATE(L439,M439),CONCATENATE(L439,"0",M439))</f>
        <v>201702</v>
      </c>
      <c r="L439" s="271">
        <f>YEAR(N439)</f>
        <v>2017</v>
      </c>
      <c r="M439" s="271">
        <f>MONTH(N439)</f>
        <v>2</v>
      </c>
      <c r="N439" s="272">
        <v>42767</v>
      </c>
      <c r="O439" s="272" t="s">
        <v>1657</v>
      </c>
      <c r="P439" s="196"/>
      <c r="Q439" s="271"/>
    </row>
    <row r="440" spans="1:17" ht="30">
      <c r="A440" s="196" t="s">
        <v>2464</v>
      </c>
      <c r="B440" s="196" t="s">
        <v>2427</v>
      </c>
      <c r="C440" s="299" t="s">
        <v>1727</v>
      </c>
      <c r="D440" s="196" t="s">
        <v>6</v>
      </c>
      <c r="E440" s="196" t="s">
        <v>1956</v>
      </c>
      <c r="F440" s="269">
        <v>30000</v>
      </c>
      <c r="G440" s="196" t="s">
        <v>1605</v>
      </c>
      <c r="H440" s="196" t="s">
        <v>2390</v>
      </c>
      <c r="I440" s="248" t="s">
        <v>1957</v>
      </c>
      <c r="J440" s="196" t="s">
        <v>2041</v>
      </c>
      <c r="K440" s="270" t="str">
        <f>IF(M440&gt;9,CONCATENATE(L440,M440),CONCATENATE(L440,"0",M440))</f>
        <v>201702</v>
      </c>
      <c r="L440" s="271">
        <f>YEAR(N440)</f>
        <v>2017</v>
      </c>
      <c r="M440" s="271">
        <f>MONTH(N440)</f>
        <v>2</v>
      </c>
      <c r="N440" s="272">
        <v>42767</v>
      </c>
      <c r="O440" s="272" t="s">
        <v>1657</v>
      </c>
      <c r="P440" s="196"/>
      <c r="Q440" s="271"/>
    </row>
    <row r="441" spans="1:17" ht="45" customHeight="1">
      <c r="A441" s="196" t="s">
        <v>2465</v>
      </c>
      <c r="B441" s="196" t="s">
        <v>609</v>
      </c>
      <c r="C441" s="196" t="s">
        <v>1727</v>
      </c>
      <c r="D441" s="196" t="s">
        <v>4</v>
      </c>
      <c r="E441" s="196" t="s">
        <v>1861</v>
      </c>
      <c r="F441" s="269">
        <v>360000</v>
      </c>
      <c r="G441" s="196" t="s">
        <v>1564</v>
      </c>
      <c r="H441" s="196" t="s">
        <v>2466</v>
      </c>
      <c r="I441" s="248" t="s">
        <v>1785</v>
      </c>
      <c r="J441" s="196" t="s">
        <v>2041</v>
      </c>
      <c r="K441" s="270" t="str">
        <f>IF(M441&gt;9,CONCATENATE(L441,M441),CONCATENATE(L441,"0",M441))</f>
        <v>201702</v>
      </c>
      <c r="L441" s="271">
        <f>YEAR(N441)</f>
        <v>2017</v>
      </c>
      <c r="M441" s="271">
        <f>MONTH(N441)</f>
        <v>2</v>
      </c>
      <c r="N441" s="272">
        <v>42767</v>
      </c>
      <c r="O441" s="272" t="s">
        <v>1657</v>
      </c>
      <c r="P441" s="196"/>
      <c r="Q441" s="271"/>
    </row>
    <row r="442" spans="1:17" ht="45" customHeight="1">
      <c r="A442" s="196" t="s">
        <v>1398</v>
      </c>
      <c r="B442" s="276" t="s">
        <v>2467</v>
      </c>
      <c r="C442" s="196" t="s">
        <v>1811</v>
      </c>
      <c r="D442" s="196" t="s">
        <v>1569</v>
      </c>
      <c r="E442" s="196" t="s">
        <v>84</v>
      </c>
      <c r="F442" s="273">
        <v>1056000</v>
      </c>
      <c r="G442" s="303" t="s">
        <v>1564</v>
      </c>
      <c r="H442" s="196" t="s">
        <v>2468</v>
      </c>
      <c r="I442" s="248" t="s">
        <v>1396</v>
      </c>
      <c r="J442" s="196" t="s">
        <v>2041</v>
      </c>
      <c r="K442" s="270" t="str">
        <f>IF(M442&gt;9,CONCATENATE(L442,M442),CONCATENATE(L442,"0",M442))</f>
        <v>201702</v>
      </c>
      <c r="L442" s="271">
        <f>YEAR(N442)</f>
        <v>2017</v>
      </c>
      <c r="M442" s="271">
        <f>MONTH(N442)</f>
        <v>2</v>
      </c>
      <c r="N442" s="272">
        <v>42767</v>
      </c>
      <c r="O442" s="272" t="s">
        <v>1657</v>
      </c>
      <c r="P442" s="286"/>
      <c r="Q442" s="271"/>
    </row>
    <row r="443" spans="1:17" ht="43.5" customHeight="1">
      <c r="A443" s="196" t="s">
        <v>1465</v>
      </c>
      <c r="B443" s="196" t="s">
        <v>2039</v>
      </c>
      <c r="C443" s="196" t="s">
        <v>1746</v>
      </c>
      <c r="D443" s="196" t="s">
        <v>5</v>
      </c>
      <c r="E443" s="196" t="s">
        <v>1907</v>
      </c>
      <c r="F443" s="269">
        <v>250000</v>
      </c>
      <c r="G443" s="196" t="s">
        <v>1567</v>
      </c>
      <c r="H443" s="196" t="s">
        <v>2289</v>
      </c>
      <c r="I443" s="248" t="s">
        <v>1463</v>
      </c>
      <c r="J443" s="196" t="s">
        <v>2041</v>
      </c>
      <c r="K443" s="270" t="str">
        <f>IF(M443&gt;9,CONCATENATE(L443,M443),CONCATENATE(L443,"0",M443))</f>
        <v>201702</v>
      </c>
      <c r="L443" s="271">
        <f>YEAR(N443)</f>
        <v>2017</v>
      </c>
      <c r="M443" s="271">
        <f>MONTH(N443)</f>
        <v>2</v>
      </c>
      <c r="N443" s="272">
        <v>42767</v>
      </c>
      <c r="O443" s="272" t="s">
        <v>1657</v>
      </c>
      <c r="P443" s="196"/>
      <c r="Q443" s="271"/>
    </row>
    <row r="444" spans="1:17" ht="45" customHeight="1">
      <c r="A444" s="196" t="s">
        <v>2469</v>
      </c>
      <c r="B444" s="196" t="s">
        <v>1459</v>
      </c>
      <c r="C444" s="196" t="s">
        <v>1727</v>
      </c>
      <c r="D444" s="196" t="s">
        <v>1577</v>
      </c>
      <c r="E444" s="196" t="s">
        <v>84</v>
      </c>
      <c r="F444" s="269">
        <v>250000</v>
      </c>
      <c r="G444" s="196" t="s">
        <v>1605</v>
      </c>
      <c r="H444" s="196" t="s">
        <v>2390</v>
      </c>
      <c r="I444" s="248" t="s">
        <v>1832</v>
      </c>
      <c r="J444" s="196" t="s">
        <v>2041</v>
      </c>
      <c r="K444" s="270" t="str">
        <f>IF(M444&gt;9,CONCATENATE(L444,M444),CONCATENATE(L444,"0",M444))</f>
        <v>201702</v>
      </c>
      <c r="L444" s="271">
        <f>YEAR(N444)</f>
        <v>2017</v>
      </c>
      <c r="M444" s="271">
        <f>MONTH(N444)</f>
        <v>2</v>
      </c>
      <c r="N444" s="272">
        <v>42767</v>
      </c>
      <c r="O444" s="272" t="s">
        <v>1657</v>
      </c>
      <c r="P444" s="196"/>
      <c r="Q444" s="271"/>
    </row>
    <row r="445" spans="1:17" ht="45">
      <c r="A445" s="281" t="s">
        <v>2470</v>
      </c>
      <c r="B445" s="196" t="s">
        <v>633</v>
      </c>
      <c r="C445" s="299" t="s">
        <v>79</v>
      </c>
      <c r="D445" s="299" t="s">
        <v>3</v>
      </c>
      <c r="E445" s="196" t="s">
        <v>154</v>
      </c>
      <c r="F445" s="269">
        <v>250000</v>
      </c>
      <c r="G445" s="277" t="s">
        <v>1637</v>
      </c>
      <c r="H445" s="196"/>
      <c r="I445" s="284" t="s">
        <v>1776</v>
      </c>
      <c r="J445" s="196" t="s">
        <v>2035</v>
      </c>
      <c r="K445" s="270" t="str">
        <f>IF(M445&gt;9,CONCATENATE(L445,M445),CONCATENATE(L445,"0",M445))</f>
        <v>201701</v>
      </c>
      <c r="L445" s="271">
        <f>YEAR(N445)</f>
        <v>2017</v>
      </c>
      <c r="M445" s="271">
        <f>MONTH(N445)</f>
        <v>1</v>
      </c>
      <c r="N445" s="272">
        <v>42760</v>
      </c>
      <c r="O445" s="272" t="s">
        <v>1657</v>
      </c>
      <c r="P445" s="274"/>
      <c r="Q445" s="271"/>
    </row>
    <row r="446" spans="1:17" ht="29.1" customHeight="1">
      <c r="A446" s="283" t="s">
        <v>2471</v>
      </c>
      <c r="B446" s="196" t="s">
        <v>2414</v>
      </c>
      <c r="C446" s="196" t="s">
        <v>1727</v>
      </c>
      <c r="D446" s="299" t="s">
        <v>1583</v>
      </c>
      <c r="E446" s="196" t="s">
        <v>84</v>
      </c>
      <c r="F446" s="269">
        <v>530000</v>
      </c>
      <c r="G446" s="277" t="s">
        <v>1632</v>
      </c>
      <c r="H446" s="196" t="s">
        <v>2453</v>
      </c>
      <c r="I446" s="284" t="s">
        <v>1888</v>
      </c>
      <c r="J446" s="196" t="s">
        <v>2035</v>
      </c>
      <c r="K446" s="270" t="str">
        <f>IF(M446&gt;9,CONCATENATE(L446,M446),CONCATENATE(L446,"0",M446))</f>
        <v>201701</v>
      </c>
      <c r="L446" s="271">
        <f>YEAR(N446)</f>
        <v>2017</v>
      </c>
      <c r="M446" s="271">
        <f>MONTH(N446)</f>
        <v>1</v>
      </c>
      <c r="N446" s="272">
        <v>42759</v>
      </c>
      <c r="O446" s="272" t="s">
        <v>1657</v>
      </c>
      <c r="P446" s="274"/>
      <c r="Q446" s="271"/>
    </row>
    <row r="447" spans="1:17" ht="43.5" customHeight="1">
      <c r="A447" s="281" t="s">
        <v>2472</v>
      </c>
      <c r="B447" s="196" t="s">
        <v>616</v>
      </c>
      <c r="C447" s="196" t="s">
        <v>1727</v>
      </c>
      <c r="D447" s="196" t="s">
        <v>1581</v>
      </c>
      <c r="E447" s="196" t="s">
        <v>84</v>
      </c>
      <c r="F447" s="269">
        <v>175000</v>
      </c>
      <c r="G447" s="277" t="s">
        <v>1605</v>
      </c>
      <c r="H447" s="196"/>
      <c r="I447" s="284" t="s">
        <v>1867</v>
      </c>
      <c r="J447" s="196" t="s">
        <v>2035</v>
      </c>
      <c r="K447" s="270" t="str">
        <f>IF(M447&gt;9,CONCATENATE(L447,M447),CONCATENATE(L447,"0",M447))</f>
        <v>201701</v>
      </c>
      <c r="L447" s="271">
        <f>YEAR(N447)</f>
        <v>2017</v>
      </c>
      <c r="M447" s="271">
        <f>MONTH(N447)</f>
        <v>1</v>
      </c>
      <c r="N447" s="272">
        <v>42747</v>
      </c>
      <c r="O447" s="272" t="s">
        <v>1657</v>
      </c>
      <c r="P447" s="274"/>
      <c r="Q447" s="271"/>
    </row>
    <row r="448" spans="1:17" ht="30" customHeight="1">
      <c r="A448" s="281" t="s">
        <v>2473</v>
      </c>
      <c r="B448" s="196" t="s">
        <v>2425</v>
      </c>
      <c r="C448" s="299" t="s">
        <v>1749</v>
      </c>
      <c r="D448" s="196" t="s">
        <v>2</v>
      </c>
      <c r="E448" s="196" t="s">
        <v>2122</v>
      </c>
      <c r="F448" s="269">
        <v>549463</v>
      </c>
      <c r="G448" s="277" t="s">
        <v>1564</v>
      </c>
      <c r="H448" s="196"/>
      <c r="I448" s="284" t="s">
        <v>1750</v>
      </c>
      <c r="J448" s="196" t="s">
        <v>2035</v>
      </c>
      <c r="K448" s="270" t="str">
        <f>IF(M448&gt;9,CONCATENATE(L448,M448),CONCATENATE(L448,"0",M448))</f>
        <v>201701</v>
      </c>
      <c r="L448" s="271">
        <f>YEAR(N448)</f>
        <v>2017</v>
      </c>
      <c r="M448" s="271">
        <f>MONTH(N448)</f>
        <v>1</v>
      </c>
      <c r="N448" s="272">
        <v>42747</v>
      </c>
      <c r="O448" s="272" t="s">
        <v>1657</v>
      </c>
      <c r="P448" s="274"/>
      <c r="Q448" s="271"/>
    </row>
    <row r="449" spans="1:17" ht="45" customHeight="1">
      <c r="A449" s="281" t="s">
        <v>2249</v>
      </c>
      <c r="B449" s="196" t="s">
        <v>328</v>
      </c>
      <c r="C449" s="196" t="s">
        <v>1727</v>
      </c>
      <c r="D449" s="196" t="s">
        <v>6</v>
      </c>
      <c r="E449" s="196" t="s">
        <v>6</v>
      </c>
      <c r="F449" s="269">
        <v>400000</v>
      </c>
      <c r="G449" s="277" t="s">
        <v>1564</v>
      </c>
      <c r="H449" s="196" t="s">
        <v>2474</v>
      </c>
      <c r="I449" s="284" t="s">
        <v>1193</v>
      </c>
      <c r="J449" s="196" t="s">
        <v>2035</v>
      </c>
      <c r="K449" s="270" t="str">
        <f>IF(M449&gt;9,CONCATENATE(L449,M449),CONCATENATE(L449,"0",M449))</f>
        <v>201612</v>
      </c>
      <c r="L449" s="271">
        <f>YEAR(N449)</f>
        <v>2016</v>
      </c>
      <c r="M449" s="271">
        <f>MONTH(N449)</f>
        <v>12</v>
      </c>
      <c r="N449" s="272">
        <v>42726</v>
      </c>
      <c r="O449" s="272" t="s">
        <v>1657</v>
      </c>
      <c r="P449" s="274"/>
      <c r="Q449" s="271"/>
    </row>
    <row r="450" spans="1:17" ht="43.5" customHeight="1">
      <c r="A450" s="281" t="s">
        <v>2475</v>
      </c>
      <c r="B450" s="196" t="s">
        <v>132</v>
      </c>
      <c r="C450" s="299" t="s">
        <v>79</v>
      </c>
      <c r="D450" s="299" t="s">
        <v>3</v>
      </c>
      <c r="E450" s="196" t="s">
        <v>133</v>
      </c>
      <c r="F450" s="269">
        <v>170000</v>
      </c>
      <c r="G450" s="277" t="s">
        <v>1632</v>
      </c>
      <c r="H450" s="196"/>
      <c r="I450" s="284" t="s">
        <v>1775</v>
      </c>
      <c r="J450" s="196" t="s">
        <v>2035</v>
      </c>
      <c r="K450" s="270" t="str">
        <f>IF(M450&gt;9,CONCATENATE(L450,M450),CONCATENATE(L450,"0",M450))</f>
        <v>201612</v>
      </c>
      <c r="L450" s="271">
        <f>YEAR(N450)</f>
        <v>2016</v>
      </c>
      <c r="M450" s="271">
        <f>MONTH(N450)</f>
        <v>12</v>
      </c>
      <c r="N450" s="272">
        <v>42725</v>
      </c>
      <c r="O450" s="272" t="s">
        <v>1657</v>
      </c>
      <c r="P450" s="274"/>
      <c r="Q450" s="271"/>
    </row>
    <row r="451" spans="1:17" ht="30" customHeight="1">
      <c r="A451" s="281" t="s">
        <v>1181</v>
      </c>
      <c r="B451" s="196" t="s">
        <v>1142</v>
      </c>
      <c r="C451" s="196" t="s">
        <v>1727</v>
      </c>
      <c r="D451" s="196" t="s">
        <v>2002</v>
      </c>
      <c r="E451" s="196" t="s">
        <v>84</v>
      </c>
      <c r="F451" s="269">
        <v>500000</v>
      </c>
      <c r="G451" s="277" t="s">
        <v>1564</v>
      </c>
      <c r="H451" s="196" t="s">
        <v>2476</v>
      </c>
      <c r="I451" s="284" t="s">
        <v>1180</v>
      </c>
      <c r="J451" s="196" t="s">
        <v>2035</v>
      </c>
      <c r="K451" s="270" t="str">
        <f>IF(M451&gt;9,CONCATENATE(L451,M451),CONCATENATE(L451,"0",M451))</f>
        <v>201612</v>
      </c>
      <c r="L451" s="271">
        <f>YEAR(N451)</f>
        <v>2016</v>
      </c>
      <c r="M451" s="271">
        <f>MONTH(N451)</f>
        <v>12</v>
      </c>
      <c r="N451" s="272">
        <v>42724</v>
      </c>
      <c r="O451" s="272" t="s">
        <v>1657</v>
      </c>
      <c r="P451" s="274"/>
      <c r="Q451" s="271"/>
    </row>
    <row r="452" spans="1:17" ht="45" customHeight="1">
      <c r="A452" s="300" t="s">
        <v>1179</v>
      </c>
      <c r="B452" s="275" t="s">
        <v>765</v>
      </c>
      <c r="C452" s="275" t="s">
        <v>1561</v>
      </c>
      <c r="D452" s="275" t="s">
        <v>7</v>
      </c>
      <c r="E452" s="275" t="s">
        <v>385</v>
      </c>
      <c r="F452" s="301">
        <v>500000</v>
      </c>
      <c r="G452" s="299" t="s">
        <v>1567</v>
      </c>
      <c r="H452" s="275" t="s">
        <v>2477</v>
      </c>
      <c r="I452" s="284" t="s">
        <v>1177</v>
      </c>
      <c r="J452" s="275" t="s">
        <v>2035</v>
      </c>
      <c r="K452" s="248" t="str">
        <f>IF(M452&gt;9,CONCATENATE(L452,M452),CONCATENATE(L452,"0",M452))</f>
        <v>201612</v>
      </c>
      <c r="L452" s="279">
        <f>YEAR(N452)</f>
        <v>2016</v>
      </c>
      <c r="M452" s="279">
        <f>MONTH(N452)</f>
        <v>12</v>
      </c>
      <c r="N452" s="280">
        <v>42716</v>
      </c>
      <c r="O452" s="280" t="s">
        <v>1657</v>
      </c>
      <c r="P452" s="255"/>
      <c r="Q452" s="279"/>
    </row>
    <row r="453" spans="1:17" ht="43.5" customHeight="1">
      <c r="A453" s="281" t="s">
        <v>2478</v>
      </c>
      <c r="B453" s="196" t="s">
        <v>851</v>
      </c>
      <c r="C453" s="196" t="s">
        <v>1727</v>
      </c>
      <c r="D453" s="196" t="s">
        <v>1583</v>
      </c>
      <c r="E453" s="196" t="s">
        <v>528</v>
      </c>
      <c r="F453" s="269">
        <v>150000</v>
      </c>
      <c r="G453" s="277" t="s">
        <v>1632</v>
      </c>
      <c r="H453" s="285"/>
      <c r="I453" s="284" t="s">
        <v>1889</v>
      </c>
      <c r="J453" s="196" t="s">
        <v>2035</v>
      </c>
      <c r="K453" s="270" t="str">
        <f>IF(M453&gt;9,CONCATENATE(L453,M453),CONCATENATE(L453,"0",M453))</f>
        <v>201612</v>
      </c>
      <c r="L453" s="271">
        <f>YEAR(N453)</f>
        <v>2016</v>
      </c>
      <c r="M453" s="271">
        <f>MONTH(N453)</f>
        <v>12</v>
      </c>
      <c r="N453" s="272">
        <v>42711</v>
      </c>
      <c r="O453" s="272" t="s">
        <v>1657</v>
      </c>
      <c r="P453" s="274"/>
      <c r="Q453" s="271"/>
    </row>
    <row r="454" spans="1:17" ht="43.5" customHeight="1">
      <c r="A454" s="281" t="s">
        <v>1152</v>
      </c>
      <c r="B454" s="196" t="s">
        <v>1153</v>
      </c>
      <c r="C454" s="196" t="s">
        <v>1727</v>
      </c>
      <c r="D454" s="277" t="s">
        <v>5</v>
      </c>
      <c r="E454" s="196" t="s">
        <v>84</v>
      </c>
      <c r="F454" s="269">
        <v>100000</v>
      </c>
      <c r="G454" s="277" t="s">
        <v>1560</v>
      </c>
      <c r="H454" s="196" t="s">
        <v>2459</v>
      </c>
      <c r="I454" s="284" t="s">
        <v>1150</v>
      </c>
      <c r="J454" s="196" t="s">
        <v>2035</v>
      </c>
      <c r="K454" s="270" t="str">
        <f>IF(M454&gt;9,CONCATENATE(L454,M454),CONCATENATE(L454,"0",M454))</f>
        <v>201612</v>
      </c>
      <c r="L454" s="271">
        <f>YEAR(N454)</f>
        <v>2016</v>
      </c>
      <c r="M454" s="271">
        <f>MONTH(N454)</f>
        <v>12</v>
      </c>
      <c r="N454" s="272">
        <v>42706</v>
      </c>
      <c r="O454" s="272" t="s">
        <v>1657</v>
      </c>
      <c r="P454" s="274" t="s">
        <v>2479</v>
      </c>
      <c r="Q454" s="271"/>
    </row>
    <row r="455" spans="1:17" ht="60" customHeight="1">
      <c r="A455" s="281" t="s">
        <v>2480</v>
      </c>
      <c r="B455" s="196" t="s">
        <v>2481</v>
      </c>
      <c r="C455" s="196" t="s">
        <v>1727</v>
      </c>
      <c r="D455" s="196" t="s">
        <v>5</v>
      </c>
      <c r="E455" s="196" t="s">
        <v>896</v>
      </c>
      <c r="F455" s="269">
        <v>800000</v>
      </c>
      <c r="G455" s="277" t="s">
        <v>1560</v>
      </c>
      <c r="H455" s="196"/>
      <c r="I455" s="284" t="s">
        <v>1241</v>
      </c>
      <c r="J455" s="196" t="s">
        <v>2035</v>
      </c>
      <c r="K455" s="270" t="str">
        <f>IF(M455&gt;9,CONCATENATE(L455,M455),CONCATENATE(L455,"0",M455))</f>
        <v>201612</v>
      </c>
      <c r="L455" s="271">
        <f>YEAR(N455)</f>
        <v>2016</v>
      </c>
      <c r="M455" s="271">
        <f>MONTH(N455)</f>
        <v>12</v>
      </c>
      <c r="N455" s="272">
        <v>42706</v>
      </c>
      <c r="O455" s="272" t="s">
        <v>1657</v>
      </c>
      <c r="P455" s="274" t="s">
        <v>2482</v>
      </c>
      <c r="Q455" s="271"/>
    </row>
    <row r="456" spans="1:17" ht="45">
      <c r="A456" s="281" t="s">
        <v>2483</v>
      </c>
      <c r="B456" s="196" t="s">
        <v>1218</v>
      </c>
      <c r="C456" s="196" t="s">
        <v>1727</v>
      </c>
      <c r="D456" s="196" t="s">
        <v>2</v>
      </c>
      <c r="E456" s="196" t="s">
        <v>2122</v>
      </c>
      <c r="F456" s="269">
        <v>250000</v>
      </c>
      <c r="G456" s="299" t="s">
        <v>1564</v>
      </c>
      <c r="H456" s="196" t="s">
        <v>2406</v>
      </c>
      <c r="I456" s="284" t="s">
        <v>1211</v>
      </c>
      <c r="J456" s="196" t="s">
        <v>2035</v>
      </c>
      <c r="K456" s="270" t="str">
        <f>IF(M456&gt;9,CONCATENATE(L456,M456),CONCATENATE(L456,"0",M456))</f>
        <v>201611</v>
      </c>
      <c r="L456" s="271">
        <f>YEAR(N456)</f>
        <v>2016</v>
      </c>
      <c r="M456" s="271">
        <f>MONTH(N456)</f>
        <v>11</v>
      </c>
      <c r="N456" s="272">
        <v>42703</v>
      </c>
      <c r="O456" s="272" t="s">
        <v>1657</v>
      </c>
      <c r="P456" s="274" t="s">
        <v>2484</v>
      </c>
      <c r="Q456" s="271"/>
    </row>
    <row r="457" spans="1:17" ht="30" customHeight="1">
      <c r="A457" s="281" t="s">
        <v>2483</v>
      </c>
      <c r="B457" s="196" t="s">
        <v>1218</v>
      </c>
      <c r="C457" s="196" t="s">
        <v>1727</v>
      </c>
      <c r="D457" s="196" t="s">
        <v>2</v>
      </c>
      <c r="E457" s="196" t="s">
        <v>2122</v>
      </c>
      <c r="F457" s="269">
        <f>400000-F456</f>
        <v>150000</v>
      </c>
      <c r="G457" s="299" t="s">
        <v>1564</v>
      </c>
      <c r="H457" s="196" t="s">
        <v>2406</v>
      </c>
      <c r="I457" s="284" t="s">
        <v>1215</v>
      </c>
      <c r="J457" s="196" t="s">
        <v>2035</v>
      </c>
      <c r="K457" s="270" t="str">
        <f>IF(M457&gt;9,CONCATENATE(L457,M457),CONCATENATE(L457,"0",M457))</f>
        <v>201611</v>
      </c>
      <c r="L457" s="271">
        <f>YEAR(N457)</f>
        <v>2016</v>
      </c>
      <c r="M457" s="271">
        <f>MONTH(N457)</f>
        <v>11</v>
      </c>
      <c r="N457" s="272">
        <v>42703</v>
      </c>
      <c r="O457" s="272" t="s">
        <v>1657</v>
      </c>
      <c r="P457" s="274" t="s">
        <v>2485</v>
      </c>
      <c r="Q457" s="271"/>
    </row>
    <row r="458" spans="1:17" ht="30" customHeight="1">
      <c r="A458" s="281" t="s">
        <v>1228</v>
      </c>
      <c r="B458" s="196" t="s">
        <v>2058</v>
      </c>
      <c r="C458" s="196" t="s">
        <v>1727</v>
      </c>
      <c r="D458" s="196" t="s">
        <v>3</v>
      </c>
      <c r="E458" s="196" t="s">
        <v>3</v>
      </c>
      <c r="F458" s="269">
        <v>500000</v>
      </c>
      <c r="G458" s="277" t="s">
        <v>1560</v>
      </c>
      <c r="H458" s="196" t="s">
        <v>2486</v>
      </c>
      <c r="I458" s="284" t="s">
        <v>1227</v>
      </c>
      <c r="J458" s="196" t="s">
        <v>2035</v>
      </c>
      <c r="K458" s="270" t="str">
        <f>IF(M458&gt;9,CONCATENATE(L458,M458),CONCATENATE(L458,"0",M458))</f>
        <v>201611</v>
      </c>
      <c r="L458" s="271">
        <f>YEAR(N458)</f>
        <v>2016</v>
      </c>
      <c r="M458" s="271">
        <f>MONTH(N458)</f>
        <v>11</v>
      </c>
      <c r="N458" s="272">
        <v>42695</v>
      </c>
      <c r="O458" s="272" t="s">
        <v>1657</v>
      </c>
      <c r="P458" s="274"/>
      <c r="Q458" s="271"/>
    </row>
    <row r="459" spans="1:17" ht="29.1" customHeight="1">
      <c r="A459" s="283" t="s">
        <v>2487</v>
      </c>
      <c r="B459" s="196" t="s">
        <v>600</v>
      </c>
      <c r="C459" s="196" t="s">
        <v>1727</v>
      </c>
      <c r="D459" s="196" t="s">
        <v>5</v>
      </c>
      <c r="E459" s="196" t="s">
        <v>5</v>
      </c>
      <c r="F459" s="269">
        <v>100000</v>
      </c>
      <c r="G459" s="277" t="s">
        <v>1564</v>
      </c>
      <c r="H459" s="196" t="s">
        <v>2459</v>
      </c>
      <c r="I459" s="248"/>
      <c r="J459" s="196" t="s">
        <v>1654</v>
      </c>
      <c r="K459" s="270" t="str">
        <f>IF(M459&gt;9,CONCATENATE(L459,M459),CONCATENATE(L459,"0",M459))</f>
        <v>201611</v>
      </c>
      <c r="L459" s="271">
        <f>YEAR(N459)</f>
        <v>2016</v>
      </c>
      <c r="M459" s="271">
        <f>MONTH(N459)</f>
        <v>11</v>
      </c>
      <c r="N459" s="272">
        <v>42691</v>
      </c>
      <c r="O459" s="272" t="s">
        <v>1657</v>
      </c>
      <c r="P459" s="274"/>
      <c r="Q459" s="271"/>
    </row>
    <row r="460" spans="1:17" ht="30" customHeight="1">
      <c r="A460" s="283" t="s">
        <v>2251</v>
      </c>
      <c r="B460" s="196" t="s">
        <v>2321</v>
      </c>
      <c r="C460" s="196" t="s">
        <v>1563</v>
      </c>
      <c r="D460" s="196" t="s">
        <v>1579</v>
      </c>
      <c r="E460" s="196" t="s">
        <v>84</v>
      </c>
      <c r="F460" s="269">
        <v>300000</v>
      </c>
      <c r="G460" s="277" t="s">
        <v>1567</v>
      </c>
      <c r="H460" s="196" t="s">
        <v>2313</v>
      </c>
      <c r="I460" s="284" t="s">
        <v>1219</v>
      </c>
      <c r="J460" s="196" t="s">
        <v>2035</v>
      </c>
      <c r="K460" s="270" t="str">
        <f>IF(M460&gt;9,CONCATENATE(L460,M460),CONCATENATE(L460,"0",M460))</f>
        <v>201611</v>
      </c>
      <c r="L460" s="271">
        <f>YEAR(N460)</f>
        <v>2016</v>
      </c>
      <c r="M460" s="271">
        <f>MONTH(N460)</f>
        <v>11</v>
      </c>
      <c r="N460" s="272">
        <v>42691</v>
      </c>
      <c r="O460" s="272" t="s">
        <v>1657</v>
      </c>
      <c r="P460" s="274"/>
      <c r="Q460" s="271"/>
    </row>
    <row r="461" spans="1:17" ht="30" customHeight="1">
      <c r="A461" s="281" t="s">
        <v>2488</v>
      </c>
      <c r="B461" s="196" t="s">
        <v>1153</v>
      </c>
      <c r="C461" s="196" t="s">
        <v>1727</v>
      </c>
      <c r="D461" s="196" t="s">
        <v>2</v>
      </c>
      <c r="E461" s="196" t="s">
        <v>1714</v>
      </c>
      <c r="F461" s="269">
        <v>200000</v>
      </c>
      <c r="G461" s="277" t="s">
        <v>1605</v>
      </c>
      <c r="H461" s="196"/>
      <c r="I461" s="284" t="s">
        <v>1732</v>
      </c>
      <c r="J461" s="196" t="s">
        <v>2035</v>
      </c>
      <c r="K461" s="270" t="str">
        <f>IF(M461&gt;9,CONCATENATE(L461,M461),CONCATENATE(L461,"0",M461))</f>
        <v>201611</v>
      </c>
      <c r="L461" s="271">
        <f>YEAR(N461)</f>
        <v>2016</v>
      </c>
      <c r="M461" s="271">
        <f>MONTH(N461)</f>
        <v>11</v>
      </c>
      <c r="N461" s="272">
        <v>42691</v>
      </c>
      <c r="O461" s="272" t="s">
        <v>1657</v>
      </c>
      <c r="P461" s="274"/>
      <c r="Q461" s="271"/>
    </row>
    <row r="462" spans="1:17" ht="30" customHeight="1">
      <c r="A462" s="300" t="s">
        <v>2489</v>
      </c>
      <c r="B462" s="275" t="s">
        <v>2490</v>
      </c>
      <c r="C462" s="275" t="s">
        <v>1561</v>
      </c>
      <c r="D462" s="275" t="s">
        <v>7</v>
      </c>
      <c r="E462" s="275" t="s">
        <v>232</v>
      </c>
      <c r="F462" s="301">
        <v>500000</v>
      </c>
      <c r="G462" s="299" t="s">
        <v>1567</v>
      </c>
      <c r="H462" s="275" t="s">
        <v>2477</v>
      </c>
      <c r="I462" s="284" t="s">
        <v>1111</v>
      </c>
      <c r="J462" s="275" t="s">
        <v>2035</v>
      </c>
      <c r="K462" s="248" t="str">
        <f>IF(M462&gt;9,CONCATENATE(L462,M462),CONCATENATE(L462,"0",M462))</f>
        <v>201611</v>
      </c>
      <c r="L462" s="279">
        <f>YEAR(N462)</f>
        <v>2016</v>
      </c>
      <c r="M462" s="279">
        <f>MONTH(N462)</f>
        <v>11</v>
      </c>
      <c r="N462" s="280">
        <v>42684</v>
      </c>
      <c r="O462" s="280" t="s">
        <v>1657</v>
      </c>
      <c r="P462" s="255"/>
      <c r="Q462" s="279"/>
    </row>
    <row r="463" spans="1:17" ht="30" customHeight="1">
      <c r="A463" s="283" t="s">
        <v>2491</v>
      </c>
      <c r="B463" s="196" t="s">
        <v>2492</v>
      </c>
      <c r="C463" s="196" t="s">
        <v>1727</v>
      </c>
      <c r="D463" s="196" t="s">
        <v>2</v>
      </c>
      <c r="E463" s="196" t="s">
        <v>1739</v>
      </c>
      <c r="F463" s="269">
        <v>200000</v>
      </c>
      <c r="G463" s="277" t="s">
        <v>1605</v>
      </c>
      <c r="H463" s="196"/>
      <c r="I463" s="284" t="s">
        <v>1740</v>
      </c>
      <c r="J463" s="196" t="s">
        <v>2035</v>
      </c>
      <c r="K463" s="270" t="str">
        <f>IF(M463&gt;9,CONCATENATE(L463,M463),CONCATENATE(L463,"0",M463))</f>
        <v>201611</v>
      </c>
      <c r="L463" s="271">
        <f>YEAR(N463)</f>
        <v>2016</v>
      </c>
      <c r="M463" s="271">
        <f>MONTH(N463)</f>
        <v>11</v>
      </c>
      <c r="N463" s="272">
        <v>42676</v>
      </c>
      <c r="O463" s="272" t="s">
        <v>1657</v>
      </c>
      <c r="P463" s="274"/>
      <c r="Q463" s="271"/>
    </row>
    <row r="464" spans="1:17" ht="60" customHeight="1">
      <c r="A464" s="281" t="s">
        <v>1238</v>
      </c>
      <c r="B464" s="196" t="s">
        <v>211</v>
      </c>
      <c r="C464" s="196" t="s">
        <v>1561</v>
      </c>
      <c r="D464" s="196" t="s">
        <v>2</v>
      </c>
      <c r="E464" s="196" t="s">
        <v>2122</v>
      </c>
      <c r="F464" s="269">
        <v>3000000</v>
      </c>
      <c r="G464" s="277" t="s">
        <v>1567</v>
      </c>
      <c r="H464" s="196" t="s">
        <v>2477</v>
      </c>
      <c r="I464" s="248" t="s">
        <v>1236</v>
      </c>
      <c r="J464" s="196" t="s">
        <v>2035</v>
      </c>
      <c r="K464" s="270" t="str">
        <f>IF(M464&gt;9,CONCATENATE(L464,M464),CONCATENATE(L464,"0",M464))</f>
        <v>201611</v>
      </c>
      <c r="L464" s="271">
        <f>YEAR(N464)</f>
        <v>2016</v>
      </c>
      <c r="M464" s="271">
        <f>MONTH(N464)</f>
        <v>11</v>
      </c>
      <c r="N464" s="272">
        <v>42676</v>
      </c>
      <c r="O464" s="272" t="s">
        <v>1657</v>
      </c>
      <c r="P464" s="274"/>
      <c r="Q464" s="271"/>
    </row>
    <row r="465" spans="1:17" ht="30" customHeight="1">
      <c r="A465" s="196" t="s">
        <v>2220</v>
      </c>
      <c r="B465" s="196" t="s">
        <v>534</v>
      </c>
      <c r="C465" s="277" t="s">
        <v>1727</v>
      </c>
      <c r="D465" s="196" t="s">
        <v>1572</v>
      </c>
      <c r="E465" s="196" t="s">
        <v>84</v>
      </c>
      <c r="F465" s="269">
        <v>200000</v>
      </c>
      <c r="G465" s="196" t="s">
        <v>1564</v>
      </c>
      <c r="H465" s="196" t="s">
        <v>2214</v>
      </c>
      <c r="I465" s="248" t="s">
        <v>1429</v>
      </c>
      <c r="J465" s="196" t="s">
        <v>2041</v>
      </c>
      <c r="K465" s="270" t="str">
        <f>IF(M465&gt;9,CONCATENATE(L465,M465),CONCATENATE(L465,"0",M465))</f>
        <v>201611</v>
      </c>
      <c r="L465" s="271">
        <f>YEAR(N465)</f>
        <v>2016</v>
      </c>
      <c r="M465" s="271">
        <f>MONTH(N465)</f>
        <v>11</v>
      </c>
      <c r="N465" s="272">
        <v>42675</v>
      </c>
      <c r="O465" s="272" t="s">
        <v>1657</v>
      </c>
      <c r="P465" s="196"/>
      <c r="Q465" s="271"/>
    </row>
    <row r="466" spans="1:17" ht="60" customHeight="1">
      <c r="A466" s="196" t="s">
        <v>1384</v>
      </c>
      <c r="B466" s="196" t="s">
        <v>2413</v>
      </c>
      <c r="C466" s="196" t="s">
        <v>1563</v>
      </c>
      <c r="D466" s="196" t="s">
        <v>1579</v>
      </c>
      <c r="E466" s="196" t="s">
        <v>84</v>
      </c>
      <c r="F466" s="269">
        <v>100000</v>
      </c>
      <c r="G466" s="196" t="s">
        <v>1567</v>
      </c>
      <c r="H466" s="196" t="s">
        <v>2253</v>
      </c>
      <c r="I466" s="248" t="s">
        <v>1382</v>
      </c>
      <c r="J466" s="196" t="s">
        <v>2041</v>
      </c>
      <c r="K466" s="270" t="str">
        <f>IF(M466&gt;9,CONCATENATE(L466,M466),CONCATENATE(L466,"0",M466))</f>
        <v>201611</v>
      </c>
      <c r="L466" s="271">
        <f>YEAR(N466)</f>
        <v>2016</v>
      </c>
      <c r="M466" s="271">
        <f>MONTH(N466)</f>
        <v>11</v>
      </c>
      <c r="N466" s="272">
        <v>42675</v>
      </c>
      <c r="O466" s="272" t="s">
        <v>1657</v>
      </c>
      <c r="P466" s="196"/>
      <c r="Q466" s="271"/>
    </row>
    <row r="467" spans="1:17" ht="29.1" customHeight="1">
      <c r="A467" s="281" t="s">
        <v>2493</v>
      </c>
      <c r="B467" s="196" t="s">
        <v>1246</v>
      </c>
      <c r="C467" s="196" t="s">
        <v>1828</v>
      </c>
      <c r="D467" s="196" t="s">
        <v>1575</v>
      </c>
      <c r="E467" s="196" t="s">
        <v>2122</v>
      </c>
      <c r="F467" s="269">
        <v>400000</v>
      </c>
      <c r="G467" s="277" t="s">
        <v>1564</v>
      </c>
      <c r="H467" s="196" t="s">
        <v>2494</v>
      </c>
      <c r="I467" s="284" t="s">
        <v>1243</v>
      </c>
      <c r="J467" s="196" t="s">
        <v>2035</v>
      </c>
      <c r="K467" s="270" t="str">
        <f>IF(M467&gt;9,CONCATENATE(L467,M467),CONCATENATE(L467,"0",M467))</f>
        <v>201610</v>
      </c>
      <c r="L467" s="271">
        <f>YEAR(N467)</f>
        <v>2016</v>
      </c>
      <c r="M467" s="271">
        <f>MONTH(N467)</f>
        <v>10</v>
      </c>
      <c r="N467" s="272">
        <v>42674</v>
      </c>
      <c r="O467" s="272" t="s">
        <v>1657</v>
      </c>
      <c r="P467" s="274"/>
      <c r="Q467" s="271" t="s">
        <v>2495</v>
      </c>
    </row>
    <row r="468" spans="1:17" ht="60" customHeight="1">
      <c r="A468" s="281" t="s">
        <v>2496</v>
      </c>
      <c r="B468" s="196" t="s">
        <v>1508</v>
      </c>
      <c r="C468" s="196" t="s">
        <v>1727</v>
      </c>
      <c r="D468" s="196" t="s">
        <v>3</v>
      </c>
      <c r="E468" s="196" t="s">
        <v>3</v>
      </c>
      <c r="F468" s="269">
        <v>720000</v>
      </c>
      <c r="G468" s="277" t="s">
        <v>1560</v>
      </c>
      <c r="H468" s="196" t="s">
        <v>2486</v>
      </c>
      <c r="I468" s="284" t="s">
        <v>1191</v>
      </c>
      <c r="J468" s="196" t="s">
        <v>2035</v>
      </c>
      <c r="K468" s="270" t="str">
        <f>IF(M468&gt;9,CONCATENATE(L468,M468),CONCATENATE(L468,"0",M468))</f>
        <v>201610</v>
      </c>
      <c r="L468" s="271">
        <f>YEAR(N468)</f>
        <v>2016</v>
      </c>
      <c r="M468" s="271">
        <f>MONTH(N468)</f>
        <v>10</v>
      </c>
      <c r="N468" s="272">
        <v>42674</v>
      </c>
      <c r="O468" s="272" t="s">
        <v>1657</v>
      </c>
      <c r="P468" s="274" t="s">
        <v>2497</v>
      </c>
      <c r="Q468" s="271"/>
    </row>
    <row r="469" spans="1:17" ht="60" customHeight="1">
      <c r="A469" s="283" t="s">
        <v>1225</v>
      </c>
      <c r="B469" s="196" t="s">
        <v>2498</v>
      </c>
      <c r="C469" s="196" t="s">
        <v>1563</v>
      </c>
      <c r="D469" s="196" t="s">
        <v>1579</v>
      </c>
      <c r="E469" s="196" t="s">
        <v>84</v>
      </c>
      <c r="F469" s="269">
        <v>300000</v>
      </c>
      <c r="G469" s="277" t="s">
        <v>1567</v>
      </c>
      <c r="H469" s="196" t="s">
        <v>2313</v>
      </c>
      <c r="I469" s="284" t="s">
        <v>1223</v>
      </c>
      <c r="J469" s="196" t="s">
        <v>2035</v>
      </c>
      <c r="K469" s="270" t="str">
        <f>IF(M469&gt;9,CONCATENATE(L469,M469),CONCATENATE(L469,"0",M469))</f>
        <v>201610</v>
      </c>
      <c r="L469" s="271">
        <f>YEAR(N469)</f>
        <v>2016</v>
      </c>
      <c r="M469" s="271">
        <f>MONTH(N469)</f>
        <v>10</v>
      </c>
      <c r="N469" s="272">
        <v>42668</v>
      </c>
      <c r="O469" s="272" t="s">
        <v>1657</v>
      </c>
      <c r="P469" s="274"/>
      <c r="Q469" s="271"/>
    </row>
    <row r="470" spans="1:17" ht="60" customHeight="1">
      <c r="A470" s="281" t="s">
        <v>2499</v>
      </c>
      <c r="B470" s="196" t="s">
        <v>945</v>
      </c>
      <c r="C470" s="196" t="s">
        <v>1727</v>
      </c>
      <c r="D470" s="196" t="s">
        <v>2</v>
      </c>
      <c r="E470" s="196" t="s">
        <v>1714</v>
      </c>
      <c r="F470" s="269">
        <v>200000</v>
      </c>
      <c r="G470" s="277" t="s">
        <v>1605</v>
      </c>
      <c r="H470" s="196"/>
      <c r="I470" s="284" t="s">
        <v>1733</v>
      </c>
      <c r="J470" s="196" t="s">
        <v>2035</v>
      </c>
      <c r="K470" s="270" t="str">
        <f>IF(M470&gt;9,CONCATENATE(L470,M470),CONCATENATE(L470,"0",M470))</f>
        <v>201610</v>
      </c>
      <c r="L470" s="271">
        <f>YEAR(N470)</f>
        <v>2016</v>
      </c>
      <c r="M470" s="271">
        <f>MONTH(N470)</f>
        <v>10</v>
      </c>
      <c r="N470" s="272">
        <v>42667</v>
      </c>
      <c r="O470" s="272" t="s">
        <v>1657</v>
      </c>
      <c r="P470" s="274"/>
      <c r="Q470" s="271"/>
    </row>
    <row r="471" spans="1:17" ht="30" customHeight="1">
      <c r="A471" s="287" t="s">
        <v>2500</v>
      </c>
      <c r="B471" s="285" t="s">
        <v>842</v>
      </c>
      <c r="C471" s="196" t="s">
        <v>1727</v>
      </c>
      <c r="D471" s="196" t="s">
        <v>2</v>
      </c>
      <c r="E471" s="196" t="s">
        <v>946</v>
      </c>
      <c r="F471" s="269">
        <v>210000</v>
      </c>
      <c r="G471" s="277" t="s">
        <v>1605</v>
      </c>
      <c r="H471" s="196"/>
      <c r="I471" s="284" t="s">
        <v>1734</v>
      </c>
      <c r="J471" s="196" t="s">
        <v>2035</v>
      </c>
      <c r="K471" s="270" t="str">
        <f>IF(M471&gt;9,CONCATENATE(L471,M471),CONCATENATE(L471,"0",M471))</f>
        <v>201610</v>
      </c>
      <c r="L471" s="271">
        <f>YEAR(N471)</f>
        <v>2016</v>
      </c>
      <c r="M471" s="271">
        <f>MONTH(N471)</f>
        <v>10</v>
      </c>
      <c r="N471" s="272">
        <v>42667</v>
      </c>
      <c r="O471" s="272" t="s">
        <v>1657</v>
      </c>
      <c r="P471" s="274"/>
      <c r="Q471" s="271"/>
    </row>
    <row r="472" spans="1:17" ht="30" customHeight="1">
      <c r="A472" s="287" t="s">
        <v>2093</v>
      </c>
      <c r="B472" s="196" t="s">
        <v>211</v>
      </c>
      <c r="C472" s="196" t="s">
        <v>1727</v>
      </c>
      <c r="D472" s="196" t="s">
        <v>2</v>
      </c>
      <c r="E472" s="196" t="s">
        <v>407</v>
      </c>
      <c r="F472" s="269">
        <v>1381250</v>
      </c>
      <c r="G472" s="277" t="s">
        <v>1560</v>
      </c>
      <c r="H472" s="196" t="s">
        <v>2486</v>
      </c>
      <c r="I472" s="284" t="s">
        <v>1262</v>
      </c>
      <c r="J472" s="196" t="s">
        <v>2035</v>
      </c>
      <c r="K472" s="270" t="str">
        <f>IF(M472&gt;9,CONCATENATE(L472,M472),CONCATENATE(L472,"0",M472))</f>
        <v>201610</v>
      </c>
      <c r="L472" s="271">
        <f>YEAR(N472)</f>
        <v>2016</v>
      </c>
      <c r="M472" s="271">
        <f>MONTH(N472)</f>
        <v>10</v>
      </c>
      <c r="N472" s="272">
        <v>42664</v>
      </c>
      <c r="O472" s="272" t="s">
        <v>1657</v>
      </c>
      <c r="P472" s="274"/>
      <c r="Q472" s="271"/>
    </row>
    <row r="473" spans="1:17" ht="30" customHeight="1">
      <c r="A473" s="282" t="s">
        <v>1240</v>
      </c>
      <c r="B473" s="196" t="s">
        <v>2116</v>
      </c>
      <c r="C473" s="196" t="s">
        <v>1727</v>
      </c>
      <c r="D473" s="196" t="s">
        <v>2002</v>
      </c>
      <c r="E473" s="196" t="s">
        <v>84</v>
      </c>
      <c r="F473" s="269">
        <v>1500000</v>
      </c>
      <c r="G473" s="277" t="s">
        <v>1564</v>
      </c>
      <c r="H473" s="196" t="s">
        <v>2476</v>
      </c>
      <c r="I473" s="284" t="s">
        <v>1239</v>
      </c>
      <c r="J473" s="196" t="s">
        <v>2035</v>
      </c>
      <c r="K473" s="270" t="str">
        <f>IF(M473&gt;9,CONCATENATE(L473,M473),CONCATENATE(L473,"0",M473))</f>
        <v>201610</v>
      </c>
      <c r="L473" s="271">
        <f>YEAR(N473)</f>
        <v>2016</v>
      </c>
      <c r="M473" s="271">
        <f>MONTH(N473)</f>
        <v>10</v>
      </c>
      <c r="N473" s="272">
        <v>42661</v>
      </c>
      <c r="O473" s="272" t="s">
        <v>1657</v>
      </c>
      <c r="P473" s="274"/>
      <c r="Q473" s="271"/>
    </row>
    <row r="474" spans="1:17" ht="29.1" customHeight="1">
      <c r="A474" s="283" t="s">
        <v>2501</v>
      </c>
      <c r="B474" s="196" t="s">
        <v>2502</v>
      </c>
      <c r="C474" s="196" t="s">
        <v>1563</v>
      </c>
      <c r="D474" s="196" t="s">
        <v>1579</v>
      </c>
      <c r="E474" s="196" t="s">
        <v>84</v>
      </c>
      <c r="F474" s="269">
        <v>300000</v>
      </c>
      <c r="G474" s="277" t="s">
        <v>1567</v>
      </c>
      <c r="H474" s="196" t="s">
        <v>2313</v>
      </c>
      <c r="I474" s="284" t="s">
        <v>1843</v>
      </c>
      <c r="J474" s="196" t="s">
        <v>2035</v>
      </c>
      <c r="K474" s="270" t="str">
        <f>IF(M474&gt;9,CONCATENATE(L474,M474),CONCATENATE(L474,"0",M474))</f>
        <v>201610</v>
      </c>
      <c r="L474" s="271">
        <f>YEAR(N474)</f>
        <v>2016</v>
      </c>
      <c r="M474" s="271">
        <f>MONTH(N474)</f>
        <v>10</v>
      </c>
      <c r="N474" s="272">
        <v>42661</v>
      </c>
      <c r="O474" s="272" t="s">
        <v>1657</v>
      </c>
      <c r="P474" s="274"/>
      <c r="Q474" s="271"/>
    </row>
    <row r="475" spans="1:17" ht="30" customHeight="1">
      <c r="A475" s="281" t="s">
        <v>2503</v>
      </c>
      <c r="B475" s="196" t="s">
        <v>2504</v>
      </c>
      <c r="C475" s="196" t="s">
        <v>1829</v>
      </c>
      <c r="D475" s="196" t="s">
        <v>1575</v>
      </c>
      <c r="E475" s="285" t="s">
        <v>1251</v>
      </c>
      <c r="F475" s="269">
        <v>360000</v>
      </c>
      <c r="G475" s="277" t="s">
        <v>1564</v>
      </c>
      <c r="H475" s="196" t="s">
        <v>2494</v>
      </c>
      <c r="I475" s="284" t="s">
        <v>1247</v>
      </c>
      <c r="J475" s="196" t="s">
        <v>2035</v>
      </c>
      <c r="K475" s="270" t="str">
        <f>IF(M475&gt;9,CONCATENATE(L475,M475),CONCATENATE(L475,"0",M475))</f>
        <v>201610</v>
      </c>
      <c r="L475" s="271">
        <f>YEAR(N475)</f>
        <v>2016</v>
      </c>
      <c r="M475" s="271">
        <f>MONTH(N475)</f>
        <v>10</v>
      </c>
      <c r="N475" s="272">
        <v>42660</v>
      </c>
      <c r="O475" s="272" t="s">
        <v>1657</v>
      </c>
      <c r="P475" s="274"/>
      <c r="Q475" s="271"/>
    </row>
    <row r="476" spans="1:17" ht="29.1" customHeight="1">
      <c r="A476" s="285" t="s">
        <v>2322</v>
      </c>
      <c r="B476" s="285" t="s">
        <v>2323</v>
      </c>
      <c r="C476" s="196" t="s">
        <v>1727</v>
      </c>
      <c r="D476" s="196" t="s">
        <v>2</v>
      </c>
      <c r="E476" s="196" t="s">
        <v>2122</v>
      </c>
      <c r="F476" s="269">
        <v>100000</v>
      </c>
      <c r="G476" s="196" t="s">
        <v>1605</v>
      </c>
      <c r="H476" s="196"/>
      <c r="I476" s="284" t="s">
        <v>1730</v>
      </c>
      <c r="J476" s="196" t="s">
        <v>2041</v>
      </c>
      <c r="K476" s="270" t="str">
        <f>IF(M476&gt;9,CONCATENATE(L476,M476),CONCATENATE(L476,"0",M476))</f>
        <v>201610</v>
      </c>
      <c r="L476" s="271">
        <f>YEAR(N476)</f>
        <v>2016</v>
      </c>
      <c r="M476" s="271">
        <f>MONTH(N476)</f>
        <v>10</v>
      </c>
      <c r="N476" s="272">
        <v>42654</v>
      </c>
      <c r="O476" s="272" t="s">
        <v>1657</v>
      </c>
      <c r="P476" s="274"/>
      <c r="Q476" s="271"/>
    </row>
    <row r="477" spans="1:17" ht="29.1" customHeight="1">
      <c r="A477" s="196" t="s">
        <v>1434</v>
      </c>
      <c r="B477" s="196" t="s">
        <v>534</v>
      </c>
      <c r="C477" s="277" t="s">
        <v>1727</v>
      </c>
      <c r="D477" s="196" t="s">
        <v>1572</v>
      </c>
      <c r="E477" s="196" t="s">
        <v>84</v>
      </c>
      <c r="F477" s="269">
        <v>300000</v>
      </c>
      <c r="G477" s="196" t="s">
        <v>1564</v>
      </c>
      <c r="H477" s="196" t="s">
        <v>2214</v>
      </c>
      <c r="I477" s="248" t="s">
        <v>1432</v>
      </c>
      <c r="J477" s="196" t="s">
        <v>2041</v>
      </c>
      <c r="K477" s="270" t="str">
        <f>IF(M477&gt;9,CONCATENATE(L477,M477),CONCATENATE(L477,"0",M477))</f>
        <v>201610</v>
      </c>
      <c r="L477" s="271">
        <f>YEAR(N477)</f>
        <v>2016</v>
      </c>
      <c r="M477" s="271">
        <f>MONTH(N477)</f>
        <v>10</v>
      </c>
      <c r="N477" s="272">
        <v>42653</v>
      </c>
      <c r="O477" s="272" t="s">
        <v>1657</v>
      </c>
      <c r="P477" s="196"/>
      <c r="Q477" s="271"/>
    </row>
    <row r="478" spans="1:17" ht="43.5" customHeight="1">
      <c r="A478" s="281" t="s">
        <v>2505</v>
      </c>
      <c r="B478" s="196" t="s">
        <v>2506</v>
      </c>
      <c r="C478" s="196" t="s">
        <v>1829</v>
      </c>
      <c r="D478" s="196" t="s">
        <v>1575</v>
      </c>
      <c r="E478" s="196" t="s">
        <v>227</v>
      </c>
      <c r="F478" s="269">
        <v>440000</v>
      </c>
      <c r="G478" s="277" t="s">
        <v>1564</v>
      </c>
      <c r="H478" s="196" t="s">
        <v>2494</v>
      </c>
      <c r="I478" s="284" t="s">
        <v>1830</v>
      </c>
      <c r="J478" s="196" t="s">
        <v>2035</v>
      </c>
      <c r="K478" s="270" t="str">
        <f>IF(M478&gt;9,CONCATENATE(L478,M478),CONCATENATE(L478,"0",M478))</f>
        <v>201610</v>
      </c>
      <c r="L478" s="271">
        <f>YEAR(N478)</f>
        <v>2016</v>
      </c>
      <c r="M478" s="271">
        <f>MONTH(N478)</f>
        <v>10</v>
      </c>
      <c r="N478" s="272">
        <v>42649</v>
      </c>
      <c r="O478" s="272" t="s">
        <v>1657</v>
      </c>
      <c r="P478" s="274" t="s">
        <v>5</v>
      </c>
      <c r="Q478" s="271"/>
    </row>
    <row r="479" spans="1:17" ht="30" customHeight="1">
      <c r="A479" s="283" t="s">
        <v>2264</v>
      </c>
      <c r="B479" s="196" t="s">
        <v>2265</v>
      </c>
      <c r="C479" s="196" t="s">
        <v>1563</v>
      </c>
      <c r="D479" s="196" t="s">
        <v>1579</v>
      </c>
      <c r="E479" s="196" t="s">
        <v>84</v>
      </c>
      <c r="F479" s="269">
        <v>250000</v>
      </c>
      <c r="G479" s="299" t="s">
        <v>1567</v>
      </c>
      <c r="H479" s="283" t="s">
        <v>2313</v>
      </c>
      <c r="I479" s="284" t="s">
        <v>1252</v>
      </c>
      <c r="J479" s="196" t="s">
        <v>2035</v>
      </c>
      <c r="K479" s="270" t="str">
        <f>IF(M479&gt;9,CONCATENATE(L479,M479),CONCATENATE(L479,"0",M479))</f>
        <v>201610</v>
      </c>
      <c r="L479" s="271">
        <f>YEAR(N479)</f>
        <v>2016</v>
      </c>
      <c r="M479" s="271">
        <f>MONTH(N479)</f>
        <v>10</v>
      </c>
      <c r="N479" s="272">
        <v>42646</v>
      </c>
      <c r="O479" s="272" t="s">
        <v>1657</v>
      </c>
      <c r="P479" s="274" t="s">
        <v>2507</v>
      </c>
      <c r="Q479" s="271"/>
    </row>
    <row r="480" spans="1:17" ht="29.1" customHeight="1">
      <c r="A480" s="276" t="s">
        <v>2508</v>
      </c>
      <c r="B480" s="196"/>
      <c r="C480" s="196" t="s">
        <v>1727</v>
      </c>
      <c r="D480" s="196" t="s">
        <v>2</v>
      </c>
      <c r="E480" s="196" t="s">
        <v>1739</v>
      </c>
      <c r="F480" s="269">
        <v>200000</v>
      </c>
      <c r="G480" s="277" t="s">
        <v>1605</v>
      </c>
      <c r="H480" s="196"/>
      <c r="I480" s="284" t="s">
        <v>1741</v>
      </c>
      <c r="J480" s="196" t="s">
        <v>2035</v>
      </c>
      <c r="K480" s="270" t="str">
        <f>IF(M480&gt;9,CONCATENATE(L480,M480),CONCATENATE(L480,"0",M480))</f>
        <v>201610</v>
      </c>
      <c r="L480" s="271">
        <f>YEAR(N480)</f>
        <v>2016</v>
      </c>
      <c r="M480" s="271">
        <f>MONTH(N480)</f>
        <v>10</v>
      </c>
      <c r="N480" s="272">
        <v>42646</v>
      </c>
      <c r="O480" s="272" t="s">
        <v>1657</v>
      </c>
      <c r="P480" s="274"/>
      <c r="Q480" s="271"/>
    </row>
    <row r="481" spans="1:17" ht="43.5" customHeight="1">
      <c r="A481" s="276" t="s">
        <v>2509</v>
      </c>
      <c r="B481" s="196" t="s">
        <v>2058</v>
      </c>
      <c r="C481" s="196" t="s">
        <v>1727</v>
      </c>
      <c r="D481" s="196" t="s">
        <v>1583</v>
      </c>
      <c r="E481" s="196" t="s">
        <v>657</v>
      </c>
      <c r="F481" s="269">
        <v>120000</v>
      </c>
      <c r="G481" s="299" t="s">
        <v>1632</v>
      </c>
      <c r="H481" s="196"/>
      <c r="I481" s="284" t="s">
        <v>1890</v>
      </c>
      <c r="J481" s="196" t="s">
        <v>2035</v>
      </c>
      <c r="K481" s="270" t="str">
        <f>IF(M481&gt;9,CONCATENATE(L481,M481),CONCATENATE(L481,"0",M481))</f>
        <v>201609</v>
      </c>
      <c r="L481" s="271">
        <f>YEAR(N481)</f>
        <v>2016</v>
      </c>
      <c r="M481" s="271">
        <f>MONTH(N481)</f>
        <v>9</v>
      </c>
      <c r="N481" s="272">
        <v>42636</v>
      </c>
      <c r="O481" s="272" t="s">
        <v>1657</v>
      </c>
      <c r="P481" s="274"/>
      <c r="Q481" s="271"/>
    </row>
    <row r="482" spans="1:17" ht="29.1" customHeight="1">
      <c r="A482" s="283" t="s">
        <v>2510</v>
      </c>
      <c r="B482" s="285" t="s">
        <v>2511</v>
      </c>
      <c r="C482" s="196" t="s">
        <v>1727</v>
      </c>
      <c r="D482" s="196" t="s">
        <v>2</v>
      </c>
      <c r="E482" s="196" t="s">
        <v>517</v>
      </c>
      <c r="F482" s="269">
        <v>150000</v>
      </c>
      <c r="G482" s="196" t="s">
        <v>1605</v>
      </c>
      <c r="H482" s="196"/>
      <c r="I482" s="284" t="s">
        <v>1737</v>
      </c>
      <c r="J482" s="196" t="s">
        <v>2035</v>
      </c>
      <c r="K482" s="270" t="str">
        <f>IF(M482&gt;9,CONCATENATE(L482,M482),CONCATENATE(L482,"0",M482))</f>
        <v>201609</v>
      </c>
      <c r="L482" s="271">
        <f>YEAR(N482)</f>
        <v>2016</v>
      </c>
      <c r="M482" s="271">
        <f>MONTH(N482)</f>
        <v>9</v>
      </c>
      <c r="N482" s="272">
        <v>42635</v>
      </c>
      <c r="O482" s="272" t="s">
        <v>1657</v>
      </c>
      <c r="P482" s="274"/>
      <c r="Q482" s="271"/>
    </row>
    <row r="483" spans="1:17" ht="29.1" customHeight="1">
      <c r="A483" s="276" t="s">
        <v>2512</v>
      </c>
      <c r="B483" s="196" t="s">
        <v>2513</v>
      </c>
      <c r="C483" s="196" t="s">
        <v>1727</v>
      </c>
      <c r="D483" s="196" t="s">
        <v>2</v>
      </c>
      <c r="E483" s="196" t="s">
        <v>637</v>
      </c>
      <c r="F483" s="269">
        <v>75000</v>
      </c>
      <c r="G483" s="196" t="s">
        <v>1605</v>
      </c>
      <c r="H483" s="196"/>
      <c r="I483" s="284" t="s">
        <v>1731</v>
      </c>
      <c r="J483" s="196" t="s">
        <v>2035</v>
      </c>
      <c r="K483" s="270" t="str">
        <f>IF(M483&gt;9,CONCATENATE(L483,M483),CONCATENATE(L483,"0",M483))</f>
        <v>201609</v>
      </c>
      <c r="L483" s="271">
        <f>YEAR(N483)</f>
        <v>2016</v>
      </c>
      <c r="M483" s="271">
        <f>MONTH(N483)</f>
        <v>9</v>
      </c>
      <c r="N483" s="272">
        <v>42633</v>
      </c>
      <c r="O483" s="272" t="s">
        <v>1657</v>
      </c>
      <c r="P483" s="274"/>
      <c r="Q483" s="271"/>
    </row>
    <row r="484" spans="1:17" ht="29.1" customHeight="1">
      <c r="A484" s="276" t="s">
        <v>1257</v>
      </c>
      <c r="B484" s="285" t="s">
        <v>1258</v>
      </c>
      <c r="C484" s="196" t="s">
        <v>1563</v>
      </c>
      <c r="D484" s="196" t="s">
        <v>1579</v>
      </c>
      <c r="E484" s="196" t="s">
        <v>3</v>
      </c>
      <c r="F484" s="269">
        <v>400000</v>
      </c>
      <c r="G484" s="196" t="s">
        <v>1567</v>
      </c>
      <c r="H484" s="283" t="s">
        <v>2313</v>
      </c>
      <c r="I484" s="284" t="s">
        <v>1255</v>
      </c>
      <c r="J484" s="196" t="s">
        <v>2035</v>
      </c>
      <c r="K484" s="270" t="str">
        <f>IF(M484&gt;9,CONCATENATE(L484,M484),CONCATENATE(L484,"0",M484))</f>
        <v>201609</v>
      </c>
      <c r="L484" s="271">
        <f>YEAR(N484)</f>
        <v>2016</v>
      </c>
      <c r="M484" s="271">
        <f>MONTH(N484)</f>
        <v>9</v>
      </c>
      <c r="N484" s="272">
        <v>42629</v>
      </c>
      <c r="O484" s="272" t="s">
        <v>1657</v>
      </c>
      <c r="P484" s="274"/>
      <c r="Q484" s="271"/>
    </row>
    <row r="485" spans="1:17" ht="57.95" customHeight="1">
      <c r="A485" s="276" t="s">
        <v>2514</v>
      </c>
      <c r="B485" s="196" t="s">
        <v>945</v>
      </c>
      <c r="C485" s="196" t="s">
        <v>1727</v>
      </c>
      <c r="D485" s="196" t="s">
        <v>2</v>
      </c>
      <c r="E485" s="196" t="s">
        <v>2122</v>
      </c>
      <c r="F485" s="269">
        <v>280000</v>
      </c>
      <c r="G485" s="196" t="s">
        <v>1605</v>
      </c>
      <c r="H485" s="196"/>
      <c r="I485" s="284" t="s">
        <v>1728</v>
      </c>
      <c r="J485" s="196" t="s">
        <v>2035</v>
      </c>
      <c r="K485" s="270" t="str">
        <f>IF(M485&gt;9,CONCATENATE(L485,M485),CONCATENATE(L485,"0",M485))</f>
        <v>201609</v>
      </c>
      <c r="L485" s="271">
        <f>YEAR(N485)</f>
        <v>2016</v>
      </c>
      <c r="M485" s="271">
        <f>MONTH(N485)</f>
        <v>9</v>
      </c>
      <c r="N485" s="272">
        <v>42628</v>
      </c>
      <c r="O485" s="272" t="s">
        <v>1657</v>
      </c>
      <c r="P485" s="274"/>
      <c r="Q485" s="271"/>
    </row>
    <row r="486" spans="1:17" ht="45" customHeight="1">
      <c r="A486" s="276" t="s">
        <v>2515</v>
      </c>
      <c r="B486" s="196" t="s">
        <v>2516</v>
      </c>
      <c r="C486" s="196" t="s">
        <v>1727</v>
      </c>
      <c r="D486" s="196" t="s">
        <v>1583</v>
      </c>
      <c r="E486" s="196" t="s">
        <v>1778</v>
      </c>
      <c r="F486" s="269">
        <v>83000</v>
      </c>
      <c r="G486" s="299" t="s">
        <v>1632</v>
      </c>
      <c r="H486" s="196"/>
      <c r="I486" s="284" t="s">
        <v>1892</v>
      </c>
      <c r="J486" s="196" t="s">
        <v>2035</v>
      </c>
      <c r="K486" s="270" t="str">
        <f>IF(M486&gt;9,CONCATENATE(L486,M486),CONCATENATE(L486,"0",M486))</f>
        <v>201609</v>
      </c>
      <c r="L486" s="271">
        <f>YEAR(N486)</f>
        <v>2016</v>
      </c>
      <c r="M486" s="271">
        <f>MONTH(N486)</f>
        <v>9</v>
      </c>
      <c r="N486" s="272">
        <v>42628</v>
      </c>
      <c r="O486" s="272" t="s">
        <v>1657</v>
      </c>
      <c r="P486" s="274"/>
      <c r="Q486" s="271"/>
    </row>
    <row r="487" spans="1:17" ht="30" customHeight="1">
      <c r="A487" s="196" t="s">
        <v>2517</v>
      </c>
      <c r="B487" s="196" t="s">
        <v>2427</v>
      </c>
      <c r="C487" s="196" t="s">
        <v>1727</v>
      </c>
      <c r="D487" s="196" t="s">
        <v>6</v>
      </c>
      <c r="E487" s="196" t="s">
        <v>712</v>
      </c>
      <c r="F487" s="269">
        <v>100000</v>
      </c>
      <c r="G487" s="196" t="s">
        <v>1605</v>
      </c>
      <c r="H487" s="196" t="s">
        <v>2390</v>
      </c>
      <c r="I487" s="248" t="s">
        <v>1954</v>
      </c>
      <c r="J487" s="196" t="s">
        <v>2041</v>
      </c>
      <c r="K487" s="270" t="str">
        <f>IF(M487&gt;9,CONCATENATE(L487,M487),CONCATENATE(L487,"0",M487))</f>
        <v>201609</v>
      </c>
      <c r="L487" s="271">
        <f>YEAR(N487)</f>
        <v>2016</v>
      </c>
      <c r="M487" s="271">
        <f>MONTH(N487)</f>
        <v>9</v>
      </c>
      <c r="N487" s="272">
        <v>42614</v>
      </c>
      <c r="O487" s="272" t="s">
        <v>1657</v>
      </c>
      <c r="P487" s="196"/>
      <c r="Q487" s="271"/>
    </row>
    <row r="488" spans="1:17" ht="30" customHeight="1">
      <c r="A488" s="281" t="s">
        <v>2518</v>
      </c>
      <c r="B488" s="196" t="s">
        <v>91</v>
      </c>
      <c r="C488" s="196" t="s">
        <v>1727</v>
      </c>
      <c r="D488" s="196" t="s">
        <v>2002</v>
      </c>
      <c r="E488" s="196" t="s">
        <v>84</v>
      </c>
      <c r="F488" s="269">
        <v>70000</v>
      </c>
      <c r="G488" s="196" t="s">
        <v>1605</v>
      </c>
      <c r="H488" s="196" t="s">
        <v>2390</v>
      </c>
      <c r="I488" s="248" t="s">
        <v>1871</v>
      </c>
      <c r="J488" s="196" t="s">
        <v>2041</v>
      </c>
      <c r="K488" s="270" t="str">
        <f>IF(M488&gt;9,CONCATENATE(L488,M488),CONCATENATE(L488,"0",M488))</f>
        <v>201609</v>
      </c>
      <c r="L488" s="271">
        <f>YEAR(N488)</f>
        <v>2016</v>
      </c>
      <c r="M488" s="271">
        <f>MONTH(N488)</f>
        <v>9</v>
      </c>
      <c r="N488" s="272">
        <v>42614</v>
      </c>
      <c r="O488" s="272" t="s">
        <v>1657</v>
      </c>
      <c r="P488" s="196"/>
      <c r="Q488" s="271"/>
    </row>
    <row r="489" spans="1:17" ht="30">
      <c r="A489" s="196" t="s">
        <v>2519</v>
      </c>
      <c r="B489" s="196" t="s">
        <v>2425</v>
      </c>
      <c r="C489" s="196" t="s">
        <v>1727</v>
      </c>
      <c r="D489" s="196" t="s">
        <v>1577</v>
      </c>
      <c r="E489" s="196" t="s">
        <v>84</v>
      </c>
      <c r="F489" s="269">
        <v>375000</v>
      </c>
      <c r="G489" s="196" t="s">
        <v>1605</v>
      </c>
      <c r="H489" s="196" t="s">
        <v>2390</v>
      </c>
      <c r="I489" s="248" t="s">
        <v>1836</v>
      </c>
      <c r="J489" s="196" t="s">
        <v>2041</v>
      </c>
      <c r="K489" s="270" t="str">
        <f>IF(M489&gt;9,CONCATENATE(L489,M489),CONCATENATE(L489,"0",M489))</f>
        <v>201609</v>
      </c>
      <c r="L489" s="271">
        <f>YEAR(N489)</f>
        <v>2016</v>
      </c>
      <c r="M489" s="271">
        <f>MONTH(N489)</f>
        <v>9</v>
      </c>
      <c r="N489" s="272">
        <v>42614</v>
      </c>
      <c r="O489" s="272" t="s">
        <v>1657</v>
      </c>
      <c r="P489" s="286"/>
      <c r="Q489" s="271"/>
    </row>
    <row r="490" spans="1:17" ht="30">
      <c r="A490" s="196" t="s">
        <v>2520</v>
      </c>
      <c r="B490" s="276" t="s">
        <v>2425</v>
      </c>
      <c r="C490" s="196" t="s">
        <v>1727</v>
      </c>
      <c r="D490" s="196" t="s">
        <v>1577</v>
      </c>
      <c r="E490" s="196" t="s">
        <v>84</v>
      </c>
      <c r="F490" s="273">
        <v>225000</v>
      </c>
      <c r="G490" s="196" t="s">
        <v>1605</v>
      </c>
      <c r="H490" s="196" t="s">
        <v>2390</v>
      </c>
      <c r="I490" s="248" t="s">
        <v>1834</v>
      </c>
      <c r="J490" s="196" t="s">
        <v>2041</v>
      </c>
      <c r="K490" s="270" t="str">
        <f>IF(M490&gt;9,CONCATENATE(L490,M490),CONCATENATE(L490,"0",M490))</f>
        <v>201609</v>
      </c>
      <c r="L490" s="271">
        <f>YEAR(N490)</f>
        <v>2016</v>
      </c>
      <c r="M490" s="271">
        <f>MONTH(N490)</f>
        <v>9</v>
      </c>
      <c r="N490" s="272">
        <v>42614</v>
      </c>
      <c r="O490" s="272" t="s">
        <v>1657</v>
      </c>
      <c r="P490" s="286"/>
      <c r="Q490" s="271"/>
    </row>
    <row r="491" spans="1:17" ht="45">
      <c r="A491" s="196" t="s">
        <v>1468</v>
      </c>
      <c r="B491" s="196" t="s">
        <v>76</v>
      </c>
      <c r="C491" s="196" t="s">
        <v>1563</v>
      </c>
      <c r="D491" s="196" t="s">
        <v>1579</v>
      </c>
      <c r="E491" s="196" t="s">
        <v>84</v>
      </c>
      <c r="F491" s="269">
        <v>150000</v>
      </c>
      <c r="G491" s="196" t="s">
        <v>1567</v>
      </c>
      <c r="H491" s="196" t="s">
        <v>2253</v>
      </c>
      <c r="I491" s="248" t="s">
        <v>1466</v>
      </c>
      <c r="J491" s="196" t="s">
        <v>2041</v>
      </c>
      <c r="K491" s="270" t="str">
        <f>IF(M491&gt;9,CONCATENATE(L491,M491),CONCATENATE(L491,"0",M491))</f>
        <v>201609</v>
      </c>
      <c r="L491" s="271">
        <f>YEAR(N491)</f>
        <v>2016</v>
      </c>
      <c r="M491" s="271">
        <f>MONTH(N491)</f>
        <v>9</v>
      </c>
      <c r="N491" s="272">
        <v>42614</v>
      </c>
      <c r="O491" s="272" t="s">
        <v>1657</v>
      </c>
      <c r="P491" s="196"/>
      <c r="Q491" s="271"/>
    </row>
    <row r="492" spans="1:17" s="136" customFormat="1" ht="45" customHeight="1">
      <c r="A492" s="196" t="s">
        <v>2521</v>
      </c>
      <c r="B492" s="196" t="s">
        <v>2425</v>
      </c>
      <c r="C492" s="196" t="s">
        <v>1727</v>
      </c>
      <c r="D492" s="196" t="s">
        <v>1577</v>
      </c>
      <c r="E492" s="196" t="s">
        <v>84</v>
      </c>
      <c r="F492" s="269">
        <v>450000</v>
      </c>
      <c r="G492" s="196" t="s">
        <v>1605</v>
      </c>
      <c r="H492" s="196" t="s">
        <v>2390</v>
      </c>
      <c r="I492" s="248" t="s">
        <v>1833</v>
      </c>
      <c r="J492" s="196" t="s">
        <v>2041</v>
      </c>
      <c r="K492" s="270" t="str">
        <f>IF(M492&gt;9,CONCATENATE(L492,M492),CONCATENATE(L492,"0",M492))</f>
        <v>201609</v>
      </c>
      <c r="L492" s="271">
        <f>YEAR(N492)</f>
        <v>2016</v>
      </c>
      <c r="M492" s="271">
        <f>MONTH(N492)</f>
        <v>9</v>
      </c>
      <c r="N492" s="272">
        <v>42614</v>
      </c>
      <c r="O492" s="272" t="s">
        <v>1657</v>
      </c>
      <c r="P492" s="196"/>
      <c r="Q492" s="271"/>
    </row>
    <row r="493" spans="1:17" ht="45" customHeight="1">
      <c r="A493" s="196" t="s">
        <v>2522</v>
      </c>
      <c r="B493" s="196" t="s">
        <v>2425</v>
      </c>
      <c r="C493" s="196" t="s">
        <v>1727</v>
      </c>
      <c r="D493" s="196" t="s">
        <v>1577</v>
      </c>
      <c r="E493" s="196" t="s">
        <v>84</v>
      </c>
      <c r="F493" s="269">
        <v>450000</v>
      </c>
      <c r="G493" s="196" t="s">
        <v>1605</v>
      </c>
      <c r="H493" s="196" t="s">
        <v>2390</v>
      </c>
      <c r="I493" s="248" t="s">
        <v>1835</v>
      </c>
      <c r="J493" s="196" t="s">
        <v>2041</v>
      </c>
      <c r="K493" s="270" t="str">
        <f>IF(M493&gt;9,CONCATENATE(L493,M493),CONCATENATE(L493,"0",M493))</f>
        <v>201609</v>
      </c>
      <c r="L493" s="271">
        <f>YEAR(N493)</f>
        <v>2016</v>
      </c>
      <c r="M493" s="271">
        <f>MONTH(N493)</f>
        <v>9</v>
      </c>
      <c r="N493" s="272">
        <v>42614</v>
      </c>
      <c r="O493" s="272" t="s">
        <v>1657</v>
      </c>
      <c r="P493" s="196"/>
      <c r="Q493" s="271"/>
    </row>
    <row r="494" spans="1:17" ht="30" customHeight="1">
      <c r="A494" s="281" t="s">
        <v>2245</v>
      </c>
      <c r="B494" s="196" t="s">
        <v>2168</v>
      </c>
      <c r="C494" s="196" t="s">
        <v>1806</v>
      </c>
      <c r="D494" s="196" t="s">
        <v>4</v>
      </c>
      <c r="E494" s="196" t="s">
        <v>999</v>
      </c>
      <c r="F494" s="269">
        <v>500000</v>
      </c>
      <c r="G494" s="277" t="s">
        <v>1564</v>
      </c>
      <c r="H494" s="196"/>
      <c r="I494" s="284" t="s">
        <v>1283</v>
      </c>
      <c r="J494" s="196" t="s">
        <v>2035</v>
      </c>
      <c r="K494" s="270" t="str">
        <f>IF(M494&gt;9,CONCATENATE(L494,M494),CONCATENATE(L494,"0",M494))</f>
        <v>201608</v>
      </c>
      <c r="L494" s="271">
        <f>YEAR(N494)</f>
        <v>2016</v>
      </c>
      <c r="M494" s="271">
        <f>MONTH(N494)</f>
        <v>8</v>
      </c>
      <c r="N494" s="272">
        <v>42607</v>
      </c>
      <c r="O494" s="272" t="s">
        <v>1657</v>
      </c>
      <c r="P494" s="274"/>
      <c r="Q494" s="271"/>
    </row>
    <row r="495" spans="1:17" ht="30" customHeight="1">
      <c r="A495" s="283" t="s">
        <v>2176</v>
      </c>
      <c r="B495" s="196" t="s">
        <v>2177</v>
      </c>
      <c r="C495" s="196" t="s">
        <v>1727</v>
      </c>
      <c r="D495" s="196" t="s">
        <v>2</v>
      </c>
      <c r="E495" s="196" t="s">
        <v>1725</v>
      </c>
      <c r="F495" s="269">
        <v>370000</v>
      </c>
      <c r="G495" s="277" t="s">
        <v>1564</v>
      </c>
      <c r="H495" s="196"/>
      <c r="I495" s="284" t="s">
        <v>1736</v>
      </c>
      <c r="J495" s="196" t="s">
        <v>2035</v>
      </c>
      <c r="K495" s="270" t="str">
        <f>IF(M495&gt;9,CONCATENATE(L495,M495),CONCATENATE(L495,"0",M495))</f>
        <v>201608</v>
      </c>
      <c r="L495" s="271">
        <f>YEAR(N495)</f>
        <v>2016</v>
      </c>
      <c r="M495" s="271">
        <f>MONTH(N495)</f>
        <v>8</v>
      </c>
      <c r="N495" s="272">
        <v>42604</v>
      </c>
      <c r="O495" s="272" t="s">
        <v>1657</v>
      </c>
      <c r="P495" s="274"/>
      <c r="Q495" s="271"/>
    </row>
    <row r="496" spans="1:17" ht="30" customHeight="1">
      <c r="A496" s="298" t="s">
        <v>2523</v>
      </c>
      <c r="B496" s="275" t="s">
        <v>2095</v>
      </c>
      <c r="C496" s="275" t="s">
        <v>1727</v>
      </c>
      <c r="D496" s="275" t="s">
        <v>7</v>
      </c>
      <c r="E496" s="275" t="s">
        <v>1446</v>
      </c>
      <c r="F496" s="301">
        <v>500000</v>
      </c>
      <c r="G496" s="275" t="s">
        <v>1605</v>
      </c>
      <c r="H496" s="275" t="s">
        <v>2302</v>
      </c>
      <c r="I496" s="248" t="s">
        <v>1986</v>
      </c>
      <c r="J496" s="275" t="s">
        <v>2035</v>
      </c>
      <c r="K496" s="248" t="str">
        <f>IF(M496&gt;9,CONCATENATE(L496,M496),CONCATENATE(L496,"0",M496))</f>
        <v>201608</v>
      </c>
      <c r="L496" s="279">
        <f>YEAR(N496)</f>
        <v>2016</v>
      </c>
      <c r="M496" s="279">
        <f>MONTH(N496)</f>
        <v>8</v>
      </c>
      <c r="N496" s="280">
        <v>42600</v>
      </c>
      <c r="O496" s="280" t="s">
        <v>1657</v>
      </c>
      <c r="P496" s="255"/>
      <c r="Q496" s="279"/>
    </row>
    <row r="497" spans="1:17" ht="45" customHeight="1">
      <c r="A497" s="283" t="s">
        <v>2524</v>
      </c>
      <c r="B497" s="196" t="s">
        <v>980</v>
      </c>
      <c r="C497" s="196" t="s">
        <v>1746</v>
      </c>
      <c r="D497" s="196" t="s">
        <v>5</v>
      </c>
      <c r="E497" s="196" t="s">
        <v>1936</v>
      </c>
      <c r="F497" s="269">
        <v>215000</v>
      </c>
      <c r="G497" s="196" t="s">
        <v>1605</v>
      </c>
      <c r="H497" s="196" t="s">
        <v>2302</v>
      </c>
      <c r="I497" s="284" t="s">
        <v>1937</v>
      </c>
      <c r="J497" s="196" t="s">
        <v>2035</v>
      </c>
      <c r="K497" s="270" t="str">
        <f>IF(M497&gt;9,CONCATENATE(L497,M497),CONCATENATE(L497,"0",M497))</f>
        <v>201608</v>
      </c>
      <c r="L497" s="271">
        <f>YEAR(N497)</f>
        <v>2016</v>
      </c>
      <c r="M497" s="271">
        <f>MONTH(N497)</f>
        <v>8</v>
      </c>
      <c r="N497" s="272">
        <v>42600</v>
      </c>
      <c r="O497" s="272" t="s">
        <v>1657</v>
      </c>
      <c r="P497" s="274"/>
      <c r="Q497" s="271"/>
    </row>
    <row r="498" spans="1:17" ht="30" customHeight="1">
      <c r="A498" s="283" t="s">
        <v>2525</v>
      </c>
      <c r="B498" s="196" t="s">
        <v>2526</v>
      </c>
      <c r="C498" s="196" t="s">
        <v>1727</v>
      </c>
      <c r="D498" s="196" t="s">
        <v>1575</v>
      </c>
      <c r="E498" s="196" t="s">
        <v>84</v>
      </c>
      <c r="F498" s="269">
        <v>250000</v>
      </c>
      <c r="G498" s="196" t="s">
        <v>1605</v>
      </c>
      <c r="H498" s="196" t="s">
        <v>2302</v>
      </c>
      <c r="I498" s="284" t="s">
        <v>1821</v>
      </c>
      <c r="J498" s="196" t="s">
        <v>2035</v>
      </c>
      <c r="K498" s="270" t="str">
        <f>IF(M498&gt;9,CONCATENATE(L498,M498),CONCATENATE(L498,"0",M498))</f>
        <v>201608</v>
      </c>
      <c r="L498" s="271">
        <f>YEAR(N498)</f>
        <v>2016</v>
      </c>
      <c r="M498" s="271">
        <f>MONTH(N498)</f>
        <v>8</v>
      </c>
      <c r="N498" s="272">
        <v>42598</v>
      </c>
      <c r="O498" s="272" t="s">
        <v>1657</v>
      </c>
      <c r="P498" s="274"/>
      <c r="Q498" s="271"/>
    </row>
    <row r="499" spans="1:17" ht="30" customHeight="1">
      <c r="A499" s="300" t="s">
        <v>2527</v>
      </c>
      <c r="B499" s="275" t="s">
        <v>2197</v>
      </c>
      <c r="C499" s="275" t="s">
        <v>1646</v>
      </c>
      <c r="D499" s="275" t="s">
        <v>7</v>
      </c>
      <c r="E499" s="275" t="s">
        <v>1202</v>
      </c>
      <c r="F499" s="278">
        <v>1500000</v>
      </c>
      <c r="G499" s="275" t="s">
        <v>1645</v>
      </c>
      <c r="H499" s="298" t="s">
        <v>2326</v>
      </c>
      <c r="I499" s="284" t="s">
        <v>1270</v>
      </c>
      <c r="J499" s="275" t="s">
        <v>2035</v>
      </c>
      <c r="K499" s="248" t="str">
        <f>IF(M499&gt;9,CONCATENATE(L499,M499),CONCATENATE(L499,"0",M499))</f>
        <v>201608</v>
      </c>
      <c r="L499" s="279">
        <f>YEAR(N499)</f>
        <v>2016</v>
      </c>
      <c r="M499" s="279">
        <f>MONTH(N499)</f>
        <v>8</v>
      </c>
      <c r="N499" s="280">
        <v>42591</v>
      </c>
      <c r="O499" s="280" t="s">
        <v>1603</v>
      </c>
      <c r="P499" s="255" t="s">
        <v>2528</v>
      </c>
      <c r="Q499" s="279"/>
    </row>
    <row r="500" spans="1:17" ht="43.5" customHeight="1">
      <c r="A500" s="283" t="s">
        <v>2529</v>
      </c>
      <c r="B500" s="196" t="s">
        <v>539</v>
      </c>
      <c r="C500" s="196" t="s">
        <v>1746</v>
      </c>
      <c r="D500" s="196" t="s">
        <v>5</v>
      </c>
      <c r="E500" s="196" t="s">
        <v>5</v>
      </c>
      <c r="F500" s="269">
        <v>305000</v>
      </c>
      <c r="G500" s="196" t="s">
        <v>1605</v>
      </c>
      <c r="H500" s="196" t="s">
        <v>2302</v>
      </c>
      <c r="I500" s="284" t="s">
        <v>1938</v>
      </c>
      <c r="J500" s="196" t="s">
        <v>2035</v>
      </c>
      <c r="K500" s="270" t="str">
        <f>IF(M500&gt;9,CONCATENATE(L500,M500),CONCATENATE(L500,"0",M500))</f>
        <v>201608</v>
      </c>
      <c r="L500" s="271">
        <f>YEAR(N500)</f>
        <v>2016</v>
      </c>
      <c r="M500" s="271">
        <f>MONTH(N500)</f>
        <v>8</v>
      </c>
      <c r="N500" s="272">
        <v>42587</v>
      </c>
      <c r="O500" s="272" t="s">
        <v>1657</v>
      </c>
      <c r="P500" s="274"/>
      <c r="Q500" s="271"/>
    </row>
    <row r="501" spans="1:17" ht="30">
      <c r="A501" s="281" t="s">
        <v>2530</v>
      </c>
      <c r="B501" s="196" t="s">
        <v>2531</v>
      </c>
      <c r="C501" s="196" t="s">
        <v>1727</v>
      </c>
      <c r="D501" s="196" t="s">
        <v>3</v>
      </c>
      <c r="E501" s="196" t="s">
        <v>154</v>
      </c>
      <c r="F501" s="273">
        <v>400000</v>
      </c>
      <c r="G501" s="196" t="s">
        <v>1564</v>
      </c>
      <c r="H501" s="283" t="s">
        <v>2532</v>
      </c>
      <c r="I501" s="284" t="s">
        <v>1770</v>
      </c>
      <c r="J501" s="196" t="s">
        <v>2035</v>
      </c>
      <c r="K501" s="270" t="str">
        <f>IF(M501&gt;9,CONCATENATE(L501,M501),CONCATENATE(L501,"0",M501))</f>
        <v>201608</v>
      </c>
      <c r="L501" s="271">
        <f>YEAR(N501)</f>
        <v>2016</v>
      </c>
      <c r="M501" s="271">
        <f>MONTH(N501)</f>
        <v>8</v>
      </c>
      <c r="N501" s="272">
        <v>42587</v>
      </c>
      <c r="O501" s="272" t="s">
        <v>1657</v>
      </c>
      <c r="P501" s="274"/>
      <c r="Q501" s="271"/>
    </row>
    <row r="502" spans="1:17" ht="45">
      <c r="A502" s="276" t="s">
        <v>2533</v>
      </c>
      <c r="B502" s="196"/>
      <c r="C502" s="196" t="s">
        <v>1771</v>
      </c>
      <c r="D502" s="196" t="s">
        <v>3</v>
      </c>
      <c r="E502" s="196" t="s">
        <v>1772</v>
      </c>
      <c r="F502" s="273">
        <v>1200000</v>
      </c>
      <c r="G502" s="196" t="s">
        <v>1564</v>
      </c>
      <c r="H502" s="283" t="s">
        <v>2532</v>
      </c>
      <c r="I502" s="284" t="s">
        <v>1234</v>
      </c>
      <c r="J502" s="196" t="s">
        <v>2035</v>
      </c>
      <c r="K502" s="270" t="str">
        <f>IF(M502&gt;9,CONCATENATE(L502,M502),CONCATENATE(L502,"0",M502))</f>
        <v>201608</v>
      </c>
      <c r="L502" s="271">
        <f>YEAR(N502)</f>
        <v>2016</v>
      </c>
      <c r="M502" s="271">
        <f>MONTH(N502)</f>
        <v>8</v>
      </c>
      <c r="N502" s="272">
        <v>42587</v>
      </c>
      <c r="O502" s="272" t="s">
        <v>1657</v>
      </c>
      <c r="P502" s="274"/>
      <c r="Q502" s="271"/>
    </row>
    <row r="503" spans="1:17" ht="60">
      <c r="A503" s="283" t="s">
        <v>2534</v>
      </c>
      <c r="B503" s="196" t="s">
        <v>2535</v>
      </c>
      <c r="C503" s="196" t="s">
        <v>1823</v>
      </c>
      <c r="D503" s="196" t="s">
        <v>1575</v>
      </c>
      <c r="E503" s="196" t="s">
        <v>1547</v>
      </c>
      <c r="F503" s="273">
        <v>600000</v>
      </c>
      <c r="G503" s="196" t="s">
        <v>1564</v>
      </c>
      <c r="H503" s="283" t="s">
        <v>2494</v>
      </c>
      <c r="I503" s="248"/>
      <c r="J503" s="196" t="s">
        <v>1654</v>
      </c>
      <c r="K503" s="270" t="str">
        <f>IF(M503&gt;9,CONCATENATE(L503,M503),CONCATENATE(L503,"0",M503))</f>
        <v>201608</v>
      </c>
      <c r="L503" s="271">
        <f>YEAR(N503)</f>
        <v>2016</v>
      </c>
      <c r="M503" s="271">
        <f>MONTH(N503)</f>
        <v>8</v>
      </c>
      <c r="N503" s="272">
        <v>42586</v>
      </c>
      <c r="O503" s="272" t="s">
        <v>1657</v>
      </c>
      <c r="P503" s="274"/>
      <c r="Q503" s="271"/>
    </row>
    <row r="504" spans="1:17" ht="30" customHeight="1">
      <c r="A504" s="281" t="s">
        <v>1302</v>
      </c>
      <c r="B504" s="283" t="s">
        <v>132</v>
      </c>
      <c r="C504" s="196" t="s">
        <v>1727</v>
      </c>
      <c r="D504" s="196" t="s">
        <v>3</v>
      </c>
      <c r="E504" s="196" t="s">
        <v>441</v>
      </c>
      <c r="F504" s="269">
        <v>500000</v>
      </c>
      <c r="G504" s="196" t="s">
        <v>1564</v>
      </c>
      <c r="H504" s="283" t="s">
        <v>2532</v>
      </c>
      <c r="I504" s="284" t="s">
        <v>1300</v>
      </c>
      <c r="J504" s="196" t="s">
        <v>2035</v>
      </c>
      <c r="K504" s="270" t="str">
        <f>IF(M504&gt;9,CONCATENATE(L504,M504),CONCATENATE(L504,"0",M504))</f>
        <v>201608</v>
      </c>
      <c r="L504" s="271">
        <f>YEAR(N504)</f>
        <v>2016</v>
      </c>
      <c r="M504" s="271">
        <f>MONTH(N504)</f>
        <v>8</v>
      </c>
      <c r="N504" s="272">
        <v>42585</v>
      </c>
      <c r="O504" s="272" t="s">
        <v>1657</v>
      </c>
      <c r="P504" s="274"/>
      <c r="Q504" s="271"/>
    </row>
    <row r="505" spans="1:17" ht="29.1" customHeight="1">
      <c r="A505" s="283" t="s">
        <v>2536</v>
      </c>
      <c r="B505" s="283" t="s">
        <v>633</v>
      </c>
      <c r="C505" s="196" t="s">
        <v>1727</v>
      </c>
      <c r="D505" s="196" t="s">
        <v>3</v>
      </c>
      <c r="E505" s="196" t="s">
        <v>3</v>
      </c>
      <c r="F505" s="269">
        <v>700000</v>
      </c>
      <c r="G505" s="196" t="s">
        <v>1564</v>
      </c>
      <c r="H505" s="283" t="s">
        <v>2532</v>
      </c>
      <c r="I505" s="284" t="s">
        <v>1294</v>
      </c>
      <c r="J505" s="196" t="s">
        <v>2035</v>
      </c>
      <c r="K505" s="270" t="str">
        <f>IF(M505&gt;9,CONCATENATE(L505,M505),CONCATENATE(L505,"0",M505))</f>
        <v>201608</v>
      </c>
      <c r="L505" s="271">
        <f>YEAR(N505)</f>
        <v>2016</v>
      </c>
      <c r="M505" s="271">
        <f>MONTH(N505)</f>
        <v>8</v>
      </c>
      <c r="N505" s="272">
        <v>42585</v>
      </c>
      <c r="O505" s="272" t="s">
        <v>1657</v>
      </c>
      <c r="P505" s="274"/>
      <c r="Q505" s="271"/>
    </row>
    <row r="506" spans="1:17" ht="60" customHeight="1">
      <c r="A506" s="275" t="s">
        <v>1276</v>
      </c>
      <c r="B506" s="275" t="s">
        <v>242</v>
      </c>
      <c r="C506" s="275" t="s">
        <v>1727</v>
      </c>
      <c r="D506" s="275" t="s">
        <v>7</v>
      </c>
      <c r="E506" s="275" t="s">
        <v>723</v>
      </c>
      <c r="F506" s="301">
        <v>1300000</v>
      </c>
      <c r="G506" s="275" t="s">
        <v>1564</v>
      </c>
      <c r="H506" s="298" t="s">
        <v>2369</v>
      </c>
      <c r="I506" s="248" t="s">
        <v>1274</v>
      </c>
      <c r="J506" s="275" t="s">
        <v>2035</v>
      </c>
      <c r="K506" s="248" t="str">
        <f>IF(M506&gt;9,CONCATENATE(L506,M506),CONCATENATE(L506,"0",M506))</f>
        <v>201608</v>
      </c>
      <c r="L506" s="279">
        <f>YEAR(N506)</f>
        <v>2016</v>
      </c>
      <c r="M506" s="279">
        <f>MONTH(N506)</f>
        <v>8</v>
      </c>
      <c r="N506" s="280">
        <v>42585</v>
      </c>
      <c r="O506" s="280" t="s">
        <v>1657</v>
      </c>
      <c r="P506" s="255"/>
      <c r="Q506" s="279"/>
    </row>
    <row r="507" spans="1:17" ht="30">
      <c r="A507" s="276" t="s">
        <v>2537</v>
      </c>
      <c r="B507" s="196" t="s">
        <v>2538</v>
      </c>
      <c r="C507" s="196" t="s">
        <v>1563</v>
      </c>
      <c r="D507" s="196" t="s">
        <v>1579</v>
      </c>
      <c r="E507" s="196" t="s">
        <v>84</v>
      </c>
      <c r="F507" s="269">
        <v>350000</v>
      </c>
      <c r="G507" s="196" t="s">
        <v>1567</v>
      </c>
      <c r="H507" s="283" t="s">
        <v>2313</v>
      </c>
      <c r="I507" s="248" t="s">
        <v>1377</v>
      </c>
      <c r="J507" s="196" t="s">
        <v>2041</v>
      </c>
      <c r="K507" s="270" t="str">
        <f>IF(M507&gt;9,CONCATENATE(L507,M507),CONCATENATE(L507,"0",M507))</f>
        <v>201608</v>
      </c>
      <c r="L507" s="271">
        <f>YEAR(N507)</f>
        <v>2016</v>
      </c>
      <c r="M507" s="271">
        <f>MONTH(N507)</f>
        <v>8</v>
      </c>
      <c r="N507" s="272">
        <v>42584</v>
      </c>
      <c r="O507" s="272" t="s">
        <v>1657</v>
      </c>
      <c r="P507" s="196"/>
      <c r="Q507" s="271"/>
    </row>
    <row r="508" spans="1:17" ht="45">
      <c r="A508" s="276" t="s">
        <v>2539</v>
      </c>
      <c r="B508" s="196" t="s">
        <v>669</v>
      </c>
      <c r="C508" s="196" t="s">
        <v>1727</v>
      </c>
      <c r="D508" s="196" t="s">
        <v>2</v>
      </c>
      <c r="E508" s="196" t="s">
        <v>831</v>
      </c>
      <c r="F508" s="273">
        <v>2700000</v>
      </c>
      <c r="G508" s="196" t="s">
        <v>1560</v>
      </c>
      <c r="H508" s="283" t="s">
        <v>1688</v>
      </c>
      <c r="I508" s="284" t="s">
        <v>827</v>
      </c>
      <c r="J508" s="196" t="s">
        <v>2035</v>
      </c>
      <c r="K508" s="270" t="str">
        <f>IF(M508&gt;9,CONCATENATE(L508,M508),CONCATENATE(L508,"0",M508))</f>
        <v>201607</v>
      </c>
      <c r="L508" s="271">
        <f>YEAR(N508)</f>
        <v>2016</v>
      </c>
      <c r="M508" s="271">
        <f>MONTH(N508)</f>
        <v>7</v>
      </c>
      <c r="N508" s="272">
        <v>42579</v>
      </c>
      <c r="O508" s="272" t="s">
        <v>1657</v>
      </c>
      <c r="P508" s="274" t="s">
        <v>2540</v>
      </c>
      <c r="Q508" s="271"/>
    </row>
    <row r="509" spans="1:17" ht="30" customHeight="1">
      <c r="A509" s="276" t="s">
        <v>2541</v>
      </c>
      <c r="B509" s="196" t="s">
        <v>669</v>
      </c>
      <c r="C509" s="196" t="s">
        <v>1727</v>
      </c>
      <c r="D509" s="196" t="s">
        <v>2</v>
      </c>
      <c r="E509" s="196" t="s">
        <v>831</v>
      </c>
      <c r="F509" s="273">
        <v>300000</v>
      </c>
      <c r="G509" s="196" t="s">
        <v>1560</v>
      </c>
      <c r="H509" s="283" t="s">
        <v>1688</v>
      </c>
      <c r="I509" s="284" t="s">
        <v>1314</v>
      </c>
      <c r="J509" s="196" t="s">
        <v>2035</v>
      </c>
      <c r="K509" s="270" t="str">
        <f>IF(M509&gt;9,CONCATENATE(L509,M509),CONCATENATE(L509,"0",M509))</f>
        <v>201607</v>
      </c>
      <c r="L509" s="271">
        <f>YEAR(N509)</f>
        <v>2016</v>
      </c>
      <c r="M509" s="271">
        <f>MONTH(N509)</f>
        <v>7</v>
      </c>
      <c r="N509" s="272">
        <v>42579</v>
      </c>
      <c r="O509" s="272" t="s">
        <v>1657</v>
      </c>
      <c r="P509" s="274"/>
      <c r="Q509" s="271"/>
    </row>
    <row r="510" spans="1:17" ht="30.6" customHeight="1">
      <c r="A510" s="283" t="s">
        <v>2542</v>
      </c>
      <c r="B510" s="196" t="s">
        <v>2543</v>
      </c>
      <c r="C510" s="196" t="s">
        <v>1727</v>
      </c>
      <c r="D510" s="196" t="s">
        <v>1580</v>
      </c>
      <c r="E510" s="196" t="s">
        <v>84</v>
      </c>
      <c r="F510" s="273">
        <v>150000</v>
      </c>
      <c r="G510" s="196" t="s">
        <v>1564</v>
      </c>
      <c r="H510" s="283" t="s">
        <v>2390</v>
      </c>
      <c r="I510" s="284" t="s">
        <v>1852</v>
      </c>
      <c r="J510" s="196" t="s">
        <v>2035</v>
      </c>
      <c r="K510" s="270" t="str">
        <f>IF(M510&gt;9,CONCATENATE(L510,M510),CONCATENATE(L510,"0",M510))</f>
        <v>201607</v>
      </c>
      <c r="L510" s="271">
        <f>YEAR(N510)</f>
        <v>2016</v>
      </c>
      <c r="M510" s="271">
        <f>MONTH(N510)</f>
        <v>7</v>
      </c>
      <c r="N510" s="272">
        <v>42579</v>
      </c>
      <c r="O510" s="272" t="s">
        <v>1657</v>
      </c>
      <c r="P510" s="274"/>
      <c r="Q510" s="271"/>
    </row>
    <row r="511" spans="1:17" ht="60" customHeight="1">
      <c r="A511" s="276" t="s">
        <v>1292</v>
      </c>
      <c r="B511" s="196" t="s">
        <v>1293</v>
      </c>
      <c r="C511" s="196" t="s">
        <v>1561</v>
      </c>
      <c r="D511" s="196" t="s">
        <v>2001</v>
      </c>
      <c r="E511" s="196" t="s">
        <v>84</v>
      </c>
      <c r="F511" s="273">
        <v>1000000</v>
      </c>
      <c r="G511" s="196" t="s">
        <v>1567</v>
      </c>
      <c r="H511" s="264" t="s">
        <v>2477</v>
      </c>
      <c r="I511" s="298" t="s">
        <v>1290</v>
      </c>
      <c r="J511" s="196" t="s">
        <v>2035</v>
      </c>
      <c r="K511" s="270" t="str">
        <f>IF(M511&gt;9,CONCATENATE(L511,M511),CONCATENATE(L511,"0",M511))</f>
        <v>201607</v>
      </c>
      <c r="L511" s="271">
        <f>YEAR(N511)</f>
        <v>2016</v>
      </c>
      <c r="M511" s="271">
        <f>MONTH(N511)</f>
        <v>7</v>
      </c>
      <c r="N511" s="272">
        <v>42579</v>
      </c>
      <c r="O511" s="272" t="s">
        <v>1657</v>
      </c>
      <c r="P511" s="274"/>
      <c r="Q511" s="271"/>
    </row>
    <row r="512" spans="1:17" ht="29.1" customHeight="1">
      <c r="A512" s="283" t="s">
        <v>2280</v>
      </c>
      <c r="B512" s="196" t="s">
        <v>2462</v>
      </c>
      <c r="C512" s="196" t="s">
        <v>1727</v>
      </c>
      <c r="D512" s="196" t="s">
        <v>1580</v>
      </c>
      <c r="E512" s="196" t="s">
        <v>84</v>
      </c>
      <c r="F512" s="273">
        <v>50000</v>
      </c>
      <c r="G512" s="196" t="s">
        <v>1605</v>
      </c>
      <c r="H512" s="283" t="s">
        <v>2390</v>
      </c>
      <c r="I512" s="284" t="s">
        <v>1853</v>
      </c>
      <c r="J512" s="196" t="s">
        <v>2035</v>
      </c>
      <c r="K512" s="270" t="str">
        <f>IF(M512&gt;9,CONCATENATE(L512,M512),CONCATENATE(L512,"0",M512))</f>
        <v>201607</v>
      </c>
      <c r="L512" s="271">
        <f>YEAR(N512)</f>
        <v>2016</v>
      </c>
      <c r="M512" s="271">
        <f>MONTH(N512)</f>
        <v>7</v>
      </c>
      <c r="N512" s="272">
        <v>42577</v>
      </c>
      <c r="O512" s="272" t="s">
        <v>1657</v>
      </c>
      <c r="P512" s="274" t="s">
        <v>2544</v>
      </c>
      <c r="Q512" s="271"/>
    </row>
    <row r="513" spans="1:17" ht="30">
      <c r="A513" s="283" t="s">
        <v>1317</v>
      </c>
      <c r="B513" s="196" t="s">
        <v>2545</v>
      </c>
      <c r="C513" s="196" t="s">
        <v>1727</v>
      </c>
      <c r="D513" s="196" t="s">
        <v>6</v>
      </c>
      <c r="E513" s="196" t="s">
        <v>1962</v>
      </c>
      <c r="F513" s="273">
        <v>600000</v>
      </c>
      <c r="G513" s="196" t="s">
        <v>1564</v>
      </c>
      <c r="H513" s="283" t="s">
        <v>2474</v>
      </c>
      <c r="I513" s="284" t="s">
        <v>1316</v>
      </c>
      <c r="J513" s="196" t="s">
        <v>2035</v>
      </c>
      <c r="K513" s="270" t="str">
        <f>IF(M513&gt;9,CONCATENATE(L513,M513),CONCATENATE(L513,"0",M513))</f>
        <v>201607</v>
      </c>
      <c r="L513" s="271">
        <f>YEAR(N513)</f>
        <v>2016</v>
      </c>
      <c r="M513" s="271">
        <f>MONTH(N513)</f>
        <v>7</v>
      </c>
      <c r="N513" s="272">
        <v>42576</v>
      </c>
      <c r="O513" s="272" t="s">
        <v>1657</v>
      </c>
      <c r="P513" s="274"/>
      <c r="Q513" s="271"/>
    </row>
    <row r="514" spans="1:17" ht="30">
      <c r="A514" s="283" t="s">
        <v>2546</v>
      </c>
      <c r="B514" s="285" t="s">
        <v>255</v>
      </c>
      <c r="C514" s="196" t="s">
        <v>1727</v>
      </c>
      <c r="D514" s="196" t="s">
        <v>1569</v>
      </c>
      <c r="E514" s="196" t="s">
        <v>84</v>
      </c>
      <c r="F514" s="273">
        <v>400000</v>
      </c>
      <c r="G514" s="196" t="s">
        <v>1564</v>
      </c>
      <c r="H514" s="283" t="s">
        <v>2547</v>
      </c>
      <c r="I514" s="284" t="s">
        <v>1265</v>
      </c>
      <c r="J514" s="196" t="s">
        <v>2035</v>
      </c>
      <c r="K514" s="270" t="str">
        <f>IF(M514&gt;9,CONCATENATE(L514,M514),CONCATENATE(L514,"0",M514))</f>
        <v>201607</v>
      </c>
      <c r="L514" s="271">
        <f>YEAR(N514)</f>
        <v>2016</v>
      </c>
      <c r="M514" s="271">
        <f>MONTH(N514)</f>
        <v>7</v>
      </c>
      <c r="N514" s="272">
        <v>42571</v>
      </c>
      <c r="O514" s="272" t="s">
        <v>1657</v>
      </c>
      <c r="P514" s="274"/>
      <c r="Q514" s="271"/>
    </row>
    <row r="515" spans="1:17" ht="29.1" customHeight="1">
      <c r="A515" s="283" t="s">
        <v>1320</v>
      </c>
      <c r="B515" s="196" t="s">
        <v>411</v>
      </c>
      <c r="C515" s="196" t="s">
        <v>1727</v>
      </c>
      <c r="D515" s="196" t="s">
        <v>4</v>
      </c>
      <c r="E515" s="196" t="s">
        <v>2222</v>
      </c>
      <c r="F515" s="273">
        <v>250000</v>
      </c>
      <c r="G515" s="196" t="s">
        <v>1564</v>
      </c>
      <c r="H515" s="283" t="s">
        <v>2548</v>
      </c>
      <c r="I515" s="284" t="s">
        <v>1318</v>
      </c>
      <c r="J515" s="196" t="s">
        <v>2035</v>
      </c>
      <c r="K515" s="270" t="str">
        <f>IF(M515&gt;9,CONCATENATE(L515,M515),CONCATENATE(L515,"0",M515))</f>
        <v>201607</v>
      </c>
      <c r="L515" s="271">
        <f>YEAR(N515)</f>
        <v>2016</v>
      </c>
      <c r="M515" s="271">
        <f>MONTH(N515)</f>
        <v>7</v>
      </c>
      <c r="N515" s="272">
        <v>42569</v>
      </c>
      <c r="O515" s="272" t="s">
        <v>1657</v>
      </c>
      <c r="P515" s="274"/>
      <c r="Q515" s="271"/>
    </row>
    <row r="516" spans="1:17" ht="30" customHeight="1">
      <c r="A516" s="283" t="s">
        <v>2549</v>
      </c>
      <c r="B516" s="196" t="s">
        <v>2550</v>
      </c>
      <c r="C516" s="196" t="s">
        <v>1727</v>
      </c>
      <c r="D516" s="196" t="s">
        <v>2</v>
      </c>
      <c r="E516" s="196" t="s">
        <v>2551</v>
      </c>
      <c r="F516" s="269">
        <v>228600</v>
      </c>
      <c r="G516" s="196" t="s">
        <v>1605</v>
      </c>
      <c r="H516" s="196" t="s">
        <v>2302</v>
      </c>
      <c r="I516" s="284" t="s">
        <v>1745</v>
      </c>
      <c r="J516" s="196" t="s">
        <v>2035</v>
      </c>
      <c r="K516" s="270" t="str">
        <f>IF(M516&gt;9,CONCATENATE(L516,M516),CONCATENATE(L516,"0",M516))</f>
        <v>201607</v>
      </c>
      <c r="L516" s="271">
        <f>YEAR(N516)</f>
        <v>2016</v>
      </c>
      <c r="M516" s="271">
        <f>MONTH(N516)</f>
        <v>7</v>
      </c>
      <c r="N516" s="272">
        <v>42559</v>
      </c>
      <c r="O516" s="272" t="s">
        <v>1657</v>
      </c>
      <c r="P516" s="196"/>
      <c r="Q516" s="271"/>
    </row>
    <row r="517" spans="1:17" ht="43.5" customHeight="1">
      <c r="A517" s="196" t="s">
        <v>2552</v>
      </c>
      <c r="B517" s="196" t="s">
        <v>2550</v>
      </c>
      <c r="C517" s="196" t="s">
        <v>1727</v>
      </c>
      <c r="D517" s="196" t="s">
        <v>1585</v>
      </c>
      <c r="E517" s="196" t="s">
        <v>84</v>
      </c>
      <c r="F517" s="269">
        <v>1000000</v>
      </c>
      <c r="G517" s="196" t="s">
        <v>1605</v>
      </c>
      <c r="H517" s="196" t="s">
        <v>2302</v>
      </c>
      <c r="I517" s="284" t="s">
        <v>1901</v>
      </c>
      <c r="J517" s="196" t="s">
        <v>2035</v>
      </c>
      <c r="K517" s="270" t="str">
        <f>IF(M517&gt;9,CONCATENATE(L517,M517),CONCATENATE(L517,"0",M517))</f>
        <v>201607</v>
      </c>
      <c r="L517" s="271">
        <f>YEAR(N517)</f>
        <v>2016</v>
      </c>
      <c r="M517" s="271">
        <f>MONTH(N517)</f>
        <v>7</v>
      </c>
      <c r="N517" s="272">
        <v>42556</v>
      </c>
      <c r="O517" s="272" t="s">
        <v>1657</v>
      </c>
      <c r="P517" s="196" t="s">
        <v>2553</v>
      </c>
      <c r="Q517" s="271"/>
    </row>
    <row r="518" spans="1:17" ht="30" customHeight="1">
      <c r="A518" s="275" t="s">
        <v>1200</v>
      </c>
      <c r="B518" s="275" t="s">
        <v>1201</v>
      </c>
      <c r="C518" s="275" t="s">
        <v>1646</v>
      </c>
      <c r="D518" s="275" t="s">
        <v>7</v>
      </c>
      <c r="E518" s="275" t="s">
        <v>1202</v>
      </c>
      <c r="F518" s="278">
        <v>150000</v>
      </c>
      <c r="G518" s="275" t="s">
        <v>1645</v>
      </c>
      <c r="H518" s="298" t="s">
        <v>2326</v>
      </c>
      <c r="I518" s="284" t="s">
        <v>1198</v>
      </c>
      <c r="J518" s="275" t="s">
        <v>2035</v>
      </c>
      <c r="K518" s="248" t="str">
        <f>IF(M518&gt;9,CONCATENATE(L518,M518),CONCATENATE(L518,"0",M518))</f>
        <v>201607</v>
      </c>
      <c r="L518" s="279">
        <f>YEAR(N518)</f>
        <v>2016</v>
      </c>
      <c r="M518" s="279">
        <f>MONTH(N518)</f>
        <v>7</v>
      </c>
      <c r="N518" s="280">
        <v>42556</v>
      </c>
      <c r="O518" s="280" t="s">
        <v>1657</v>
      </c>
      <c r="P518" s="275" t="s">
        <v>2554</v>
      </c>
      <c r="Q518" s="279"/>
    </row>
    <row r="519" spans="1:17" ht="29.1" customHeight="1">
      <c r="A519" s="300" t="s">
        <v>2555</v>
      </c>
      <c r="B519" s="275" t="s">
        <v>2197</v>
      </c>
      <c r="C519" s="275" t="s">
        <v>1646</v>
      </c>
      <c r="D519" s="275" t="s">
        <v>7</v>
      </c>
      <c r="E519" s="275" t="s">
        <v>1202</v>
      </c>
      <c r="F519" s="278">
        <f>500000-F518</f>
        <v>350000</v>
      </c>
      <c r="G519" s="275" t="s">
        <v>1645</v>
      </c>
      <c r="H519" s="298" t="s">
        <v>2326</v>
      </c>
      <c r="I519" s="248"/>
      <c r="J519" s="275" t="s">
        <v>1654</v>
      </c>
      <c r="K519" s="248" t="str">
        <f>IF(M519&gt;9,CONCATENATE(L519,M519),CONCATENATE(L519,"0",M519))</f>
        <v>201607</v>
      </c>
      <c r="L519" s="279">
        <f>YEAR(N519)</f>
        <v>2016</v>
      </c>
      <c r="M519" s="279">
        <f>MONTH(N519)</f>
        <v>7</v>
      </c>
      <c r="N519" s="280">
        <v>42556</v>
      </c>
      <c r="O519" s="280" t="s">
        <v>1657</v>
      </c>
      <c r="P519" s="255" t="s">
        <v>2556</v>
      </c>
      <c r="Q519" s="279"/>
    </row>
    <row r="520" spans="1:17" ht="30">
      <c r="A520" s="281" t="s">
        <v>2557</v>
      </c>
      <c r="B520" s="285" t="s">
        <v>1074</v>
      </c>
      <c r="C520" s="196" t="s">
        <v>1602</v>
      </c>
      <c r="D520" s="196" t="s">
        <v>6</v>
      </c>
      <c r="E520" s="196" t="s">
        <v>1075</v>
      </c>
      <c r="F520" s="273">
        <v>250000</v>
      </c>
      <c r="G520" s="196" t="s">
        <v>1605</v>
      </c>
      <c r="H520" s="196"/>
      <c r="I520" s="248" t="s">
        <v>1959</v>
      </c>
      <c r="J520" s="196" t="s">
        <v>2035</v>
      </c>
      <c r="K520" s="270" t="str">
        <f>IF(M520&gt;9,CONCATENATE(L520,M520),CONCATENATE(L520,"0",M520))</f>
        <v>201606</v>
      </c>
      <c r="L520" s="271">
        <f>YEAR(N520)</f>
        <v>2016</v>
      </c>
      <c r="M520" s="271">
        <f>MONTH(N520)</f>
        <v>6</v>
      </c>
      <c r="N520" s="272">
        <v>42550</v>
      </c>
      <c r="O520" s="272" t="s">
        <v>1603</v>
      </c>
      <c r="P520" s="274"/>
      <c r="Q520" s="271"/>
    </row>
    <row r="521" spans="1:17" ht="30" customHeight="1">
      <c r="A521" s="281" t="s">
        <v>2557</v>
      </c>
      <c r="B521" s="196"/>
      <c r="C521" s="196" t="s">
        <v>1602</v>
      </c>
      <c r="D521" s="196" t="s">
        <v>6</v>
      </c>
      <c r="E521" s="196" t="s">
        <v>1075</v>
      </c>
      <c r="F521" s="273">
        <v>250000</v>
      </c>
      <c r="G521" s="196" t="s">
        <v>1564</v>
      </c>
      <c r="H521" s="283" t="s">
        <v>2474</v>
      </c>
      <c r="I521" s="177" t="s">
        <v>1071</v>
      </c>
      <c r="J521" s="196" t="s">
        <v>2035</v>
      </c>
      <c r="K521" s="270" t="str">
        <f>IF(M521&gt;9,CONCATENATE(L521,M521),CONCATENATE(L521,"0",M521))</f>
        <v>201606</v>
      </c>
      <c r="L521" s="271">
        <f>YEAR(N521)</f>
        <v>2016</v>
      </c>
      <c r="M521" s="271">
        <f>MONTH(N521)</f>
        <v>6</v>
      </c>
      <c r="N521" s="272">
        <v>42550</v>
      </c>
      <c r="O521" s="272" t="s">
        <v>1603</v>
      </c>
      <c r="P521" s="274"/>
      <c r="Q521" s="271"/>
    </row>
    <row r="522" spans="1:17" ht="30" customHeight="1">
      <c r="A522" s="276" t="s">
        <v>2558</v>
      </c>
      <c r="B522" s="285" t="s">
        <v>605</v>
      </c>
      <c r="C522" s="196" t="s">
        <v>1628</v>
      </c>
      <c r="D522" s="196" t="s">
        <v>5</v>
      </c>
      <c r="E522" s="196" t="s">
        <v>84</v>
      </c>
      <c r="F522" s="273">
        <v>275000</v>
      </c>
      <c r="G522" s="196" t="s">
        <v>1627</v>
      </c>
      <c r="H522" s="196"/>
      <c r="I522" s="284" t="s">
        <v>1939</v>
      </c>
      <c r="J522" s="196" t="s">
        <v>2035</v>
      </c>
      <c r="K522" s="270" t="str">
        <f>IF(M522&gt;9,CONCATENATE(L522,M522),CONCATENATE(L522,"0",M522))</f>
        <v>201606</v>
      </c>
      <c r="L522" s="271">
        <f>YEAR(N522)</f>
        <v>2016</v>
      </c>
      <c r="M522" s="271">
        <f>MONTH(N522)</f>
        <v>6</v>
      </c>
      <c r="N522" s="272">
        <v>42549</v>
      </c>
      <c r="O522" s="272" t="s">
        <v>1603</v>
      </c>
      <c r="P522" s="274"/>
      <c r="Q522" s="271"/>
    </row>
    <row r="523" spans="1:17" ht="57.95" customHeight="1">
      <c r="A523" s="304" t="s">
        <v>2559</v>
      </c>
      <c r="B523" s="196"/>
      <c r="C523" s="196" t="s">
        <v>1746</v>
      </c>
      <c r="D523" s="196" t="s">
        <v>5</v>
      </c>
      <c r="E523" s="196" t="s">
        <v>528</v>
      </c>
      <c r="F523" s="273">
        <v>200000</v>
      </c>
      <c r="G523" s="196" t="s">
        <v>1605</v>
      </c>
      <c r="H523" s="196"/>
      <c r="I523" s="248" t="s">
        <v>1935</v>
      </c>
      <c r="J523" s="196" t="s">
        <v>2035</v>
      </c>
      <c r="K523" s="270" t="str">
        <f>IF(M523&gt;9,CONCATENATE(L523,M523),CONCATENATE(L523,"0",M523))</f>
        <v>201606</v>
      </c>
      <c r="L523" s="271">
        <f>YEAR(N523)</f>
        <v>2016</v>
      </c>
      <c r="M523" s="271">
        <f>MONTH(N523)</f>
        <v>6</v>
      </c>
      <c r="N523" s="272">
        <v>42542</v>
      </c>
      <c r="O523" s="272" t="s">
        <v>1657</v>
      </c>
      <c r="P523" s="274"/>
      <c r="Q523" s="271"/>
    </row>
    <row r="524" spans="1:17" ht="57.95" customHeight="1">
      <c r="A524" s="276" t="s">
        <v>2045</v>
      </c>
      <c r="B524" s="196" t="s">
        <v>2046</v>
      </c>
      <c r="C524" s="196" t="s">
        <v>1727</v>
      </c>
      <c r="D524" s="196" t="s">
        <v>5</v>
      </c>
      <c r="E524" s="196" t="s">
        <v>1930</v>
      </c>
      <c r="F524" s="273">
        <v>175000</v>
      </c>
      <c r="G524" s="196" t="s">
        <v>1560</v>
      </c>
      <c r="H524" s="196"/>
      <c r="I524" s="284" t="s">
        <v>1172</v>
      </c>
      <c r="J524" s="196" t="s">
        <v>2035</v>
      </c>
      <c r="K524" s="270" t="str">
        <f>IF(M524&gt;9,CONCATENATE(L524,M524),CONCATENATE(L524,"0",M524))</f>
        <v>201606</v>
      </c>
      <c r="L524" s="271">
        <f>YEAR(N524)</f>
        <v>2016</v>
      </c>
      <c r="M524" s="271">
        <f>MONTH(N524)</f>
        <v>6</v>
      </c>
      <c r="N524" s="272">
        <v>42541</v>
      </c>
      <c r="O524" s="272" t="s">
        <v>1657</v>
      </c>
      <c r="P524" s="274"/>
      <c r="Q524" s="271"/>
    </row>
    <row r="525" spans="1:17" ht="43.5" customHeight="1">
      <c r="A525" s="300" t="s">
        <v>2196</v>
      </c>
      <c r="B525" s="275" t="s">
        <v>2197</v>
      </c>
      <c r="C525" s="275" t="s">
        <v>1646</v>
      </c>
      <c r="D525" s="275" t="s">
        <v>7</v>
      </c>
      <c r="E525" s="275" t="s">
        <v>7</v>
      </c>
      <c r="F525" s="278">
        <v>500000</v>
      </c>
      <c r="G525" s="275" t="s">
        <v>1645</v>
      </c>
      <c r="H525" s="298" t="s">
        <v>2560</v>
      </c>
      <c r="I525" s="284" t="s">
        <v>1279</v>
      </c>
      <c r="J525" s="275" t="s">
        <v>2035</v>
      </c>
      <c r="K525" s="248" t="str">
        <f>IF(M525&gt;9,CONCATENATE(L525,M525),CONCATENATE(L525,"0",M525))</f>
        <v>201606</v>
      </c>
      <c r="L525" s="279">
        <f>YEAR(N525)</f>
        <v>2016</v>
      </c>
      <c r="M525" s="279">
        <f>MONTH(N525)</f>
        <v>6</v>
      </c>
      <c r="N525" s="280">
        <v>42538</v>
      </c>
      <c r="O525" s="280" t="s">
        <v>1603</v>
      </c>
      <c r="P525" s="255"/>
      <c r="Q525" s="279"/>
    </row>
    <row r="526" spans="1:17" ht="29.1" customHeight="1">
      <c r="A526" s="276" t="s">
        <v>2561</v>
      </c>
      <c r="B526" s="285" t="s">
        <v>2562</v>
      </c>
      <c r="C526" s="196" t="s">
        <v>1602</v>
      </c>
      <c r="D526" s="196" t="s">
        <v>4</v>
      </c>
      <c r="E526" s="196"/>
      <c r="F526" s="273">
        <v>250000</v>
      </c>
      <c r="G526" s="196" t="s">
        <v>1564</v>
      </c>
      <c r="H526" s="196"/>
      <c r="I526" s="284" t="s">
        <v>1322</v>
      </c>
      <c r="J526" s="196" t="s">
        <v>2035</v>
      </c>
      <c r="K526" s="270" t="str">
        <f>IF(M526&gt;9,CONCATENATE(L526,M526),CONCATENATE(L526,"0",M526))</f>
        <v>201606</v>
      </c>
      <c r="L526" s="271">
        <f>YEAR(N526)</f>
        <v>2016</v>
      </c>
      <c r="M526" s="271">
        <f>MONTH(N526)</f>
        <v>6</v>
      </c>
      <c r="N526" s="272">
        <v>42531</v>
      </c>
      <c r="O526" s="272" t="s">
        <v>1603</v>
      </c>
      <c r="P526" s="274"/>
      <c r="Q526" s="271"/>
    </row>
    <row r="527" spans="1:17" ht="45" customHeight="1">
      <c r="A527" s="300" t="s">
        <v>2563</v>
      </c>
      <c r="B527" s="275" t="s">
        <v>451</v>
      </c>
      <c r="C527" s="275" t="s">
        <v>1602</v>
      </c>
      <c r="D527" s="275" t="s">
        <v>7</v>
      </c>
      <c r="E527" s="275" t="s">
        <v>7</v>
      </c>
      <c r="F527" s="278">
        <v>28000</v>
      </c>
      <c r="G527" s="275" t="s">
        <v>1605</v>
      </c>
      <c r="H527" s="275"/>
      <c r="I527" s="284" t="s">
        <v>1974</v>
      </c>
      <c r="J527" s="275" t="s">
        <v>2041</v>
      </c>
      <c r="K527" s="248" t="str">
        <f>IF(M527&gt;9,CONCATENATE(L527,M527),CONCATENATE(L527,"0",M527))</f>
        <v>201606</v>
      </c>
      <c r="L527" s="279">
        <f>YEAR(N527)</f>
        <v>2016</v>
      </c>
      <c r="M527" s="279">
        <f>MONTH(N527)</f>
        <v>6</v>
      </c>
      <c r="N527" s="280">
        <v>42529</v>
      </c>
      <c r="O527" s="280" t="s">
        <v>1603</v>
      </c>
      <c r="P527" s="255">
        <f>8/12</f>
        <v>0.66666666666666663</v>
      </c>
      <c r="Q527" s="279"/>
    </row>
    <row r="528" spans="1:17" ht="30" customHeight="1">
      <c r="A528" s="283" t="s">
        <v>2564</v>
      </c>
      <c r="B528" s="196" t="s">
        <v>2414</v>
      </c>
      <c r="C528" s="196" t="s">
        <v>1602</v>
      </c>
      <c r="D528" s="196" t="s">
        <v>1583</v>
      </c>
      <c r="E528" s="196" t="s">
        <v>84</v>
      </c>
      <c r="F528" s="269">
        <v>22000</v>
      </c>
      <c r="G528" s="196" t="s">
        <v>1632</v>
      </c>
      <c r="H528" s="196" t="s">
        <v>2453</v>
      </c>
      <c r="I528" s="248" t="s">
        <v>1882</v>
      </c>
      <c r="J528" s="196" t="s">
        <v>2041</v>
      </c>
      <c r="K528" s="270" t="str">
        <f>IF(M528&gt;9,CONCATENATE(L528,M528),CONCATENATE(L528,"0",M528))</f>
        <v>201606</v>
      </c>
      <c r="L528" s="271">
        <f>YEAR(N528)</f>
        <v>2016</v>
      </c>
      <c r="M528" s="271">
        <f>MONTH(N528)</f>
        <v>6</v>
      </c>
      <c r="N528" s="272">
        <v>42529</v>
      </c>
      <c r="O528" s="272" t="s">
        <v>1603</v>
      </c>
      <c r="P528" s="196"/>
      <c r="Q528" s="271"/>
    </row>
    <row r="529" spans="1:17" ht="30" customHeight="1">
      <c r="A529" s="300" t="s">
        <v>2324</v>
      </c>
      <c r="B529" s="275" t="s">
        <v>2325</v>
      </c>
      <c r="C529" s="275" t="s">
        <v>1646</v>
      </c>
      <c r="D529" s="275" t="s">
        <v>7</v>
      </c>
      <c r="E529" s="275" t="s">
        <v>7</v>
      </c>
      <c r="F529" s="278">
        <v>500000</v>
      </c>
      <c r="G529" s="275" t="s">
        <v>1645</v>
      </c>
      <c r="H529" s="298" t="s">
        <v>2326</v>
      </c>
      <c r="I529" s="298" t="s">
        <v>1326</v>
      </c>
      <c r="J529" s="275" t="s">
        <v>2035</v>
      </c>
      <c r="K529" s="248" t="str">
        <f>IF(M529&gt;9,CONCATENATE(L529,M529),CONCATENATE(L529,"0",M529))</f>
        <v>201605</v>
      </c>
      <c r="L529" s="279">
        <f>YEAR(N529)</f>
        <v>2016</v>
      </c>
      <c r="M529" s="279">
        <f>MONTH(N529)</f>
        <v>5</v>
      </c>
      <c r="N529" s="280">
        <v>42521</v>
      </c>
      <c r="O529" s="280" t="s">
        <v>1603</v>
      </c>
      <c r="P529" s="255"/>
      <c r="Q529" s="279"/>
    </row>
    <row r="530" spans="1:17" ht="29.1" customHeight="1">
      <c r="A530" s="196" t="s">
        <v>2565</v>
      </c>
      <c r="B530" s="196" t="s">
        <v>2427</v>
      </c>
      <c r="C530" s="196"/>
      <c r="D530" s="196" t="s">
        <v>6</v>
      </c>
      <c r="E530" s="196" t="s">
        <v>2566</v>
      </c>
      <c r="F530" s="269">
        <v>75000</v>
      </c>
      <c r="G530" s="196" t="s">
        <v>1605</v>
      </c>
      <c r="H530" s="196" t="s">
        <v>2390</v>
      </c>
      <c r="I530" s="248" t="s">
        <v>1961</v>
      </c>
      <c r="J530" s="196" t="s">
        <v>2041</v>
      </c>
      <c r="K530" s="270" t="str">
        <f>IF(M530&gt;9,CONCATENATE(L530,M530),CONCATENATE(L530,"0",M530))</f>
        <v>201605</v>
      </c>
      <c r="L530" s="271">
        <f>YEAR(N530)</f>
        <v>2016</v>
      </c>
      <c r="M530" s="271">
        <f>MONTH(N530)</f>
        <v>5</v>
      </c>
      <c r="N530" s="272">
        <v>42520</v>
      </c>
      <c r="O530" s="272" t="s">
        <v>1603</v>
      </c>
      <c r="P530" s="196"/>
      <c r="Q530" s="271"/>
    </row>
    <row r="531" spans="1:17" ht="30" customHeight="1">
      <c r="A531" s="283" t="s">
        <v>2567</v>
      </c>
      <c r="B531" s="196" t="s">
        <v>2233</v>
      </c>
      <c r="C531" s="196" t="s">
        <v>1602</v>
      </c>
      <c r="D531" s="196" t="s">
        <v>2</v>
      </c>
      <c r="E531" s="196" t="s">
        <v>182</v>
      </c>
      <c r="F531" s="273">
        <v>500000</v>
      </c>
      <c r="G531" s="196" t="s">
        <v>1605</v>
      </c>
      <c r="H531" s="196"/>
      <c r="I531" s="284" t="s">
        <v>1707</v>
      </c>
      <c r="J531" s="196" t="s">
        <v>2035</v>
      </c>
      <c r="K531" s="270" t="str">
        <f>IF(M531&gt;9,CONCATENATE(L531,M531),CONCATENATE(L531,"0",M531))</f>
        <v>201605</v>
      </c>
      <c r="L531" s="271">
        <f>YEAR(N531)</f>
        <v>2016</v>
      </c>
      <c r="M531" s="271">
        <f>MONTH(N531)</f>
        <v>5</v>
      </c>
      <c r="N531" s="272">
        <v>42516</v>
      </c>
      <c r="O531" s="272" t="s">
        <v>1603</v>
      </c>
      <c r="P531" s="274"/>
      <c r="Q531" s="271"/>
    </row>
    <row r="532" spans="1:17" ht="60" customHeight="1">
      <c r="A532" s="276" t="s">
        <v>2568</v>
      </c>
      <c r="B532" s="196"/>
      <c r="C532" s="196" t="s">
        <v>1602</v>
      </c>
      <c r="D532" s="196" t="s">
        <v>1580</v>
      </c>
      <c r="E532" s="196" t="s">
        <v>84</v>
      </c>
      <c r="F532" s="273">
        <v>100000</v>
      </c>
      <c r="G532" s="196" t="s">
        <v>1605</v>
      </c>
      <c r="H532" s="196"/>
      <c r="I532" s="298" t="s">
        <v>1846</v>
      </c>
      <c r="J532" s="196" t="s">
        <v>2035</v>
      </c>
      <c r="K532" s="270" t="str">
        <f>IF(M532&gt;9,CONCATENATE(L532,M532),CONCATENATE(L532,"0",M532))</f>
        <v>201605</v>
      </c>
      <c r="L532" s="271">
        <f>YEAR(N532)</f>
        <v>2016</v>
      </c>
      <c r="M532" s="271">
        <f>MONTH(N532)</f>
        <v>5</v>
      </c>
      <c r="N532" s="272">
        <v>42503</v>
      </c>
      <c r="O532" s="272" t="s">
        <v>1603</v>
      </c>
      <c r="P532" s="274"/>
      <c r="Q532" s="271"/>
    </row>
    <row r="533" spans="1:17" ht="45" customHeight="1">
      <c r="A533" s="276" t="s">
        <v>1336</v>
      </c>
      <c r="B533" s="196" t="s">
        <v>2273</v>
      </c>
      <c r="C533" s="196" t="s">
        <v>1602</v>
      </c>
      <c r="D533" s="196" t="s">
        <v>1575</v>
      </c>
      <c r="E533" s="196" t="s">
        <v>84</v>
      </c>
      <c r="F533" s="273">
        <v>500000</v>
      </c>
      <c r="G533" s="196" t="s">
        <v>1564</v>
      </c>
      <c r="H533" s="283" t="s">
        <v>2494</v>
      </c>
      <c r="I533" s="298" t="s">
        <v>1334</v>
      </c>
      <c r="J533" s="196" t="s">
        <v>2035</v>
      </c>
      <c r="K533" s="270" t="str">
        <f>IF(M533&gt;9,CONCATENATE(L533,M533),CONCATENATE(L533,"0",M533))</f>
        <v>201605</v>
      </c>
      <c r="L533" s="271">
        <f>YEAR(N533)</f>
        <v>2016</v>
      </c>
      <c r="M533" s="271">
        <f>MONTH(N533)</f>
        <v>5</v>
      </c>
      <c r="N533" s="272">
        <v>42502</v>
      </c>
      <c r="O533" s="272" t="s">
        <v>1603</v>
      </c>
      <c r="P533" s="274"/>
      <c r="Q533" s="271"/>
    </row>
    <row r="534" spans="1:17" ht="45" customHeight="1">
      <c r="A534" s="276" t="s">
        <v>2569</v>
      </c>
      <c r="B534" s="196" t="s">
        <v>769</v>
      </c>
      <c r="C534" s="196" t="s">
        <v>1602</v>
      </c>
      <c r="D534" s="196" t="s">
        <v>1580</v>
      </c>
      <c r="E534" s="196" t="s">
        <v>84</v>
      </c>
      <c r="F534" s="273">
        <v>115000</v>
      </c>
      <c r="G534" s="196" t="s">
        <v>1605</v>
      </c>
      <c r="H534" s="196"/>
      <c r="I534" s="284" t="s">
        <v>1847</v>
      </c>
      <c r="J534" s="196" t="s">
        <v>2035</v>
      </c>
      <c r="K534" s="270" t="str">
        <f>IF(M534&gt;9,CONCATENATE(L534,M534),CONCATENATE(L534,"0",M534))</f>
        <v>201605</v>
      </c>
      <c r="L534" s="271">
        <f>YEAR(N534)</f>
        <v>2016</v>
      </c>
      <c r="M534" s="271">
        <f>MONTH(N534)</f>
        <v>5</v>
      </c>
      <c r="N534" s="272">
        <v>42500</v>
      </c>
      <c r="O534" s="272" t="s">
        <v>1603</v>
      </c>
      <c r="P534" s="274"/>
      <c r="Q534" s="271"/>
    </row>
    <row r="535" spans="1:17" ht="30">
      <c r="A535" s="275" t="s">
        <v>2570</v>
      </c>
      <c r="B535" s="275" t="s">
        <v>451</v>
      </c>
      <c r="C535" s="275" t="s">
        <v>1602</v>
      </c>
      <c r="D535" s="275" t="s">
        <v>7</v>
      </c>
      <c r="E535" s="275" t="s">
        <v>7</v>
      </c>
      <c r="F535" s="301">
        <v>500000</v>
      </c>
      <c r="G535" s="275" t="s">
        <v>1605</v>
      </c>
      <c r="H535" s="275" t="s">
        <v>2390</v>
      </c>
      <c r="I535" s="248" t="s">
        <v>1972</v>
      </c>
      <c r="J535" s="275" t="s">
        <v>2041</v>
      </c>
      <c r="K535" s="248" t="str">
        <f>IF(M535&gt;9,CONCATENATE(L535,M535),CONCATENATE(L535,"0",M535))</f>
        <v>201605</v>
      </c>
      <c r="L535" s="279">
        <f>YEAR(N535)</f>
        <v>2016</v>
      </c>
      <c r="M535" s="279">
        <f>MONTH(N535)</f>
        <v>5</v>
      </c>
      <c r="N535" s="280">
        <v>42499</v>
      </c>
      <c r="O535" s="280" t="s">
        <v>1603</v>
      </c>
      <c r="P535" s="275"/>
      <c r="Q535" s="279"/>
    </row>
    <row r="536" spans="1:17" ht="30">
      <c r="A536" s="276" t="s">
        <v>1341</v>
      </c>
      <c r="B536" s="196" t="s">
        <v>609</v>
      </c>
      <c r="C536" s="196" t="s">
        <v>1618</v>
      </c>
      <c r="D536" s="196" t="s">
        <v>4</v>
      </c>
      <c r="E536" s="196" t="s">
        <v>394</v>
      </c>
      <c r="F536" s="273">
        <v>1250000</v>
      </c>
      <c r="G536" s="196" t="s">
        <v>1567</v>
      </c>
      <c r="H536" s="196" t="s">
        <v>2571</v>
      </c>
      <c r="I536" s="284" t="s">
        <v>1339</v>
      </c>
      <c r="J536" s="196" t="s">
        <v>2035</v>
      </c>
      <c r="K536" s="270" t="str">
        <f>IF(M536&gt;9,CONCATENATE(L536,M536),CONCATENATE(L536,"0",M536))</f>
        <v>201605</v>
      </c>
      <c r="L536" s="271">
        <f>YEAR(N536)</f>
        <v>2016</v>
      </c>
      <c r="M536" s="271">
        <f>MONTH(N536)</f>
        <v>5</v>
      </c>
      <c r="N536" s="272">
        <v>42499</v>
      </c>
      <c r="O536" s="272" t="s">
        <v>1619</v>
      </c>
      <c r="P536" s="274"/>
      <c r="Q536" s="271"/>
    </row>
    <row r="537" spans="1:17" ht="45">
      <c r="A537" s="300" t="s">
        <v>2572</v>
      </c>
      <c r="B537" s="275" t="s">
        <v>451</v>
      </c>
      <c r="C537" s="299" t="s">
        <v>1608</v>
      </c>
      <c r="D537" s="275" t="s">
        <v>7</v>
      </c>
      <c r="E537" s="275" t="s">
        <v>1446</v>
      </c>
      <c r="F537" s="278">
        <v>250000</v>
      </c>
      <c r="G537" s="275" t="s">
        <v>1607</v>
      </c>
      <c r="H537" s="275"/>
      <c r="I537" s="284" t="s">
        <v>1989</v>
      </c>
      <c r="J537" s="275" t="s">
        <v>2035</v>
      </c>
      <c r="K537" s="248" t="str">
        <f>IF(M537&gt;9,CONCATENATE(L537,M537),CONCATENATE(L537,"0",M537))</f>
        <v>201605</v>
      </c>
      <c r="L537" s="279">
        <f>YEAR(N537)</f>
        <v>2016</v>
      </c>
      <c r="M537" s="279">
        <f>MONTH(N537)</f>
        <v>5</v>
      </c>
      <c r="N537" s="280">
        <v>42496</v>
      </c>
      <c r="O537" s="280" t="s">
        <v>1603</v>
      </c>
      <c r="P537" s="255"/>
      <c r="Q537" s="279"/>
    </row>
    <row r="538" spans="1:17" ht="30">
      <c r="A538" s="276" t="s">
        <v>2573</v>
      </c>
      <c r="B538" s="196" t="s">
        <v>2574</v>
      </c>
      <c r="C538" s="196" t="s">
        <v>1636</v>
      </c>
      <c r="D538" s="196" t="s">
        <v>2</v>
      </c>
      <c r="E538" s="196" t="s">
        <v>1699</v>
      </c>
      <c r="F538" s="273">
        <v>74772</v>
      </c>
      <c r="G538" s="196" t="s">
        <v>1560</v>
      </c>
      <c r="H538" s="196" t="s">
        <v>2575</v>
      </c>
      <c r="I538" s="284" t="s">
        <v>1700</v>
      </c>
      <c r="J538" s="196" t="s">
        <v>2035</v>
      </c>
      <c r="K538" s="270" t="str">
        <f>IF(M538&gt;9,CONCATENATE(L538,M538),CONCATENATE(L538,"0",M538))</f>
        <v>201605</v>
      </c>
      <c r="L538" s="271">
        <f>YEAR(N538)</f>
        <v>2016</v>
      </c>
      <c r="M538" s="271">
        <f>MONTH(N538)</f>
        <v>5</v>
      </c>
      <c r="N538" s="272">
        <v>42496</v>
      </c>
      <c r="O538" s="272" t="s">
        <v>1603</v>
      </c>
      <c r="P538" s="274"/>
      <c r="Q538" s="271"/>
    </row>
    <row r="539" spans="1:17" ht="30">
      <c r="A539" s="300" t="s">
        <v>2576</v>
      </c>
      <c r="B539" s="275" t="s">
        <v>451</v>
      </c>
      <c r="C539" s="275" t="s">
        <v>1602</v>
      </c>
      <c r="D539" s="275" t="s">
        <v>7</v>
      </c>
      <c r="E539" s="275" t="s">
        <v>485</v>
      </c>
      <c r="F539" s="278">
        <v>500000</v>
      </c>
      <c r="G539" s="275" t="s">
        <v>1605</v>
      </c>
      <c r="H539" s="275"/>
      <c r="I539" s="284" t="s">
        <v>1973</v>
      </c>
      <c r="J539" s="275" t="s">
        <v>2035</v>
      </c>
      <c r="K539" s="248" t="str">
        <f>IF(M539&gt;9,CONCATENATE(L539,M539),CONCATENATE(L539,"0",M539))</f>
        <v>201605</v>
      </c>
      <c r="L539" s="279">
        <f>YEAR(N539)</f>
        <v>2016</v>
      </c>
      <c r="M539" s="279">
        <f>MONTH(N539)</f>
        <v>5</v>
      </c>
      <c r="N539" s="280">
        <v>42495</v>
      </c>
      <c r="O539" s="280" t="s">
        <v>1603</v>
      </c>
      <c r="P539" s="255"/>
      <c r="Q539" s="279"/>
    </row>
    <row r="540" spans="1:17" ht="29.1" customHeight="1">
      <c r="A540" s="276" t="s">
        <v>2577</v>
      </c>
      <c r="B540" s="196" t="s">
        <v>181</v>
      </c>
      <c r="C540" s="196" t="s">
        <v>1628</v>
      </c>
      <c r="D540" s="196" t="s">
        <v>5</v>
      </c>
      <c r="E540" s="196" t="s">
        <v>621</v>
      </c>
      <c r="F540" s="273">
        <v>150000</v>
      </c>
      <c r="G540" s="196" t="s">
        <v>1627</v>
      </c>
      <c r="H540" s="196"/>
      <c r="I540" s="284" t="s">
        <v>1940</v>
      </c>
      <c r="J540" s="196" t="s">
        <v>2035</v>
      </c>
      <c r="K540" s="270" t="str">
        <f>IF(M540&gt;9,CONCATENATE(L540,M540),CONCATENATE(L540,"0",M540))</f>
        <v>201605</v>
      </c>
      <c r="L540" s="271">
        <f>YEAR(N540)</f>
        <v>2016</v>
      </c>
      <c r="M540" s="271">
        <f>MONTH(N540)</f>
        <v>5</v>
      </c>
      <c r="N540" s="272">
        <v>42495</v>
      </c>
      <c r="O540" s="272" t="s">
        <v>1603</v>
      </c>
      <c r="P540" s="274"/>
      <c r="Q540" s="271"/>
    </row>
    <row r="541" spans="1:17" ht="30" customHeight="1">
      <c r="A541" s="276" t="s">
        <v>2578</v>
      </c>
      <c r="B541" s="196" t="s">
        <v>851</v>
      </c>
      <c r="C541" s="299" t="s">
        <v>1944</v>
      </c>
      <c r="D541" s="196" t="s">
        <v>5</v>
      </c>
      <c r="E541" s="196" t="s">
        <v>528</v>
      </c>
      <c r="F541" s="273">
        <v>200000</v>
      </c>
      <c r="G541" s="196" t="s">
        <v>1605</v>
      </c>
      <c r="H541" s="196"/>
      <c r="I541" s="284" t="s">
        <v>1945</v>
      </c>
      <c r="J541" s="196" t="s">
        <v>2035</v>
      </c>
      <c r="K541" s="270" t="str">
        <f>IF(M541&gt;9,CONCATENATE(L541,M541),CONCATENATE(L541,"0",M541))</f>
        <v>201605</v>
      </c>
      <c r="L541" s="271">
        <f>YEAR(N541)</f>
        <v>2016</v>
      </c>
      <c r="M541" s="271">
        <f>MONTH(N541)</f>
        <v>5</v>
      </c>
      <c r="N541" s="272">
        <v>42493</v>
      </c>
      <c r="O541" s="272" t="s">
        <v>1603</v>
      </c>
      <c r="P541" s="274"/>
      <c r="Q541" s="271"/>
    </row>
    <row r="542" spans="1:17" ht="30" customHeight="1">
      <c r="A542" s="276" t="s">
        <v>2579</v>
      </c>
      <c r="B542" s="196" t="s">
        <v>2580</v>
      </c>
      <c r="C542" s="196" t="s">
        <v>1643</v>
      </c>
      <c r="D542" s="196" t="s">
        <v>1569</v>
      </c>
      <c r="E542" s="196" t="s">
        <v>84</v>
      </c>
      <c r="F542" s="302">
        <v>636000</v>
      </c>
      <c r="G542" s="196" t="s">
        <v>1642</v>
      </c>
      <c r="H542" s="196" t="s">
        <v>2581</v>
      </c>
      <c r="I542" s="284" t="s">
        <v>1310</v>
      </c>
      <c r="J542" s="196" t="s">
        <v>2035</v>
      </c>
      <c r="K542" s="270" t="str">
        <f>IF(M542&gt;9,CONCATENATE(L542,M542),CONCATENATE(L542,"0",M542))</f>
        <v>201605</v>
      </c>
      <c r="L542" s="271">
        <f>YEAR(N542)</f>
        <v>2016</v>
      </c>
      <c r="M542" s="271">
        <f>MONTH(N542)</f>
        <v>5</v>
      </c>
      <c r="N542" s="272">
        <v>42492</v>
      </c>
      <c r="O542" s="272" t="s">
        <v>1603</v>
      </c>
      <c r="P542" s="274" t="s">
        <v>2582</v>
      </c>
      <c r="Q542" s="271"/>
    </row>
    <row r="543" spans="1:17" ht="43.5" customHeight="1">
      <c r="A543" s="276" t="s">
        <v>2579</v>
      </c>
      <c r="B543" s="196" t="s">
        <v>2580</v>
      </c>
      <c r="C543" s="196" t="s">
        <v>1643</v>
      </c>
      <c r="D543" s="196" t="s">
        <v>1569</v>
      </c>
      <c r="E543" s="196" t="s">
        <v>84</v>
      </c>
      <c r="F543" s="273">
        <v>936000</v>
      </c>
      <c r="G543" s="196" t="s">
        <v>1642</v>
      </c>
      <c r="H543" s="196" t="s">
        <v>2581</v>
      </c>
      <c r="I543" s="284" t="s">
        <v>1312</v>
      </c>
      <c r="J543" s="196" t="s">
        <v>2035</v>
      </c>
      <c r="K543" s="270" t="str">
        <f>IF(M543&gt;9,CONCATENATE(L543,M543),CONCATENATE(L543,"0",M543))</f>
        <v>201605</v>
      </c>
      <c r="L543" s="271">
        <f>YEAR(N543)</f>
        <v>2016</v>
      </c>
      <c r="M543" s="271">
        <f>MONTH(N543)</f>
        <v>5</v>
      </c>
      <c r="N543" s="272">
        <v>42492</v>
      </c>
      <c r="O543" s="272" t="s">
        <v>1603</v>
      </c>
      <c r="P543" s="274" t="s">
        <v>2582</v>
      </c>
      <c r="Q543" s="271"/>
    </row>
    <row r="544" spans="1:17" ht="30" customHeight="1">
      <c r="A544" s="276" t="s">
        <v>2579</v>
      </c>
      <c r="B544" s="196" t="s">
        <v>2580</v>
      </c>
      <c r="C544" s="196" t="s">
        <v>1643</v>
      </c>
      <c r="D544" s="196" t="s">
        <v>1569</v>
      </c>
      <c r="E544" s="196" t="s">
        <v>84</v>
      </c>
      <c r="F544" s="273">
        <v>1380000</v>
      </c>
      <c r="G544" s="196" t="s">
        <v>1642</v>
      </c>
      <c r="H544" s="196" t="s">
        <v>2581</v>
      </c>
      <c r="I544" s="284" t="s">
        <v>1337</v>
      </c>
      <c r="J544" s="196" t="s">
        <v>2035</v>
      </c>
      <c r="K544" s="270" t="str">
        <f>IF(M544&gt;9,CONCATENATE(L544,M544),CONCATENATE(L544,"0",M544))</f>
        <v>201605</v>
      </c>
      <c r="L544" s="271">
        <f>YEAR(N544)</f>
        <v>2016</v>
      </c>
      <c r="M544" s="271">
        <f>MONTH(N544)</f>
        <v>5</v>
      </c>
      <c r="N544" s="272">
        <v>42492</v>
      </c>
      <c r="O544" s="272" t="s">
        <v>1603</v>
      </c>
      <c r="P544" s="274"/>
      <c r="Q544" s="271"/>
    </row>
    <row r="545" spans="1:17" ht="30" customHeight="1">
      <c r="A545" s="276" t="s">
        <v>2579</v>
      </c>
      <c r="B545" s="196" t="s">
        <v>2580</v>
      </c>
      <c r="C545" s="196" t="s">
        <v>1643</v>
      </c>
      <c r="D545" s="196" t="s">
        <v>1569</v>
      </c>
      <c r="E545" s="196" t="s">
        <v>84</v>
      </c>
      <c r="F545" s="302">
        <v>324000</v>
      </c>
      <c r="G545" s="196" t="s">
        <v>1642</v>
      </c>
      <c r="H545" s="196" t="s">
        <v>2581</v>
      </c>
      <c r="I545" s="284" t="s">
        <v>1306</v>
      </c>
      <c r="J545" s="196" t="s">
        <v>2035</v>
      </c>
      <c r="K545" s="270" t="str">
        <f>IF(M545&gt;9,CONCATENATE(L545,M545),CONCATENATE(L545,"0",M545))</f>
        <v>201605</v>
      </c>
      <c r="L545" s="271">
        <f>YEAR(N545)</f>
        <v>2016</v>
      </c>
      <c r="M545" s="271">
        <f>MONTH(N545)</f>
        <v>5</v>
      </c>
      <c r="N545" s="272">
        <v>42492</v>
      </c>
      <c r="O545" s="272" t="s">
        <v>1603</v>
      </c>
      <c r="P545" s="274" t="s">
        <v>2582</v>
      </c>
      <c r="Q545" s="271"/>
    </row>
    <row r="546" spans="1:17" ht="29.1" customHeight="1">
      <c r="A546" s="281" t="s">
        <v>2583</v>
      </c>
      <c r="B546" s="196" t="s">
        <v>653</v>
      </c>
      <c r="C546" s="196" t="s">
        <v>1963</v>
      </c>
      <c r="D546" s="196" t="s">
        <v>6</v>
      </c>
      <c r="E546" s="196" t="s">
        <v>712</v>
      </c>
      <c r="F546" s="273">
        <v>500000</v>
      </c>
      <c r="G546" s="196" t="s">
        <v>1564</v>
      </c>
      <c r="H546" s="283" t="s">
        <v>2474</v>
      </c>
      <c r="I546" s="284" t="s">
        <v>1964</v>
      </c>
      <c r="J546" s="196" t="s">
        <v>2035</v>
      </c>
      <c r="K546" s="270" t="str">
        <f>IF(M546&gt;9,CONCATENATE(L546,M546),CONCATENATE(L546,"0",M546))</f>
        <v>201604</v>
      </c>
      <c r="L546" s="271">
        <f>YEAR(N546)</f>
        <v>2016</v>
      </c>
      <c r="M546" s="271">
        <f>MONTH(N546)</f>
        <v>4</v>
      </c>
      <c r="N546" s="272">
        <v>42488</v>
      </c>
      <c r="O546" s="272" t="s">
        <v>1657</v>
      </c>
      <c r="P546" s="274" t="s">
        <v>2584</v>
      </c>
      <c r="Q546" s="271"/>
    </row>
    <row r="547" spans="1:17" ht="45" customHeight="1">
      <c r="A547" s="281" t="s">
        <v>2583</v>
      </c>
      <c r="B547" s="196" t="s">
        <v>653</v>
      </c>
      <c r="C547" s="196" t="s">
        <v>1963</v>
      </c>
      <c r="D547" s="196" t="s">
        <v>6</v>
      </c>
      <c r="E547" s="196" t="s">
        <v>1233</v>
      </c>
      <c r="F547" s="273">
        <v>500000</v>
      </c>
      <c r="G547" s="196" t="s">
        <v>1564</v>
      </c>
      <c r="H547" s="283" t="s">
        <v>2474</v>
      </c>
      <c r="I547" s="284" t="s">
        <v>1229</v>
      </c>
      <c r="J547" s="196" t="s">
        <v>2035</v>
      </c>
      <c r="K547" s="270" t="str">
        <f>IF(M547&gt;9,CONCATENATE(L547,M547),CONCATENATE(L547,"0",M547))</f>
        <v>201604</v>
      </c>
      <c r="L547" s="271">
        <f>YEAR(N547)</f>
        <v>2016</v>
      </c>
      <c r="M547" s="271">
        <f>MONTH(N547)</f>
        <v>4</v>
      </c>
      <c r="N547" s="272">
        <v>42488</v>
      </c>
      <c r="O547" s="272" t="s">
        <v>1657</v>
      </c>
      <c r="P547" s="274" t="s">
        <v>2584</v>
      </c>
      <c r="Q547" s="271"/>
    </row>
    <row r="548" spans="1:17" ht="87" customHeight="1">
      <c r="A548" s="276" t="s">
        <v>2585</v>
      </c>
      <c r="B548" s="196" t="s">
        <v>2586</v>
      </c>
      <c r="C548" s="196" t="s">
        <v>1602</v>
      </c>
      <c r="D548" s="196" t="s">
        <v>4</v>
      </c>
      <c r="E548" s="196" t="s">
        <v>774</v>
      </c>
      <c r="F548" s="273">
        <v>200000</v>
      </c>
      <c r="G548" s="196" t="s">
        <v>1605</v>
      </c>
      <c r="H548" s="196" t="s">
        <v>2390</v>
      </c>
      <c r="I548" s="284" t="s">
        <v>1788</v>
      </c>
      <c r="J548" s="196" t="s">
        <v>2035</v>
      </c>
      <c r="K548" s="270" t="str">
        <f>IF(M548&gt;9,CONCATENATE(L548,M548),CONCATENATE(L548,"0",M548))</f>
        <v>201604</v>
      </c>
      <c r="L548" s="271">
        <f>YEAR(N548)</f>
        <v>2016</v>
      </c>
      <c r="M548" s="271">
        <f>MONTH(N548)</f>
        <v>4</v>
      </c>
      <c r="N548" s="272">
        <v>42478</v>
      </c>
      <c r="O548" s="272" t="s">
        <v>1603</v>
      </c>
      <c r="P548" s="274"/>
      <c r="Q548" s="271"/>
    </row>
    <row r="549" spans="1:17" ht="29.1" customHeight="1">
      <c r="A549" s="276" t="s">
        <v>2587</v>
      </c>
      <c r="B549" s="196" t="s">
        <v>2588</v>
      </c>
      <c r="C549" s="196" t="s">
        <v>1602</v>
      </c>
      <c r="D549" s="196" t="s">
        <v>5</v>
      </c>
      <c r="E549" s="196" t="s">
        <v>1911</v>
      </c>
      <c r="F549" s="273">
        <v>170000</v>
      </c>
      <c r="G549" s="196" t="s">
        <v>1605</v>
      </c>
      <c r="H549" s="196" t="s">
        <v>2390</v>
      </c>
      <c r="I549" s="248" t="s">
        <v>1912</v>
      </c>
      <c r="J549" s="196" t="s">
        <v>2035</v>
      </c>
      <c r="K549" s="270" t="str">
        <f>IF(M549&gt;9,CONCATENATE(L549,M549),CONCATENATE(L549,"0",M549))</f>
        <v>201604</v>
      </c>
      <c r="L549" s="271">
        <f>YEAR(N549)</f>
        <v>2016</v>
      </c>
      <c r="M549" s="271">
        <f>MONTH(N549)</f>
        <v>4</v>
      </c>
      <c r="N549" s="272">
        <v>42475</v>
      </c>
      <c r="O549" s="272" t="s">
        <v>1603</v>
      </c>
      <c r="P549" s="274"/>
      <c r="Q549" s="271"/>
    </row>
    <row r="550" spans="1:17" ht="30" customHeight="1">
      <c r="A550" s="281" t="s">
        <v>2589</v>
      </c>
      <c r="B550" s="196" t="s">
        <v>2590</v>
      </c>
      <c r="C550" s="196" t="s">
        <v>1602</v>
      </c>
      <c r="D550" s="196" t="s">
        <v>5</v>
      </c>
      <c r="E550" s="196" t="s">
        <v>896</v>
      </c>
      <c r="F550" s="273">
        <v>150000</v>
      </c>
      <c r="G550" s="196" t="s">
        <v>1605</v>
      </c>
      <c r="H550" s="196" t="s">
        <v>2390</v>
      </c>
      <c r="I550" s="248" t="s">
        <v>1913</v>
      </c>
      <c r="J550" s="196" t="s">
        <v>2035</v>
      </c>
      <c r="K550" s="270" t="str">
        <f>IF(M550&gt;9,CONCATENATE(L550,M550),CONCATENATE(L550,"0",M550))</f>
        <v>201604</v>
      </c>
      <c r="L550" s="271">
        <f>YEAR(N550)</f>
        <v>2016</v>
      </c>
      <c r="M550" s="271">
        <f>MONTH(N550)</f>
        <v>4</v>
      </c>
      <c r="N550" s="272">
        <v>42472</v>
      </c>
      <c r="O550" s="272" t="s">
        <v>1603</v>
      </c>
      <c r="P550" s="274"/>
      <c r="Q550" s="271"/>
    </row>
    <row r="551" spans="1:17" ht="45" customHeight="1">
      <c r="A551" s="276" t="s">
        <v>1343</v>
      </c>
      <c r="B551" s="196" t="s">
        <v>2591</v>
      </c>
      <c r="C551" s="196" t="s">
        <v>1602</v>
      </c>
      <c r="D551" s="196" t="s">
        <v>4</v>
      </c>
      <c r="E551" s="196" t="s">
        <v>1861</v>
      </c>
      <c r="F551" s="273">
        <v>250000</v>
      </c>
      <c r="G551" s="196" t="s">
        <v>1564</v>
      </c>
      <c r="H551" s="283" t="s">
        <v>2548</v>
      </c>
      <c r="I551" s="284" t="s">
        <v>1342</v>
      </c>
      <c r="J551" s="196" t="s">
        <v>2035</v>
      </c>
      <c r="K551" s="270" t="str">
        <f>IF(M551&gt;9,CONCATENATE(L551,M551),CONCATENATE(L551,"0",M551))</f>
        <v>201604</v>
      </c>
      <c r="L551" s="271">
        <f>YEAR(N551)</f>
        <v>2016</v>
      </c>
      <c r="M551" s="271">
        <f>MONTH(N551)</f>
        <v>4</v>
      </c>
      <c r="N551" s="272">
        <v>42471</v>
      </c>
      <c r="O551" s="272" t="s">
        <v>1603</v>
      </c>
      <c r="P551" s="274"/>
      <c r="Q551" s="271"/>
    </row>
    <row r="552" spans="1:17" ht="75" customHeight="1">
      <c r="A552" s="276" t="s">
        <v>2592</v>
      </c>
      <c r="B552" s="196" t="s">
        <v>2593</v>
      </c>
      <c r="C552" s="196" t="s">
        <v>1628</v>
      </c>
      <c r="D552" s="196" t="s">
        <v>5</v>
      </c>
      <c r="E552" s="196" t="s">
        <v>227</v>
      </c>
      <c r="F552" s="273">
        <v>22000</v>
      </c>
      <c r="G552" s="196" t="s">
        <v>1627</v>
      </c>
      <c r="H552" s="196"/>
      <c r="I552" s="248" t="s">
        <v>1941</v>
      </c>
      <c r="J552" s="196" t="s">
        <v>2041</v>
      </c>
      <c r="K552" s="270" t="str">
        <f>IF(M552&gt;9,CONCATENATE(L552,M552),CONCATENATE(L552,"0",M552))</f>
        <v>201604</v>
      </c>
      <c r="L552" s="271">
        <f>YEAR(N552)</f>
        <v>2016</v>
      </c>
      <c r="M552" s="271">
        <f>MONTH(N552)</f>
        <v>4</v>
      </c>
      <c r="N552" s="272">
        <v>42468</v>
      </c>
      <c r="O552" s="272" t="s">
        <v>1603</v>
      </c>
      <c r="P552" s="274"/>
      <c r="Q552" s="271"/>
    </row>
    <row r="553" spans="1:17" ht="30" customHeight="1">
      <c r="A553" s="276" t="s">
        <v>2594</v>
      </c>
      <c r="B553" s="196" t="s">
        <v>132</v>
      </c>
      <c r="C553" s="196" t="s">
        <v>1602</v>
      </c>
      <c r="D553" s="196" t="s">
        <v>3</v>
      </c>
      <c r="E553" s="196" t="s">
        <v>812</v>
      </c>
      <c r="F553" s="273">
        <v>50000</v>
      </c>
      <c r="G553" s="196" t="s">
        <v>1607</v>
      </c>
      <c r="H553" s="196"/>
      <c r="I553" s="248" t="s">
        <v>1763</v>
      </c>
      <c r="J553" s="196" t="s">
        <v>2041</v>
      </c>
      <c r="K553" s="270" t="str">
        <f>IF(M553&gt;9,CONCATENATE(L553,M553),CONCATENATE(L553,"0",M553))</f>
        <v>201604</v>
      </c>
      <c r="L553" s="271">
        <f>YEAR(N553)</f>
        <v>2016</v>
      </c>
      <c r="M553" s="271">
        <f>MONTH(N553)</f>
        <v>4</v>
      </c>
      <c r="N553" s="272">
        <v>42468</v>
      </c>
      <c r="O553" s="272" t="s">
        <v>1603</v>
      </c>
      <c r="P553" s="274"/>
      <c r="Q553" s="271"/>
    </row>
    <row r="554" spans="1:17" ht="60">
      <c r="A554" s="300" t="s">
        <v>1299</v>
      </c>
      <c r="B554" s="275" t="s">
        <v>2595</v>
      </c>
      <c r="C554" s="275" t="s">
        <v>1648</v>
      </c>
      <c r="D554" s="275" t="s">
        <v>7</v>
      </c>
      <c r="E554" s="275" t="s">
        <v>1965</v>
      </c>
      <c r="F554" s="278">
        <v>700000</v>
      </c>
      <c r="G554" s="275" t="s">
        <v>1564</v>
      </c>
      <c r="H554" s="275" t="s">
        <v>2596</v>
      </c>
      <c r="I554" s="284" t="s">
        <v>1297</v>
      </c>
      <c r="J554" s="275" t="s">
        <v>2035</v>
      </c>
      <c r="K554" s="248" t="str">
        <f>IF(M554&gt;9,CONCATENATE(L554,M554),CONCATENATE(L554,"0",M554))</f>
        <v>201604</v>
      </c>
      <c r="L554" s="279">
        <f>YEAR(N554)</f>
        <v>2016</v>
      </c>
      <c r="M554" s="279">
        <f>MONTH(N554)</f>
        <v>4</v>
      </c>
      <c r="N554" s="280">
        <v>42468</v>
      </c>
      <c r="O554" s="280" t="s">
        <v>1616</v>
      </c>
      <c r="P554" s="255"/>
      <c r="Q554" s="279"/>
    </row>
    <row r="555" spans="1:17" ht="30">
      <c r="A555" s="196" t="s">
        <v>2597</v>
      </c>
      <c r="B555" s="196" t="s">
        <v>2598</v>
      </c>
      <c r="C555" s="196" t="s">
        <v>1602</v>
      </c>
      <c r="D555" s="196" t="s">
        <v>5</v>
      </c>
      <c r="E555" s="196" t="s">
        <v>896</v>
      </c>
      <c r="F555" s="269">
        <v>125000</v>
      </c>
      <c r="G555" s="196" t="s">
        <v>1605</v>
      </c>
      <c r="H555" s="196"/>
      <c r="I555" s="248" t="s">
        <v>1914</v>
      </c>
      <c r="J555" s="196" t="s">
        <v>2035</v>
      </c>
      <c r="K555" s="270" t="str">
        <f>IF(M555&gt;9,CONCATENATE(L555,M555),CONCATENATE(L555,"0",M555))</f>
        <v>201604</v>
      </c>
      <c r="L555" s="271">
        <f>YEAR(N555)</f>
        <v>2016</v>
      </c>
      <c r="M555" s="271">
        <f>MONTH(N555)</f>
        <v>4</v>
      </c>
      <c r="N555" s="272">
        <v>42466</v>
      </c>
      <c r="O555" s="272" t="s">
        <v>1603</v>
      </c>
      <c r="P555" s="196"/>
      <c r="Q555" s="271"/>
    </row>
    <row r="556" spans="1:17" ht="29.1" customHeight="1">
      <c r="A556" s="275" t="s">
        <v>2599</v>
      </c>
      <c r="B556" s="275" t="s">
        <v>451</v>
      </c>
      <c r="C556" s="275" t="s">
        <v>1608</v>
      </c>
      <c r="D556" s="275" t="s">
        <v>7</v>
      </c>
      <c r="E556" s="275" t="s">
        <v>1446</v>
      </c>
      <c r="F556" s="301">
        <v>200000</v>
      </c>
      <c r="G556" s="275" t="s">
        <v>1607</v>
      </c>
      <c r="H556" s="275"/>
      <c r="I556" s="248" t="s">
        <v>1990</v>
      </c>
      <c r="J556" s="275" t="s">
        <v>2035</v>
      </c>
      <c r="K556" s="248" t="str">
        <f>IF(M556&gt;9,CONCATENATE(L556,M556),CONCATENATE(L556,"0",M556))</f>
        <v>201604</v>
      </c>
      <c r="L556" s="279">
        <f>YEAR(N556)</f>
        <v>2016</v>
      </c>
      <c r="M556" s="279">
        <f>MONTH(N556)</f>
        <v>4</v>
      </c>
      <c r="N556" s="280">
        <v>42466</v>
      </c>
      <c r="O556" s="280" t="s">
        <v>1603</v>
      </c>
      <c r="P556" s="275"/>
      <c r="Q556" s="279"/>
    </row>
    <row r="557" spans="1:17" ht="30" customHeight="1">
      <c r="A557" s="275" t="s">
        <v>2600</v>
      </c>
      <c r="B557" s="275" t="s">
        <v>2490</v>
      </c>
      <c r="C557" s="275" t="s">
        <v>1646</v>
      </c>
      <c r="D557" s="275" t="s">
        <v>7</v>
      </c>
      <c r="E557" s="275" t="s">
        <v>232</v>
      </c>
      <c r="F557" s="301">
        <v>1000000</v>
      </c>
      <c r="G557" s="275" t="s">
        <v>1645</v>
      </c>
      <c r="H557" s="300" t="s">
        <v>2601</v>
      </c>
      <c r="I557" s="298" t="s">
        <v>1988</v>
      </c>
      <c r="J557" s="275" t="s">
        <v>2035</v>
      </c>
      <c r="K557" s="248" t="str">
        <f>IF(M557&gt;9,CONCATENATE(L557,M557),CONCATENATE(L557,"0",M557))</f>
        <v>201604</v>
      </c>
      <c r="L557" s="279">
        <f>YEAR(N557)</f>
        <v>2016</v>
      </c>
      <c r="M557" s="279">
        <f>MONTH(N557)</f>
        <v>4</v>
      </c>
      <c r="N557" s="280">
        <v>42465</v>
      </c>
      <c r="O557" s="280" t="s">
        <v>1603</v>
      </c>
      <c r="P557" s="275"/>
      <c r="Q557" s="279"/>
    </row>
    <row r="558" spans="1:17" ht="30">
      <c r="A558" s="196" t="s">
        <v>2602</v>
      </c>
      <c r="B558" s="196" t="s">
        <v>856</v>
      </c>
      <c r="C558" s="196" t="s">
        <v>1628</v>
      </c>
      <c r="D558" s="196" t="s">
        <v>5</v>
      </c>
      <c r="E558" s="196" t="s">
        <v>1942</v>
      </c>
      <c r="F558" s="269">
        <v>368710</v>
      </c>
      <c r="G558" s="196" t="s">
        <v>1627</v>
      </c>
      <c r="H558" s="196" t="s">
        <v>2603</v>
      </c>
      <c r="I558" s="248" t="s">
        <v>1943</v>
      </c>
      <c r="J558" s="196" t="s">
        <v>2041</v>
      </c>
      <c r="K558" s="270" t="str">
        <f>IF(M558&gt;9,CONCATENATE(L558,M558),CONCATENATE(L558,"0",M558))</f>
        <v>201603</v>
      </c>
      <c r="L558" s="271">
        <f>YEAR(N558)</f>
        <v>2016</v>
      </c>
      <c r="M558" s="271">
        <f>MONTH(N558)</f>
        <v>3</v>
      </c>
      <c r="N558" s="272">
        <v>42454</v>
      </c>
      <c r="O558" s="272" t="s">
        <v>1603</v>
      </c>
      <c r="P558" s="196"/>
      <c r="Q558" s="271"/>
    </row>
    <row r="559" spans="1:17" ht="57.95" customHeight="1">
      <c r="A559" s="276" t="s">
        <v>2463</v>
      </c>
      <c r="B559" s="196" t="s">
        <v>106</v>
      </c>
      <c r="C559" s="196" t="s">
        <v>1602</v>
      </c>
      <c r="D559" s="196" t="s">
        <v>2</v>
      </c>
      <c r="E559" s="196" t="s">
        <v>289</v>
      </c>
      <c r="F559" s="269">
        <v>150000</v>
      </c>
      <c r="G559" s="196" t="s">
        <v>1605</v>
      </c>
      <c r="H559" s="196" t="s">
        <v>2390</v>
      </c>
      <c r="I559" s="248" t="s">
        <v>1706</v>
      </c>
      <c r="J559" s="196" t="s">
        <v>2035</v>
      </c>
      <c r="K559" s="270" t="str">
        <f>IF(M559&gt;9,CONCATENATE(L559,M559),CONCATENATE(L559,"0",M559))</f>
        <v>201603</v>
      </c>
      <c r="L559" s="271">
        <f>YEAR(N559)</f>
        <v>2016</v>
      </c>
      <c r="M559" s="271">
        <f>MONTH(N559)</f>
        <v>3</v>
      </c>
      <c r="N559" s="272">
        <v>42452</v>
      </c>
      <c r="O559" s="272" t="s">
        <v>1603</v>
      </c>
      <c r="P559" s="196"/>
      <c r="Q559" s="271"/>
    </row>
    <row r="560" spans="1:17" ht="30">
      <c r="A560" s="196" t="s">
        <v>2604</v>
      </c>
      <c r="B560" s="196" t="s">
        <v>324</v>
      </c>
      <c r="C560" s="196" t="s">
        <v>1602</v>
      </c>
      <c r="D560" s="196" t="s">
        <v>3</v>
      </c>
      <c r="E560" s="196" t="s">
        <v>207</v>
      </c>
      <c r="F560" s="269">
        <v>216332</v>
      </c>
      <c r="G560" s="196" t="s">
        <v>1560</v>
      </c>
      <c r="H560" s="196" t="s">
        <v>2575</v>
      </c>
      <c r="I560" s="248" t="s">
        <v>1762</v>
      </c>
      <c r="J560" s="196" t="s">
        <v>2035</v>
      </c>
      <c r="K560" s="270" t="str">
        <f>IF(M560&gt;9,CONCATENATE(L560,M560),CONCATENATE(L560,"0",M560))</f>
        <v>201603</v>
      </c>
      <c r="L560" s="271">
        <f>YEAR(N560)</f>
        <v>2016</v>
      </c>
      <c r="M560" s="271">
        <f>MONTH(N560)</f>
        <v>3</v>
      </c>
      <c r="N560" s="272">
        <v>42452</v>
      </c>
      <c r="O560" s="272" t="s">
        <v>1603</v>
      </c>
      <c r="P560" s="196"/>
      <c r="Q560" s="271"/>
    </row>
    <row r="561" spans="1:17" ht="29.1" customHeight="1">
      <c r="A561" s="276" t="s">
        <v>2605</v>
      </c>
      <c r="B561" s="196" t="s">
        <v>248</v>
      </c>
      <c r="C561" s="299" t="s">
        <v>1944</v>
      </c>
      <c r="D561" s="196" t="s">
        <v>5</v>
      </c>
      <c r="E561" s="196" t="s">
        <v>528</v>
      </c>
      <c r="F561" s="273">
        <v>200000</v>
      </c>
      <c r="G561" s="196" t="s">
        <v>1605</v>
      </c>
      <c r="H561" s="196"/>
      <c r="I561" s="284" t="s">
        <v>1946</v>
      </c>
      <c r="J561" s="196" t="s">
        <v>2035</v>
      </c>
      <c r="K561" s="270" t="str">
        <f>IF(M561&gt;9,CONCATENATE(L561,M561),CONCATENATE(L561,"0",M561))</f>
        <v>201603</v>
      </c>
      <c r="L561" s="271">
        <f>YEAR(N561)</f>
        <v>2016</v>
      </c>
      <c r="M561" s="271">
        <f>MONTH(N561)</f>
        <v>3</v>
      </c>
      <c r="N561" s="272">
        <v>42451</v>
      </c>
      <c r="O561" s="272" t="s">
        <v>1603</v>
      </c>
      <c r="P561" s="274"/>
      <c r="Q561" s="271"/>
    </row>
    <row r="562" spans="1:17" ht="30">
      <c r="A562" s="196" t="s">
        <v>2426</v>
      </c>
      <c r="B562" s="196" t="s">
        <v>2427</v>
      </c>
      <c r="C562" s="196" t="s">
        <v>1602</v>
      </c>
      <c r="D562" s="196" t="s">
        <v>6</v>
      </c>
      <c r="E562" s="196" t="s">
        <v>2566</v>
      </c>
      <c r="F562" s="269">
        <v>70000</v>
      </c>
      <c r="G562" s="196" t="s">
        <v>1605</v>
      </c>
      <c r="H562" s="196" t="s">
        <v>2390</v>
      </c>
      <c r="I562" s="248" t="s">
        <v>1955</v>
      </c>
      <c r="J562" s="196" t="s">
        <v>2041</v>
      </c>
      <c r="K562" s="270" t="str">
        <f>IF(M562&gt;9,CONCATENATE(L562,M562),CONCATENATE(L562,"0",M562))</f>
        <v>201603</v>
      </c>
      <c r="L562" s="271">
        <f>YEAR(N562)</f>
        <v>2016</v>
      </c>
      <c r="M562" s="271">
        <f>MONTH(N562)</f>
        <v>3</v>
      </c>
      <c r="N562" s="272">
        <v>42449</v>
      </c>
      <c r="O562" s="272" t="s">
        <v>1603</v>
      </c>
      <c r="P562" s="196"/>
      <c r="Q562" s="271"/>
    </row>
    <row r="563" spans="1:17" ht="60" customHeight="1">
      <c r="A563" s="275" t="s">
        <v>2606</v>
      </c>
      <c r="B563" s="275" t="s">
        <v>625</v>
      </c>
      <c r="C563" s="275" t="s">
        <v>1602</v>
      </c>
      <c r="D563" s="275" t="s">
        <v>7</v>
      </c>
      <c r="E563" s="275" t="s">
        <v>494</v>
      </c>
      <c r="F563" s="301">
        <v>500000</v>
      </c>
      <c r="G563" s="275" t="s">
        <v>1605</v>
      </c>
      <c r="H563" s="275" t="s">
        <v>2390</v>
      </c>
      <c r="I563" s="248" t="s">
        <v>1970</v>
      </c>
      <c r="J563" s="275" t="s">
        <v>2041</v>
      </c>
      <c r="K563" s="248" t="str">
        <f>IF(M563&gt;9,CONCATENATE(L563,M563),CONCATENATE(L563,"0",M563))</f>
        <v>201603</v>
      </c>
      <c r="L563" s="279">
        <f>YEAR(N563)</f>
        <v>2016</v>
      </c>
      <c r="M563" s="279">
        <f>MONTH(N563)</f>
        <v>3</v>
      </c>
      <c r="N563" s="280">
        <v>42449</v>
      </c>
      <c r="O563" s="280" t="s">
        <v>1603</v>
      </c>
      <c r="P563" s="275"/>
      <c r="Q563" s="279"/>
    </row>
    <row r="564" spans="1:17" ht="30" customHeight="1">
      <c r="A564" s="196" t="s">
        <v>2517</v>
      </c>
      <c r="B564" s="196" t="s">
        <v>2427</v>
      </c>
      <c r="C564" s="196" t="s">
        <v>1602</v>
      </c>
      <c r="D564" s="196" t="s">
        <v>6</v>
      </c>
      <c r="E564" s="196" t="s">
        <v>712</v>
      </c>
      <c r="F564" s="269">
        <v>200000</v>
      </c>
      <c r="G564" s="196" t="s">
        <v>1605</v>
      </c>
      <c r="H564" s="196" t="s">
        <v>2390</v>
      </c>
      <c r="I564" s="248" t="s">
        <v>1954</v>
      </c>
      <c r="J564" s="196" t="s">
        <v>2041</v>
      </c>
      <c r="K564" s="270" t="str">
        <f>IF(M564&gt;9,CONCATENATE(L564,M564),CONCATENATE(L564,"0",M564))</f>
        <v>201603</v>
      </c>
      <c r="L564" s="271">
        <f>YEAR(N564)</f>
        <v>2016</v>
      </c>
      <c r="M564" s="271">
        <f>MONTH(N564)</f>
        <v>3</v>
      </c>
      <c r="N564" s="272">
        <v>42449</v>
      </c>
      <c r="O564" s="272" t="s">
        <v>1603</v>
      </c>
      <c r="P564" s="196"/>
      <c r="Q564" s="271"/>
    </row>
    <row r="565" spans="1:17" ht="57.95" customHeight="1">
      <c r="A565" s="196" t="s">
        <v>2607</v>
      </c>
      <c r="B565" s="196" t="s">
        <v>2608</v>
      </c>
      <c r="C565" s="196" t="s">
        <v>1602</v>
      </c>
      <c r="D565" s="196" t="s">
        <v>2</v>
      </c>
      <c r="E565" s="196" t="s">
        <v>1251</v>
      </c>
      <c r="F565" s="269">
        <v>200000</v>
      </c>
      <c r="G565" s="196" t="s">
        <v>1560</v>
      </c>
      <c r="H565" s="196" t="s">
        <v>2420</v>
      </c>
      <c r="I565" s="248" t="s">
        <v>1705</v>
      </c>
      <c r="J565" s="196" t="s">
        <v>2041</v>
      </c>
      <c r="K565" s="270" t="str">
        <f>IF(M565&gt;9,CONCATENATE(L565,M565),CONCATENATE(L565,"0",M565))</f>
        <v>201603</v>
      </c>
      <c r="L565" s="271">
        <f>YEAR(N565)</f>
        <v>2016</v>
      </c>
      <c r="M565" s="271">
        <f>MONTH(N565)</f>
        <v>3</v>
      </c>
      <c r="N565" s="272">
        <v>42449</v>
      </c>
      <c r="O565" s="272" t="s">
        <v>1603</v>
      </c>
      <c r="P565" s="196"/>
      <c r="Q565" s="271"/>
    </row>
    <row r="566" spans="1:17" ht="29.1" customHeight="1">
      <c r="A566" s="276" t="s">
        <v>2609</v>
      </c>
      <c r="B566" s="196" t="s">
        <v>1555</v>
      </c>
      <c r="C566" s="196" t="s">
        <v>1826</v>
      </c>
      <c r="D566" s="196" t="s">
        <v>1575</v>
      </c>
      <c r="E566" s="196" t="s">
        <v>626</v>
      </c>
      <c r="F566" s="273">
        <v>430000</v>
      </c>
      <c r="G566" s="196" t="s">
        <v>1564</v>
      </c>
      <c r="H566" s="196" t="s">
        <v>2610</v>
      </c>
      <c r="I566" s="248" t="s">
        <v>1827</v>
      </c>
      <c r="J566" s="196" t="s">
        <v>2035</v>
      </c>
      <c r="K566" s="270" t="str">
        <f>IF(M566&gt;9,CONCATENATE(L566,M566),CONCATENATE(L566,"0",M566))</f>
        <v>201603</v>
      </c>
      <c r="L566" s="271">
        <f>YEAR(N566)</f>
        <v>2016</v>
      </c>
      <c r="M566" s="271">
        <f>MONTH(N566)</f>
        <v>3</v>
      </c>
      <c r="N566" s="272">
        <v>42447</v>
      </c>
      <c r="O566" s="272" t="s">
        <v>1603</v>
      </c>
      <c r="P566" s="274"/>
      <c r="Q566" s="271"/>
    </row>
    <row r="567" spans="1:17" ht="29.1" customHeight="1">
      <c r="A567" s="276" t="s">
        <v>2611</v>
      </c>
      <c r="B567" s="196" t="s">
        <v>2612</v>
      </c>
      <c r="C567" s="196" t="s">
        <v>1602</v>
      </c>
      <c r="D567" s="196" t="s">
        <v>1575</v>
      </c>
      <c r="E567" s="196" t="s">
        <v>3</v>
      </c>
      <c r="F567" s="273">
        <v>450000</v>
      </c>
      <c r="G567" s="196" t="s">
        <v>1564</v>
      </c>
      <c r="H567" s="196" t="s">
        <v>2610</v>
      </c>
      <c r="I567" s="248" t="s">
        <v>1819</v>
      </c>
      <c r="J567" s="196" t="s">
        <v>2035</v>
      </c>
      <c r="K567" s="270" t="str">
        <f>IF(M567&gt;9,CONCATENATE(L567,M567),CONCATENATE(L567,"0",M567))</f>
        <v>201603</v>
      </c>
      <c r="L567" s="271">
        <f>YEAR(N567)</f>
        <v>2016</v>
      </c>
      <c r="M567" s="271">
        <f>MONTH(N567)</f>
        <v>3</v>
      </c>
      <c r="N567" s="272">
        <v>42446</v>
      </c>
      <c r="O567" s="272" t="s">
        <v>1603</v>
      </c>
      <c r="P567" s="274"/>
      <c r="Q567" s="271"/>
    </row>
    <row r="568" spans="1:17" ht="29.1" customHeight="1">
      <c r="A568" s="281" t="s">
        <v>2613</v>
      </c>
      <c r="B568" s="196" t="s">
        <v>2614</v>
      </c>
      <c r="C568" s="196" t="s">
        <v>1602</v>
      </c>
      <c r="D568" s="196" t="s">
        <v>1575</v>
      </c>
      <c r="E568" s="196" t="s">
        <v>812</v>
      </c>
      <c r="F568" s="273">
        <v>400000</v>
      </c>
      <c r="G568" s="196" t="s">
        <v>1564</v>
      </c>
      <c r="H568" s="196" t="s">
        <v>2610</v>
      </c>
      <c r="I568" s="248" t="s">
        <v>1817</v>
      </c>
      <c r="J568" s="196" t="s">
        <v>2035</v>
      </c>
      <c r="K568" s="270" t="str">
        <f>IF(M568&gt;9,CONCATENATE(L568,M568),CONCATENATE(L568,"0",M568))</f>
        <v>201603</v>
      </c>
      <c r="L568" s="271">
        <f>YEAR(N568)</f>
        <v>2016</v>
      </c>
      <c r="M568" s="271">
        <f>MONTH(N568)</f>
        <v>3</v>
      </c>
      <c r="N568" s="272">
        <v>42446</v>
      </c>
      <c r="O568" s="272" t="s">
        <v>1603</v>
      </c>
      <c r="P568" s="274"/>
      <c r="Q568" s="271"/>
    </row>
    <row r="569" spans="1:17" ht="87" customHeight="1">
      <c r="A569" s="196" t="s">
        <v>1358</v>
      </c>
      <c r="B569" s="196" t="s">
        <v>2550</v>
      </c>
      <c r="C569" s="196" t="s">
        <v>1903</v>
      </c>
      <c r="D569" s="196" t="s">
        <v>1585</v>
      </c>
      <c r="E569" s="196" t="s">
        <v>84</v>
      </c>
      <c r="F569" s="269">
        <v>960000</v>
      </c>
      <c r="G569" s="196" t="s">
        <v>1564</v>
      </c>
      <c r="H569" s="196" t="s">
        <v>2302</v>
      </c>
      <c r="I569" s="248" t="s">
        <v>1357</v>
      </c>
      <c r="J569" s="196" t="s">
        <v>2035</v>
      </c>
      <c r="K569" s="270" t="str">
        <f>IF(M569&gt;9,CONCATENATE(L569,M569),CONCATENATE(L569,"0",M569))</f>
        <v>201603</v>
      </c>
      <c r="L569" s="271">
        <f>YEAR(N569)</f>
        <v>2016</v>
      </c>
      <c r="M569" s="271">
        <f>MONTH(N569)</f>
        <v>3</v>
      </c>
      <c r="N569" s="272">
        <v>42445</v>
      </c>
      <c r="O569" s="272" t="s">
        <v>1603</v>
      </c>
      <c r="P569" s="196"/>
      <c r="Q569" s="271"/>
    </row>
    <row r="570" spans="1:17" ht="30" customHeight="1">
      <c r="A570" s="196" t="s">
        <v>2615</v>
      </c>
      <c r="B570" s="196" t="s">
        <v>2616</v>
      </c>
      <c r="C570" s="299" t="s">
        <v>1944</v>
      </c>
      <c r="D570" s="196" t="s">
        <v>5</v>
      </c>
      <c r="E570" s="196" t="s">
        <v>528</v>
      </c>
      <c r="F570" s="269">
        <v>200000</v>
      </c>
      <c r="G570" s="196" t="s">
        <v>1605</v>
      </c>
      <c r="H570" s="196"/>
      <c r="I570" s="284" t="s">
        <v>1947</v>
      </c>
      <c r="J570" s="196" t="s">
        <v>2035</v>
      </c>
      <c r="K570" s="270" t="str">
        <f>IF(M570&gt;9,CONCATENATE(L570,M570),CONCATENATE(L570,"0",M570))</f>
        <v>201603</v>
      </c>
      <c r="L570" s="271">
        <f>YEAR(N570)</f>
        <v>2016</v>
      </c>
      <c r="M570" s="271">
        <f>MONTH(N570)</f>
        <v>3</v>
      </c>
      <c r="N570" s="272">
        <v>42444</v>
      </c>
      <c r="O570" s="272" t="s">
        <v>1603</v>
      </c>
      <c r="P570" s="196"/>
      <c r="Q570" s="271"/>
    </row>
    <row r="571" spans="1:17" ht="30" customHeight="1">
      <c r="A571" s="196" t="s">
        <v>2617</v>
      </c>
      <c r="B571" s="196" t="s">
        <v>177</v>
      </c>
      <c r="C571" s="196" t="s">
        <v>1636</v>
      </c>
      <c r="D571" s="196" t="s">
        <v>5</v>
      </c>
      <c r="E571" s="196" t="s">
        <v>852</v>
      </c>
      <c r="F571" s="269">
        <v>350000</v>
      </c>
      <c r="G571" s="196" t="s">
        <v>1560</v>
      </c>
      <c r="H571" s="196" t="s">
        <v>2420</v>
      </c>
      <c r="I571" s="248" t="s">
        <v>1906</v>
      </c>
      <c r="J571" s="196" t="s">
        <v>2035</v>
      </c>
      <c r="K571" s="270" t="str">
        <f>IF(M571&gt;9,CONCATENATE(L571,M571),CONCATENATE(L571,"0",M571))</f>
        <v>201603</v>
      </c>
      <c r="L571" s="271">
        <f>YEAR(N571)</f>
        <v>2016</v>
      </c>
      <c r="M571" s="271">
        <f>MONTH(N571)</f>
        <v>3</v>
      </c>
      <c r="N571" s="272">
        <v>42444</v>
      </c>
      <c r="O571" s="272" t="s">
        <v>1603</v>
      </c>
      <c r="P571" s="196"/>
      <c r="Q571" s="271"/>
    </row>
    <row r="572" spans="1:17" ht="30" customHeight="1">
      <c r="A572" s="196" t="s">
        <v>1261</v>
      </c>
      <c r="B572" s="285" t="s">
        <v>181</v>
      </c>
      <c r="C572" s="196" t="s">
        <v>1746</v>
      </c>
      <c r="D572" s="196" t="s">
        <v>5</v>
      </c>
      <c r="E572" s="196" t="s">
        <v>305</v>
      </c>
      <c r="F572" s="269">
        <v>1000000</v>
      </c>
      <c r="G572" s="196" t="s">
        <v>1567</v>
      </c>
      <c r="H572" s="196"/>
      <c r="I572" s="284" t="s">
        <v>1259</v>
      </c>
      <c r="J572" s="196" t="s">
        <v>2035</v>
      </c>
      <c r="K572" s="270" t="str">
        <f>IF(M572&gt;9,CONCATENATE(L572,M572),CONCATENATE(L572,"0",M572))</f>
        <v>201603</v>
      </c>
      <c r="L572" s="271">
        <f>YEAR(N572)</f>
        <v>2016</v>
      </c>
      <c r="M572" s="271">
        <f>MONTH(N572)</f>
        <v>3</v>
      </c>
      <c r="N572" s="272">
        <v>42437</v>
      </c>
      <c r="O572" s="272" t="s">
        <v>1657</v>
      </c>
      <c r="P572" s="196"/>
      <c r="Q572" s="271"/>
    </row>
    <row r="573" spans="1:17" ht="60" customHeight="1">
      <c r="A573" s="196" t="s">
        <v>1364</v>
      </c>
      <c r="B573" s="196" t="s">
        <v>2618</v>
      </c>
      <c r="C573" s="196" t="s">
        <v>1826</v>
      </c>
      <c r="D573" s="196" t="s">
        <v>1575</v>
      </c>
      <c r="E573" s="196" t="s">
        <v>232</v>
      </c>
      <c r="F573" s="269">
        <v>323000</v>
      </c>
      <c r="G573" s="196" t="s">
        <v>1564</v>
      </c>
      <c r="H573" s="196" t="s">
        <v>2610</v>
      </c>
      <c r="I573" s="248" t="s">
        <v>1362</v>
      </c>
      <c r="J573" s="196" t="s">
        <v>2035</v>
      </c>
      <c r="K573" s="270" t="str">
        <f>IF(M573&gt;9,CONCATENATE(L573,M573),CONCATENATE(L573,"0",M573))</f>
        <v>201603</v>
      </c>
      <c r="L573" s="271">
        <f>YEAR(N573)</f>
        <v>2016</v>
      </c>
      <c r="M573" s="271">
        <f>MONTH(N573)</f>
        <v>3</v>
      </c>
      <c r="N573" s="272">
        <v>42436</v>
      </c>
      <c r="O573" s="272" t="s">
        <v>1603</v>
      </c>
      <c r="P573" s="196"/>
      <c r="Q573" s="271"/>
    </row>
    <row r="574" spans="1:17" ht="30" customHeight="1">
      <c r="A574" s="196" t="s">
        <v>2619</v>
      </c>
      <c r="B574" s="196" t="s">
        <v>2051</v>
      </c>
      <c r="C574" s="196" t="s">
        <v>1611</v>
      </c>
      <c r="D574" s="196" t="s">
        <v>1995</v>
      </c>
      <c r="E574" s="196" t="s">
        <v>626</v>
      </c>
      <c r="F574" s="269">
        <v>500000</v>
      </c>
      <c r="G574" s="196" t="s">
        <v>1564</v>
      </c>
      <c r="H574" s="276" t="s">
        <v>2418</v>
      </c>
      <c r="I574" s="248" t="s">
        <v>1351</v>
      </c>
      <c r="J574" s="196" t="s">
        <v>2035</v>
      </c>
      <c r="K574" s="270" t="str">
        <f>IF(M574&gt;9,CONCATENATE(L574,M574),CONCATENATE(L574,"0",M574))</f>
        <v>201603</v>
      </c>
      <c r="L574" s="271">
        <f>YEAR(N574)</f>
        <v>2016</v>
      </c>
      <c r="M574" s="271">
        <f>MONTH(N574)</f>
        <v>3</v>
      </c>
      <c r="N574" s="272">
        <v>42433</v>
      </c>
      <c r="O574" s="272" t="s">
        <v>1603</v>
      </c>
      <c r="P574" s="196"/>
      <c r="Q574" s="271"/>
    </row>
    <row r="575" spans="1:17" ht="43.5" customHeight="1">
      <c r="A575" s="283" t="s">
        <v>2620</v>
      </c>
      <c r="B575" s="196" t="s">
        <v>111</v>
      </c>
      <c r="C575" s="196" t="s">
        <v>1602</v>
      </c>
      <c r="D575" s="196" t="s">
        <v>3</v>
      </c>
      <c r="E575" s="196" t="s">
        <v>1759</v>
      </c>
      <c r="F575" s="269">
        <v>100000</v>
      </c>
      <c r="G575" s="196" t="s">
        <v>1605</v>
      </c>
      <c r="H575" s="196" t="s">
        <v>2390</v>
      </c>
      <c r="I575" s="248" t="s">
        <v>1760</v>
      </c>
      <c r="J575" s="196" t="s">
        <v>2035</v>
      </c>
      <c r="K575" s="270" t="str">
        <f>IF(M575&gt;9,CONCATENATE(L575,M575),CONCATENATE(L575,"0",M575))</f>
        <v>201603</v>
      </c>
      <c r="L575" s="271">
        <f>YEAR(N575)</f>
        <v>2016</v>
      </c>
      <c r="M575" s="271">
        <f>MONTH(N575)</f>
        <v>3</v>
      </c>
      <c r="N575" s="272">
        <v>42431</v>
      </c>
      <c r="O575" s="272" t="s">
        <v>1603</v>
      </c>
      <c r="P575" s="196"/>
      <c r="Q575" s="271"/>
    </row>
    <row r="576" spans="1:17" ht="30" customHeight="1">
      <c r="A576" s="276" t="s">
        <v>2621</v>
      </c>
      <c r="B576" s="196" t="s">
        <v>2622</v>
      </c>
      <c r="C576" s="196" t="s">
        <v>1602</v>
      </c>
      <c r="D576" s="196" t="s">
        <v>1582</v>
      </c>
      <c r="E576" s="196" t="s">
        <v>84</v>
      </c>
      <c r="F576" s="269">
        <v>320000</v>
      </c>
      <c r="G576" s="196" t="s">
        <v>1605</v>
      </c>
      <c r="H576" s="196" t="s">
        <v>2390</v>
      </c>
      <c r="I576" s="248" t="s">
        <v>1870</v>
      </c>
      <c r="J576" s="196" t="s">
        <v>2035</v>
      </c>
      <c r="K576" s="270" t="str">
        <f>IF(M576&gt;9,CONCATENATE(L576,M576),CONCATENATE(L576,"0",M576))</f>
        <v>201603</v>
      </c>
      <c r="L576" s="271">
        <f>YEAR(N576)</f>
        <v>2016</v>
      </c>
      <c r="M576" s="271">
        <f>MONTH(N576)</f>
        <v>3</v>
      </c>
      <c r="N576" s="272">
        <v>42431</v>
      </c>
      <c r="O576" s="272" t="s">
        <v>1603</v>
      </c>
      <c r="P576" s="196"/>
      <c r="Q576" s="271"/>
    </row>
    <row r="577" spans="1:17" ht="29.1" customHeight="1">
      <c r="A577" s="283" t="s">
        <v>2623</v>
      </c>
      <c r="B577" s="196" t="s">
        <v>1459</v>
      </c>
      <c r="C577" s="196" t="s">
        <v>1602</v>
      </c>
      <c r="D577" s="196" t="s">
        <v>1577</v>
      </c>
      <c r="E577" s="196" t="s">
        <v>84</v>
      </c>
      <c r="F577" s="269">
        <v>120000</v>
      </c>
      <c r="G577" s="196" t="s">
        <v>1605</v>
      </c>
      <c r="H577" s="196" t="s">
        <v>2390</v>
      </c>
      <c r="I577" s="248" t="s">
        <v>1838</v>
      </c>
      <c r="J577" s="196" t="s">
        <v>2035</v>
      </c>
      <c r="K577" s="270" t="str">
        <f>IF(M577&gt;9,CONCATENATE(L577,M577),CONCATENATE(L577,"0",M577))</f>
        <v>201603</v>
      </c>
      <c r="L577" s="271">
        <f>YEAR(N577)</f>
        <v>2016</v>
      </c>
      <c r="M577" s="271">
        <f>MONTH(N577)</f>
        <v>3</v>
      </c>
      <c r="N577" s="272">
        <v>42431</v>
      </c>
      <c r="O577" s="272" t="s">
        <v>1603</v>
      </c>
      <c r="P577" s="196"/>
      <c r="Q577" s="271"/>
    </row>
    <row r="578" spans="1:17" ht="75">
      <c r="A578" s="196" t="s">
        <v>2624</v>
      </c>
      <c r="B578" s="196" t="s">
        <v>2066</v>
      </c>
      <c r="C578" s="304" t="s">
        <v>1708</v>
      </c>
      <c r="D578" s="196" t="s">
        <v>2</v>
      </c>
      <c r="E578" s="196" t="s">
        <v>1547</v>
      </c>
      <c r="F578" s="269">
        <v>500000</v>
      </c>
      <c r="G578" s="196" t="s">
        <v>1564</v>
      </c>
      <c r="H578" s="283" t="s">
        <v>2406</v>
      </c>
      <c r="I578" s="298" t="s">
        <v>1709</v>
      </c>
      <c r="J578" s="196" t="s">
        <v>2035</v>
      </c>
      <c r="K578" s="270" t="str">
        <f>IF(M578&gt;9,CONCATENATE(L578,M578),CONCATENATE(L578,"0",M578))</f>
        <v>201602</v>
      </c>
      <c r="L578" s="271">
        <f>YEAR(N578)</f>
        <v>2016</v>
      </c>
      <c r="M578" s="271">
        <f>MONTH(N578)</f>
        <v>2</v>
      </c>
      <c r="N578" s="272">
        <v>42426</v>
      </c>
      <c r="O578" s="272" t="s">
        <v>1603</v>
      </c>
      <c r="P578" s="196"/>
      <c r="Q578" s="271"/>
    </row>
    <row r="579" spans="1:17" ht="60" customHeight="1">
      <c r="A579" s="276" t="s">
        <v>2143</v>
      </c>
      <c r="B579" s="196" t="s">
        <v>2625</v>
      </c>
      <c r="C579" s="196" t="s">
        <v>1638</v>
      </c>
      <c r="D579" s="196" t="s">
        <v>1579</v>
      </c>
      <c r="E579" s="196" t="s">
        <v>84</v>
      </c>
      <c r="F579" s="269">
        <v>300000</v>
      </c>
      <c r="G579" s="196" t="s">
        <v>1567</v>
      </c>
      <c r="H579" s="283" t="s">
        <v>2313</v>
      </c>
      <c r="I579" s="248" t="s">
        <v>1370</v>
      </c>
      <c r="J579" s="196" t="s">
        <v>2035</v>
      </c>
      <c r="K579" s="270" t="str">
        <f>IF(M579&gt;9,CONCATENATE(L579,M579),CONCATENATE(L579,"0",M579))</f>
        <v>201602</v>
      </c>
      <c r="L579" s="271">
        <f>YEAR(N579)</f>
        <v>2016</v>
      </c>
      <c r="M579" s="271">
        <f>MONTH(N579)</f>
        <v>2</v>
      </c>
      <c r="N579" s="272">
        <v>42422</v>
      </c>
      <c r="O579" s="272" t="s">
        <v>1619</v>
      </c>
      <c r="P579" s="196"/>
      <c r="Q579" s="271"/>
    </row>
    <row r="580" spans="1:17" ht="30" customHeight="1">
      <c r="A580" s="196" t="s">
        <v>2626</v>
      </c>
      <c r="B580" s="196" t="s">
        <v>2192</v>
      </c>
      <c r="C580" s="277" t="s">
        <v>1640</v>
      </c>
      <c r="D580" s="196" t="s">
        <v>1577</v>
      </c>
      <c r="E580" s="196" t="s">
        <v>84</v>
      </c>
      <c r="F580" s="269">
        <v>2094347</v>
      </c>
      <c r="G580" s="196" t="s">
        <v>1564</v>
      </c>
      <c r="H580" s="196" t="s">
        <v>2627</v>
      </c>
      <c r="I580" s="248" t="s">
        <v>1831</v>
      </c>
      <c r="J580" s="196" t="s">
        <v>2041</v>
      </c>
      <c r="K580" s="270" t="str">
        <f>IF(M580&gt;9,CONCATENATE(L580,M580),CONCATENATE(L580,"0",M580))</f>
        <v>201602</v>
      </c>
      <c r="L580" s="271">
        <f>YEAR(N580)</f>
        <v>2016</v>
      </c>
      <c r="M580" s="271">
        <f>MONTH(N580)</f>
        <v>2</v>
      </c>
      <c r="N580" s="272">
        <v>42420</v>
      </c>
      <c r="O580" s="272" t="s">
        <v>1603</v>
      </c>
      <c r="P580" s="196"/>
      <c r="Q580" s="271"/>
    </row>
    <row r="581" spans="1:17" ht="30" customHeight="1">
      <c r="A581" s="281" t="s">
        <v>2518</v>
      </c>
      <c r="B581" s="196" t="s">
        <v>91</v>
      </c>
      <c r="C581" s="196" t="s">
        <v>1602</v>
      </c>
      <c r="D581" s="196" t="s">
        <v>1582</v>
      </c>
      <c r="E581" s="196" t="s">
        <v>84</v>
      </c>
      <c r="F581" s="269">
        <v>100000</v>
      </c>
      <c r="G581" s="196" t="s">
        <v>1605</v>
      </c>
      <c r="H581" s="196" t="s">
        <v>2390</v>
      </c>
      <c r="I581" s="248" t="s">
        <v>1871</v>
      </c>
      <c r="J581" s="196" t="s">
        <v>2035</v>
      </c>
      <c r="K581" s="270" t="str">
        <f>IF(M581&gt;9,CONCATENATE(L581,M581),CONCATENATE(L581,"0",M581))</f>
        <v>201602</v>
      </c>
      <c r="L581" s="271">
        <f>YEAR(N581)</f>
        <v>2016</v>
      </c>
      <c r="M581" s="271">
        <f>MONTH(N581)</f>
        <v>2</v>
      </c>
      <c r="N581" s="272">
        <v>42417</v>
      </c>
      <c r="O581" s="272" t="s">
        <v>1603</v>
      </c>
      <c r="P581" s="196"/>
      <c r="Q581" s="271"/>
    </row>
    <row r="582" spans="1:17" ht="29.1" customHeight="1">
      <c r="A582" s="305" t="s">
        <v>2628</v>
      </c>
      <c r="B582" s="196" t="s">
        <v>2285</v>
      </c>
      <c r="C582" s="196" t="s">
        <v>1602</v>
      </c>
      <c r="D582" s="196" t="s">
        <v>4</v>
      </c>
      <c r="E582" s="196" t="s">
        <v>1861</v>
      </c>
      <c r="F582" s="269">
        <v>300000</v>
      </c>
      <c r="G582" s="196" t="s">
        <v>1564</v>
      </c>
      <c r="H582" s="196" t="s">
        <v>2466</v>
      </c>
      <c r="I582" s="284" t="s">
        <v>1792</v>
      </c>
      <c r="J582" s="196" t="s">
        <v>2035</v>
      </c>
      <c r="K582" s="270" t="str">
        <f>IF(M582&gt;9,CONCATENATE(L582,M582),CONCATENATE(L582,"0",M582))</f>
        <v>201602</v>
      </c>
      <c r="L582" s="271">
        <f>YEAR(N582)</f>
        <v>2016</v>
      </c>
      <c r="M582" s="271">
        <f>MONTH(N582)</f>
        <v>2</v>
      </c>
      <c r="N582" s="272">
        <v>42409</v>
      </c>
      <c r="O582" s="272" t="s">
        <v>1603</v>
      </c>
      <c r="P582" s="196"/>
      <c r="Q582" s="271"/>
    </row>
    <row r="583" spans="1:17" ht="45">
      <c r="A583" s="276" t="s">
        <v>1361</v>
      </c>
      <c r="B583" s="196" t="s">
        <v>2516</v>
      </c>
      <c r="C583" s="196" t="s">
        <v>1794</v>
      </c>
      <c r="D583" s="196" t="s">
        <v>4</v>
      </c>
      <c r="E583" s="196" t="s">
        <v>1778</v>
      </c>
      <c r="F583" s="269">
        <v>355250</v>
      </c>
      <c r="G583" s="196" t="s">
        <v>1650</v>
      </c>
      <c r="H583" s="283" t="s">
        <v>2629</v>
      </c>
      <c r="I583" s="248" t="s">
        <v>1359</v>
      </c>
      <c r="J583" s="196" t="s">
        <v>2035</v>
      </c>
      <c r="K583" s="270" t="str">
        <f>IF(M583&gt;9,CONCATENATE(L583,M583),CONCATENATE(L583,"0",M583))</f>
        <v>201602</v>
      </c>
      <c r="L583" s="271">
        <f>YEAR(N583)</f>
        <v>2016</v>
      </c>
      <c r="M583" s="271">
        <f>MONTH(N583)</f>
        <v>2</v>
      </c>
      <c r="N583" s="272">
        <v>42409</v>
      </c>
      <c r="O583" s="272" t="s">
        <v>1603</v>
      </c>
      <c r="P583" s="196"/>
      <c r="Q583" s="271"/>
    </row>
    <row r="584" spans="1:17" ht="45">
      <c r="A584" s="281" t="s">
        <v>2630</v>
      </c>
      <c r="B584" s="196" t="s">
        <v>609</v>
      </c>
      <c r="C584" s="196" t="s">
        <v>1794</v>
      </c>
      <c r="D584" s="196" t="s">
        <v>4</v>
      </c>
      <c r="E584" s="196" t="s">
        <v>1778</v>
      </c>
      <c r="F584" s="269">
        <v>3689750</v>
      </c>
      <c r="G584" s="196" t="s">
        <v>1650</v>
      </c>
      <c r="H584" s="283" t="s">
        <v>2629</v>
      </c>
      <c r="I584" s="248" t="s">
        <v>1157</v>
      </c>
      <c r="J584" s="196" t="s">
        <v>2035</v>
      </c>
      <c r="K584" s="270" t="str">
        <f>IF(M584&gt;9,CONCATENATE(L584,M584),CONCATENATE(L584,"0",M584))</f>
        <v>201602</v>
      </c>
      <c r="L584" s="271">
        <f>YEAR(N584)</f>
        <v>2016</v>
      </c>
      <c r="M584" s="271">
        <f>MONTH(N584)</f>
        <v>2</v>
      </c>
      <c r="N584" s="272">
        <v>42409</v>
      </c>
      <c r="O584" s="272" t="s">
        <v>1657</v>
      </c>
      <c r="P584" s="196" t="s">
        <v>2631</v>
      </c>
      <c r="Q584" s="271"/>
    </row>
    <row r="585" spans="1:17" ht="29.1" customHeight="1">
      <c r="A585" s="276" t="s">
        <v>2537</v>
      </c>
      <c r="B585" s="196" t="s">
        <v>2538</v>
      </c>
      <c r="C585" s="196" t="s">
        <v>1638</v>
      </c>
      <c r="D585" s="196" t="s">
        <v>1579</v>
      </c>
      <c r="E585" s="196" t="s">
        <v>84</v>
      </c>
      <c r="F585" s="269">
        <v>250000</v>
      </c>
      <c r="G585" s="196" t="s">
        <v>1567</v>
      </c>
      <c r="H585" s="283" t="s">
        <v>2313</v>
      </c>
      <c r="I585" s="248" t="s">
        <v>1377</v>
      </c>
      <c r="J585" s="196" t="s">
        <v>2035</v>
      </c>
      <c r="K585" s="270" t="str">
        <f>IF(M585&gt;9,CONCATENATE(L585,M585),CONCATENATE(L585,"0",M585))</f>
        <v>201602</v>
      </c>
      <c r="L585" s="271">
        <f>YEAR(N585)</f>
        <v>2016</v>
      </c>
      <c r="M585" s="271">
        <f>MONTH(N585)</f>
        <v>2</v>
      </c>
      <c r="N585" s="272">
        <v>42409</v>
      </c>
      <c r="O585" s="272" t="s">
        <v>1619</v>
      </c>
      <c r="P585" s="196"/>
      <c r="Q585" s="271"/>
    </row>
    <row r="586" spans="1:17" ht="43.5" customHeight="1">
      <c r="A586" s="276" t="s">
        <v>2632</v>
      </c>
      <c r="B586" s="196" t="s">
        <v>527</v>
      </c>
      <c r="C586" s="196" t="s">
        <v>1636</v>
      </c>
      <c r="D586" s="196" t="s">
        <v>5</v>
      </c>
      <c r="E586" s="196" t="s">
        <v>1905</v>
      </c>
      <c r="F586" s="269">
        <v>1300000</v>
      </c>
      <c r="G586" s="196" t="s">
        <v>1560</v>
      </c>
      <c r="H586" s="196" t="s">
        <v>2420</v>
      </c>
      <c r="I586" s="248" t="s">
        <v>1390</v>
      </c>
      <c r="J586" s="196" t="s">
        <v>2035</v>
      </c>
      <c r="K586" s="270" t="str">
        <f>IF(M586&gt;9,CONCATENATE(L586,M586),CONCATENATE(L586,"0",M586))</f>
        <v>201602</v>
      </c>
      <c r="L586" s="271">
        <f>YEAR(N586)</f>
        <v>2016</v>
      </c>
      <c r="M586" s="271">
        <f>MONTH(N586)</f>
        <v>2</v>
      </c>
      <c r="N586" s="272">
        <v>42405</v>
      </c>
      <c r="O586" s="272" t="s">
        <v>1603</v>
      </c>
      <c r="P586" s="196"/>
      <c r="Q586" s="271"/>
    </row>
    <row r="587" spans="1:17" ht="45" customHeight="1">
      <c r="A587" s="276" t="s">
        <v>2633</v>
      </c>
      <c r="B587" s="196" t="s">
        <v>2516</v>
      </c>
      <c r="C587" s="196" t="s">
        <v>1795</v>
      </c>
      <c r="D587" s="196" t="s">
        <v>4</v>
      </c>
      <c r="E587" s="196" t="s">
        <v>1778</v>
      </c>
      <c r="F587" s="269">
        <v>0</v>
      </c>
      <c r="G587" s="196" t="s">
        <v>1564</v>
      </c>
      <c r="H587" s="283" t="s">
        <v>2548</v>
      </c>
      <c r="I587" s="248" t="s">
        <v>1159</v>
      </c>
      <c r="J587" s="196" t="s">
        <v>2035</v>
      </c>
      <c r="K587" s="270" t="str">
        <f>IF(M587&gt;9,CONCATENATE(L587,M587),CONCATENATE(L587,"0",M587))</f>
        <v>201602</v>
      </c>
      <c r="L587" s="271">
        <f>YEAR(N587)</f>
        <v>2016</v>
      </c>
      <c r="M587" s="271">
        <f>MONTH(N587)</f>
        <v>2</v>
      </c>
      <c r="N587" s="272">
        <v>42401</v>
      </c>
      <c r="O587" s="272" t="s">
        <v>1603</v>
      </c>
      <c r="P587" s="196" t="s">
        <v>2634</v>
      </c>
      <c r="Q587" s="271"/>
    </row>
    <row r="588" spans="1:17" ht="60">
      <c r="A588" s="276" t="s">
        <v>2633</v>
      </c>
      <c r="B588" s="196" t="s">
        <v>2516</v>
      </c>
      <c r="C588" s="196" t="s">
        <v>1795</v>
      </c>
      <c r="D588" s="196" t="s">
        <v>4</v>
      </c>
      <c r="E588" s="196" t="s">
        <v>1778</v>
      </c>
      <c r="F588" s="269">
        <v>0</v>
      </c>
      <c r="G588" s="196" t="s">
        <v>1564</v>
      </c>
      <c r="H588" s="283" t="s">
        <v>2548</v>
      </c>
      <c r="I588" s="248" t="s">
        <v>1796</v>
      </c>
      <c r="J588" s="196"/>
      <c r="K588" s="270" t="str">
        <f>IF(M588&gt;9,CONCATENATE(L588,M588),CONCATENATE(L588,"0",M588))</f>
        <v>201602</v>
      </c>
      <c r="L588" s="271">
        <f>YEAR(N588)</f>
        <v>2016</v>
      </c>
      <c r="M588" s="271">
        <f>MONTH(N588)</f>
        <v>2</v>
      </c>
      <c r="N588" s="272">
        <v>42401</v>
      </c>
      <c r="O588" s="272" t="s">
        <v>1603</v>
      </c>
      <c r="P588" s="196" t="s">
        <v>2635</v>
      </c>
      <c r="Q588" s="271"/>
    </row>
    <row r="589" spans="1:17" ht="43.5" customHeight="1">
      <c r="A589" s="276" t="s">
        <v>2636</v>
      </c>
      <c r="B589" s="196" t="s">
        <v>2516</v>
      </c>
      <c r="C589" s="196" t="s">
        <v>1795</v>
      </c>
      <c r="D589" s="196" t="s">
        <v>4</v>
      </c>
      <c r="E589" s="196" t="s">
        <v>1778</v>
      </c>
      <c r="F589" s="269">
        <v>500000</v>
      </c>
      <c r="G589" s="196" t="s">
        <v>1564</v>
      </c>
      <c r="H589" s="283" t="s">
        <v>2548</v>
      </c>
      <c r="I589" s="248" t="s">
        <v>1385</v>
      </c>
      <c r="J589" s="196" t="s">
        <v>2035</v>
      </c>
      <c r="K589" s="270" t="str">
        <f>IF(M589&gt;9,CONCATENATE(L589,M589),CONCATENATE(L589,"0",M589))</f>
        <v>201602</v>
      </c>
      <c r="L589" s="271">
        <f>YEAR(N589)</f>
        <v>2016</v>
      </c>
      <c r="M589" s="271">
        <f>MONTH(N589)</f>
        <v>2</v>
      </c>
      <c r="N589" s="272">
        <v>42401</v>
      </c>
      <c r="O589" s="272" t="s">
        <v>1603</v>
      </c>
      <c r="P589" s="196" t="s">
        <v>2637</v>
      </c>
      <c r="Q589" s="271"/>
    </row>
    <row r="590" spans="1:17" ht="57.95" customHeight="1">
      <c r="A590" s="196" t="s">
        <v>2638</v>
      </c>
      <c r="B590" s="196" t="s">
        <v>2608</v>
      </c>
      <c r="C590" s="196" t="s">
        <v>1636</v>
      </c>
      <c r="D590" s="196" t="s">
        <v>2</v>
      </c>
      <c r="E590" s="196" t="s">
        <v>1251</v>
      </c>
      <c r="F590" s="269">
        <v>200000</v>
      </c>
      <c r="G590" s="196" t="s">
        <v>1560</v>
      </c>
      <c r="H590" s="196" t="s">
        <v>2420</v>
      </c>
      <c r="I590" s="248" t="s">
        <v>1688</v>
      </c>
      <c r="J590" s="196" t="s">
        <v>2041</v>
      </c>
      <c r="K590" s="270" t="str">
        <f>IF(M590&gt;9,CONCATENATE(L590,M590),CONCATENATE(L590,"0",M590))</f>
        <v>201602</v>
      </c>
      <c r="L590" s="271">
        <f>YEAR(N590)</f>
        <v>2016</v>
      </c>
      <c r="M590" s="271">
        <f>MONTH(N590)</f>
        <v>2</v>
      </c>
      <c r="N590" s="272">
        <v>42401</v>
      </c>
      <c r="O590" s="272" t="s">
        <v>1603</v>
      </c>
      <c r="P590" s="196"/>
      <c r="Q590" s="271"/>
    </row>
    <row r="591" spans="1:17" ht="29.1" customHeight="1">
      <c r="A591" s="196" t="s">
        <v>2464</v>
      </c>
      <c r="B591" s="196" t="s">
        <v>2427</v>
      </c>
      <c r="C591" s="196" t="s">
        <v>1602</v>
      </c>
      <c r="D591" s="196" t="s">
        <v>6</v>
      </c>
      <c r="E591" s="196" t="s">
        <v>1956</v>
      </c>
      <c r="F591" s="269">
        <v>50000</v>
      </c>
      <c r="G591" s="196" t="s">
        <v>1605</v>
      </c>
      <c r="H591" s="196" t="s">
        <v>2390</v>
      </c>
      <c r="I591" s="248" t="s">
        <v>1957</v>
      </c>
      <c r="J591" s="196" t="s">
        <v>2041</v>
      </c>
      <c r="K591" s="270" t="str">
        <f>IF(M591&gt;9,CONCATENATE(L591,M591),CONCATENATE(L591,"0",M591))</f>
        <v>201602</v>
      </c>
      <c r="L591" s="271">
        <f>YEAR(N591)</f>
        <v>2016</v>
      </c>
      <c r="M591" s="271">
        <f>MONTH(N591)</f>
        <v>2</v>
      </c>
      <c r="N591" s="272">
        <v>42401</v>
      </c>
      <c r="O591" s="272" t="s">
        <v>1603</v>
      </c>
      <c r="P591" s="196"/>
      <c r="Q591" s="271"/>
    </row>
    <row r="592" spans="1:17" ht="29.1" customHeight="1">
      <c r="A592" s="276" t="s">
        <v>2639</v>
      </c>
      <c r="B592" s="196" t="s">
        <v>2640</v>
      </c>
      <c r="C592" s="196" t="s">
        <v>1948</v>
      </c>
      <c r="D592" s="196" t="s">
        <v>5</v>
      </c>
      <c r="E592" s="196" t="s">
        <v>601</v>
      </c>
      <c r="F592" s="269">
        <v>1056000</v>
      </c>
      <c r="G592" s="196" t="s">
        <v>1564</v>
      </c>
      <c r="H592" s="283" t="s">
        <v>2459</v>
      </c>
      <c r="I592" s="248" t="s">
        <v>1393</v>
      </c>
      <c r="J592" s="196" t="s">
        <v>2035</v>
      </c>
      <c r="K592" s="270" t="str">
        <f>IF(M592&gt;9,CONCATENATE(L592,M592),CONCATENATE(L592,"0",M592))</f>
        <v>201601</v>
      </c>
      <c r="L592" s="271">
        <f>YEAR(N592)</f>
        <v>2016</v>
      </c>
      <c r="M592" s="271">
        <f>MONTH(N592)</f>
        <v>1</v>
      </c>
      <c r="N592" s="272">
        <v>42397</v>
      </c>
      <c r="O592" s="272" t="s">
        <v>1603</v>
      </c>
      <c r="P592" s="196"/>
      <c r="Q592" s="271"/>
    </row>
    <row r="593" spans="1:17" ht="45" customHeight="1">
      <c r="A593" s="283" t="s">
        <v>2641</v>
      </c>
      <c r="B593" s="196" t="s">
        <v>1333</v>
      </c>
      <c r="C593" s="196" t="s">
        <v>1810</v>
      </c>
      <c r="D593" s="196" t="s">
        <v>1569</v>
      </c>
      <c r="E593" s="196" t="s">
        <v>84</v>
      </c>
      <c r="F593" s="269">
        <v>3114309</v>
      </c>
      <c r="G593" s="196" t="s">
        <v>1564</v>
      </c>
      <c r="H593" s="283" t="s">
        <v>2547</v>
      </c>
      <c r="I593" s="298" t="s">
        <v>1330</v>
      </c>
      <c r="J593" s="196" t="s">
        <v>2035</v>
      </c>
      <c r="K593" s="270" t="str">
        <f>IF(M593&gt;9,CONCATENATE(L593,M593),CONCATENATE(L593,"0",M593))</f>
        <v>201601</v>
      </c>
      <c r="L593" s="271">
        <f>YEAR(N593)</f>
        <v>2016</v>
      </c>
      <c r="M593" s="271">
        <f>MONTH(N593)</f>
        <v>1</v>
      </c>
      <c r="N593" s="272">
        <v>42397</v>
      </c>
      <c r="O593" s="272" t="s">
        <v>1603</v>
      </c>
      <c r="P593" s="196"/>
      <c r="Q593" s="271"/>
    </row>
    <row r="594" spans="1:17" ht="30">
      <c r="A594" s="283" t="s">
        <v>2642</v>
      </c>
      <c r="B594" s="196" t="s">
        <v>1142</v>
      </c>
      <c r="C594" s="196" t="s">
        <v>1602</v>
      </c>
      <c r="D594" s="196" t="s">
        <v>1582</v>
      </c>
      <c r="E594" s="196" t="s">
        <v>84</v>
      </c>
      <c r="F594" s="269">
        <v>650000</v>
      </c>
      <c r="G594" s="196" t="s">
        <v>1605</v>
      </c>
      <c r="H594" s="196" t="s">
        <v>2390</v>
      </c>
      <c r="I594" s="248" t="s">
        <v>1872</v>
      </c>
      <c r="J594" s="196" t="s">
        <v>2035</v>
      </c>
      <c r="K594" s="270" t="str">
        <f>IF(M594&gt;9,CONCATENATE(L594,M594),CONCATENATE(L594,"0",M594))</f>
        <v>201601</v>
      </c>
      <c r="L594" s="271">
        <f>YEAR(N594)</f>
        <v>2016</v>
      </c>
      <c r="M594" s="271">
        <f>MONTH(N594)</f>
        <v>1</v>
      </c>
      <c r="N594" s="272">
        <v>42397</v>
      </c>
      <c r="O594" s="272" t="s">
        <v>1603</v>
      </c>
      <c r="P594" s="196"/>
      <c r="Q594" s="271"/>
    </row>
    <row r="595" spans="1:17" ht="45">
      <c r="A595" s="281" t="s">
        <v>2643</v>
      </c>
      <c r="B595" s="196" t="s">
        <v>451</v>
      </c>
      <c r="C595" s="196" t="s">
        <v>1602</v>
      </c>
      <c r="D595" s="196" t="s">
        <v>1583</v>
      </c>
      <c r="E595" s="196" t="s">
        <v>1446</v>
      </c>
      <c r="F595" s="269">
        <v>185563</v>
      </c>
      <c r="G595" s="196" t="s">
        <v>1637</v>
      </c>
      <c r="H595" s="196" t="s">
        <v>2644</v>
      </c>
      <c r="I595" s="248" t="s">
        <v>1883</v>
      </c>
      <c r="J595" s="196" t="s">
        <v>2035</v>
      </c>
      <c r="K595" s="270" t="str">
        <f>IF(M595&gt;9,CONCATENATE(L595,M595),CONCATENATE(L595,"0",M595))</f>
        <v>201601</v>
      </c>
      <c r="L595" s="271">
        <f>YEAR(N595)</f>
        <v>2016</v>
      </c>
      <c r="M595" s="271">
        <f>MONTH(N595)</f>
        <v>1</v>
      </c>
      <c r="N595" s="272">
        <v>42397</v>
      </c>
      <c r="O595" s="272" t="s">
        <v>1603</v>
      </c>
      <c r="P595" s="196"/>
      <c r="Q595" s="271"/>
    </row>
    <row r="596" spans="1:17" ht="45">
      <c r="A596" s="276" t="s">
        <v>2645</v>
      </c>
      <c r="B596" s="91" t="s">
        <v>2646</v>
      </c>
      <c r="C596" s="91" t="s">
        <v>1618</v>
      </c>
      <c r="D596" s="91" t="s">
        <v>6</v>
      </c>
      <c r="E596" s="91" t="s">
        <v>84</v>
      </c>
      <c r="F596" s="92">
        <v>750000</v>
      </c>
      <c r="G596" s="91" t="s">
        <v>1567</v>
      </c>
      <c r="H596" s="78" t="s">
        <v>2477</v>
      </c>
      <c r="I596" s="174" t="s">
        <v>1951</v>
      </c>
      <c r="J596" s="91" t="s">
        <v>2035</v>
      </c>
      <c r="K596" s="93" t="str">
        <f>IF(M596&gt;9,CONCATENATE(L596,M596),CONCATENATE(L596,"0",M596))</f>
        <v>201601</v>
      </c>
      <c r="L596" s="94">
        <f>YEAR(N596)</f>
        <v>2016</v>
      </c>
      <c r="M596" s="94">
        <f>MONTH(N596)</f>
        <v>1</v>
      </c>
      <c r="N596" s="95">
        <v>42388</v>
      </c>
      <c r="O596" s="95" t="s">
        <v>1619</v>
      </c>
      <c r="P596" s="91" t="s">
        <v>2647</v>
      </c>
      <c r="Q596" s="271"/>
    </row>
    <row r="597" spans="1:17" ht="43.5" customHeight="1">
      <c r="A597" s="196" t="s">
        <v>1389</v>
      </c>
      <c r="B597" s="196" t="s">
        <v>1344</v>
      </c>
      <c r="C597" s="196" t="s">
        <v>1618</v>
      </c>
      <c r="D597" s="196" t="s">
        <v>4</v>
      </c>
      <c r="E597" s="196" t="s">
        <v>1861</v>
      </c>
      <c r="F597" s="269">
        <v>1250000</v>
      </c>
      <c r="G597" s="196" t="s">
        <v>1567</v>
      </c>
      <c r="H597" s="283" t="s">
        <v>2477</v>
      </c>
      <c r="I597" s="172" t="s">
        <v>1387</v>
      </c>
      <c r="J597" s="196" t="s">
        <v>2035</v>
      </c>
      <c r="K597" s="270" t="str">
        <f>IF(M597&gt;9,CONCATENATE(L597,M597),CONCATENATE(L597,"0",M597))</f>
        <v>201601</v>
      </c>
      <c r="L597" s="271">
        <f>YEAR(N597)</f>
        <v>2016</v>
      </c>
      <c r="M597" s="271">
        <f>MONTH(N597)</f>
        <v>1</v>
      </c>
      <c r="N597" s="272">
        <v>42385</v>
      </c>
      <c r="O597" s="272" t="s">
        <v>1619</v>
      </c>
      <c r="P597" s="196"/>
      <c r="Q597" s="271"/>
    </row>
    <row r="598" spans="1:17" ht="45" customHeight="1">
      <c r="A598" s="196" t="s">
        <v>2648</v>
      </c>
      <c r="B598" s="196" t="s">
        <v>354</v>
      </c>
      <c r="C598" s="196" t="s">
        <v>1602</v>
      </c>
      <c r="D598" s="196" t="s">
        <v>1580</v>
      </c>
      <c r="E598" s="196" t="s">
        <v>84</v>
      </c>
      <c r="F598" s="269">
        <v>100000</v>
      </c>
      <c r="G598" s="196" t="s">
        <v>1605</v>
      </c>
      <c r="H598" s="196" t="s">
        <v>2390</v>
      </c>
      <c r="I598" s="248" t="s">
        <v>1844</v>
      </c>
      <c r="J598" s="196" t="s">
        <v>2041</v>
      </c>
      <c r="K598" s="270" t="str">
        <f>IF(M598&gt;9,CONCATENATE(L598,M598),CONCATENATE(L598,"0",M598))</f>
        <v>201601</v>
      </c>
      <c r="L598" s="271">
        <f>YEAR(N598)</f>
        <v>2016</v>
      </c>
      <c r="M598" s="271">
        <f>MONTH(N598)</f>
        <v>1</v>
      </c>
      <c r="N598" s="272">
        <v>42384</v>
      </c>
      <c r="O598" s="272" t="s">
        <v>1603</v>
      </c>
      <c r="P598" s="196"/>
      <c r="Q598" s="271"/>
    </row>
    <row r="599" spans="1:17" ht="60">
      <c r="A599" s="196" t="s">
        <v>2649</v>
      </c>
      <c r="B599" s="196" t="s">
        <v>248</v>
      </c>
      <c r="C599" s="196" t="s">
        <v>1863</v>
      </c>
      <c r="D599" s="196" t="s">
        <v>1581</v>
      </c>
      <c r="E599" s="196" t="s">
        <v>596</v>
      </c>
      <c r="F599" s="269">
        <v>118000</v>
      </c>
      <c r="G599" s="196" t="s">
        <v>1564</v>
      </c>
      <c r="H599" s="196" t="s">
        <v>2596</v>
      </c>
      <c r="I599" s="248" t="s">
        <v>1864</v>
      </c>
      <c r="J599" s="196" t="s">
        <v>2035</v>
      </c>
      <c r="K599" s="270">
        <v>201601</v>
      </c>
      <c r="L599" s="271">
        <v>2016</v>
      </c>
      <c r="M599" s="271">
        <v>1</v>
      </c>
      <c r="N599" s="272">
        <v>42381</v>
      </c>
      <c r="O599" s="272" t="s">
        <v>1616</v>
      </c>
      <c r="P599" s="196"/>
      <c r="Q599" s="271"/>
    </row>
    <row r="600" spans="1:17" ht="30">
      <c r="A600" s="196" t="s">
        <v>2650</v>
      </c>
      <c r="B600" s="196" t="s">
        <v>2651</v>
      </c>
      <c r="C600" s="196" t="s">
        <v>1602</v>
      </c>
      <c r="D600" s="196" t="s">
        <v>4</v>
      </c>
      <c r="E600" s="196" t="s">
        <v>481</v>
      </c>
      <c r="F600" s="269">
        <v>207000</v>
      </c>
      <c r="G600" s="196" t="s">
        <v>1564</v>
      </c>
      <c r="H600" s="196" t="s">
        <v>2466</v>
      </c>
      <c r="I600" s="248" t="s">
        <v>1791</v>
      </c>
      <c r="J600" s="196" t="s">
        <v>2035</v>
      </c>
      <c r="K600" s="270" t="str">
        <f>IF(M600&gt;9,CONCATENATE(L600,M600),CONCATENATE(L600,"0",M600))</f>
        <v>201601</v>
      </c>
      <c r="L600" s="271">
        <f>YEAR(N600)</f>
        <v>2016</v>
      </c>
      <c r="M600" s="271">
        <f>MONTH(N600)</f>
        <v>1</v>
      </c>
      <c r="N600" s="272">
        <v>42376</v>
      </c>
      <c r="O600" s="272" t="s">
        <v>1603</v>
      </c>
      <c r="P600" s="196"/>
      <c r="Q600" s="271"/>
    </row>
    <row r="601" spans="1:17" ht="29.1" customHeight="1">
      <c r="A601" s="196" t="s">
        <v>2652</v>
      </c>
      <c r="B601" s="196" t="s">
        <v>2651</v>
      </c>
      <c r="C601" s="196" t="s">
        <v>1602</v>
      </c>
      <c r="D601" s="196" t="s">
        <v>4</v>
      </c>
      <c r="E601" s="196" t="s">
        <v>481</v>
      </c>
      <c r="F601" s="269">
        <v>98000</v>
      </c>
      <c r="G601" s="196" t="s">
        <v>1564</v>
      </c>
      <c r="H601" s="196" t="s">
        <v>2466</v>
      </c>
      <c r="I601" s="248" t="s">
        <v>1395</v>
      </c>
      <c r="J601" s="196" t="s">
        <v>2035</v>
      </c>
      <c r="K601" s="270" t="str">
        <f>IF(M601&gt;9,CONCATENATE(L601,M601),CONCATENATE(L601,"0",M601))</f>
        <v>201601</v>
      </c>
      <c r="L601" s="271">
        <f>YEAR(N601)</f>
        <v>2016</v>
      </c>
      <c r="M601" s="271">
        <f>MONTH(N601)</f>
        <v>1</v>
      </c>
      <c r="N601" s="272">
        <v>42376</v>
      </c>
      <c r="O601" s="272" t="s">
        <v>1603</v>
      </c>
      <c r="P601" s="196"/>
      <c r="Q601" s="271"/>
    </row>
    <row r="602" spans="1:17" ht="30" customHeight="1">
      <c r="A602" s="196" t="s">
        <v>2653</v>
      </c>
      <c r="B602" s="196" t="s">
        <v>2654</v>
      </c>
      <c r="C602" s="196" t="s">
        <v>1602</v>
      </c>
      <c r="D602" s="196" t="s">
        <v>1575</v>
      </c>
      <c r="E602" s="196" t="s">
        <v>812</v>
      </c>
      <c r="F602" s="269">
        <v>500000</v>
      </c>
      <c r="G602" s="196" t="s">
        <v>1564</v>
      </c>
      <c r="H602" s="196" t="s">
        <v>2610</v>
      </c>
      <c r="I602" s="248" t="s">
        <v>1818</v>
      </c>
      <c r="J602" s="196" t="s">
        <v>2035</v>
      </c>
      <c r="K602" s="270" t="str">
        <f>IF(M602&gt;9,CONCATENATE(L602,M602),CONCATENATE(L602,"0",M602))</f>
        <v>201601</v>
      </c>
      <c r="L602" s="271">
        <f>YEAR(N602)</f>
        <v>2016</v>
      </c>
      <c r="M602" s="271">
        <f>MONTH(N602)</f>
        <v>1</v>
      </c>
      <c r="N602" s="272">
        <v>42376</v>
      </c>
      <c r="O602" s="272" t="s">
        <v>1603</v>
      </c>
      <c r="P602" s="196"/>
      <c r="Q602" s="271"/>
    </row>
    <row r="603" spans="1:17" ht="30" customHeight="1">
      <c r="A603" s="196" t="s">
        <v>2402</v>
      </c>
      <c r="B603" s="196" t="s">
        <v>1142</v>
      </c>
      <c r="C603" s="196" t="s">
        <v>1638</v>
      </c>
      <c r="D603" s="196" t="s">
        <v>1579</v>
      </c>
      <c r="E603" s="196" t="s">
        <v>84</v>
      </c>
      <c r="F603" s="269">
        <v>300000</v>
      </c>
      <c r="G603" s="196" t="s">
        <v>1567</v>
      </c>
      <c r="H603" s="196" t="s">
        <v>2253</v>
      </c>
      <c r="I603" s="248" t="s">
        <v>1402</v>
      </c>
      <c r="J603" s="196" t="s">
        <v>2035</v>
      </c>
      <c r="K603" s="270" t="str">
        <f>IF(M603&gt;9,CONCATENATE(L603,M603),CONCATENATE(L603,"0",M603))</f>
        <v>201601</v>
      </c>
      <c r="L603" s="271">
        <f>YEAR(N603)</f>
        <v>2016</v>
      </c>
      <c r="M603" s="271">
        <f>MONTH(N603)</f>
        <v>1</v>
      </c>
      <c r="N603" s="272">
        <v>42376</v>
      </c>
      <c r="O603" s="272" t="s">
        <v>1619</v>
      </c>
      <c r="P603" s="196"/>
      <c r="Q603" s="271"/>
    </row>
    <row r="604" spans="1:17" ht="45">
      <c r="A604" s="196" t="s">
        <v>1401</v>
      </c>
      <c r="B604" s="196" t="s">
        <v>328</v>
      </c>
      <c r="C604" s="196" t="s">
        <v>1636</v>
      </c>
      <c r="D604" s="196" t="s">
        <v>1583</v>
      </c>
      <c r="E604" s="196" t="s">
        <v>84</v>
      </c>
      <c r="F604" s="269">
        <v>890000</v>
      </c>
      <c r="G604" s="196" t="s">
        <v>1560</v>
      </c>
      <c r="H604" s="196" t="s">
        <v>2575</v>
      </c>
      <c r="I604" s="248" t="s">
        <v>1400</v>
      </c>
      <c r="J604" s="196" t="s">
        <v>2035</v>
      </c>
      <c r="K604" s="270" t="str">
        <f>IF(M604&gt;9,CONCATENATE(L604,M604),CONCATENATE(L604,"0",M604))</f>
        <v>201601</v>
      </c>
      <c r="L604" s="271">
        <f>YEAR(N604)</f>
        <v>2016</v>
      </c>
      <c r="M604" s="271">
        <f>MONTH(N604)</f>
        <v>1</v>
      </c>
      <c r="N604" s="272">
        <v>42375</v>
      </c>
      <c r="O604" s="272" t="s">
        <v>1603</v>
      </c>
      <c r="P604" s="196"/>
      <c r="Q604" s="271"/>
    </row>
    <row r="605" spans="1:17" ht="30">
      <c r="A605" s="196" t="s">
        <v>1384</v>
      </c>
      <c r="B605" s="196" t="s">
        <v>1222</v>
      </c>
      <c r="C605" s="196" t="s">
        <v>1638</v>
      </c>
      <c r="D605" s="196" t="s">
        <v>1579</v>
      </c>
      <c r="E605" s="196" t="s">
        <v>84</v>
      </c>
      <c r="F605" s="269">
        <v>500000</v>
      </c>
      <c r="G605" s="196" t="s">
        <v>1567</v>
      </c>
      <c r="H605" s="196" t="s">
        <v>2253</v>
      </c>
      <c r="I605" s="248" t="s">
        <v>1382</v>
      </c>
      <c r="J605" s="196" t="s">
        <v>2035</v>
      </c>
      <c r="K605" s="270" t="str">
        <f>IF(M605&gt;9,CONCATENATE(L605,M605),CONCATENATE(L605,"0",M605))</f>
        <v>201512</v>
      </c>
      <c r="L605" s="271">
        <f>YEAR(N605)</f>
        <v>2015</v>
      </c>
      <c r="M605" s="271">
        <f>MONTH(N605)</f>
        <v>12</v>
      </c>
      <c r="N605" s="272">
        <v>42360</v>
      </c>
      <c r="O605" s="272" t="s">
        <v>1619</v>
      </c>
      <c r="P605" s="196"/>
      <c r="Q605" s="271"/>
    </row>
    <row r="606" spans="1:17" ht="45" customHeight="1">
      <c r="A606" s="283" t="s">
        <v>2564</v>
      </c>
      <c r="B606" s="196" t="s">
        <v>2414</v>
      </c>
      <c r="C606" s="196" t="s">
        <v>1602</v>
      </c>
      <c r="D606" s="196" t="s">
        <v>1583</v>
      </c>
      <c r="E606" s="196" t="s">
        <v>84</v>
      </c>
      <c r="F606" s="269">
        <v>90000</v>
      </c>
      <c r="G606" s="196" t="s">
        <v>1632</v>
      </c>
      <c r="H606" s="196" t="s">
        <v>2453</v>
      </c>
      <c r="I606" s="248" t="s">
        <v>1882</v>
      </c>
      <c r="J606" s="196" t="s">
        <v>2035</v>
      </c>
      <c r="K606" s="270">
        <v>201512</v>
      </c>
      <c r="L606" s="271">
        <v>2015</v>
      </c>
      <c r="M606" s="271">
        <v>12</v>
      </c>
      <c r="N606" s="272">
        <v>42355</v>
      </c>
      <c r="O606" s="272" t="s">
        <v>1603</v>
      </c>
      <c r="P606" s="196"/>
      <c r="Q606" s="271"/>
    </row>
    <row r="607" spans="1:17" ht="30" customHeight="1">
      <c r="A607" s="196" t="s">
        <v>2655</v>
      </c>
      <c r="B607" s="196" t="s">
        <v>2070</v>
      </c>
      <c r="C607" s="196" t="s">
        <v>1602</v>
      </c>
      <c r="D607" s="196" t="s">
        <v>1995</v>
      </c>
      <c r="E607" s="196" t="s">
        <v>84</v>
      </c>
      <c r="F607" s="269">
        <v>359000</v>
      </c>
      <c r="G607" s="196" t="s">
        <v>1605</v>
      </c>
      <c r="H607" s="196" t="s">
        <v>2390</v>
      </c>
      <c r="I607" s="248" t="s">
        <v>1999</v>
      </c>
      <c r="J607" s="196" t="s">
        <v>2041</v>
      </c>
      <c r="K607" s="270" t="str">
        <f>IF(M607&gt;9,CONCATENATE(L607,M607),CONCATENATE(L607,"0",M607))</f>
        <v>201512</v>
      </c>
      <c r="L607" s="271">
        <f>YEAR(N607)</f>
        <v>2015</v>
      </c>
      <c r="M607" s="271">
        <f>MONTH(N607)</f>
        <v>12</v>
      </c>
      <c r="N607" s="272">
        <v>42353</v>
      </c>
      <c r="O607" s="272" t="s">
        <v>1603</v>
      </c>
      <c r="P607" s="196"/>
      <c r="Q607" s="271"/>
    </row>
    <row r="608" spans="1:17" ht="30">
      <c r="A608" s="196" t="s">
        <v>1375</v>
      </c>
      <c r="B608" s="196" t="s">
        <v>2656</v>
      </c>
      <c r="C608" s="196" t="s">
        <v>1638</v>
      </c>
      <c r="D608" s="196" t="s">
        <v>1579</v>
      </c>
      <c r="E608" s="196" t="s">
        <v>84</v>
      </c>
      <c r="F608" s="269">
        <v>300000</v>
      </c>
      <c r="G608" s="196" t="s">
        <v>1567</v>
      </c>
      <c r="H608" s="196" t="s">
        <v>2253</v>
      </c>
      <c r="I608" s="248" t="s">
        <v>1373</v>
      </c>
      <c r="J608" s="196" t="s">
        <v>2035</v>
      </c>
      <c r="K608" s="270" t="str">
        <f>IF(M608&gt;9,CONCATENATE(L608,M608),CONCATENATE(L608,"0",M608))</f>
        <v>201512</v>
      </c>
      <c r="L608" s="271">
        <f>YEAR(N608)</f>
        <v>2015</v>
      </c>
      <c r="M608" s="271">
        <f>MONTH(N608)</f>
        <v>12</v>
      </c>
      <c r="N608" s="272">
        <v>42353</v>
      </c>
      <c r="O608" s="272" t="s">
        <v>1619</v>
      </c>
      <c r="P608" s="196"/>
      <c r="Q608" s="271"/>
    </row>
    <row r="609" spans="1:17" ht="45">
      <c r="A609" s="196" t="s">
        <v>2657</v>
      </c>
      <c r="B609" s="196" t="s">
        <v>451</v>
      </c>
      <c r="C609" s="196" t="s">
        <v>1996</v>
      </c>
      <c r="D609" s="196" t="s">
        <v>1995</v>
      </c>
      <c r="E609" s="196" t="s">
        <v>1446</v>
      </c>
      <c r="F609" s="269">
        <v>500000</v>
      </c>
      <c r="G609" s="196" t="s">
        <v>1564</v>
      </c>
      <c r="H609" s="196" t="s">
        <v>2418</v>
      </c>
      <c r="I609" s="248" t="s">
        <v>1443</v>
      </c>
      <c r="J609" s="196" t="s">
        <v>2041</v>
      </c>
      <c r="K609" s="270" t="str">
        <f>IF(M609&gt;9,CONCATENATE(L609,M609),CONCATENATE(L609,"0",M609))</f>
        <v>201512</v>
      </c>
      <c r="L609" s="271">
        <f>YEAR(N609)</f>
        <v>2015</v>
      </c>
      <c r="M609" s="271">
        <f>MONTH(N609)</f>
        <v>12</v>
      </c>
      <c r="N609" s="272">
        <v>42353</v>
      </c>
      <c r="O609" s="272" t="s">
        <v>1616</v>
      </c>
      <c r="P609" s="196" t="s">
        <v>2658</v>
      </c>
      <c r="Q609" s="271"/>
    </row>
    <row r="610" spans="1:17" ht="57.95" customHeight="1">
      <c r="A610" s="196" t="s">
        <v>2659</v>
      </c>
      <c r="B610" s="196" t="s">
        <v>945</v>
      </c>
      <c r="C610" s="196" t="s">
        <v>1602</v>
      </c>
      <c r="D610" s="196" t="s">
        <v>2</v>
      </c>
      <c r="E610" s="196" t="s">
        <v>2122</v>
      </c>
      <c r="F610" s="269">
        <v>450000</v>
      </c>
      <c r="G610" s="196" t="s">
        <v>1564</v>
      </c>
      <c r="H610" s="196" t="s">
        <v>2660</v>
      </c>
      <c r="I610" s="248" t="s">
        <v>1704</v>
      </c>
      <c r="J610" s="196" t="s">
        <v>2035</v>
      </c>
      <c r="K610" s="270" t="str">
        <f>IF(M610&gt;9,CONCATENATE(L610,M610),CONCATENATE(L610,"0",M610))</f>
        <v>201512</v>
      </c>
      <c r="L610" s="271">
        <f>YEAR(N610)</f>
        <v>2015</v>
      </c>
      <c r="M610" s="271">
        <f>MONTH(N610)</f>
        <v>12</v>
      </c>
      <c r="N610" s="272">
        <v>42340</v>
      </c>
      <c r="O610" s="272" t="s">
        <v>1603</v>
      </c>
      <c r="P610" s="196"/>
      <c r="Q610" s="271"/>
    </row>
    <row r="611" spans="1:17" ht="30">
      <c r="A611" s="196" t="s">
        <v>2661</v>
      </c>
      <c r="B611" s="196" t="s">
        <v>2662</v>
      </c>
      <c r="C611" s="196" t="s">
        <v>1636</v>
      </c>
      <c r="D611" s="196" t="s">
        <v>2</v>
      </c>
      <c r="E611" s="196" t="s">
        <v>272</v>
      </c>
      <c r="F611" s="269">
        <v>84000</v>
      </c>
      <c r="G611" s="196" t="s">
        <v>1560</v>
      </c>
      <c r="H611" s="196" t="s">
        <v>2575</v>
      </c>
      <c r="I611" s="248" t="s">
        <v>1687</v>
      </c>
      <c r="J611" s="196" t="s">
        <v>2035</v>
      </c>
      <c r="K611" s="270" t="str">
        <f>IF(M611&gt;9,CONCATENATE(L611,M611),CONCATENATE(L611,"0",M611))</f>
        <v>201511</v>
      </c>
      <c r="L611" s="271">
        <f>YEAR(N611)</f>
        <v>2015</v>
      </c>
      <c r="M611" s="271">
        <f>MONTH(N611)</f>
        <v>11</v>
      </c>
      <c r="N611" s="272">
        <v>42338</v>
      </c>
      <c r="O611" s="272" t="s">
        <v>1603</v>
      </c>
      <c r="P611" s="196"/>
      <c r="Q611" s="271"/>
    </row>
    <row r="612" spans="1:17" ht="30">
      <c r="A612" s="196" t="s">
        <v>2663</v>
      </c>
      <c r="B612" s="276" t="s">
        <v>248</v>
      </c>
      <c r="C612" s="196" t="s">
        <v>1602</v>
      </c>
      <c r="D612" s="276" t="s">
        <v>5</v>
      </c>
      <c r="E612" s="196" t="s">
        <v>861</v>
      </c>
      <c r="F612" s="273">
        <v>100000</v>
      </c>
      <c r="G612" s="303" t="s">
        <v>1605</v>
      </c>
      <c r="H612" s="196" t="s">
        <v>2390</v>
      </c>
      <c r="I612" s="248" t="s">
        <v>1915</v>
      </c>
      <c r="J612" s="196" t="s">
        <v>2035</v>
      </c>
      <c r="K612" s="270" t="str">
        <f>IF(M612&gt;9,CONCATENATE(L612,M612),CONCATENATE(L612,"0",M612))</f>
        <v>201511</v>
      </c>
      <c r="L612" s="271">
        <f>YEAR(N612)</f>
        <v>2015</v>
      </c>
      <c r="M612" s="271">
        <f>MONTH(N612)</f>
        <v>11</v>
      </c>
      <c r="N612" s="272">
        <v>42331</v>
      </c>
      <c r="O612" s="272" t="s">
        <v>1603</v>
      </c>
      <c r="P612" s="286"/>
      <c r="Q612" s="271"/>
    </row>
    <row r="613" spans="1:17" ht="60">
      <c r="A613" s="196" t="s">
        <v>2664</v>
      </c>
      <c r="B613" s="196" t="s">
        <v>1246</v>
      </c>
      <c r="C613" s="196" t="s">
        <v>1602</v>
      </c>
      <c r="D613" s="196" t="s">
        <v>1575</v>
      </c>
      <c r="E613" s="196" t="s">
        <v>84</v>
      </c>
      <c r="F613" s="269">
        <v>100000</v>
      </c>
      <c r="G613" s="196" t="s">
        <v>1605</v>
      </c>
      <c r="H613" s="196" t="s">
        <v>2390</v>
      </c>
      <c r="I613" s="248" t="s">
        <v>1816</v>
      </c>
      <c r="J613" s="196" t="s">
        <v>2041</v>
      </c>
      <c r="K613" s="270" t="str">
        <f>IF(M613&gt;9,CONCATENATE(L613,M613),CONCATENATE(L613,"0",M613))</f>
        <v>201511</v>
      </c>
      <c r="L613" s="271">
        <f>YEAR(N613)</f>
        <v>2015</v>
      </c>
      <c r="M613" s="271">
        <f>MONTH(N613)</f>
        <v>11</v>
      </c>
      <c r="N613" s="272">
        <v>42331</v>
      </c>
      <c r="O613" s="272" t="s">
        <v>1603</v>
      </c>
      <c r="P613" s="196"/>
      <c r="Q613" s="271"/>
    </row>
    <row r="614" spans="1:17" ht="43.5" customHeight="1">
      <c r="A614" s="196" t="s">
        <v>1381</v>
      </c>
      <c r="B614" s="196" t="s">
        <v>2168</v>
      </c>
      <c r="C614" s="196" t="s">
        <v>1648</v>
      </c>
      <c r="D614" s="196" t="s">
        <v>1581</v>
      </c>
      <c r="E614" s="196" t="s">
        <v>1861</v>
      </c>
      <c r="F614" s="269">
        <v>1200000</v>
      </c>
      <c r="G614" s="196" t="s">
        <v>1564</v>
      </c>
      <c r="H614" s="196" t="s">
        <v>2596</v>
      </c>
      <c r="I614" s="248" t="s">
        <v>1380</v>
      </c>
      <c r="J614" s="196" t="s">
        <v>2035</v>
      </c>
      <c r="K614" s="270" t="str">
        <f>IF(M614&gt;9,CONCATENATE(L614,M614),CONCATENATE(L614,"0",M614))</f>
        <v>201511</v>
      </c>
      <c r="L614" s="271">
        <f>YEAR(N614)</f>
        <v>2015</v>
      </c>
      <c r="M614" s="271">
        <f>MONTH(N614)</f>
        <v>11</v>
      </c>
      <c r="N614" s="272">
        <v>42320</v>
      </c>
      <c r="O614" s="272" t="s">
        <v>1616</v>
      </c>
      <c r="P614" s="196"/>
      <c r="Q614" s="271"/>
    </row>
    <row r="615" spans="1:17" ht="30" customHeight="1">
      <c r="A615" s="196" t="s">
        <v>2465</v>
      </c>
      <c r="B615" s="196" t="s">
        <v>609</v>
      </c>
      <c r="C615" s="196" t="s">
        <v>1602</v>
      </c>
      <c r="D615" s="196" t="s">
        <v>4</v>
      </c>
      <c r="E615" s="196" t="s">
        <v>1861</v>
      </c>
      <c r="F615" s="269">
        <v>600000</v>
      </c>
      <c r="G615" s="196" t="s">
        <v>1564</v>
      </c>
      <c r="H615" s="196" t="s">
        <v>2466</v>
      </c>
      <c r="I615" s="248" t="s">
        <v>1785</v>
      </c>
      <c r="J615" s="196" t="s">
        <v>2035</v>
      </c>
      <c r="K615" s="270" t="str">
        <f>IF(M615&gt;9,CONCATENATE(L615,M615),CONCATENATE(L615,"0",M615))</f>
        <v>201511</v>
      </c>
      <c r="L615" s="271">
        <f>YEAR(N615)</f>
        <v>2015</v>
      </c>
      <c r="M615" s="271">
        <f>MONTH(N615)</f>
        <v>11</v>
      </c>
      <c r="N615" s="272">
        <v>42311</v>
      </c>
      <c r="O615" s="272" t="s">
        <v>1603</v>
      </c>
      <c r="P615" s="196"/>
      <c r="Q615" s="271"/>
    </row>
    <row r="616" spans="1:17" ht="45">
      <c r="A616" s="274" t="s">
        <v>1288</v>
      </c>
      <c r="B616" s="196" t="s">
        <v>2665</v>
      </c>
      <c r="C616" s="196" t="s">
        <v>1746</v>
      </c>
      <c r="D616" s="196" t="s">
        <v>2</v>
      </c>
      <c r="E616" s="196" t="s">
        <v>831</v>
      </c>
      <c r="F616" s="269">
        <v>1800000</v>
      </c>
      <c r="G616" s="196" t="s">
        <v>1567</v>
      </c>
      <c r="H616" s="196" t="s">
        <v>2289</v>
      </c>
      <c r="I616" s="248" t="s">
        <v>1286</v>
      </c>
      <c r="J616" s="196" t="s">
        <v>2035</v>
      </c>
      <c r="K616" s="270" t="str">
        <f>IF(M616&gt;9,CONCATENATE(L616,M616),CONCATENATE(L616,"0",M616))</f>
        <v>201511</v>
      </c>
      <c r="L616" s="271">
        <f>YEAR(N616)</f>
        <v>2015</v>
      </c>
      <c r="M616" s="271">
        <f>MONTH(N616)</f>
        <v>11</v>
      </c>
      <c r="N616" s="272">
        <v>42311</v>
      </c>
      <c r="O616" s="272" t="s">
        <v>1657</v>
      </c>
      <c r="P616" s="196"/>
      <c r="Q616" s="271"/>
    </row>
    <row r="617" spans="1:17" ht="45">
      <c r="A617" s="274" t="s">
        <v>1413</v>
      </c>
      <c r="B617" s="196" t="s">
        <v>2665</v>
      </c>
      <c r="C617" s="196" t="s">
        <v>1618</v>
      </c>
      <c r="D617" s="196" t="s">
        <v>2</v>
      </c>
      <c r="E617" s="196" t="s">
        <v>831</v>
      </c>
      <c r="F617" s="269">
        <v>200000</v>
      </c>
      <c r="G617" s="196" t="s">
        <v>1567</v>
      </c>
      <c r="H617" s="196" t="s">
        <v>2289</v>
      </c>
      <c r="I617" s="248" t="s">
        <v>1412</v>
      </c>
      <c r="J617" s="196" t="s">
        <v>2035</v>
      </c>
      <c r="K617" s="270" t="str">
        <f>IF(M617&gt;9,CONCATENATE(L617,M617),CONCATENATE(L617,"0",M617))</f>
        <v>201511</v>
      </c>
      <c r="L617" s="271">
        <f>YEAR(N617)</f>
        <v>2015</v>
      </c>
      <c r="M617" s="271">
        <f>MONTH(N617)</f>
        <v>11</v>
      </c>
      <c r="N617" s="272">
        <v>42311</v>
      </c>
      <c r="O617" s="272" t="s">
        <v>1619</v>
      </c>
      <c r="P617" s="196"/>
      <c r="Q617" s="271"/>
    </row>
    <row r="618" spans="1:17" ht="60">
      <c r="A618" s="196" t="s">
        <v>2666</v>
      </c>
      <c r="B618" s="196" t="s">
        <v>616</v>
      </c>
      <c r="C618" s="196" t="s">
        <v>1863</v>
      </c>
      <c r="D618" s="196" t="s">
        <v>1581</v>
      </c>
      <c r="E618" s="196" t="s">
        <v>84</v>
      </c>
      <c r="F618" s="269">
        <v>350000</v>
      </c>
      <c r="G618" s="196" t="s">
        <v>1564</v>
      </c>
      <c r="H618" s="196" t="s">
        <v>2596</v>
      </c>
      <c r="I618" s="284" t="s">
        <v>1866</v>
      </c>
      <c r="J618" s="196" t="s">
        <v>2035</v>
      </c>
      <c r="K618" s="270" t="str">
        <f>IF(M618&gt;9,CONCATENATE(L618,M618),CONCATENATE(L618,"0",M618))</f>
        <v>201510</v>
      </c>
      <c r="L618" s="271">
        <f>YEAR(N618)</f>
        <v>2015</v>
      </c>
      <c r="M618" s="271">
        <f>MONTH(N618)</f>
        <v>10</v>
      </c>
      <c r="N618" s="272">
        <v>42305</v>
      </c>
      <c r="O618" s="272" t="s">
        <v>1616</v>
      </c>
      <c r="P618" s="196"/>
      <c r="Q618" s="271"/>
    </row>
    <row r="619" spans="1:17" ht="30">
      <c r="A619" s="196" t="s">
        <v>2667</v>
      </c>
      <c r="B619" s="196" t="s">
        <v>641</v>
      </c>
      <c r="C619" s="196" t="s">
        <v>1636</v>
      </c>
      <c r="D619" s="196" t="s">
        <v>2</v>
      </c>
      <c r="E619" s="196" t="s">
        <v>421</v>
      </c>
      <c r="F619" s="269">
        <v>650000</v>
      </c>
      <c r="G619" s="196" t="s">
        <v>1560</v>
      </c>
      <c r="H619" s="196" t="s">
        <v>2420</v>
      </c>
      <c r="I619" s="248" t="s">
        <v>1694</v>
      </c>
      <c r="J619" s="196" t="s">
        <v>2035</v>
      </c>
      <c r="K619" s="270" t="str">
        <f>IF(M619&gt;9,CONCATENATE(L619,M619),CONCATENATE(L619,"0",M619))</f>
        <v>201510</v>
      </c>
      <c r="L619" s="271">
        <f>YEAR(N619)</f>
        <v>2015</v>
      </c>
      <c r="M619" s="271">
        <f>MONTH(N619)</f>
        <v>10</v>
      </c>
      <c r="N619" s="272">
        <v>42303</v>
      </c>
      <c r="O619" s="272" t="s">
        <v>1603</v>
      </c>
      <c r="P619" s="196"/>
      <c r="Q619" s="271"/>
    </row>
    <row r="620" spans="1:17" ht="30">
      <c r="A620" s="196" t="s">
        <v>2519</v>
      </c>
      <c r="B620" s="196" t="s">
        <v>2425</v>
      </c>
      <c r="C620" s="196" t="s">
        <v>1602</v>
      </c>
      <c r="D620" s="196" t="s">
        <v>1577</v>
      </c>
      <c r="E620" s="196" t="s">
        <v>84</v>
      </c>
      <c r="F620" s="269">
        <v>120000</v>
      </c>
      <c r="G620" s="196" t="s">
        <v>1605</v>
      </c>
      <c r="H620" s="196" t="s">
        <v>2390</v>
      </c>
      <c r="I620" s="248" t="s">
        <v>1836</v>
      </c>
      <c r="J620" s="196" t="s">
        <v>2041</v>
      </c>
      <c r="K620" s="270" t="str">
        <f>IF(M620&gt;9,CONCATENATE(L620,M620),CONCATENATE(L620,"0",M620))</f>
        <v>201510</v>
      </c>
      <c r="L620" s="271">
        <f>YEAR(N620)</f>
        <v>2015</v>
      </c>
      <c r="M620" s="271">
        <f>MONTH(N620)</f>
        <v>10</v>
      </c>
      <c r="N620" s="272">
        <v>42297</v>
      </c>
      <c r="O620" s="272" t="s">
        <v>1603</v>
      </c>
      <c r="P620" s="286"/>
      <c r="Q620" s="271"/>
    </row>
    <row r="621" spans="1:17" ht="30">
      <c r="A621" s="196" t="s">
        <v>2668</v>
      </c>
      <c r="B621" s="276" t="s">
        <v>609</v>
      </c>
      <c r="C621" s="299" t="s">
        <v>1602</v>
      </c>
      <c r="D621" s="196" t="s">
        <v>4</v>
      </c>
      <c r="E621" s="196" t="s">
        <v>1861</v>
      </c>
      <c r="F621" s="273">
        <v>100000</v>
      </c>
      <c r="G621" s="196" t="s">
        <v>1605</v>
      </c>
      <c r="H621" s="196" t="s">
        <v>2390</v>
      </c>
      <c r="I621" s="248" t="s">
        <v>1783</v>
      </c>
      <c r="J621" s="196" t="s">
        <v>2041</v>
      </c>
      <c r="K621" s="270" t="str">
        <f>IF(M621&gt;9,CONCATENATE(L621,M621),CONCATENATE(L621,"0",M621))</f>
        <v>201510</v>
      </c>
      <c r="L621" s="271">
        <f>YEAR(N621)</f>
        <v>2015</v>
      </c>
      <c r="M621" s="271">
        <f>MONTH(N621)</f>
        <v>10</v>
      </c>
      <c r="N621" s="272">
        <v>42286</v>
      </c>
      <c r="O621" s="272" t="s">
        <v>1603</v>
      </c>
      <c r="P621" s="286"/>
      <c r="Q621" s="271"/>
    </row>
    <row r="622" spans="1:17" ht="45">
      <c r="A622" s="196" t="s">
        <v>2276</v>
      </c>
      <c r="B622" s="196" t="s">
        <v>2414</v>
      </c>
      <c r="C622" s="196" t="s">
        <v>1602</v>
      </c>
      <c r="D622" s="196" t="s">
        <v>1583</v>
      </c>
      <c r="E622" s="196" t="s">
        <v>84</v>
      </c>
      <c r="F622" s="269">
        <v>100000</v>
      </c>
      <c r="G622" s="196" t="s">
        <v>1564</v>
      </c>
      <c r="H622" s="296" t="s">
        <v>2327</v>
      </c>
      <c r="I622" s="297" t="s">
        <v>1418</v>
      </c>
      <c r="J622" s="196" t="s">
        <v>2035</v>
      </c>
      <c r="K622" s="270" t="str">
        <f>IF(M622&gt;9,CONCATENATE(L622,M622),CONCATENATE(L622,"0",M622))</f>
        <v>201510</v>
      </c>
      <c r="L622" s="271">
        <f>YEAR(N622)</f>
        <v>2015</v>
      </c>
      <c r="M622" s="271">
        <f>MONTH(N622)</f>
        <v>10</v>
      </c>
      <c r="N622" s="272">
        <v>42284</v>
      </c>
      <c r="O622" s="272" t="s">
        <v>1603</v>
      </c>
      <c r="P622" s="196"/>
      <c r="Q622" s="271"/>
    </row>
    <row r="623" spans="1:17" ht="45">
      <c r="A623" s="196" t="s">
        <v>2349</v>
      </c>
      <c r="B623" s="196" t="s">
        <v>328</v>
      </c>
      <c r="C623" s="196" t="s">
        <v>1602</v>
      </c>
      <c r="D623" s="196" t="s">
        <v>1583</v>
      </c>
      <c r="E623" s="196" t="s">
        <v>84</v>
      </c>
      <c r="F623" s="269">
        <v>150000</v>
      </c>
      <c r="G623" s="196" t="s">
        <v>1564</v>
      </c>
      <c r="H623" s="296" t="s">
        <v>2327</v>
      </c>
      <c r="I623" s="297" t="s">
        <v>1425</v>
      </c>
      <c r="J623" s="196" t="s">
        <v>2035</v>
      </c>
      <c r="K623" s="270" t="str">
        <f>IF(M623&gt;9,CONCATENATE(L623,M623),CONCATENATE(L623,"0",M623))</f>
        <v>201510</v>
      </c>
      <c r="L623" s="271">
        <f>YEAR(N623)</f>
        <v>2015</v>
      </c>
      <c r="M623" s="271">
        <f>MONTH(N623)</f>
        <v>10</v>
      </c>
      <c r="N623" s="272">
        <v>42284</v>
      </c>
      <c r="O623" s="272" t="s">
        <v>1603</v>
      </c>
      <c r="P623" s="196"/>
      <c r="Q623" s="271"/>
    </row>
    <row r="624" spans="1:17" ht="45">
      <c r="A624" s="196" t="s">
        <v>2415</v>
      </c>
      <c r="B624" s="196" t="s">
        <v>328</v>
      </c>
      <c r="C624" s="196" t="s">
        <v>1602</v>
      </c>
      <c r="D624" s="196" t="s">
        <v>1583</v>
      </c>
      <c r="E624" s="196" t="s">
        <v>84</v>
      </c>
      <c r="F624" s="269">
        <v>350000</v>
      </c>
      <c r="G624" s="196" t="s">
        <v>1564</v>
      </c>
      <c r="H624" s="296" t="s">
        <v>2327</v>
      </c>
      <c r="I624" s="248" t="s">
        <v>1881</v>
      </c>
      <c r="J624" s="196" t="s">
        <v>2035</v>
      </c>
      <c r="K624" s="270" t="str">
        <f>IF(M624&gt;9,CONCATENATE(L624,M624),CONCATENATE(L624,"0",M624))</f>
        <v>201510</v>
      </c>
      <c r="L624" s="271">
        <f>YEAR(N624)</f>
        <v>2015</v>
      </c>
      <c r="M624" s="271">
        <f>MONTH(N624)</f>
        <v>10</v>
      </c>
      <c r="N624" s="272">
        <v>42284</v>
      </c>
      <c r="O624" s="272" t="s">
        <v>1603</v>
      </c>
      <c r="P624" s="196"/>
      <c r="Q624" s="271"/>
    </row>
    <row r="625" spans="1:17" ht="45">
      <c r="A625" s="196" t="s">
        <v>2096</v>
      </c>
      <c r="B625" s="196" t="s">
        <v>328</v>
      </c>
      <c r="C625" s="196" t="s">
        <v>1602</v>
      </c>
      <c r="D625" s="196" t="s">
        <v>1583</v>
      </c>
      <c r="E625" s="196" t="s">
        <v>84</v>
      </c>
      <c r="F625" s="269">
        <v>150000</v>
      </c>
      <c r="G625" s="196" t="s">
        <v>1564</v>
      </c>
      <c r="H625" s="296" t="s">
        <v>2327</v>
      </c>
      <c r="I625" s="297" t="s">
        <v>1421</v>
      </c>
      <c r="J625" s="196" t="s">
        <v>2035</v>
      </c>
      <c r="K625" s="270" t="str">
        <f>IF(M625&gt;9,CONCATENATE(L625,M625),CONCATENATE(L625,"0",M625))</f>
        <v>201510</v>
      </c>
      <c r="L625" s="271">
        <f>YEAR(N625)</f>
        <v>2015</v>
      </c>
      <c r="M625" s="271">
        <f>MONTH(N625)</f>
        <v>10</v>
      </c>
      <c r="N625" s="272">
        <v>42284</v>
      </c>
      <c r="O625" s="272" t="s">
        <v>1603</v>
      </c>
      <c r="P625" s="196"/>
      <c r="Q625" s="271"/>
    </row>
    <row r="626" spans="1:17" ht="30">
      <c r="A626" s="196" t="s">
        <v>2623</v>
      </c>
      <c r="B626" s="276" t="s">
        <v>2425</v>
      </c>
      <c r="C626" s="196" t="s">
        <v>1602</v>
      </c>
      <c r="D626" s="196" t="s">
        <v>1577</v>
      </c>
      <c r="E626" s="196" t="s">
        <v>84</v>
      </c>
      <c r="F626" s="273">
        <v>120000</v>
      </c>
      <c r="G626" s="196" t="s">
        <v>1564</v>
      </c>
      <c r="H626" s="196" t="s">
        <v>2669</v>
      </c>
      <c r="I626" s="248"/>
      <c r="J626" s="196" t="s">
        <v>2035</v>
      </c>
      <c r="K626" s="270" t="str">
        <f>IF(M626&gt;9,CONCATENATE(L626,M626),CONCATENATE(L626,"0",M626))</f>
        <v>201510</v>
      </c>
      <c r="L626" s="271">
        <f>YEAR(N626)</f>
        <v>2015</v>
      </c>
      <c r="M626" s="271">
        <f>MONTH(N626)</f>
        <v>10</v>
      </c>
      <c r="N626" s="272">
        <v>42282</v>
      </c>
      <c r="O626" s="272" t="s">
        <v>1603</v>
      </c>
      <c r="P626" s="286"/>
      <c r="Q626" s="271"/>
    </row>
    <row r="627" spans="1:17" ht="30">
      <c r="A627" s="196" t="s">
        <v>2522</v>
      </c>
      <c r="B627" s="276" t="s">
        <v>2425</v>
      </c>
      <c r="C627" s="196" t="s">
        <v>1602</v>
      </c>
      <c r="D627" s="196" t="s">
        <v>1577</v>
      </c>
      <c r="E627" s="196" t="s">
        <v>84</v>
      </c>
      <c r="F627" s="273">
        <v>140000</v>
      </c>
      <c r="G627" s="196" t="s">
        <v>1605</v>
      </c>
      <c r="H627" s="196" t="s">
        <v>2390</v>
      </c>
      <c r="I627" s="248" t="s">
        <v>1835</v>
      </c>
      <c r="J627" s="196" t="s">
        <v>2041</v>
      </c>
      <c r="K627" s="270" t="str">
        <f>IF(M627&gt;9,CONCATENATE(L627,M627),CONCATENATE(L627,"0",M627))</f>
        <v>201510</v>
      </c>
      <c r="L627" s="271">
        <f>YEAR(N627)</f>
        <v>2015</v>
      </c>
      <c r="M627" s="271">
        <f>MONTH(N627)</f>
        <v>10</v>
      </c>
      <c r="N627" s="272">
        <v>42282</v>
      </c>
      <c r="O627" s="272" t="s">
        <v>1603</v>
      </c>
      <c r="P627" s="286"/>
      <c r="Q627" s="271"/>
    </row>
    <row r="628" spans="1:17" ht="45.6" customHeight="1">
      <c r="A628" s="196" t="s">
        <v>2520</v>
      </c>
      <c r="B628" s="276" t="s">
        <v>2425</v>
      </c>
      <c r="C628" s="196" t="s">
        <v>1602</v>
      </c>
      <c r="D628" s="196" t="s">
        <v>1577</v>
      </c>
      <c r="E628" s="196" t="s">
        <v>84</v>
      </c>
      <c r="F628" s="273">
        <v>180000</v>
      </c>
      <c r="G628" s="196" t="s">
        <v>1605</v>
      </c>
      <c r="H628" s="196" t="s">
        <v>2390</v>
      </c>
      <c r="I628" s="248" t="s">
        <v>1834</v>
      </c>
      <c r="J628" s="196" t="s">
        <v>2041</v>
      </c>
      <c r="K628" s="270" t="str">
        <f>IF(M628&gt;9,CONCATENATE(L628,M628),CONCATENATE(L628,"0",M628))</f>
        <v>201510</v>
      </c>
      <c r="L628" s="271">
        <f>YEAR(N628)</f>
        <v>2015</v>
      </c>
      <c r="M628" s="271">
        <f>MONTH(N628)</f>
        <v>10</v>
      </c>
      <c r="N628" s="272">
        <v>42282</v>
      </c>
      <c r="O628" s="272" t="s">
        <v>1603</v>
      </c>
      <c r="P628" s="286"/>
      <c r="Q628" s="271"/>
    </row>
    <row r="629" spans="1:17" ht="45">
      <c r="A629" s="276" t="s">
        <v>2521</v>
      </c>
      <c r="B629" s="276" t="s">
        <v>2425</v>
      </c>
      <c r="C629" s="196" t="s">
        <v>1602</v>
      </c>
      <c r="D629" s="196" t="s">
        <v>1577</v>
      </c>
      <c r="E629" s="196" t="s">
        <v>84</v>
      </c>
      <c r="F629" s="273">
        <v>90000</v>
      </c>
      <c r="G629" s="196" t="s">
        <v>1605</v>
      </c>
      <c r="H629" s="196" t="s">
        <v>2390</v>
      </c>
      <c r="I629" s="248" t="s">
        <v>1833</v>
      </c>
      <c r="J629" s="196" t="s">
        <v>2041</v>
      </c>
      <c r="K629" s="270" t="str">
        <f>IF(M629&gt;9,CONCATENATE(L629,M629),CONCATENATE(L629,"0",M629))</f>
        <v>201510</v>
      </c>
      <c r="L629" s="271">
        <f>YEAR(N629)</f>
        <v>2015</v>
      </c>
      <c r="M629" s="271">
        <f>MONTH(N629)</f>
        <v>10</v>
      </c>
      <c r="N629" s="272">
        <v>42282</v>
      </c>
      <c r="O629" s="272" t="s">
        <v>1603</v>
      </c>
      <c r="P629" s="286"/>
      <c r="Q629" s="271"/>
    </row>
    <row r="630" spans="1:17" ht="45">
      <c r="A630" s="196" t="s">
        <v>2521</v>
      </c>
      <c r="B630" s="196" t="s">
        <v>2425</v>
      </c>
      <c r="C630" s="196" t="s">
        <v>1602</v>
      </c>
      <c r="D630" s="196" t="s">
        <v>1577</v>
      </c>
      <c r="E630" s="196" t="s">
        <v>84</v>
      </c>
      <c r="F630" s="269">
        <v>10000</v>
      </c>
      <c r="G630" s="196" t="s">
        <v>1605</v>
      </c>
      <c r="H630" s="196" t="s">
        <v>2390</v>
      </c>
      <c r="I630" s="248" t="s">
        <v>1833</v>
      </c>
      <c r="J630" s="196" t="s">
        <v>2041</v>
      </c>
      <c r="K630" s="270" t="str">
        <f>IF(M630&gt;9,CONCATENATE(L630,M630),CONCATENATE(L630,"0",M630))</f>
        <v>201510</v>
      </c>
      <c r="L630" s="271">
        <f>YEAR(N630)</f>
        <v>2015</v>
      </c>
      <c r="M630" s="271">
        <f>MONTH(N630)</f>
        <v>10</v>
      </c>
      <c r="N630" s="272">
        <v>42282</v>
      </c>
      <c r="O630" s="272" t="s">
        <v>1603</v>
      </c>
      <c r="P630" s="196"/>
      <c r="Q630" s="271"/>
    </row>
    <row r="631" spans="1:17" ht="39" customHeight="1">
      <c r="A631" s="196" t="s">
        <v>2521</v>
      </c>
      <c r="B631" s="196" t="s">
        <v>2425</v>
      </c>
      <c r="C631" s="196" t="s">
        <v>1602</v>
      </c>
      <c r="D631" s="196" t="s">
        <v>1577</v>
      </c>
      <c r="E631" s="196" t="s">
        <v>84</v>
      </c>
      <c r="F631" s="269">
        <v>110000</v>
      </c>
      <c r="G631" s="196" t="s">
        <v>1605</v>
      </c>
      <c r="H631" s="196" t="s">
        <v>2390</v>
      </c>
      <c r="I631" s="248" t="s">
        <v>1833</v>
      </c>
      <c r="J631" s="196" t="s">
        <v>2041</v>
      </c>
      <c r="K631" s="270" t="str">
        <f>IF(M631&gt;9,CONCATENATE(L631,M631),CONCATENATE(L631,"0",M631))</f>
        <v>201510</v>
      </c>
      <c r="L631" s="271">
        <f>YEAR(N631)</f>
        <v>2015</v>
      </c>
      <c r="M631" s="271">
        <f>MONTH(N631)</f>
        <v>10</v>
      </c>
      <c r="N631" s="272">
        <v>42282</v>
      </c>
      <c r="O631" s="272" t="s">
        <v>1603</v>
      </c>
      <c r="P631" s="196"/>
      <c r="Q631" s="271"/>
    </row>
    <row r="632" spans="1:17" ht="30">
      <c r="A632" s="196" t="s">
        <v>2670</v>
      </c>
      <c r="B632" s="196" t="s">
        <v>673</v>
      </c>
      <c r="C632" s="196" t="s">
        <v>1636</v>
      </c>
      <c r="D632" s="196" t="s">
        <v>2</v>
      </c>
      <c r="E632" s="196" t="s">
        <v>781</v>
      </c>
      <c r="F632" s="269">
        <v>499831</v>
      </c>
      <c r="G632" s="196" t="s">
        <v>1560</v>
      </c>
      <c r="H632" s="196" t="s">
        <v>2420</v>
      </c>
      <c r="I632" s="248" t="s">
        <v>1698</v>
      </c>
      <c r="J632" s="196" t="s">
        <v>2035</v>
      </c>
      <c r="K632" s="270" t="str">
        <f>IF(M632&gt;9,CONCATENATE(L632,M632),CONCATENATE(L632,"0",M632))</f>
        <v>201509</v>
      </c>
      <c r="L632" s="271">
        <f>YEAR(N632)</f>
        <v>2015</v>
      </c>
      <c r="M632" s="271">
        <f>MONTH(N632)</f>
        <v>9</v>
      </c>
      <c r="N632" s="272">
        <v>42276</v>
      </c>
      <c r="O632" s="272" t="s">
        <v>1603</v>
      </c>
      <c r="P632" s="196"/>
      <c r="Q632" s="271"/>
    </row>
    <row r="633" spans="1:17" ht="29.1" customHeight="1">
      <c r="A633" s="196" t="s">
        <v>2671</v>
      </c>
      <c r="B633" s="196" t="s">
        <v>2404</v>
      </c>
      <c r="C633" s="196" t="s">
        <v>1636</v>
      </c>
      <c r="D633" s="196" t="s">
        <v>2</v>
      </c>
      <c r="E633" s="197" t="s">
        <v>107</v>
      </c>
      <c r="F633" s="269">
        <v>580309</v>
      </c>
      <c r="G633" s="196" t="s">
        <v>1560</v>
      </c>
      <c r="H633" s="196" t="s">
        <v>2420</v>
      </c>
      <c r="I633" s="248" t="s">
        <v>1691</v>
      </c>
      <c r="J633" s="196" t="s">
        <v>2035</v>
      </c>
      <c r="K633" s="270" t="str">
        <f>IF(M633&gt;9,CONCATENATE(L633,M633),CONCATENATE(L633,"0",M633))</f>
        <v>201509</v>
      </c>
      <c r="L633" s="271">
        <f>YEAR(N633)</f>
        <v>2015</v>
      </c>
      <c r="M633" s="271">
        <f>MONTH(N633)</f>
        <v>9</v>
      </c>
      <c r="N633" s="272">
        <v>42276</v>
      </c>
      <c r="O633" s="272" t="s">
        <v>1603</v>
      </c>
      <c r="P633" s="196"/>
      <c r="Q633" s="271"/>
    </row>
    <row r="634" spans="1:17" ht="45">
      <c r="A634" s="196" t="s">
        <v>1398</v>
      </c>
      <c r="B634" s="276" t="s">
        <v>2467</v>
      </c>
      <c r="C634" s="196" t="s">
        <v>1811</v>
      </c>
      <c r="D634" s="196" t="s">
        <v>1569</v>
      </c>
      <c r="E634" s="196" t="s">
        <v>84</v>
      </c>
      <c r="F634" s="273">
        <v>906400</v>
      </c>
      <c r="G634" s="303" t="s">
        <v>1564</v>
      </c>
      <c r="H634" s="196" t="s">
        <v>2468</v>
      </c>
      <c r="I634" s="248" t="s">
        <v>1396</v>
      </c>
      <c r="J634" s="196" t="s">
        <v>2035</v>
      </c>
      <c r="K634" s="270" t="str">
        <f>IF(M634&gt;9,CONCATENATE(L634,M634),CONCATENATE(L634,"0",M634))</f>
        <v>201509</v>
      </c>
      <c r="L634" s="271">
        <f>YEAR(N634)</f>
        <v>2015</v>
      </c>
      <c r="M634" s="271">
        <f>MONTH(N634)</f>
        <v>9</v>
      </c>
      <c r="N634" s="272">
        <v>42271</v>
      </c>
      <c r="O634" s="272" t="s">
        <v>1603</v>
      </c>
      <c r="P634" s="286"/>
      <c r="Q634" s="271"/>
    </row>
    <row r="635" spans="1:17" ht="30">
      <c r="A635" s="196" t="s">
        <v>2672</v>
      </c>
      <c r="B635" s="196" t="s">
        <v>2673</v>
      </c>
      <c r="C635" s="196" t="s">
        <v>1636</v>
      </c>
      <c r="D635" s="196" t="s">
        <v>2</v>
      </c>
      <c r="E635" s="196" t="s">
        <v>1692</v>
      </c>
      <c r="F635" s="269">
        <v>137000</v>
      </c>
      <c r="G635" s="196" t="s">
        <v>1560</v>
      </c>
      <c r="H635" s="196" t="s">
        <v>2420</v>
      </c>
      <c r="I635" s="248" t="s">
        <v>1693</v>
      </c>
      <c r="J635" s="196" t="s">
        <v>2041</v>
      </c>
      <c r="K635" s="270" t="str">
        <f>IF(M635&gt;9,CONCATENATE(L635,M635),CONCATENATE(L635,"0",M635))</f>
        <v>201509</v>
      </c>
      <c r="L635" s="271">
        <f>YEAR(N635)</f>
        <v>2015</v>
      </c>
      <c r="M635" s="271">
        <f>MONTH(N635)</f>
        <v>9</v>
      </c>
      <c r="N635" s="272">
        <v>42262</v>
      </c>
      <c r="O635" s="272" t="s">
        <v>1603</v>
      </c>
      <c r="P635" s="196"/>
      <c r="Q635" s="271"/>
    </row>
    <row r="636" spans="1:17" ht="29.1" customHeight="1">
      <c r="A636" s="275" t="s">
        <v>2674</v>
      </c>
      <c r="B636" s="275" t="s">
        <v>451</v>
      </c>
      <c r="C636" s="275"/>
      <c r="D636" s="275" t="s">
        <v>7</v>
      </c>
      <c r="E636" s="275" t="s">
        <v>385</v>
      </c>
      <c r="F636" s="301">
        <v>500000</v>
      </c>
      <c r="G636" s="275" t="s">
        <v>1607</v>
      </c>
      <c r="H636" s="297" t="s">
        <v>2675</v>
      </c>
      <c r="I636" s="248" t="s">
        <v>1978</v>
      </c>
      <c r="J636" s="275" t="s">
        <v>2041</v>
      </c>
      <c r="K636" s="248" t="str">
        <f>IF(M636&gt;9,CONCATENATE(L636,M636),CONCATENATE(L636,"0",M636))</f>
        <v>201509</v>
      </c>
      <c r="L636" s="279">
        <f>YEAR(N636)</f>
        <v>2015</v>
      </c>
      <c r="M636" s="279">
        <f>MONTH(N636)</f>
        <v>9</v>
      </c>
      <c r="N636" s="280">
        <v>42262</v>
      </c>
      <c r="O636" s="280" t="s">
        <v>1603</v>
      </c>
      <c r="P636" s="275" t="s">
        <v>2676</v>
      </c>
      <c r="Q636" s="279"/>
    </row>
    <row r="637" spans="1:17" ht="43.5" customHeight="1">
      <c r="A637" s="196" t="s">
        <v>2520</v>
      </c>
      <c r="B637" s="276" t="s">
        <v>2425</v>
      </c>
      <c r="C637" s="196" t="s">
        <v>1602</v>
      </c>
      <c r="D637" s="196" t="s">
        <v>1577</v>
      </c>
      <c r="E637" s="196" t="s">
        <v>84</v>
      </c>
      <c r="F637" s="273">
        <v>75000</v>
      </c>
      <c r="G637" s="196" t="s">
        <v>1605</v>
      </c>
      <c r="H637" s="196" t="s">
        <v>2390</v>
      </c>
      <c r="I637" s="248" t="s">
        <v>1834</v>
      </c>
      <c r="J637" s="196" t="s">
        <v>2041</v>
      </c>
      <c r="K637" s="270" t="str">
        <f>IF(M637&gt;9,CONCATENATE(L637,M637),CONCATENATE(L637,"0",M637))</f>
        <v>201509</v>
      </c>
      <c r="L637" s="271">
        <f>YEAR(N637)</f>
        <v>2015</v>
      </c>
      <c r="M637" s="271">
        <f>MONTH(N637)</f>
        <v>9</v>
      </c>
      <c r="N637" s="272">
        <v>42258</v>
      </c>
      <c r="O637" s="272" t="s">
        <v>1603</v>
      </c>
      <c r="P637" s="286"/>
      <c r="Q637" s="271"/>
    </row>
    <row r="638" spans="1:17" ht="30" customHeight="1">
      <c r="A638" s="196" t="s">
        <v>2677</v>
      </c>
      <c r="B638" s="276" t="s">
        <v>2425</v>
      </c>
      <c r="C638" s="196" t="s">
        <v>1602</v>
      </c>
      <c r="D638" s="196" t="s">
        <v>1577</v>
      </c>
      <c r="E638" s="196" t="s">
        <v>84</v>
      </c>
      <c r="F638" s="273">
        <v>75000</v>
      </c>
      <c r="G638" s="196" t="s">
        <v>1605</v>
      </c>
      <c r="H638" s="196" t="s">
        <v>2390</v>
      </c>
      <c r="I638" s="248" t="s">
        <v>1836</v>
      </c>
      <c r="J638" s="196" t="s">
        <v>2041</v>
      </c>
      <c r="K638" s="270" t="str">
        <f>IF(M638&gt;9,CONCATENATE(L638,M638),CONCATENATE(L638,"0",M638))</f>
        <v>201509</v>
      </c>
      <c r="L638" s="271">
        <f>YEAR(N638)</f>
        <v>2015</v>
      </c>
      <c r="M638" s="271">
        <f>MONTH(N638)</f>
        <v>9</v>
      </c>
      <c r="N638" s="272">
        <v>42258</v>
      </c>
      <c r="O638" s="272" t="s">
        <v>1603</v>
      </c>
      <c r="P638" s="286"/>
      <c r="Q638" s="271"/>
    </row>
    <row r="639" spans="1:17" ht="43.5" customHeight="1">
      <c r="A639" s="196" t="s">
        <v>2678</v>
      </c>
      <c r="B639" s="276" t="s">
        <v>595</v>
      </c>
      <c r="C639" s="196" t="s">
        <v>1636</v>
      </c>
      <c r="D639" s="276" t="s">
        <v>5</v>
      </c>
      <c r="E639" s="276" t="s">
        <v>601</v>
      </c>
      <c r="F639" s="273">
        <v>150000</v>
      </c>
      <c r="G639" s="303" t="s">
        <v>1560</v>
      </c>
      <c r="H639" s="196" t="s">
        <v>2575</v>
      </c>
      <c r="I639" s="300" t="s">
        <v>1904</v>
      </c>
      <c r="J639" s="196" t="s">
        <v>2035</v>
      </c>
      <c r="K639" s="270" t="str">
        <f>IF(M639&gt;9,CONCATENATE(L639,M639),CONCATENATE(L639,"0",M639))</f>
        <v>201509</v>
      </c>
      <c r="L639" s="271">
        <f>YEAR(N639)</f>
        <v>2015</v>
      </c>
      <c r="M639" s="271">
        <f>MONTH(N639)</f>
        <v>9</v>
      </c>
      <c r="N639" s="272">
        <v>42256</v>
      </c>
      <c r="O639" s="272" t="s">
        <v>1603</v>
      </c>
      <c r="P639" s="306" t="s">
        <v>2679</v>
      </c>
      <c r="Q639" s="271"/>
    </row>
    <row r="640" spans="1:17" ht="57.95" customHeight="1">
      <c r="A640" s="196" t="s">
        <v>2680</v>
      </c>
      <c r="B640" s="276" t="s">
        <v>416</v>
      </c>
      <c r="C640" s="277" t="s">
        <v>1602</v>
      </c>
      <c r="D640" s="196" t="s">
        <v>3</v>
      </c>
      <c r="E640" s="196" t="s">
        <v>657</v>
      </c>
      <c r="F640" s="273">
        <v>220000</v>
      </c>
      <c r="G640" s="196" t="s">
        <v>1632</v>
      </c>
      <c r="H640" s="196" t="s">
        <v>2453</v>
      </c>
      <c r="I640" s="248" t="s">
        <v>1761</v>
      </c>
      <c r="J640" s="196" t="s">
        <v>2035</v>
      </c>
      <c r="K640" s="270" t="str">
        <f>IF(M640&gt;9,CONCATENATE(L640,M640),CONCATENATE(L640,"0",M640))</f>
        <v>201508</v>
      </c>
      <c r="L640" s="271">
        <f>YEAR(N640)</f>
        <v>2015</v>
      </c>
      <c r="M640" s="271">
        <f>MONTH(N640)</f>
        <v>8</v>
      </c>
      <c r="N640" s="272">
        <v>42247</v>
      </c>
      <c r="O640" s="272" t="s">
        <v>1603</v>
      </c>
      <c r="P640" s="286"/>
      <c r="Q640" s="271"/>
    </row>
    <row r="641" spans="1:17" ht="45" customHeight="1">
      <c r="A641" s="196" t="s">
        <v>2681</v>
      </c>
      <c r="B641" s="276" t="s">
        <v>2682</v>
      </c>
      <c r="C641" s="196" t="s">
        <v>1602</v>
      </c>
      <c r="D641" s="196" t="s">
        <v>5</v>
      </c>
      <c r="E641" s="196" t="s">
        <v>77</v>
      </c>
      <c r="F641" s="273">
        <v>200000</v>
      </c>
      <c r="G641" s="196" t="s">
        <v>1564</v>
      </c>
      <c r="H641" s="196" t="s">
        <v>2683</v>
      </c>
      <c r="I641" s="298" t="s">
        <v>1916</v>
      </c>
      <c r="J641" s="196" t="s">
        <v>2035</v>
      </c>
      <c r="K641" s="270" t="str">
        <f>IF(M641&gt;9,CONCATENATE(L641,M641),CONCATENATE(L641,"0",M641))</f>
        <v>201508</v>
      </c>
      <c r="L641" s="271">
        <f>YEAR(N641)</f>
        <v>2015</v>
      </c>
      <c r="M641" s="271">
        <f>MONTH(N641)</f>
        <v>8</v>
      </c>
      <c r="N641" s="272">
        <v>42247</v>
      </c>
      <c r="O641" s="272" t="s">
        <v>1603</v>
      </c>
      <c r="P641" s="286"/>
      <c r="Q641" s="271"/>
    </row>
    <row r="642" spans="1:17" ht="30" customHeight="1">
      <c r="A642" s="196" t="s">
        <v>2684</v>
      </c>
      <c r="B642" s="196" t="s">
        <v>2192</v>
      </c>
      <c r="C642" s="196" t="s">
        <v>1602</v>
      </c>
      <c r="D642" s="196" t="s">
        <v>1577</v>
      </c>
      <c r="E642" s="196" t="s">
        <v>84</v>
      </c>
      <c r="F642" s="269">
        <v>700000</v>
      </c>
      <c r="G642" s="196" t="s">
        <v>1605</v>
      </c>
      <c r="H642" s="196" t="s">
        <v>2390</v>
      </c>
      <c r="I642" s="248" t="s">
        <v>1837</v>
      </c>
      <c r="J642" s="196" t="s">
        <v>2035</v>
      </c>
      <c r="K642" s="270" t="str">
        <f>IF(M642&gt;9,CONCATENATE(L642,M642),CONCATENATE(L642,"0",M642))</f>
        <v>201508</v>
      </c>
      <c r="L642" s="271">
        <f>YEAR(N642)</f>
        <v>2015</v>
      </c>
      <c r="M642" s="271">
        <f>MONTH(N642)</f>
        <v>8</v>
      </c>
      <c r="N642" s="272">
        <v>42242</v>
      </c>
      <c r="O642" s="272" t="s">
        <v>1603</v>
      </c>
      <c r="P642" s="196"/>
      <c r="Q642" s="271"/>
    </row>
    <row r="643" spans="1:17" ht="29.1" customHeight="1">
      <c r="A643" s="275" t="s">
        <v>2685</v>
      </c>
      <c r="B643" s="275" t="s">
        <v>451</v>
      </c>
      <c r="C643" s="275" t="s">
        <v>1976</v>
      </c>
      <c r="D643" s="275" t="s">
        <v>7</v>
      </c>
      <c r="E643" s="275" t="s">
        <v>485</v>
      </c>
      <c r="F643" s="301">
        <v>570000</v>
      </c>
      <c r="G643" s="275" t="s">
        <v>2686</v>
      </c>
      <c r="H643" s="275" t="s">
        <v>2687</v>
      </c>
      <c r="I643" s="248" t="s">
        <v>1977</v>
      </c>
      <c r="J643" s="275" t="s">
        <v>2035</v>
      </c>
      <c r="K643" s="248" t="str">
        <f>IF(M643&gt;9,CONCATENATE(L643,M643),CONCATENATE(L643,"0",M643))</f>
        <v>201508</v>
      </c>
      <c r="L643" s="279">
        <f>YEAR(N643)</f>
        <v>2015</v>
      </c>
      <c r="M643" s="279">
        <f>MONTH(N643)</f>
        <v>8</v>
      </c>
      <c r="N643" s="280">
        <v>42240</v>
      </c>
      <c r="O643" s="280" t="s">
        <v>1603</v>
      </c>
      <c r="P643" s="275"/>
      <c r="Q643" s="279"/>
    </row>
    <row r="644" spans="1:17" ht="60" customHeight="1">
      <c r="A644" s="196" t="s">
        <v>2688</v>
      </c>
      <c r="B644" s="196" t="s">
        <v>211</v>
      </c>
      <c r="C644" s="196" t="s">
        <v>1727</v>
      </c>
      <c r="D644" s="196" t="s">
        <v>2</v>
      </c>
      <c r="E644" s="196" t="s">
        <v>2122</v>
      </c>
      <c r="F644" s="269">
        <v>1285000</v>
      </c>
      <c r="G644" s="196" t="s">
        <v>1560</v>
      </c>
      <c r="H644" s="196" t="s">
        <v>2689</v>
      </c>
      <c r="I644" s="298" t="s">
        <v>1267</v>
      </c>
      <c r="J644" s="196" t="s">
        <v>2035</v>
      </c>
      <c r="K644" s="270" t="str">
        <f>IF(M644&gt;9,CONCATENATE(L644,M644),CONCATENATE(L644,"0",M644))</f>
        <v>201508</v>
      </c>
      <c r="L644" s="271">
        <f>YEAR(N644)</f>
        <v>2015</v>
      </c>
      <c r="M644" s="271">
        <f>MONTH(N644)</f>
        <v>8</v>
      </c>
      <c r="N644" s="272">
        <v>42240</v>
      </c>
      <c r="O644" s="272" t="s">
        <v>1657</v>
      </c>
      <c r="P644" s="196"/>
      <c r="Q644" s="271"/>
    </row>
    <row r="645" spans="1:17" ht="45">
      <c r="A645" s="196" t="s">
        <v>2690</v>
      </c>
      <c r="B645" s="276" t="s">
        <v>181</v>
      </c>
      <c r="C645" s="196" t="s">
        <v>1618</v>
      </c>
      <c r="D645" s="196" t="s">
        <v>5</v>
      </c>
      <c r="E645" s="196" t="s">
        <v>1909</v>
      </c>
      <c r="F645" s="273">
        <v>1000000</v>
      </c>
      <c r="G645" s="196" t="s">
        <v>1567</v>
      </c>
      <c r="H645" s="196" t="s">
        <v>2289</v>
      </c>
      <c r="I645" s="248" t="s">
        <v>1910</v>
      </c>
      <c r="J645" s="196" t="s">
        <v>2035</v>
      </c>
      <c r="K645" s="270" t="str">
        <f>IF(M645&gt;9,CONCATENATE(L645,M645),CONCATENATE(L645,"0",M645))</f>
        <v>201508</v>
      </c>
      <c r="L645" s="271">
        <f>YEAR(N645)</f>
        <v>2015</v>
      </c>
      <c r="M645" s="271">
        <f>MONTH(N645)</f>
        <v>8</v>
      </c>
      <c r="N645" s="272">
        <v>42236</v>
      </c>
      <c r="O645" s="272" t="s">
        <v>1619</v>
      </c>
      <c r="P645" s="196"/>
      <c r="Q645" s="271"/>
    </row>
    <row r="646" spans="1:17" ht="45">
      <c r="A646" s="274" t="s">
        <v>2059</v>
      </c>
      <c r="B646" s="196" t="s">
        <v>605</v>
      </c>
      <c r="C646" s="196" t="s">
        <v>1618</v>
      </c>
      <c r="D646" s="196" t="s">
        <v>5</v>
      </c>
      <c r="E646" s="196" t="s">
        <v>1417</v>
      </c>
      <c r="F646" s="269">
        <v>830000</v>
      </c>
      <c r="G646" s="196" t="s">
        <v>1567</v>
      </c>
      <c r="H646" s="196" t="s">
        <v>2289</v>
      </c>
      <c r="I646" s="248" t="s">
        <v>1414</v>
      </c>
      <c r="J646" s="196" t="s">
        <v>2035</v>
      </c>
      <c r="K646" s="270" t="str">
        <f>IF(M646&gt;9,CONCATENATE(L646,M646),CONCATENATE(L646,"0",M646))</f>
        <v>201508</v>
      </c>
      <c r="L646" s="271">
        <f>YEAR(N646)</f>
        <v>2015</v>
      </c>
      <c r="M646" s="271">
        <f>MONTH(N646)</f>
        <v>8</v>
      </c>
      <c r="N646" s="272">
        <v>42236</v>
      </c>
      <c r="O646" s="272" t="s">
        <v>1619</v>
      </c>
      <c r="P646" s="196"/>
      <c r="Q646" s="271"/>
    </row>
    <row r="647" spans="1:17" ht="45">
      <c r="A647" s="196" t="s">
        <v>2346</v>
      </c>
      <c r="B647" s="276" t="s">
        <v>2691</v>
      </c>
      <c r="C647" s="196" t="s">
        <v>1618</v>
      </c>
      <c r="D647" s="196" t="s">
        <v>6</v>
      </c>
      <c r="E647" s="196" t="s">
        <v>2566</v>
      </c>
      <c r="F647" s="273">
        <v>1050000</v>
      </c>
      <c r="G647" s="196" t="s">
        <v>1567</v>
      </c>
      <c r="H647" s="196" t="s">
        <v>2289</v>
      </c>
      <c r="I647" s="298" t="s">
        <v>1953</v>
      </c>
      <c r="J647" s="196" t="s">
        <v>2035</v>
      </c>
      <c r="K647" s="270" t="str">
        <f>IF(M647&gt;9,CONCATENATE(L647,M647),CONCATENATE(L647,"0",M647))</f>
        <v>201508</v>
      </c>
      <c r="L647" s="271">
        <f>YEAR(N647)</f>
        <v>2015</v>
      </c>
      <c r="M647" s="271">
        <f>MONTH(N647)</f>
        <v>8</v>
      </c>
      <c r="N647" s="272">
        <v>42236</v>
      </c>
      <c r="O647" s="272" t="s">
        <v>1619</v>
      </c>
      <c r="P647" s="196"/>
      <c r="Q647" s="271"/>
    </row>
    <row r="648" spans="1:17" ht="60">
      <c r="A648" s="255" t="s">
        <v>2692</v>
      </c>
      <c r="B648" s="275" t="s">
        <v>451</v>
      </c>
      <c r="C648" s="307" t="s">
        <v>1968</v>
      </c>
      <c r="D648" s="275" t="s">
        <v>7</v>
      </c>
      <c r="E648" s="275" t="s">
        <v>1446</v>
      </c>
      <c r="F648" s="301">
        <v>1500000</v>
      </c>
      <c r="G648" s="275" t="s">
        <v>1567</v>
      </c>
      <c r="H648" s="275" t="s">
        <v>2289</v>
      </c>
      <c r="I648" s="248" t="s">
        <v>1969</v>
      </c>
      <c r="J648" s="275" t="s">
        <v>2035</v>
      </c>
      <c r="K648" s="248" t="str">
        <f>IF(M648&gt;9,CONCATENATE(L648,M648),CONCATENATE(L648,"0",M648))</f>
        <v>201508</v>
      </c>
      <c r="L648" s="279">
        <f>YEAR(N648)</f>
        <v>2015</v>
      </c>
      <c r="M648" s="279">
        <f>MONTH(N648)</f>
        <v>8</v>
      </c>
      <c r="N648" s="280">
        <v>42236</v>
      </c>
      <c r="O648" s="280" t="s">
        <v>1619</v>
      </c>
      <c r="P648" s="275"/>
      <c r="Q648" s="279"/>
    </row>
    <row r="649" spans="1:17" ht="45">
      <c r="A649" s="274" t="s">
        <v>2059</v>
      </c>
      <c r="B649" s="196" t="s">
        <v>605</v>
      </c>
      <c r="C649" s="196" t="s">
        <v>1561</v>
      </c>
      <c r="D649" s="196" t="s">
        <v>5</v>
      </c>
      <c r="E649" s="196" t="s">
        <v>1417</v>
      </c>
      <c r="F649" s="269">
        <v>210000</v>
      </c>
      <c r="G649" s="196" t="s">
        <v>1567</v>
      </c>
      <c r="H649" s="270"/>
      <c r="I649" s="248"/>
      <c r="J649" s="196" t="s">
        <v>1654</v>
      </c>
      <c r="K649" s="270" t="s">
        <v>1678</v>
      </c>
      <c r="L649" s="271">
        <v>2015</v>
      </c>
      <c r="M649" s="271">
        <v>8</v>
      </c>
      <c r="N649" s="272">
        <v>42236</v>
      </c>
      <c r="O649" s="272" t="s">
        <v>1603</v>
      </c>
      <c r="P649" s="196" t="s">
        <v>2693</v>
      </c>
      <c r="Q649" s="271"/>
    </row>
    <row r="650" spans="1:17" ht="30">
      <c r="A650" s="196" t="s">
        <v>2694</v>
      </c>
      <c r="B650" s="196" t="s">
        <v>2695</v>
      </c>
      <c r="C650" s="196" t="s">
        <v>1602</v>
      </c>
      <c r="D650" s="196" t="s">
        <v>1995</v>
      </c>
      <c r="E650" s="196" t="s">
        <v>133</v>
      </c>
      <c r="F650" s="269">
        <v>700000</v>
      </c>
      <c r="G650" s="196" t="s">
        <v>1605</v>
      </c>
      <c r="H650" s="196" t="s">
        <v>2390</v>
      </c>
      <c r="I650" s="248" t="s">
        <v>2000</v>
      </c>
      <c r="J650" s="196" t="s">
        <v>2035</v>
      </c>
      <c r="K650" s="270" t="str">
        <f>IF(M650&gt;9,CONCATENATE(L650,M650),CONCATENATE(L650,"0",M650))</f>
        <v>201508</v>
      </c>
      <c r="L650" s="271">
        <f>YEAR(N650)</f>
        <v>2015</v>
      </c>
      <c r="M650" s="271">
        <f>MONTH(N650)</f>
        <v>8</v>
      </c>
      <c r="N650" s="272">
        <v>42220</v>
      </c>
      <c r="O650" s="272" t="s">
        <v>1603</v>
      </c>
      <c r="P650" s="196" t="s">
        <v>2696</v>
      </c>
      <c r="Q650" s="271"/>
    </row>
    <row r="651" spans="1:17" ht="30">
      <c r="A651" s="196" t="s">
        <v>2220</v>
      </c>
      <c r="B651" s="196" t="s">
        <v>534</v>
      </c>
      <c r="C651" s="277" t="s">
        <v>1602</v>
      </c>
      <c r="D651" s="196" t="s">
        <v>1572</v>
      </c>
      <c r="E651" s="196" t="s">
        <v>84</v>
      </c>
      <c r="F651" s="269">
        <v>600000</v>
      </c>
      <c r="G651" s="196" t="s">
        <v>1564</v>
      </c>
      <c r="H651" s="196" t="s">
        <v>2214</v>
      </c>
      <c r="I651" s="248" t="s">
        <v>1429</v>
      </c>
      <c r="J651" s="196" t="s">
        <v>2035</v>
      </c>
      <c r="K651" s="270" t="str">
        <f>IF(M651&gt;9,CONCATENATE(L651,M651),CONCATENATE(L651,"0",M651))</f>
        <v>201507</v>
      </c>
      <c r="L651" s="271">
        <f>YEAR(N651)</f>
        <v>2015</v>
      </c>
      <c r="M651" s="271">
        <f>MONTH(N651)</f>
        <v>7</v>
      </c>
      <c r="N651" s="272">
        <v>42215</v>
      </c>
      <c r="O651" s="272" t="s">
        <v>1603</v>
      </c>
      <c r="P651" s="196" t="s">
        <v>2697</v>
      </c>
      <c r="Q651" s="271"/>
    </row>
    <row r="652" spans="1:17" ht="30">
      <c r="A652" s="196" t="s">
        <v>1434</v>
      </c>
      <c r="B652" s="196" t="s">
        <v>534</v>
      </c>
      <c r="C652" s="277" t="s">
        <v>1602</v>
      </c>
      <c r="D652" s="196" t="s">
        <v>1572</v>
      </c>
      <c r="E652" s="196" t="s">
        <v>84</v>
      </c>
      <c r="F652" s="269">
        <v>400000</v>
      </c>
      <c r="G652" s="196" t="s">
        <v>1564</v>
      </c>
      <c r="H652" s="196" t="s">
        <v>2214</v>
      </c>
      <c r="I652" s="248" t="s">
        <v>1432</v>
      </c>
      <c r="J652" s="196" t="s">
        <v>2035</v>
      </c>
      <c r="K652" s="270" t="str">
        <f>IF(M652&gt;9,CONCATENATE(L652,M652),CONCATENATE(L652,"0",M652))</f>
        <v>201507</v>
      </c>
      <c r="L652" s="271">
        <f>YEAR(N652)</f>
        <v>2015</v>
      </c>
      <c r="M652" s="271">
        <f>MONTH(N652)</f>
        <v>7</v>
      </c>
      <c r="N652" s="272">
        <v>42215</v>
      </c>
      <c r="O652" s="272" t="s">
        <v>1603</v>
      </c>
      <c r="P652" s="196"/>
      <c r="Q652" s="271"/>
    </row>
    <row r="653" spans="1:17" ht="45">
      <c r="A653" s="274" t="s">
        <v>1521</v>
      </c>
      <c r="B653" s="196" t="s">
        <v>132</v>
      </c>
      <c r="C653" s="196" t="s">
        <v>1618</v>
      </c>
      <c r="D653" s="196" t="s">
        <v>3</v>
      </c>
      <c r="E653" s="196" t="s">
        <v>812</v>
      </c>
      <c r="F653" s="269">
        <v>500000</v>
      </c>
      <c r="G653" s="196" t="s">
        <v>1567</v>
      </c>
      <c r="H653" s="196" t="s">
        <v>2289</v>
      </c>
      <c r="I653" s="248" t="s">
        <v>1519</v>
      </c>
      <c r="J653" s="196" t="s">
        <v>2041</v>
      </c>
      <c r="K653" s="270" t="str">
        <f>IF(M653&gt;9,CONCATENATE(L653,M653),CONCATENATE(L653,"0",M653))</f>
        <v>201507</v>
      </c>
      <c r="L653" s="271">
        <f>YEAR(N653)</f>
        <v>2015</v>
      </c>
      <c r="M653" s="271">
        <f>MONTH(N653)</f>
        <v>7</v>
      </c>
      <c r="N653" s="272">
        <v>42208</v>
      </c>
      <c r="O653" s="272" t="s">
        <v>1619</v>
      </c>
      <c r="P653" s="196"/>
      <c r="Q653" s="271"/>
    </row>
    <row r="654" spans="1:17" ht="30">
      <c r="A654" s="196" t="s">
        <v>2698</v>
      </c>
      <c r="B654" s="196" t="s">
        <v>609</v>
      </c>
      <c r="C654" s="196" t="s">
        <v>1602</v>
      </c>
      <c r="D654" s="196" t="s">
        <v>4</v>
      </c>
      <c r="E654" s="196" t="s">
        <v>394</v>
      </c>
      <c r="F654" s="269">
        <v>50000</v>
      </c>
      <c r="G654" s="196" t="s">
        <v>1632</v>
      </c>
      <c r="H654" s="196" t="s">
        <v>2453</v>
      </c>
      <c r="I654" s="248" t="s">
        <v>1793</v>
      </c>
      <c r="J654" s="196" t="s">
        <v>2035</v>
      </c>
      <c r="K654" s="270" t="str">
        <f>IF(M654&gt;9,CONCATENATE(L654,M654),CONCATENATE(L654,"0",M654))</f>
        <v>201507</v>
      </c>
      <c r="L654" s="271">
        <f>YEAR(N654)</f>
        <v>2015</v>
      </c>
      <c r="M654" s="271">
        <f>MONTH(N654)</f>
        <v>7</v>
      </c>
      <c r="N654" s="308">
        <v>42207</v>
      </c>
      <c r="O654" s="272" t="s">
        <v>1603</v>
      </c>
      <c r="P654" s="196"/>
      <c r="Q654" s="271"/>
    </row>
    <row r="655" spans="1:17" ht="30">
      <c r="A655" s="196" t="s">
        <v>2699</v>
      </c>
      <c r="B655" s="196" t="s">
        <v>2070</v>
      </c>
      <c r="C655" s="277" t="s">
        <v>1602</v>
      </c>
      <c r="D655" s="196" t="s">
        <v>4</v>
      </c>
      <c r="E655" s="196" t="s">
        <v>774</v>
      </c>
      <c r="F655" s="269">
        <v>350000</v>
      </c>
      <c r="G655" s="196" t="s">
        <v>1564</v>
      </c>
      <c r="H655" s="196" t="s">
        <v>2466</v>
      </c>
      <c r="I655" s="248" t="s">
        <v>1786</v>
      </c>
      <c r="J655" s="196" t="s">
        <v>2035</v>
      </c>
      <c r="K655" s="270" t="str">
        <f>IF(M655&gt;9,CONCATENATE(L655,M655),CONCATENATE(L655,"0",M655))</f>
        <v>201507</v>
      </c>
      <c r="L655" s="271">
        <f>YEAR(N655)</f>
        <v>2015</v>
      </c>
      <c r="M655" s="271">
        <f>MONTH(N655)</f>
        <v>7</v>
      </c>
      <c r="N655" s="272">
        <v>42202</v>
      </c>
      <c r="O655" s="272" t="s">
        <v>1603</v>
      </c>
      <c r="P655" s="196"/>
      <c r="Q655" s="271"/>
    </row>
    <row r="656" spans="1:17" ht="120">
      <c r="A656" s="275" t="s">
        <v>2692</v>
      </c>
      <c r="B656" s="275" t="s">
        <v>451</v>
      </c>
      <c r="C656" s="299" t="s">
        <v>1975</v>
      </c>
      <c r="D656" s="275" t="s">
        <v>7</v>
      </c>
      <c r="E656" s="275" t="s">
        <v>1446</v>
      </c>
      <c r="F656" s="301">
        <v>501000</v>
      </c>
      <c r="G656" s="275" t="s">
        <v>1564</v>
      </c>
      <c r="H656" s="275" t="s">
        <v>2700</v>
      </c>
      <c r="I656" s="248" t="s">
        <v>1971</v>
      </c>
      <c r="J656" s="275" t="s">
        <v>2035</v>
      </c>
      <c r="K656" s="248" t="str">
        <f>IF(M656&gt;9,CONCATENATE(L656,M656),CONCATENATE(L656,"0",M656))</f>
        <v>201507</v>
      </c>
      <c r="L656" s="279">
        <f>YEAR(N656)</f>
        <v>2015</v>
      </c>
      <c r="M656" s="279">
        <f>MONTH(N656)</f>
        <v>7</v>
      </c>
      <c r="N656" s="280">
        <v>42202</v>
      </c>
      <c r="O656" s="280" t="s">
        <v>1603</v>
      </c>
      <c r="P656" s="275" t="s">
        <v>2701</v>
      </c>
      <c r="Q656" s="279"/>
    </row>
    <row r="657" spans="1:17" ht="120">
      <c r="A657" s="275" t="s">
        <v>2692</v>
      </c>
      <c r="B657" s="275" t="s">
        <v>451</v>
      </c>
      <c r="C657" s="275" t="s">
        <v>1602</v>
      </c>
      <c r="D657" s="275" t="s">
        <v>7</v>
      </c>
      <c r="E657" s="275" t="s">
        <v>1446</v>
      </c>
      <c r="F657" s="301">
        <v>499000</v>
      </c>
      <c r="G657" s="275" t="s">
        <v>1564</v>
      </c>
      <c r="H657" s="275" t="s">
        <v>2700</v>
      </c>
      <c r="I657" s="248" t="s">
        <v>1971</v>
      </c>
      <c r="J657" s="275" t="s">
        <v>2035</v>
      </c>
      <c r="K657" s="248" t="str">
        <f>IF(M657&gt;9,CONCATENATE(L657,M657),CONCATENATE(L657,"0",M657))</f>
        <v>201507</v>
      </c>
      <c r="L657" s="279">
        <f>YEAR(N657)</f>
        <v>2015</v>
      </c>
      <c r="M657" s="279">
        <f>MONTH(N657)</f>
        <v>7</v>
      </c>
      <c r="N657" s="280">
        <v>42202</v>
      </c>
      <c r="O657" s="280" t="s">
        <v>1603</v>
      </c>
      <c r="P657" s="275" t="s">
        <v>2701</v>
      </c>
      <c r="Q657" s="279"/>
    </row>
    <row r="658" spans="1:17" ht="43.5" customHeight="1">
      <c r="A658" s="196" t="s">
        <v>1442</v>
      </c>
      <c r="B658" s="196" t="s">
        <v>211</v>
      </c>
      <c r="C658" s="196" t="s">
        <v>1636</v>
      </c>
      <c r="D658" s="196" t="s">
        <v>2</v>
      </c>
      <c r="E658" s="196" t="s">
        <v>2122</v>
      </c>
      <c r="F658" s="269">
        <v>1369100</v>
      </c>
      <c r="G658" s="196" t="s">
        <v>1560</v>
      </c>
      <c r="H658" s="196" t="s">
        <v>2689</v>
      </c>
      <c r="I658" s="248" t="s">
        <v>1440</v>
      </c>
      <c r="J658" s="196" t="s">
        <v>2035</v>
      </c>
      <c r="K658" s="270" t="str">
        <f>IF(M658&gt;9,CONCATENATE(L658,M658),CONCATENATE(L658,"0",M658))</f>
        <v>201507</v>
      </c>
      <c r="L658" s="271">
        <f>YEAR(N658)</f>
        <v>2015</v>
      </c>
      <c r="M658" s="271">
        <f>MONTH(N658)</f>
        <v>7</v>
      </c>
      <c r="N658" s="272">
        <v>42200</v>
      </c>
      <c r="O658" s="272" t="s">
        <v>1603</v>
      </c>
      <c r="P658" s="196"/>
      <c r="Q658" s="271"/>
    </row>
    <row r="659" spans="1:17" ht="43.5" customHeight="1">
      <c r="A659" s="196" t="s">
        <v>2702</v>
      </c>
      <c r="B659" s="196" t="s">
        <v>132</v>
      </c>
      <c r="C659" s="196" t="s">
        <v>1615</v>
      </c>
      <c r="D659" s="196" t="s">
        <v>3</v>
      </c>
      <c r="E659" s="196" t="s">
        <v>1751</v>
      </c>
      <c r="F659" s="269">
        <v>450000</v>
      </c>
      <c r="G659" s="196" t="s">
        <v>1605</v>
      </c>
      <c r="H659" s="196" t="s">
        <v>2390</v>
      </c>
      <c r="I659" s="248" t="s">
        <v>1752</v>
      </c>
      <c r="J659" s="196" t="s">
        <v>2035</v>
      </c>
      <c r="K659" s="270" t="str">
        <f>IF(M659&gt;9,CONCATENATE(L659,M659),CONCATENATE(L659,"0",M659))</f>
        <v>201507</v>
      </c>
      <c r="L659" s="271">
        <f>YEAR(N659)</f>
        <v>2015</v>
      </c>
      <c r="M659" s="271">
        <f>MONTH(N659)</f>
        <v>7</v>
      </c>
      <c r="N659" s="272">
        <v>42194</v>
      </c>
      <c r="O659" s="272" t="s">
        <v>1616</v>
      </c>
      <c r="P659" s="196" t="s">
        <v>2703</v>
      </c>
      <c r="Q659" s="271"/>
    </row>
    <row r="660" spans="1:17" ht="43.5" customHeight="1">
      <c r="A660" s="196" t="s">
        <v>2704</v>
      </c>
      <c r="B660" s="196" t="s">
        <v>609</v>
      </c>
      <c r="C660" s="196" t="s">
        <v>1602</v>
      </c>
      <c r="D660" s="196" t="s">
        <v>4</v>
      </c>
      <c r="E660" s="196" t="s">
        <v>774</v>
      </c>
      <c r="F660" s="269">
        <v>35000</v>
      </c>
      <c r="G660" s="196" t="s">
        <v>1632</v>
      </c>
      <c r="H660" s="196" t="s">
        <v>2453</v>
      </c>
      <c r="I660" s="248" t="s">
        <v>1787</v>
      </c>
      <c r="J660" s="196" t="s">
        <v>2035</v>
      </c>
      <c r="K660" s="270" t="str">
        <f>IF(M660&gt;9,CONCATENATE(L660,M660),CONCATENATE(L660,"0",M660))</f>
        <v>201507</v>
      </c>
      <c r="L660" s="271">
        <f>YEAR(N660)</f>
        <v>2015</v>
      </c>
      <c r="M660" s="271">
        <f>MONTH(N660)</f>
        <v>7</v>
      </c>
      <c r="N660" s="308">
        <v>42192</v>
      </c>
      <c r="O660" s="272" t="s">
        <v>1603</v>
      </c>
      <c r="P660" s="196"/>
      <c r="Q660" s="271"/>
    </row>
    <row r="661" spans="1:17" ht="30">
      <c r="A661" s="196" t="s">
        <v>2705</v>
      </c>
      <c r="B661" s="276" t="s">
        <v>2706</v>
      </c>
      <c r="C661" s="196" t="s">
        <v>1602</v>
      </c>
      <c r="D661" s="276" t="s">
        <v>4</v>
      </c>
      <c r="E661" s="276" t="s">
        <v>1789</v>
      </c>
      <c r="F661" s="273">
        <v>100000</v>
      </c>
      <c r="G661" s="196" t="s">
        <v>1605</v>
      </c>
      <c r="H661" s="196" t="s">
        <v>2390</v>
      </c>
      <c r="I661" s="248" t="s">
        <v>1790</v>
      </c>
      <c r="J661" s="196" t="s">
        <v>2035</v>
      </c>
      <c r="K661" s="270" t="str">
        <f>IF(M661&gt;9,CONCATENATE(L661,M661),CONCATENATE(L661,"0",M661))</f>
        <v>201507</v>
      </c>
      <c r="L661" s="271">
        <f>YEAR(N661)</f>
        <v>2015</v>
      </c>
      <c r="M661" s="271">
        <f>MONTH(N661)</f>
        <v>7</v>
      </c>
      <c r="N661" s="272">
        <v>42192</v>
      </c>
      <c r="O661" s="272" t="s">
        <v>1603</v>
      </c>
      <c r="P661" s="286"/>
      <c r="Q661" s="271"/>
    </row>
    <row r="662" spans="1:17" ht="43.5" customHeight="1">
      <c r="A662" s="274" t="s">
        <v>2707</v>
      </c>
      <c r="B662" s="196" t="s">
        <v>2708</v>
      </c>
      <c r="C662" s="196" t="s">
        <v>1618</v>
      </c>
      <c r="D662" s="196" t="s">
        <v>3</v>
      </c>
      <c r="E662" s="196" t="s">
        <v>207</v>
      </c>
      <c r="F662" s="269">
        <v>270000</v>
      </c>
      <c r="G662" s="196" t="s">
        <v>1567</v>
      </c>
      <c r="H662" s="196" t="s">
        <v>2289</v>
      </c>
      <c r="I662" s="275" t="s">
        <v>1355</v>
      </c>
      <c r="J662" s="196" t="s">
        <v>2035</v>
      </c>
      <c r="K662" s="270" t="str">
        <f>IF(M662&gt;9,CONCATENATE(L662,M662),CONCATENATE(L662,"0",M662))</f>
        <v>201507</v>
      </c>
      <c r="L662" s="271">
        <f>YEAR(N662)</f>
        <v>2015</v>
      </c>
      <c r="M662" s="271">
        <f>MONTH(N662)</f>
        <v>7</v>
      </c>
      <c r="N662" s="272">
        <v>42186</v>
      </c>
      <c r="O662" s="272" t="s">
        <v>1619</v>
      </c>
      <c r="P662" s="196"/>
      <c r="Q662" s="271"/>
    </row>
    <row r="663" spans="1:17" ht="43.5" customHeight="1">
      <c r="A663" s="274" t="s">
        <v>2707</v>
      </c>
      <c r="B663" s="196" t="s">
        <v>2708</v>
      </c>
      <c r="C663" s="196" t="s">
        <v>1618</v>
      </c>
      <c r="D663" s="196" t="s">
        <v>3</v>
      </c>
      <c r="E663" s="196" t="s">
        <v>207</v>
      </c>
      <c r="F663" s="269">
        <v>30000</v>
      </c>
      <c r="G663" s="196" t="s">
        <v>1567</v>
      </c>
      <c r="H663" s="196" t="s">
        <v>2289</v>
      </c>
      <c r="I663" s="275" t="s">
        <v>1757</v>
      </c>
      <c r="J663" s="196" t="s">
        <v>2035</v>
      </c>
      <c r="K663" s="270" t="str">
        <f>IF(M663&gt;9,CONCATENATE(L663,M663),CONCATENATE(L663,"0",M663))</f>
        <v>201507</v>
      </c>
      <c r="L663" s="271">
        <f>YEAR(N663)</f>
        <v>2015</v>
      </c>
      <c r="M663" s="271">
        <f>MONTH(N663)</f>
        <v>7</v>
      </c>
      <c r="N663" s="272">
        <v>42186</v>
      </c>
      <c r="O663" s="272" t="s">
        <v>1619</v>
      </c>
      <c r="P663" s="196"/>
      <c r="Q663" s="271"/>
    </row>
    <row r="664" spans="1:17" ht="57.95" customHeight="1">
      <c r="A664" s="255" t="s">
        <v>2709</v>
      </c>
      <c r="B664" s="275" t="s">
        <v>2710</v>
      </c>
      <c r="C664" s="275" t="s">
        <v>1746</v>
      </c>
      <c r="D664" s="275" t="s">
        <v>7</v>
      </c>
      <c r="E664" s="275" t="s">
        <v>1202</v>
      </c>
      <c r="F664" s="301">
        <v>500000</v>
      </c>
      <c r="G664" s="275" t="s">
        <v>1567</v>
      </c>
      <c r="H664" s="275" t="s">
        <v>2289</v>
      </c>
      <c r="I664" s="284" t="s">
        <v>1405</v>
      </c>
      <c r="J664" s="275" t="s">
        <v>2035</v>
      </c>
      <c r="K664" s="248" t="str">
        <f>IF(M664&gt;9,CONCATENATE(L664,M664),CONCATENATE(L664,"0",M664))</f>
        <v>201507</v>
      </c>
      <c r="L664" s="279">
        <f>YEAR(N664)</f>
        <v>2015</v>
      </c>
      <c r="M664" s="279">
        <f>MONTH(N664)</f>
        <v>7</v>
      </c>
      <c r="N664" s="280">
        <v>42186</v>
      </c>
      <c r="O664" s="280" t="s">
        <v>1657</v>
      </c>
      <c r="P664" s="275" t="s">
        <v>2711</v>
      </c>
      <c r="Q664" s="279"/>
    </row>
    <row r="665" spans="1:17" ht="30" customHeight="1">
      <c r="A665" s="255" t="s">
        <v>2709</v>
      </c>
      <c r="B665" s="275" t="s">
        <v>2710</v>
      </c>
      <c r="C665" s="275" t="s">
        <v>1746</v>
      </c>
      <c r="D665" s="275" t="s">
        <v>7</v>
      </c>
      <c r="E665" s="275" t="s">
        <v>1202</v>
      </c>
      <c r="F665" s="301">
        <v>0</v>
      </c>
      <c r="G665" s="275" t="s">
        <v>1567</v>
      </c>
      <c r="H665" s="275" t="s">
        <v>2289</v>
      </c>
      <c r="I665" s="284" t="s">
        <v>1987</v>
      </c>
      <c r="J665" s="275" t="s">
        <v>2712</v>
      </c>
      <c r="K665" s="248" t="str">
        <f>IF(M665&gt;9,CONCATENATE(L665,M665),CONCATENATE(L665,"0",M665))</f>
        <v>201507</v>
      </c>
      <c r="L665" s="279">
        <f>YEAR(N665)</f>
        <v>2015</v>
      </c>
      <c r="M665" s="279">
        <f>MONTH(N665)</f>
        <v>7</v>
      </c>
      <c r="N665" s="280">
        <v>42186</v>
      </c>
      <c r="O665" s="280" t="s">
        <v>1657</v>
      </c>
      <c r="P665" s="275" t="s">
        <v>2712</v>
      </c>
      <c r="Q665" s="279"/>
    </row>
    <row r="666" spans="1:17" ht="45">
      <c r="A666" s="255" t="s">
        <v>2709</v>
      </c>
      <c r="B666" s="275" t="s">
        <v>2710</v>
      </c>
      <c r="C666" s="275" t="s">
        <v>1746</v>
      </c>
      <c r="D666" s="275" t="s">
        <v>7</v>
      </c>
      <c r="E666" s="275" t="s">
        <v>1202</v>
      </c>
      <c r="F666" s="301">
        <f>2300000-500000</f>
        <v>1800000</v>
      </c>
      <c r="G666" s="275" t="s">
        <v>1567</v>
      </c>
      <c r="H666" s="275" t="s">
        <v>2289</v>
      </c>
      <c r="I666" s="284" t="s">
        <v>1272</v>
      </c>
      <c r="J666" s="275" t="s">
        <v>2035</v>
      </c>
      <c r="K666" s="248" t="str">
        <f>IF(M666&gt;9,CONCATENATE(L666,M666),CONCATENATE(L666,"0",M666))</f>
        <v>201507</v>
      </c>
      <c r="L666" s="279">
        <f>YEAR(N666)</f>
        <v>2015</v>
      </c>
      <c r="M666" s="279">
        <f>MONTH(N666)</f>
        <v>7</v>
      </c>
      <c r="N666" s="280">
        <v>42186</v>
      </c>
      <c r="O666" s="280" t="s">
        <v>1657</v>
      </c>
      <c r="P666" s="275" t="s">
        <v>2713</v>
      </c>
      <c r="Q666" s="279"/>
    </row>
    <row r="667" spans="1:17" ht="30">
      <c r="A667" s="196" t="s">
        <v>2714</v>
      </c>
      <c r="B667" s="196" t="s">
        <v>2715</v>
      </c>
      <c r="C667" s="196"/>
      <c r="D667" s="196" t="s">
        <v>2</v>
      </c>
      <c r="E667" s="196" t="s">
        <v>581</v>
      </c>
      <c r="F667" s="269">
        <v>500000</v>
      </c>
      <c r="G667" s="196" t="s">
        <v>1605</v>
      </c>
      <c r="H667" s="196" t="s">
        <v>2390</v>
      </c>
      <c r="I667" s="248" t="s">
        <v>1724</v>
      </c>
      <c r="J667" s="196" t="s">
        <v>2035</v>
      </c>
      <c r="K667" s="270" t="str">
        <f>IF(M667&gt;9,CONCATENATE(L667,M667),CONCATENATE(L667,"0",M667))</f>
        <v>201506</v>
      </c>
      <c r="L667" s="271">
        <f>YEAR(N667)</f>
        <v>2015</v>
      </c>
      <c r="M667" s="271">
        <f>MONTH(N667)</f>
        <v>6</v>
      </c>
      <c r="N667" s="272">
        <v>42184</v>
      </c>
      <c r="O667" s="272" t="s">
        <v>1616</v>
      </c>
      <c r="P667" s="196"/>
      <c r="Q667" s="271"/>
    </row>
    <row r="668" spans="1:17" ht="45">
      <c r="A668" s="274" t="s">
        <v>1411</v>
      </c>
      <c r="B668" s="196" t="s">
        <v>2278</v>
      </c>
      <c r="C668" s="196" t="s">
        <v>1618</v>
      </c>
      <c r="D668" s="196" t="s">
        <v>3</v>
      </c>
      <c r="E668" s="196" t="s">
        <v>682</v>
      </c>
      <c r="F668" s="269">
        <v>1500000</v>
      </c>
      <c r="G668" s="196" t="s">
        <v>1567</v>
      </c>
      <c r="H668" s="196" t="s">
        <v>2289</v>
      </c>
      <c r="I668" s="248" t="s">
        <v>1410</v>
      </c>
      <c r="J668" s="196" t="s">
        <v>2035</v>
      </c>
      <c r="K668" s="270" t="str">
        <f>IF(M668&gt;9,CONCATENATE(L668,M668),CONCATENATE(L668,"0",M668))</f>
        <v>201506</v>
      </c>
      <c r="L668" s="271">
        <f>YEAR(N668)</f>
        <v>2015</v>
      </c>
      <c r="M668" s="271">
        <f>MONTH(N668)</f>
        <v>6</v>
      </c>
      <c r="N668" s="272">
        <v>42179</v>
      </c>
      <c r="O668" s="272" t="s">
        <v>1619</v>
      </c>
      <c r="P668" s="196"/>
      <c r="Q668" s="271"/>
    </row>
    <row r="669" spans="1:17" ht="45">
      <c r="A669" s="274" t="s">
        <v>2716</v>
      </c>
      <c r="B669" s="196" t="s">
        <v>2278</v>
      </c>
      <c r="C669" s="196" t="s">
        <v>1618</v>
      </c>
      <c r="D669" s="196" t="s">
        <v>3</v>
      </c>
      <c r="E669" s="196" t="s">
        <v>682</v>
      </c>
      <c r="F669" s="269">
        <v>150000</v>
      </c>
      <c r="G669" s="196" t="s">
        <v>1567</v>
      </c>
      <c r="H669" s="196" t="s">
        <v>2289</v>
      </c>
      <c r="I669" s="248" t="s">
        <v>1366</v>
      </c>
      <c r="J669" s="196" t="s">
        <v>2035</v>
      </c>
      <c r="K669" s="270" t="str">
        <f>IF(M669&gt;9,CONCATENATE(L669,M669),CONCATENATE(L669,"0",M669))</f>
        <v>201506</v>
      </c>
      <c r="L669" s="271">
        <f>YEAR(N669)</f>
        <v>2015</v>
      </c>
      <c r="M669" s="271">
        <f>MONTH(N669)</f>
        <v>6</v>
      </c>
      <c r="N669" s="272">
        <v>42179</v>
      </c>
      <c r="O669" s="272" t="s">
        <v>1619</v>
      </c>
      <c r="P669" s="196"/>
      <c r="Q669" s="271"/>
    </row>
    <row r="670" spans="1:17" ht="45">
      <c r="A670" s="274" t="s">
        <v>2717</v>
      </c>
      <c r="B670" s="196" t="s">
        <v>2278</v>
      </c>
      <c r="C670" s="196" t="s">
        <v>1618</v>
      </c>
      <c r="D670" s="196" t="s">
        <v>3</v>
      </c>
      <c r="E670" s="196" t="s">
        <v>207</v>
      </c>
      <c r="F670" s="269">
        <f>2350000-1500000-150000</f>
        <v>700000</v>
      </c>
      <c r="G670" s="196" t="s">
        <v>1567</v>
      </c>
      <c r="H670" s="196" t="s">
        <v>2289</v>
      </c>
      <c r="I670" s="248"/>
      <c r="J670" s="196" t="s">
        <v>1654</v>
      </c>
      <c r="K670" s="270" t="str">
        <f>IF(M670&gt;9,CONCATENATE(L670,M670),CONCATENATE(L670,"0",M670))</f>
        <v>201506</v>
      </c>
      <c r="L670" s="271">
        <f>YEAR(N670)</f>
        <v>2015</v>
      </c>
      <c r="M670" s="271">
        <f>MONTH(N670)</f>
        <v>6</v>
      </c>
      <c r="N670" s="272">
        <v>42179</v>
      </c>
      <c r="O670" s="272" t="s">
        <v>1619</v>
      </c>
      <c r="P670" s="196" t="s">
        <v>2718</v>
      </c>
      <c r="Q670" s="271"/>
    </row>
    <row r="671" spans="1:17" ht="30">
      <c r="A671" s="196" t="s">
        <v>2719</v>
      </c>
      <c r="B671" s="196" t="s">
        <v>211</v>
      </c>
      <c r="C671" s="196"/>
      <c r="D671" s="196" t="s">
        <v>2</v>
      </c>
      <c r="E671" s="196" t="s">
        <v>1714</v>
      </c>
      <c r="F671" s="269">
        <v>750000</v>
      </c>
      <c r="G671" s="196" t="s">
        <v>1560</v>
      </c>
      <c r="H671" s="196" t="s">
        <v>2420</v>
      </c>
      <c r="I671" s="248" t="s">
        <v>1716</v>
      </c>
      <c r="J671" s="196" t="s">
        <v>2035</v>
      </c>
      <c r="K671" s="270" t="str">
        <f>IF(M671&gt;9,CONCATENATE(L671,M671),CONCATENATE(L671,"0",M671))</f>
        <v>201506</v>
      </c>
      <c r="L671" s="271">
        <f>YEAR(N671)</f>
        <v>2015</v>
      </c>
      <c r="M671" s="271">
        <f>MONTH(N671)</f>
        <v>6</v>
      </c>
      <c r="N671" s="272">
        <v>42179</v>
      </c>
      <c r="O671" s="272" t="s">
        <v>1616</v>
      </c>
      <c r="P671" s="196"/>
      <c r="Q671" s="271"/>
    </row>
    <row r="672" spans="1:17" ht="45">
      <c r="A672" s="196" t="s">
        <v>2657</v>
      </c>
      <c r="B672" s="196" t="s">
        <v>451</v>
      </c>
      <c r="C672" s="277" t="s">
        <v>1996</v>
      </c>
      <c r="D672" s="196" t="s">
        <v>1995</v>
      </c>
      <c r="E672" s="196" t="s">
        <v>1446</v>
      </c>
      <c r="F672" s="269">
        <v>1000000</v>
      </c>
      <c r="G672" s="196" t="s">
        <v>1564</v>
      </c>
      <c r="H672" s="196" t="s">
        <v>2418</v>
      </c>
      <c r="I672" s="248" t="s">
        <v>1443</v>
      </c>
      <c r="J672" s="196" t="s">
        <v>2035</v>
      </c>
      <c r="K672" s="270" t="str">
        <f>IF(M672&gt;9,CONCATENATE(L672,M672),CONCATENATE(L672,"0",M672))</f>
        <v>201506</v>
      </c>
      <c r="L672" s="271">
        <f>YEAR(N672)</f>
        <v>2015</v>
      </c>
      <c r="M672" s="271">
        <f>MONTH(N672)</f>
        <v>6</v>
      </c>
      <c r="N672" s="308">
        <v>42174</v>
      </c>
      <c r="O672" s="272" t="s">
        <v>1616</v>
      </c>
      <c r="P672" s="196"/>
      <c r="Q672" s="271"/>
    </row>
    <row r="673" spans="1:17" ht="45">
      <c r="A673" s="196" t="s">
        <v>2416</v>
      </c>
      <c r="B673" s="196" t="s">
        <v>2417</v>
      </c>
      <c r="C673" s="277" t="s">
        <v>1997</v>
      </c>
      <c r="D673" s="196" t="s">
        <v>1995</v>
      </c>
      <c r="E673" s="196" t="s">
        <v>770</v>
      </c>
      <c r="F673" s="269">
        <v>500000</v>
      </c>
      <c r="G673" s="196" t="s">
        <v>1564</v>
      </c>
      <c r="H673" s="196" t="s">
        <v>2418</v>
      </c>
      <c r="I673" s="248" t="s">
        <v>1998</v>
      </c>
      <c r="J673" s="196" t="s">
        <v>2035</v>
      </c>
      <c r="K673" s="270" t="str">
        <f>IF(M673&gt;9,CONCATENATE(L673,M673),CONCATENATE(L673,"0",M673))</f>
        <v>201506</v>
      </c>
      <c r="L673" s="271">
        <f>YEAR(N673)</f>
        <v>2015</v>
      </c>
      <c r="M673" s="271">
        <f>MONTH(N673)</f>
        <v>6</v>
      </c>
      <c r="N673" s="272">
        <v>42170</v>
      </c>
      <c r="O673" s="272" t="s">
        <v>1616</v>
      </c>
      <c r="P673" s="196"/>
      <c r="Q673" s="271"/>
    </row>
    <row r="674" spans="1:17" ht="30">
      <c r="A674" s="196" t="s">
        <v>1449</v>
      </c>
      <c r="B674" s="196" t="s">
        <v>211</v>
      </c>
      <c r="C674" s="196"/>
      <c r="D674" s="196" t="s">
        <v>2</v>
      </c>
      <c r="E674" s="196" t="s">
        <v>2122</v>
      </c>
      <c r="F674" s="269">
        <v>1477500</v>
      </c>
      <c r="G674" s="196" t="s">
        <v>1560</v>
      </c>
      <c r="H674" s="196" t="s">
        <v>2689</v>
      </c>
      <c r="I674" s="248" t="s">
        <v>1447</v>
      </c>
      <c r="J674" s="196" t="s">
        <v>2035</v>
      </c>
      <c r="K674" s="270" t="str">
        <f>IF(M674&gt;9,CONCATENATE(L674,M674),CONCATENATE(L674,"0",M674))</f>
        <v>201506</v>
      </c>
      <c r="L674" s="271">
        <f>YEAR(N674)</f>
        <v>2015</v>
      </c>
      <c r="M674" s="271">
        <f>MONTH(N674)</f>
        <v>6</v>
      </c>
      <c r="N674" s="272">
        <v>42164</v>
      </c>
      <c r="O674" s="272" t="s">
        <v>1616</v>
      </c>
      <c r="P674" s="196"/>
      <c r="Q674" s="271"/>
    </row>
    <row r="675" spans="1:17" ht="60">
      <c r="A675" s="196" t="s">
        <v>2720</v>
      </c>
      <c r="B675" s="196" t="s">
        <v>2721</v>
      </c>
      <c r="C675" s="277" t="s">
        <v>1863</v>
      </c>
      <c r="D675" s="196" t="s">
        <v>1581</v>
      </c>
      <c r="E675" s="196" t="s">
        <v>84</v>
      </c>
      <c r="F675" s="269">
        <v>295000</v>
      </c>
      <c r="G675" s="196" t="s">
        <v>1564</v>
      </c>
      <c r="H675" s="196" t="s">
        <v>2596</v>
      </c>
      <c r="I675" s="248" t="s">
        <v>1865</v>
      </c>
      <c r="J675" s="196" t="s">
        <v>2035</v>
      </c>
      <c r="K675" s="270" t="str">
        <f>IF(M675&gt;9,CONCATENATE(L675,M675),CONCATENATE(L675,"0",M675))</f>
        <v>201506</v>
      </c>
      <c r="L675" s="271">
        <f>YEAR(N675)</f>
        <v>2015</v>
      </c>
      <c r="M675" s="271">
        <f>MONTH(N675)</f>
        <v>6</v>
      </c>
      <c r="N675" s="272">
        <v>42164</v>
      </c>
      <c r="O675" s="272" t="s">
        <v>1616</v>
      </c>
      <c r="P675" s="196" t="s">
        <v>2722</v>
      </c>
      <c r="Q675" s="271"/>
    </row>
    <row r="676" spans="1:17" ht="30">
      <c r="A676" s="196" t="s">
        <v>2520</v>
      </c>
      <c r="B676" s="276" t="s">
        <v>2425</v>
      </c>
      <c r="C676" s="196" t="s">
        <v>1602</v>
      </c>
      <c r="D676" s="196" t="s">
        <v>1577</v>
      </c>
      <c r="E676" s="196" t="s">
        <v>84</v>
      </c>
      <c r="F676" s="273">
        <v>20000</v>
      </c>
      <c r="G676" s="196" t="s">
        <v>1605</v>
      </c>
      <c r="H676" s="196" t="s">
        <v>2390</v>
      </c>
      <c r="I676" s="248" t="s">
        <v>1834</v>
      </c>
      <c r="J676" s="196" t="s">
        <v>2041</v>
      </c>
      <c r="K676" s="270" t="str">
        <f>IF(M676&gt;9,CONCATENATE(L676,M676),CONCATENATE(L676,"0",M676))</f>
        <v>201506</v>
      </c>
      <c r="L676" s="271">
        <f>YEAR(N676)</f>
        <v>2015</v>
      </c>
      <c r="M676" s="271">
        <f>MONTH(N676)</f>
        <v>6</v>
      </c>
      <c r="N676" s="272">
        <v>42160</v>
      </c>
      <c r="O676" s="272" t="s">
        <v>1603</v>
      </c>
      <c r="P676" s="286"/>
      <c r="Q676" s="271"/>
    </row>
    <row r="677" spans="1:17" ht="30">
      <c r="A677" s="196" t="s">
        <v>2677</v>
      </c>
      <c r="B677" s="276" t="s">
        <v>2425</v>
      </c>
      <c r="C677" s="196" t="s">
        <v>1602</v>
      </c>
      <c r="D677" s="196" t="s">
        <v>1577</v>
      </c>
      <c r="E677" s="196" t="s">
        <v>84</v>
      </c>
      <c r="F677" s="273">
        <v>40000</v>
      </c>
      <c r="G677" s="196" t="s">
        <v>1605</v>
      </c>
      <c r="H677" s="196" t="s">
        <v>2390</v>
      </c>
      <c r="I677" s="248" t="s">
        <v>1836</v>
      </c>
      <c r="J677" s="196" t="s">
        <v>2041</v>
      </c>
      <c r="K677" s="270" t="str">
        <f>IF(M677&gt;9,CONCATENATE(L677,M677),CONCATENATE(L677,"0",M677))</f>
        <v>201506</v>
      </c>
      <c r="L677" s="271">
        <f>YEAR(N677)</f>
        <v>2015</v>
      </c>
      <c r="M677" s="271">
        <f>MONTH(N677)</f>
        <v>6</v>
      </c>
      <c r="N677" s="272">
        <v>42160</v>
      </c>
      <c r="O677" s="272" t="s">
        <v>1603</v>
      </c>
      <c r="P677" s="286"/>
      <c r="Q677" s="271"/>
    </row>
    <row r="678" spans="1:17" ht="30">
      <c r="A678" s="196" t="s">
        <v>2469</v>
      </c>
      <c r="B678" s="196" t="s">
        <v>1459</v>
      </c>
      <c r="C678" s="196" t="s">
        <v>1602</v>
      </c>
      <c r="D678" s="196" t="s">
        <v>1577</v>
      </c>
      <c r="E678" s="196" t="s">
        <v>84</v>
      </c>
      <c r="F678" s="269">
        <v>122000</v>
      </c>
      <c r="G678" s="196" t="s">
        <v>1605</v>
      </c>
      <c r="H678" s="196" t="s">
        <v>2390</v>
      </c>
      <c r="I678" s="248" t="s">
        <v>1832</v>
      </c>
      <c r="J678" s="196" t="s">
        <v>2041</v>
      </c>
      <c r="K678" s="270" t="str">
        <f>IF(M678&gt;9,CONCATENATE(L678,M678),CONCATENATE(L678,"0",M678))</f>
        <v>201506</v>
      </c>
      <c r="L678" s="271">
        <f>YEAR(N678)</f>
        <v>2015</v>
      </c>
      <c r="M678" s="271">
        <f>MONTH(N678)</f>
        <v>6</v>
      </c>
      <c r="N678" s="272">
        <v>42160</v>
      </c>
      <c r="O678" s="272" t="s">
        <v>1603</v>
      </c>
      <c r="P678" s="196" t="s">
        <v>2723</v>
      </c>
      <c r="Q678" s="271"/>
    </row>
    <row r="679" spans="1:17" ht="30">
      <c r="A679" s="196" t="s">
        <v>2724</v>
      </c>
      <c r="B679" s="196" t="s">
        <v>2673</v>
      </c>
      <c r="C679" s="196"/>
      <c r="D679" s="196" t="s">
        <v>2</v>
      </c>
      <c r="E679" s="196" t="s">
        <v>1712</v>
      </c>
      <c r="F679" s="269">
        <v>743982</v>
      </c>
      <c r="G679" s="196" t="s">
        <v>1560</v>
      </c>
      <c r="H679" s="196" t="s">
        <v>2420</v>
      </c>
      <c r="I679" s="248" t="s">
        <v>1713</v>
      </c>
      <c r="J679" s="196" t="s">
        <v>2035</v>
      </c>
      <c r="K679" s="270" t="str">
        <f>IF(M679&gt;9,CONCATENATE(L679,M679),CONCATENATE(L679,"0",M679))</f>
        <v>201506</v>
      </c>
      <c r="L679" s="271">
        <f>YEAR(N679)</f>
        <v>2015</v>
      </c>
      <c r="M679" s="271">
        <f>MONTH(N679)</f>
        <v>6</v>
      </c>
      <c r="N679" s="272">
        <v>42158</v>
      </c>
      <c r="O679" s="272" t="s">
        <v>1616</v>
      </c>
      <c r="P679" s="196"/>
      <c r="Q679" s="271"/>
    </row>
    <row r="680" spans="1:17" ht="30">
      <c r="A680" s="196" t="s">
        <v>2725</v>
      </c>
      <c r="B680" s="196" t="s">
        <v>2673</v>
      </c>
      <c r="C680" s="196"/>
      <c r="D680" s="196" t="s">
        <v>2</v>
      </c>
      <c r="E680" s="197" t="s">
        <v>107</v>
      </c>
      <c r="F680" s="269">
        <v>1000000</v>
      </c>
      <c r="G680" s="196" t="s">
        <v>1605</v>
      </c>
      <c r="H680" s="196" t="s">
        <v>2390</v>
      </c>
      <c r="I680" s="248" t="s">
        <v>1722</v>
      </c>
      <c r="J680" s="196" t="s">
        <v>2035</v>
      </c>
      <c r="K680" s="270" t="str">
        <f>IF(M680&gt;9,CONCATENATE(L680,M680),CONCATENATE(L680,"0",M680))</f>
        <v>201506</v>
      </c>
      <c r="L680" s="271">
        <f>YEAR(N680)</f>
        <v>2015</v>
      </c>
      <c r="M680" s="271">
        <f>MONTH(N680)</f>
        <v>6</v>
      </c>
      <c r="N680" s="272">
        <v>42157</v>
      </c>
      <c r="O680" s="272" t="s">
        <v>1616</v>
      </c>
      <c r="P680" s="196"/>
      <c r="Q680" s="271"/>
    </row>
    <row r="681" spans="1:17" ht="30">
      <c r="A681" s="196" t="s">
        <v>2726</v>
      </c>
      <c r="B681" s="196" t="s">
        <v>595</v>
      </c>
      <c r="C681" s="196"/>
      <c r="D681" s="196" t="s">
        <v>5</v>
      </c>
      <c r="E681" s="196" t="s">
        <v>601</v>
      </c>
      <c r="F681" s="269">
        <v>200000</v>
      </c>
      <c r="G681" s="196" t="s">
        <v>1560</v>
      </c>
      <c r="H681" s="196" t="s">
        <v>2420</v>
      </c>
      <c r="I681" s="248" t="s">
        <v>1924</v>
      </c>
      <c r="J681" s="196" t="s">
        <v>2041</v>
      </c>
      <c r="K681" s="270" t="str">
        <f>IF(M681&gt;9,CONCATENATE(L681,M681),CONCATENATE(L681,"0",M681))</f>
        <v>201506</v>
      </c>
      <c r="L681" s="271">
        <f>YEAR(N681)</f>
        <v>2015</v>
      </c>
      <c r="M681" s="271">
        <f>MONTH(N681)</f>
        <v>6</v>
      </c>
      <c r="N681" s="272">
        <v>42156</v>
      </c>
      <c r="O681" s="272" t="s">
        <v>1616</v>
      </c>
      <c r="P681" s="196" t="s">
        <v>2727</v>
      </c>
      <c r="Q681" s="271"/>
    </row>
    <row r="682" spans="1:17" ht="30">
      <c r="A682" s="196" t="s">
        <v>1458</v>
      </c>
      <c r="B682" s="196" t="s">
        <v>1459</v>
      </c>
      <c r="C682" s="196" t="s">
        <v>1638</v>
      </c>
      <c r="D682" s="196" t="s">
        <v>1579</v>
      </c>
      <c r="E682" s="196" t="s">
        <v>84</v>
      </c>
      <c r="F682" s="269">
        <v>400000</v>
      </c>
      <c r="G682" s="196" t="s">
        <v>1567</v>
      </c>
      <c r="H682" s="196" t="s">
        <v>2253</v>
      </c>
      <c r="I682" s="248" t="s">
        <v>1456</v>
      </c>
      <c r="J682" s="196" t="s">
        <v>2035</v>
      </c>
      <c r="K682" s="270" t="str">
        <f>IF(M682&gt;9,CONCATENATE(L682,M682),CONCATENATE(L682,"0",M682))</f>
        <v>201505</v>
      </c>
      <c r="L682" s="271">
        <f>YEAR(N682)</f>
        <v>2015</v>
      </c>
      <c r="M682" s="271">
        <f>MONTH(N682)</f>
        <v>5</v>
      </c>
      <c r="N682" s="272">
        <v>42151</v>
      </c>
      <c r="O682" s="272" t="s">
        <v>1619</v>
      </c>
      <c r="P682" s="196"/>
      <c r="Q682" s="271"/>
    </row>
    <row r="683" spans="1:17" ht="30">
      <c r="A683" s="196" t="s">
        <v>1452</v>
      </c>
      <c r="B683" s="196" t="s">
        <v>76</v>
      </c>
      <c r="C683" s="196" t="s">
        <v>1618</v>
      </c>
      <c r="D683" s="196" t="s">
        <v>1579</v>
      </c>
      <c r="E683" s="196" t="s">
        <v>84</v>
      </c>
      <c r="F683" s="269">
        <v>1000000</v>
      </c>
      <c r="G683" s="196" t="s">
        <v>1567</v>
      </c>
      <c r="H683" s="196" t="s">
        <v>2253</v>
      </c>
      <c r="I683" s="248" t="s">
        <v>1450</v>
      </c>
      <c r="J683" s="196" t="s">
        <v>2035</v>
      </c>
      <c r="K683" s="270" t="str">
        <f>IF(M683&gt;9,CONCATENATE(L683,M683),CONCATENATE(L683,"0",M683))</f>
        <v>201505</v>
      </c>
      <c r="L683" s="271">
        <f>YEAR(N683)</f>
        <v>2015</v>
      </c>
      <c r="M683" s="271">
        <f>MONTH(N683)</f>
        <v>5</v>
      </c>
      <c r="N683" s="272">
        <v>42150</v>
      </c>
      <c r="O683" s="272" t="s">
        <v>1619</v>
      </c>
      <c r="P683" s="196"/>
      <c r="Q683" s="271"/>
    </row>
    <row r="684" spans="1:17" ht="30">
      <c r="A684" s="196" t="s">
        <v>2728</v>
      </c>
      <c r="B684" s="196" t="s">
        <v>2729</v>
      </c>
      <c r="C684" s="196"/>
      <c r="D684" s="196" t="s">
        <v>3</v>
      </c>
      <c r="E684" s="196" t="s">
        <v>1764</v>
      </c>
      <c r="F684" s="269">
        <v>588000</v>
      </c>
      <c r="G684" s="196" t="s">
        <v>1605</v>
      </c>
      <c r="H684" s="196" t="s">
        <v>2390</v>
      </c>
      <c r="I684" s="248" t="s">
        <v>1765</v>
      </c>
      <c r="J684" s="196" t="s">
        <v>2035</v>
      </c>
      <c r="K684" s="270" t="str">
        <f>IF(M684&gt;9,CONCATENATE(L684,M684),CONCATENATE(L684,"0",M684))</f>
        <v>201505</v>
      </c>
      <c r="L684" s="271">
        <f>YEAR(N684)</f>
        <v>2015</v>
      </c>
      <c r="M684" s="271">
        <f>MONTH(N684)</f>
        <v>5</v>
      </c>
      <c r="N684" s="272">
        <v>42146</v>
      </c>
      <c r="O684" s="272" t="s">
        <v>1616</v>
      </c>
      <c r="P684" s="196"/>
      <c r="Q684" s="271"/>
    </row>
    <row r="685" spans="1:17" ht="30">
      <c r="A685" s="196" t="s">
        <v>1471</v>
      </c>
      <c r="B685" s="196" t="s">
        <v>2070</v>
      </c>
      <c r="C685" s="196" t="s">
        <v>1638</v>
      </c>
      <c r="D685" s="196" t="s">
        <v>1579</v>
      </c>
      <c r="E685" s="196" t="s">
        <v>84</v>
      </c>
      <c r="F685" s="269">
        <v>300000</v>
      </c>
      <c r="G685" s="196" t="s">
        <v>1567</v>
      </c>
      <c r="H685" s="196" t="s">
        <v>2253</v>
      </c>
      <c r="I685" s="248" t="s">
        <v>1469</v>
      </c>
      <c r="J685" s="196" t="s">
        <v>2035</v>
      </c>
      <c r="K685" s="270" t="str">
        <f>IF(M685&gt;9,CONCATENATE(L685,M685),CONCATENATE(L685,"0",M685))</f>
        <v>201505</v>
      </c>
      <c r="L685" s="271">
        <f>YEAR(N685)</f>
        <v>2015</v>
      </c>
      <c r="M685" s="271">
        <f>MONTH(N685)</f>
        <v>5</v>
      </c>
      <c r="N685" s="272">
        <v>42145</v>
      </c>
      <c r="O685" s="272" t="s">
        <v>1619</v>
      </c>
      <c r="P685" s="196"/>
      <c r="Q685" s="271"/>
    </row>
    <row r="686" spans="1:17" ht="60">
      <c r="A686" s="196" t="s">
        <v>2730</v>
      </c>
      <c r="B686" s="196" t="s">
        <v>534</v>
      </c>
      <c r="C686" s="277" t="s">
        <v>1648</v>
      </c>
      <c r="D686" s="196" t="s">
        <v>1581</v>
      </c>
      <c r="E686" s="196" t="s">
        <v>2122</v>
      </c>
      <c r="F686" s="269">
        <v>450000</v>
      </c>
      <c r="G686" s="196" t="s">
        <v>1564</v>
      </c>
      <c r="H686" s="196" t="s">
        <v>2596</v>
      </c>
      <c r="I686" s="248" t="s">
        <v>1860</v>
      </c>
      <c r="J686" s="196" t="s">
        <v>2035</v>
      </c>
      <c r="K686" s="270" t="str">
        <f>IF(M686&gt;9,CONCATENATE(L686,M686),CONCATENATE(L686,"0",M686))</f>
        <v>201505</v>
      </c>
      <c r="L686" s="271">
        <f>YEAR(N686)</f>
        <v>2015</v>
      </c>
      <c r="M686" s="271">
        <f>MONTH(N686)</f>
        <v>5</v>
      </c>
      <c r="N686" s="272">
        <v>42144</v>
      </c>
      <c r="O686" s="272" t="s">
        <v>1616</v>
      </c>
      <c r="P686" s="196"/>
      <c r="Q686" s="271"/>
    </row>
    <row r="687" spans="1:17" ht="30">
      <c r="A687" s="196" t="s">
        <v>1462</v>
      </c>
      <c r="B687" s="196" t="s">
        <v>1054</v>
      </c>
      <c r="C687" s="196" t="s">
        <v>1638</v>
      </c>
      <c r="D687" s="196" t="s">
        <v>1579</v>
      </c>
      <c r="E687" s="196" t="s">
        <v>84</v>
      </c>
      <c r="F687" s="269">
        <v>400000</v>
      </c>
      <c r="G687" s="196" t="s">
        <v>1567</v>
      </c>
      <c r="H687" s="196" t="s">
        <v>2253</v>
      </c>
      <c r="I687" s="248" t="s">
        <v>1460</v>
      </c>
      <c r="J687" s="196" t="s">
        <v>2035</v>
      </c>
      <c r="K687" s="270" t="str">
        <f>IF(M687&gt;9,CONCATENATE(L687,M687),CONCATENATE(L687,"0",M687))</f>
        <v>201505</v>
      </c>
      <c r="L687" s="271">
        <f>YEAR(N687)</f>
        <v>2015</v>
      </c>
      <c r="M687" s="271">
        <f>MONTH(N687)</f>
        <v>5</v>
      </c>
      <c r="N687" s="272">
        <v>42143</v>
      </c>
      <c r="O687" s="272" t="s">
        <v>1619</v>
      </c>
      <c r="P687" s="196"/>
      <c r="Q687" s="271"/>
    </row>
    <row r="688" spans="1:17" ht="30" customHeight="1">
      <c r="A688" s="196" t="s">
        <v>1455</v>
      </c>
      <c r="B688" s="196" t="s">
        <v>1054</v>
      </c>
      <c r="C688" s="196" t="s">
        <v>1638</v>
      </c>
      <c r="D688" s="196" t="s">
        <v>1579</v>
      </c>
      <c r="E688" s="196" t="s">
        <v>84</v>
      </c>
      <c r="F688" s="269">
        <v>400000</v>
      </c>
      <c r="G688" s="196" t="s">
        <v>1567</v>
      </c>
      <c r="H688" s="196" t="s">
        <v>2253</v>
      </c>
      <c r="I688" s="248" t="s">
        <v>1453</v>
      </c>
      <c r="J688" s="196" t="s">
        <v>2035</v>
      </c>
      <c r="K688" s="270" t="str">
        <f>IF(M688&gt;9,CONCATENATE(L688,M688),CONCATENATE(L688,"0",M688))</f>
        <v>201505</v>
      </c>
      <c r="L688" s="271">
        <f>YEAR(N688)</f>
        <v>2015</v>
      </c>
      <c r="M688" s="271">
        <f>MONTH(N688)</f>
        <v>5</v>
      </c>
      <c r="N688" s="272">
        <v>42139</v>
      </c>
      <c r="O688" s="272" t="s">
        <v>1619</v>
      </c>
      <c r="P688" s="196"/>
      <c r="Q688" s="271"/>
    </row>
    <row r="689" spans="1:17" ht="29.1" customHeight="1">
      <c r="A689" s="196" t="s">
        <v>2731</v>
      </c>
      <c r="B689" s="196" t="s">
        <v>457</v>
      </c>
      <c r="C689" s="196"/>
      <c r="D689" s="196" t="s">
        <v>1854</v>
      </c>
      <c r="E689" s="196" t="s">
        <v>84</v>
      </c>
      <c r="F689" s="269">
        <v>550000</v>
      </c>
      <c r="G689" s="196" t="s">
        <v>1567</v>
      </c>
      <c r="H689" s="196" t="s">
        <v>2732</v>
      </c>
      <c r="I689" s="248" t="s">
        <v>1857</v>
      </c>
      <c r="J689" s="196" t="s">
        <v>2035</v>
      </c>
      <c r="K689" s="270" t="str">
        <f>IF(M689&gt;9,CONCATENATE(L689,M689),CONCATENATE(L689,"0",M689))</f>
        <v>201505</v>
      </c>
      <c r="L689" s="271">
        <f>YEAR(N689)</f>
        <v>2015</v>
      </c>
      <c r="M689" s="271">
        <f>MONTH(N689)</f>
        <v>5</v>
      </c>
      <c r="N689" s="272">
        <v>42139</v>
      </c>
      <c r="O689" s="272" t="s">
        <v>1619</v>
      </c>
      <c r="P689" s="196"/>
      <c r="Q689" s="271"/>
    </row>
    <row r="690" spans="1:17" ht="30">
      <c r="A690" s="196" t="s">
        <v>2733</v>
      </c>
      <c r="B690" s="196" t="s">
        <v>1530</v>
      </c>
      <c r="C690" s="196"/>
      <c r="D690" s="196" t="s">
        <v>1854</v>
      </c>
      <c r="E690" s="196" t="s">
        <v>84</v>
      </c>
      <c r="F690" s="269">
        <v>1907970.97</v>
      </c>
      <c r="G690" s="196" t="s">
        <v>1560</v>
      </c>
      <c r="H690" s="196" t="s">
        <v>2734</v>
      </c>
      <c r="I690" s="248" t="s">
        <v>1528</v>
      </c>
      <c r="J690" s="196" t="s">
        <v>2035</v>
      </c>
      <c r="K690" s="270" t="str">
        <f>IF(M690&gt;9,CONCATENATE(L690,M690),CONCATENATE(L690,"0",M690))</f>
        <v>201505</v>
      </c>
      <c r="L690" s="271">
        <f>YEAR(N690)</f>
        <v>2015</v>
      </c>
      <c r="M690" s="271">
        <f>MONTH(N690)</f>
        <v>5</v>
      </c>
      <c r="N690" s="272">
        <v>42139</v>
      </c>
      <c r="O690" s="272" t="s">
        <v>1616</v>
      </c>
      <c r="P690" s="196" t="s">
        <v>2735</v>
      </c>
      <c r="Q690" s="271"/>
    </row>
    <row r="691" spans="1:17" ht="105">
      <c r="A691" s="196" t="s">
        <v>2736</v>
      </c>
      <c r="B691" s="196" t="s">
        <v>653</v>
      </c>
      <c r="C691" s="196"/>
      <c r="D691" s="196" t="s">
        <v>1854</v>
      </c>
      <c r="E691" s="196" t="s">
        <v>84</v>
      </c>
      <c r="F691" s="269">
        <v>184000</v>
      </c>
      <c r="G691" s="196" t="s">
        <v>1632</v>
      </c>
      <c r="H691" s="196" t="s">
        <v>2737</v>
      </c>
      <c r="I691" s="248" t="s">
        <v>1858</v>
      </c>
      <c r="J691" s="196" t="s">
        <v>2035</v>
      </c>
      <c r="K691" s="270" t="str">
        <f>IF(M691&gt;9,CONCATENATE(L691,M691),CONCATENATE(L691,"0",M691))</f>
        <v>201505</v>
      </c>
      <c r="L691" s="271">
        <f>YEAR(N691)</f>
        <v>2015</v>
      </c>
      <c r="M691" s="271">
        <f>MONTH(N691)</f>
        <v>5</v>
      </c>
      <c r="N691" s="272">
        <v>42139</v>
      </c>
      <c r="O691" s="272" t="s">
        <v>1616</v>
      </c>
      <c r="P691" s="196" t="s">
        <v>2735</v>
      </c>
      <c r="Q691" s="271"/>
    </row>
    <row r="692" spans="1:17" ht="105">
      <c r="A692" s="196" t="s">
        <v>2738</v>
      </c>
      <c r="B692" s="196" t="s">
        <v>653</v>
      </c>
      <c r="C692" s="196"/>
      <c r="D692" s="196" t="s">
        <v>1854</v>
      </c>
      <c r="E692" s="196" t="s">
        <v>84</v>
      </c>
      <c r="F692" s="269">
        <v>1795506.35</v>
      </c>
      <c r="G692" s="196" t="s">
        <v>1632</v>
      </c>
      <c r="H692" s="196" t="s">
        <v>2737</v>
      </c>
      <c r="I692" s="248" t="s">
        <v>1859</v>
      </c>
      <c r="J692" s="196" t="s">
        <v>2035</v>
      </c>
      <c r="K692" s="270" t="str">
        <f>IF(M692&gt;9,CONCATENATE(L692,M692),CONCATENATE(L692,"0",M692))</f>
        <v>201505</v>
      </c>
      <c r="L692" s="271">
        <f>YEAR(N692)</f>
        <v>2015</v>
      </c>
      <c r="M692" s="271">
        <f>MONTH(N692)</f>
        <v>5</v>
      </c>
      <c r="N692" s="272">
        <v>42139</v>
      </c>
      <c r="O692" s="272" t="s">
        <v>1616</v>
      </c>
      <c r="P692" s="196" t="s">
        <v>2735</v>
      </c>
      <c r="Q692" s="271"/>
    </row>
    <row r="693" spans="1:17" ht="45">
      <c r="A693" s="196" t="s">
        <v>2739</v>
      </c>
      <c r="B693" s="196" t="s">
        <v>457</v>
      </c>
      <c r="C693" s="196"/>
      <c r="D693" s="196" t="s">
        <v>1854</v>
      </c>
      <c r="E693" s="196" t="s">
        <v>84</v>
      </c>
      <c r="F693" s="269">
        <v>994369</v>
      </c>
      <c r="G693" s="196" t="s">
        <v>1607</v>
      </c>
      <c r="H693" s="196" t="s">
        <v>2740</v>
      </c>
      <c r="I693" s="248" t="s">
        <v>1856</v>
      </c>
      <c r="J693" s="196" t="s">
        <v>2041</v>
      </c>
      <c r="K693" s="270" t="str">
        <f>IF(M693&gt;9,CONCATENATE(L693,M693),CONCATENATE(L693,"0",M693))</f>
        <v>201505</v>
      </c>
      <c r="L693" s="271">
        <f>YEAR(N693)</f>
        <v>2015</v>
      </c>
      <c r="M693" s="271">
        <f>MONTH(N693)</f>
        <v>5</v>
      </c>
      <c r="N693" s="272">
        <v>42139</v>
      </c>
      <c r="O693" s="272" t="s">
        <v>1616</v>
      </c>
      <c r="P693" s="196" t="s">
        <v>2735</v>
      </c>
      <c r="Q693" s="271"/>
    </row>
    <row r="694" spans="1:17" ht="30">
      <c r="A694" s="196" t="s">
        <v>2741</v>
      </c>
      <c r="B694" s="196" t="s">
        <v>457</v>
      </c>
      <c r="C694" s="196"/>
      <c r="D694" s="196" t="s">
        <v>1854</v>
      </c>
      <c r="E694" s="196" t="s">
        <v>84</v>
      </c>
      <c r="F694" s="269">
        <v>3999401</v>
      </c>
      <c r="G694" s="196" t="s">
        <v>1605</v>
      </c>
      <c r="H694" s="196" t="s">
        <v>2742</v>
      </c>
      <c r="I694" s="248" t="s">
        <v>1855</v>
      </c>
      <c r="J694" s="196" t="s">
        <v>2041</v>
      </c>
      <c r="K694" s="270" t="str">
        <f>IF(M694&gt;9,CONCATENATE(L694,M694),CONCATENATE(L694,"0",M694))</f>
        <v>201505</v>
      </c>
      <c r="L694" s="271">
        <f>YEAR(N694)</f>
        <v>2015</v>
      </c>
      <c r="M694" s="271">
        <f>MONTH(N694)</f>
        <v>5</v>
      </c>
      <c r="N694" s="272">
        <v>42139</v>
      </c>
      <c r="O694" s="272" t="s">
        <v>1616</v>
      </c>
      <c r="P694" s="196" t="s">
        <v>2735</v>
      </c>
      <c r="Q694" s="271"/>
    </row>
    <row r="695" spans="1:17" ht="45">
      <c r="A695" s="196" t="s">
        <v>1468</v>
      </c>
      <c r="B695" s="196" t="s">
        <v>76</v>
      </c>
      <c r="C695" s="196" t="s">
        <v>1638</v>
      </c>
      <c r="D695" s="196" t="s">
        <v>1579</v>
      </c>
      <c r="E695" s="196" t="s">
        <v>84</v>
      </c>
      <c r="F695" s="269">
        <v>400000</v>
      </c>
      <c r="G695" s="196" t="s">
        <v>1567</v>
      </c>
      <c r="H695" s="196" t="s">
        <v>2253</v>
      </c>
      <c r="I695" s="248" t="s">
        <v>1466</v>
      </c>
      <c r="J695" s="196" t="s">
        <v>2035</v>
      </c>
      <c r="K695" s="270" t="str">
        <f>IF(M695&gt;9,CONCATENATE(L695,M695),CONCATENATE(L695,"0",M695))</f>
        <v>201505</v>
      </c>
      <c r="L695" s="271">
        <f>YEAR(N695)</f>
        <v>2015</v>
      </c>
      <c r="M695" s="271">
        <f>MONTH(N695)</f>
        <v>5</v>
      </c>
      <c r="N695" s="272">
        <v>42138</v>
      </c>
      <c r="O695" s="272" t="s">
        <v>1619</v>
      </c>
      <c r="P695" s="196"/>
      <c r="Q695" s="271"/>
    </row>
    <row r="696" spans="1:17" ht="32.1" customHeight="1">
      <c r="A696" s="196" t="s">
        <v>2565</v>
      </c>
      <c r="B696" s="196" t="s">
        <v>2427</v>
      </c>
      <c r="C696" s="196"/>
      <c r="D696" s="196" t="s">
        <v>6</v>
      </c>
      <c r="E696" s="196" t="s">
        <v>1588</v>
      </c>
      <c r="F696" s="269">
        <v>170000</v>
      </c>
      <c r="G696" s="196" t="s">
        <v>1605</v>
      </c>
      <c r="H696" s="196" t="s">
        <v>2390</v>
      </c>
      <c r="I696" s="248" t="s">
        <v>1961</v>
      </c>
      <c r="J696" s="196" t="s">
        <v>2041</v>
      </c>
      <c r="K696" s="270" t="str">
        <f>IF(M696&gt;9,CONCATENATE(L696,M696),CONCATENATE(L696,"0",M696))</f>
        <v>201505</v>
      </c>
      <c r="L696" s="271">
        <f>YEAR(N696)</f>
        <v>2015</v>
      </c>
      <c r="M696" s="271">
        <f>MONTH(N696)</f>
        <v>5</v>
      </c>
      <c r="N696" s="272">
        <v>42130</v>
      </c>
      <c r="O696" s="272" t="s">
        <v>1616</v>
      </c>
      <c r="P696" s="196"/>
      <c r="Q696" s="271"/>
    </row>
    <row r="697" spans="1:17" ht="30">
      <c r="A697" s="196" t="s">
        <v>2743</v>
      </c>
      <c r="B697" s="196" t="s">
        <v>2744</v>
      </c>
      <c r="C697" s="196"/>
      <c r="D697" s="196" t="s">
        <v>2</v>
      </c>
      <c r="E697" s="196" t="s">
        <v>2122</v>
      </c>
      <c r="F697" s="269">
        <v>275750</v>
      </c>
      <c r="G697" s="196" t="s">
        <v>1560</v>
      </c>
      <c r="H697" s="196" t="s">
        <v>2689</v>
      </c>
      <c r="I697" s="248" t="s">
        <v>1435</v>
      </c>
      <c r="J697" s="196" t="s">
        <v>2035</v>
      </c>
      <c r="K697" s="270" t="str">
        <f>IF(M697&gt;9,CONCATENATE(L697,M697),CONCATENATE(L697,"0",M697))</f>
        <v>201505</v>
      </c>
      <c r="L697" s="271">
        <f>YEAR(N697)</f>
        <v>2015</v>
      </c>
      <c r="M697" s="271">
        <f>MONTH(N697)</f>
        <v>5</v>
      </c>
      <c r="N697" s="272">
        <v>42129</v>
      </c>
      <c r="O697" s="272" t="s">
        <v>1616</v>
      </c>
      <c r="P697" s="196" t="s">
        <v>2745</v>
      </c>
      <c r="Q697" s="271"/>
    </row>
    <row r="698" spans="1:17" ht="30">
      <c r="A698" s="196" t="s">
        <v>2743</v>
      </c>
      <c r="B698" s="196" t="s">
        <v>2744</v>
      </c>
      <c r="C698" s="196"/>
      <c r="D698" s="196" t="s">
        <v>2</v>
      </c>
      <c r="E698" s="196" t="s">
        <v>2122</v>
      </c>
      <c r="F698" s="269">
        <v>2486250</v>
      </c>
      <c r="G698" s="196" t="s">
        <v>1560</v>
      </c>
      <c r="H698" s="196" t="s">
        <v>2689</v>
      </c>
      <c r="I698" s="248" t="s">
        <v>1407</v>
      </c>
      <c r="J698" s="196" t="s">
        <v>2035</v>
      </c>
      <c r="K698" s="270" t="str">
        <f>IF(M698&gt;9,CONCATENATE(L698,M698),CONCATENATE(L698,"0",M698))</f>
        <v>201505</v>
      </c>
      <c r="L698" s="271">
        <f>YEAR(N698)</f>
        <v>2015</v>
      </c>
      <c r="M698" s="271">
        <f>MONTH(N698)</f>
        <v>5</v>
      </c>
      <c r="N698" s="272">
        <v>42129</v>
      </c>
      <c r="O698" s="272" t="s">
        <v>1616</v>
      </c>
      <c r="P698" s="196" t="s">
        <v>2745</v>
      </c>
      <c r="Q698" s="271"/>
    </row>
    <row r="699" spans="1:17" ht="33" customHeight="1">
      <c r="A699" s="275" t="s">
        <v>2746</v>
      </c>
      <c r="B699" s="275" t="s">
        <v>451</v>
      </c>
      <c r="C699" s="275"/>
      <c r="D699" s="275" t="s">
        <v>7</v>
      </c>
      <c r="E699" s="275" t="s">
        <v>1446</v>
      </c>
      <c r="F699" s="301">
        <v>300000</v>
      </c>
      <c r="G699" s="275" t="s">
        <v>1632</v>
      </c>
      <c r="H699" s="275" t="s">
        <v>2747</v>
      </c>
      <c r="I699" s="248" t="s">
        <v>1982</v>
      </c>
      <c r="J699" s="275" t="s">
        <v>2035</v>
      </c>
      <c r="K699" s="248" t="str">
        <f>IF(M699&gt;9,CONCATENATE(L699,M699),CONCATENATE(L699,"0",M699))</f>
        <v>201504</v>
      </c>
      <c r="L699" s="279">
        <f>YEAR(N699)</f>
        <v>2015</v>
      </c>
      <c r="M699" s="279">
        <f>MONTH(N699)</f>
        <v>4</v>
      </c>
      <c r="N699" s="280">
        <v>42119</v>
      </c>
      <c r="O699" s="280" t="s">
        <v>1616</v>
      </c>
      <c r="P699" s="275"/>
      <c r="Q699" s="279"/>
    </row>
    <row r="700" spans="1:17" ht="45">
      <c r="A700" s="196" t="s">
        <v>2748</v>
      </c>
      <c r="B700" s="196" t="s">
        <v>609</v>
      </c>
      <c r="C700" s="277" t="s">
        <v>1777</v>
      </c>
      <c r="D700" s="196" t="s">
        <v>4</v>
      </c>
      <c r="E700" s="196" t="s">
        <v>1778</v>
      </c>
      <c r="F700" s="269">
        <v>380000</v>
      </c>
      <c r="G700" s="196" t="s">
        <v>1564</v>
      </c>
      <c r="H700" s="196" t="s">
        <v>2466</v>
      </c>
      <c r="I700" s="248" t="s">
        <v>1779</v>
      </c>
      <c r="J700" s="196" t="s">
        <v>2035</v>
      </c>
      <c r="K700" s="270" t="str">
        <f>IF(M700&gt;9,CONCATENATE(L700,M700),CONCATENATE(L700,"0",M700))</f>
        <v>201504</v>
      </c>
      <c r="L700" s="271">
        <f>YEAR(N700)</f>
        <v>2015</v>
      </c>
      <c r="M700" s="271">
        <f>MONTH(N700)</f>
        <v>4</v>
      </c>
      <c r="N700" s="272">
        <v>42116</v>
      </c>
      <c r="O700" s="272" t="s">
        <v>1603</v>
      </c>
      <c r="P700" s="196" t="s">
        <v>2749</v>
      </c>
      <c r="Q700" s="271"/>
    </row>
    <row r="701" spans="1:17" ht="30">
      <c r="A701" s="196" t="s">
        <v>2750</v>
      </c>
      <c r="B701" s="196" t="s">
        <v>2574</v>
      </c>
      <c r="C701" s="196" t="s">
        <v>1636</v>
      </c>
      <c r="D701" s="196" t="s">
        <v>2</v>
      </c>
      <c r="E701" s="196" t="s">
        <v>637</v>
      </c>
      <c r="F701" s="269">
        <v>80000</v>
      </c>
      <c r="G701" s="196" t="s">
        <v>1560</v>
      </c>
      <c r="H701" s="196" t="s">
        <v>2575</v>
      </c>
      <c r="I701" s="248" t="s">
        <v>1686</v>
      </c>
      <c r="J701" s="196" t="s">
        <v>2035</v>
      </c>
      <c r="K701" s="270" t="str">
        <f>IF(M701&gt;9,CONCATENATE(L701,M701),CONCATENATE(L701,"0",M701))</f>
        <v>201504</v>
      </c>
      <c r="L701" s="271">
        <f>YEAR(N701)</f>
        <v>2015</v>
      </c>
      <c r="M701" s="271">
        <f>MONTH(N701)</f>
        <v>4</v>
      </c>
      <c r="N701" s="272">
        <v>42116</v>
      </c>
      <c r="O701" s="272" t="s">
        <v>1616</v>
      </c>
      <c r="P701" s="196"/>
      <c r="Q701" s="271"/>
    </row>
    <row r="702" spans="1:17" ht="75">
      <c r="A702" s="196" t="s">
        <v>2751</v>
      </c>
      <c r="B702" s="196" t="s">
        <v>2070</v>
      </c>
      <c r="C702" s="196"/>
      <c r="D702" s="196" t="s">
        <v>4</v>
      </c>
      <c r="E702" s="196" t="s">
        <v>774</v>
      </c>
      <c r="F702" s="269">
        <v>150000</v>
      </c>
      <c r="G702" s="196" t="s">
        <v>1605</v>
      </c>
      <c r="H702" s="196" t="s">
        <v>2390</v>
      </c>
      <c r="I702" s="279" t="s">
        <v>1799</v>
      </c>
      <c r="J702" s="196" t="s">
        <v>2035</v>
      </c>
      <c r="K702" s="270" t="str">
        <f>IF(M702&gt;9,CONCATENATE(L702,M702),CONCATENATE(L702,"0",M702))</f>
        <v>201504</v>
      </c>
      <c r="L702" s="271">
        <f>YEAR(N702)</f>
        <v>2015</v>
      </c>
      <c r="M702" s="271">
        <f>MONTH(N702)</f>
        <v>4</v>
      </c>
      <c r="N702" s="272">
        <v>42115</v>
      </c>
      <c r="O702" s="272" t="s">
        <v>1616</v>
      </c>
      <c r="P702" s="196" t="s">
        <v>2752</v>
      </c>
      <c r="Q702" s="271"/>
    </row>
    <row r="703" spans="1:17" ht="30">
      <c r="A703" s="196" t="s">
        <v>2753</v>
      </c>
      <c r="B703" s="196" t="s">
        <v>2754</v>
      </c>
      <c r="C703" s="196"/>
      <c r="D703" s="196" t="s">
        <v>3</v>
      </c>
      <c r="E703" s="196" t="s">
        <v>682</v>
      </c>
      <c r="F703" s="269">
        <v>200000</v>
      </c>
      <c r="G703" s="196" t="s">
        <v>1560</v>
      </c>
      <c r="H703" s="196" t="s">
        <v>2420</v>
      </c>
      <c r="I703" s="248" t="s">
        <v>1766</v>
      </c>
      <c r="J703" s="196" t="s">
        <v>2035</v>
      </c>
      <c r="K703" s="270" t="str">
        <f>IF(M703&gt;9,CONCATENATE(L703,M703),CONCATENATE(L703,"0",M703))</f>
        <v>201504</v>
      </c>
      <c r="L703" s="271">
        <f>YEAR(N703)</f>
        <v>2015</v>
      </c>
      <c r="M703" s="271">
        <f>MONTH(N703)</f>
        <v>4</v>
      </c>
      <c r="N703" s="272">
        <v>42111</v>
      </c>
      <c r="O703" s="272" t="s">
        <v>1616</v>
      </c>
      <c r="P703" s="196"/>
      <c r="Q703" s="271"/>
    </row>
    <row r="704" spans="1:17" ht="30">
      <c r="A704" s="196" t="s">
        <v>2755</v>
      </c>
      <c r="B704" s="196" t="s">
        <v>2754</v>
      </c>
      <c r="C704" s="196"/>
      <c r="D704" s="196" t="s">
        <v>3</v>
      </c>
      <c r="E704" s="196" t="s">
        <v>682</v>
      </c>
      <c r="F704" s="269">
        <v>1800000</v>
      </c>
      <c r="G704" s="196" t="s">
        <v>1560</v>
      </c>
      <c r="H704" s="196" t="s">
        <v>2420</v>
      </c>
      <c r="I704" s="248" t="s">
        <v>1437</v>
      </c>
      <c r="J704" s="196" t="s">
        <v>2035</v>
      </c>
      <c r="K704" s="270" t="str">
        <f>IF(M704&gt;9,CONCATENATE(L704,M704),CONCATENATE(L704,"0",M704))</f>
        <v>201504</v>
      </c>
      <c r="L704" s="271">
        <f>YEAR(N704)</f>
        <v>2015</v>
      </c>
      <c r="M704" s="271">
        <f>MONTH(N704)</f>
        <v>4</v>
      </c>
      <c r="N704" s="272">
        <v>42111</v>
      </c>
      <c r="O704" s="272" t="s">
        <v>1616</v>
      </c>
      <c r="P704" s="196" t="s">
        <v>2756</v>
      </c>
      <c r="Q704" s="271"/>
    </row>
    <row r="705" spans="1:17" ht="60">
      <c r="A705" s="196" t="s">
        <v>2757</v>
      </c>
      <c r="B705" s="196" t="s">
        <v>2058</v>
      </c>
      <c r="C705" s="196"/>
      <c r="D705" s="196" t="s">
        <v>3</v>
      </c>
      <c r="E705" s="196" t="s">
        <v>112</v>
      </c>
      <c r="F705" s="269">
        <v>160692</v>
      </c>
      <c r="G705" s="196" t="s">
        <v>1560</v>
      </c>
      <c r="H705" s="196" t="s">
        <v>2575</v>
      </c>
      <c r="I705" s="248" t="s">
        <v>1767</v>
      </c>
      <c r="J705" s="196" t="s">
        <v>2035</v>
      </c>
      <c r="K705" s="270" t="str">
        <f>IF(M705&gt;9,CONCATENATE(L705,M705),CONCATENATE(L705,"0",M705))</f>
        <v>201504</v>
      </c>
      <c r="L705" s="271">
        <f>YEAR(N705)</f>
        <v>2015</v>
      </c>
      <c r="M705" s="271">
        <f>MONTH(N705)</f>
        <v>4</v>
      </c>
      <c r="N705" s="272">
        <v>42104</v>
      </c>
      <c r="O705" s="272" t="s">
        <v>1616</v>
      </c>
      <c r="P705" s="196" t="s">
        <v>2758</v>
      </c>
      <c r="Q705" s="271"/>
    </row>
    <row r="706" spans="1:17" ht="30">
      <c r="A706" s="196" t="s">
        <v>2419</v>
      </c>
      <c r="B706" s="196" t="s">
        <v>248</v>
      </c>
      <c r="C706" s="196"/>
      <c r="D706" s="196" t="s">
        <v>5</v>
      </c>
      <c r="E706" s="196" t="s">
        <v>1911</v>
      </c>
      <c r="F706" s="269">
        <v>233000</v>
      </c>
      <c r="G706" s="196" t="s">
        <v>1560</v>
      </c>
      <c r="H706" s="196" t="s">
        <v>2420</v>
      </c>
      <c r="I706" s="248" t="s">
        <v>1918</v>
      </c>
      <c r="J706" s="196" t="s">
        <v>2035</v>
      </c>
      <c r="K706" s="270" t="str">
        <f>IF(M706&gt;9,CONCATENATE(L706,M706),CONCATENATE(L706,"0",M706))</f>
        <v>201504</v>
      </c>
      <c r="L706" s="271">
        <f>YEAR(N706)</f>
        <v>2015</v>
      </c>
      <c r="M706" s="271">
        <f>MONTH(N706)</f>
        <v>4</v>
      </c>
      <c r="N706" s="272">
        <v>42101</v>
      </c>
      <c r="O706" s="272" t="s">
        <v>1616</v>
      </c>
      <c r="P706" s="196"/>
      <c r="Q706" s="271"/>
    </row>
    <row r="707" spans="1:17" ht="45.6" customHeight="1">
      <c r="A707" s="196" t="s">
        <v>2421</v>
      </c>
      <c r="B707" s="196" t="s">
        <v>248</v>
      </c>
      <c r="C707" s="196"/>
      <c r="D707" s="196" t="s">
        <v>5</v>
      </c>
      <c r="E707" s="196" t="s">
        <v>1926</v>
      </c>
      <c r="F707" s="269">
        <v>233000</v>
      </c>
      <c r="G707" s="196" t="s">
        <v>1560</v>
      </c>
      <c r="H707" s="196" t="s">
        <v>2420</v>
      </c>
      <c r="I707" s="248" t="s">
        <v>1927</v>
      </c>
      <c r="J707" s="196" t="s">
        <v>2035</v>
      </c>
      <c r="K707" s="270" t="str">
        <f>IF(M707&gt;9,CONCATENATE(L707,M707),CONCATENATE(L707,"0",M707))</f>
        <v>201504</v>
      </c>
      <c r="L707" s="271">
        <f>YEAR(N707)</f>
        <v>2015</v>
      </c>
      <c r="M707" s="271">
        <f>MONTH(N707)</f>
        <v>4</v>
      </c>
      <c r="N707" s="272">
        <v>42101</v>
      </c>
      <c r="O707" s="272" t="s">
        <v>1616</v>
      </c>
      <c r="P707" s="196"/>
      <c r="Q707" s="271"/>
    </row>
    <row r="708" spans="1:17" ht="42.6" customHeight="1">
      <c r="A708" s="196" t="s">
        <v>2422</v>
      </c>
      <c r="B708" s="196" t="s">
        <v>248</v>
      </c>
      <c r="C708" s="196"/>
      <c r="D708" s="196" t="s">
        <v>5</v>
      </c>
      <c r="E708" s="196" t="s">
        <v>1930</v>
      </c>
      <c r="F708" s="269">
        <v>233000</v>
      </c>
      <c r="G708" s="196" t="s">
        <v>1560</v>
      </c>
      <c r="H708" s="196" t="s">
        <v>2420</v>
      </c>
      <c r="I708" s="248" t="s">
        <v>1931</v>
      </c>
      <c r="J708" s="196" t="s">
        <v>2035</v>
      </c>
      <c r="K708" s="270" t="str">
        <f>IF(M708&gt;9,CONCATENATE(L708,M708),CONCATENATE(L708,"0",M708))</f>
        <v>201504</v>
      </c>
      <c r="L708" s="271">
        <f>YEAR(N708)</f>
        <v>2015</v>
      </c>
      <c r="M708" s="271">
        <f>MONTH(N708)</f>
        <v>4</v>
      </c>
      <c r="N708" s="272">
        <v>42101</v>
      </c>
      <c r="O708" s="272" t="s">
        <v>1616</v>
      </c>
      <c r="P708" s="196"/>
      <c r="Q708" s="271"/>
    </row>
    <row r="709" spans="1:17" ht="42.6" customHeight="1">
      <c r="A709" s="196" t="s">
        <v>2423</v>
      </c>
      <c r="B709" s="196" t="s">
        <v>248</v>
      </c>
      <c r="C709" s="196"/>
      <c r="D709" s="196" t="s">
        <v>5</v>
      </c>
      <c r="E709" s="196" t="s">
        <v>1911</v>
      </c>
      <c r="F709" s="269">
        <v>233000</v>
      </c>
      <c r="G709" s="196" t="s">
        <v>1560</v>
      </c>
      <c r="H709" s="196" t="s">
        <v>2420</v>
      </c>
      <c r="I709" s="248" t="s">
        <v>1919</v>
      </c>
      <c r="J709" s="196" t="s">
        <v>2035</v>
      </c>
      <c r="K709" s="270" t="str">
        <f>IF(M709&gt;9,CONCATENATE(L709,M709),CONCATENATE(L709,"0",M709))</f>
        <v>201504</v>
      </c>
      <c r="L709" s="271">
        <f>YEAR(N709)</f>
        <v>2015</v>
      </c>
      <c r="M709" s="271">
        <f>MONTH(N709)</f>
        <v>4</v>
      </c>
      <c r="N709" s="272">
        <v>42101</v>
      </c>
      <c r="O709" s="272" t="s">
        <v>1616</v>
      </c>
      <c r="P709" s="196"/>
      <c r="Q709" s="271"/>
    </row>
    <row r="710" spans="1:17" ht="44.45" customHeight="1">
      <c r="A710" s="196" t="s">
        <v>1492</v>
      </c>
      <c r="B710" s="196" t="s">
        <v>2425</v>
      </c>
      <c r="C710" s="196" t="s">
        <v>1684</v>
      </c>
      <c r="D710" s="196" t="s">
        <v>2</v>
      </c>
      <c r="E710" s="196" t="s">
        <v>84</v>
      </c>
      <c r="F710" s="269">
        <v>1539380</v>
      </c>
      <c r="G710" s="196" t="s">
        <v>1562</v>
      </c>
      <c r="H710" s="196" t="s">
        <v>2424</v>
      </c>
      <c r="I710" s="248" t="s">
        <v>1490</v>
      </c>
      <c r="J710" s="196" t="s">
        <v>2035</v>
      </c>
      <c r="K710" s="270" t="str">
        <f>IF(M710&gt;9,CONCATENATE(L710,M710),CONCATENATE(L710,"0",M710))</f>
        <v>201504</v>
      </c>
      <c r="L710" s="271">
        <f>YEAR(N710)</f>
        <v>2015</v>
      </c>
      <c r="M710" s="271">
        <f>MONTH(N710)</f>
        <v>4</v>
      </c>
      <c r="N710" s="272">
        <v>42097</v>
      </c>
      <c r="O710" s="272" t="s">
        <v>1616</v>
      </c>
      <c r="P710" s="196"/>
      <c r="Q710" s="271"/>
    </row>
    <row r="711" spans="1:17" ht="50.1" customHeight="1">
      <c r="A711" s="196" t="s">
        <v>2256</v>
      </c>
      <c r="B711" s="196" t="s">
        <v>2673</v>
      </c>
      <c r="C711" s="196" t="s">
        <v>1684</v>
      </c>
      <c r="D711" s="196" t="s">
        <v>2</v>
      </c>
      <c r="E711" s="196" t="s">
        <v>2122</v>
      </c>
      <c r="F711" s="269">
        <v>1009403</v>
      </c>
      <c r="G711" s="196" t="s">
        <v>1562</v>
      </c>
      <c r="H711" s="196" t="s">
        <v>2257</v>
      </c>
      <c r="I711" s="248" t="s">
        <v>1479</v>
      </c>
      <c r="J711" s="196" t="s">
        <v>2035</v>
      </c>
      <c r="K711" s="270" t="str">
        <f>IF(M711&gt;9,CONCATENATE(L711,M711),CONCATENATE(L711,"0",M711))</f>
        <v>201504</v>
      </c>
      <c r="L711" s="271">
        <f>YEAR(N711)</f>
        <v>2015</v>
      </c>
      <c r="M711" s="271">
        <f>MONTH(N711)</f>
        <v>4</v>
      </c>
      <c r="N711" s="272">
        <v>42097</v>
      </c>
      <c r="O711" s="272" t="s">
        <v>1616</v>
      </c>
      <c r="P711" s="196" t="s">
        <v>2759</v>
      </c>
      <c r="Q711" s="271"/>
    </row>
    <row r="712" spans="1:17" ht="48.6" customHeight="1">
      <c r="A712" s="196" t="s">
        <v>1489</v>
      </c>
      <c r="B712" s="196" t="s">
        <v>2673</v>
      </c>
      <c r="C712" s="196" t="s">
        <v>1684</v>
      </c>
      <c r="D712" s="196" t="s">
        <v>2</v>
      </c>
      <c r="E712" s="196" t="s">
        <v>2122</v>
      </c>
      <c r="F712" s="269">
        <v>1104966</v>
      </c>
      <c r="G712" s="196" t="s">
        <v>1562</v>
      </c>
      <c r="H712" s="196" t="s">
        <v>2424</v>
      </c>
      <c r="I712" s="248" t="s">
        <v>1488</v>
      </c>
      <c r="J712" s="196" t="s">
        <v>2035</v>
      </c>
      <c r="K712" s="270" t="str">
        <f>IF(M712&gt;9,CONCATENATE(L712,M712),CONCATENATE(L712,"0",M712))</f>
        <v>201504</v>
      </c>
      <c r="L712" s="271">
        <f>YEAR(N712)</f>
        <v>2015</v>
      </c>
      <c r="M712" s="271">
        <f>MONTH(N712)</f>
        <v>4</v>
      </c>
      <c r="N712" s="272">
        <v>42097</v>
      </c>
      <c r="O712" s="272" t="s">
        <v>1616</v>
      </c>
      <c r="P712" s="196"/>
      <c r="Q712" s="271"/>
    </row>
    <row r="713" spans="1:17" ht="80.099999999999994" customHeight="1">
      <c r="A713" s="196" t="s">
        <v>2760</v>
      </c>
      <c r="B713" s="196" t="s">
        <v>2761</v>
      </c>
      <c r="C713" s="196" t="s">
        <v>1684</v>
      </c>
      <c r="D713" s="196" t="s">
        <v>2</v>
      </c>
      <c r="E713" s="196" t="s">
        <v>2122</v>
      </c>
      <c r="F713" s="269">
        <v>168234</v>
      </c>
      <c r="G713" s="196" t="s">
        <v>1562</v>
      </c>
      <c r="H713" s="196" t="s">
        <v>2257</v>
      </c>
      <c r="I713" s="248" t="s">
        <v>1482</v>
      </c>
      <c r="J713" s="196" t="s">
        <v>2035</v>
      </c>
      <c r="K713" s="270" t="str">
        <f>IF(M713&gt;9,CONCATENATE(L713,M713),CONCATENATE(L713,"0",M713))</f>
        <v>201504</v>
      </c>
      <c r="L713" s="271">
        <f>YEAR(N713)</f>
        <v>2015</v>
      </c>
      <c r="M713" s="271">
        <f>MONTH(N713)</f>
        <v>4</v>
      </c>
      <c r="N713" s="308">
        <v>42097</v>
      </c>
      <c r="O713" s="272" t="s">
        <v>1616</v>
      </c>
      <c r="P713" s="196"/>
      <c r="Q713" s="271"/>
    </row>
    <row r="714" spans="1:17" ht="41.45" customHeight="1">
      <c r="A714" s="196" t="s">
        <v>2762</v>
      </c>
      <c r="B714" s="196" t="s">
        <v>2761</v>
      </c>
      <c r="C714" s="196" t="s">
        <v>1684</v>
      </c>
      <c r="D714" s="196" t="s">
        <v>2</v>
      </c>
      <c r="E714" s="196" t="s">
        <v>2122</v>
      </c>
      <c r="F714" s="269">
        <v>2944092</v>
      </c>
      <c r="G714" s="196" t="s">
        <v>1562</v>
      </c>
      <c r="H714" s="196" t="s">
        <v>2763</v>
      </c>
      <c r="I714" s="248" t="s">
        <v>1474</v>
      </c>
      <c r="J714" s="196" t="s">
        <v>2035</v>
      </c>
      <c r="K714" s="270" t="str">
        <f>IF(M714&gt;9,CONCATENATE(L714,M714),CONCATENATE(L714,"0",M714))</f>
        <v>201504</v>
      </c>
      <c r="L714" s="271">
        <f>YEAR(N714)</f>
        <v>2015</v>
      </c>
      <c r="M714" s="271">
        <f>MONTH(N714)</f>
        <v>4</v>
      </c>
      <c r="N714" s="308">
        <v>42097</v>
      </c>
      <c r="O714" s="272" t="s">
        <v>1616</v>
      </c>
      <c r="P714" s="196"/>
      <c r="Q714" s="271"/>
    </row>
    <row r="715" spans="1:17" ht="49.5" customHeight="1">
      <c r="A715" s="196" t="s">
        <v>2764</v>
      </c>
      <c r="B715" s="196" t="s">
        <v>2761</v>
      </c>
      <c r="C715" s="196" t="s">
        <v>1684</v>
      </c>
      <c r="D715" s="196" t="s">
        <v>2</v>
      </c>
      <c r="E715" s="196" t="s">
        <v>2122</v>
      </c>
      <c r="F715" s="269">
        <v>1098958</v>
      </c>
      <c r="G715" s="196" t="s">
        <v>1562</v>
      </c>
      <c r="H715" s="196" t="s">
        <v>2424</v>
      </c>
      <c r="I715" s="248" t="s">
        <v>1486</v>
      </c>
      <c r="J715" s="196" t="s">
        <v>2035</v>
      </c>
      <c r="K715" s="270" t="str">
        <f>IF(M715&gt;9,CONCATENATE(L715,M715),CONCATENATE(L715,"0",M715))</f>
        <v>201504</v>
      </c>
      <c r="L715" s="271">
        <f>YEAR(N715)</f>
        <v>2015</v>
      </c>
      <c r="M715" s="271">
        <f>MONTH(N715)</f>
        <v>4</v>
      </c>
      <c r="N715" s="308">
        <v>42097</v>
      </c>
      <c r="O715" s="272" t="s">
        <v>1616</v>
      </c>
      <c r="P715" s="196"/>
      <c r="Q715" s="271"/>
    </row>
    <row r="716" spans="1:17" ht="120">
      <c r="A716" s="196" t="s">
        <v>1495</v>
      </c>
      <c r="B716" s="196" t="s">
        <v>2765</v>
      </c>
      <c r="C716" s="196" t="s">
        <v>1684</v>
      </c>
      <c r="D716" s="196" t="s">
        <v>2</v>
      </c>
      <c r="E716" s="196" t="s">
        <v>2122</v>
      </c>
      <c r="F716" s="269">
        <v>1261754</v>
      </c>
      <c r="G716" s="196" t="s">
        <v>1562</v>
      </c>
      <c r="H716" s="196" t="s">
        <v>2763</v>
      </c>
      <c r="I716" s="248" t="s">
        <v>1493</v>
      </c>
      <c r="J716" s="196" t="s">
        <v>2035</v>
      </c>
      <c r="K716" s="270" t="str">
        <f>IF(M716&gt;9,CONCATENATE(L716,M716),CONCATENATE(L716,"0",M716))</f>
        <v>201504</v>
      </c>
      <c r="L716" s="271">
        <f>YEAR(N716)</f>
        <v>2015</v>
      </c>
      <c r="M716" s="271">
        <f>MONTH(N716)</f>
        <v>4</v>
      </c>
      <c r="N716" s="308">
        <v>42097</v>
      </c>
      <c r="O716" s="272" t="s">
        <v>1616</v>
      </c>
      <c r="P716" s="196"/>
      <c r="Q716" s="271"/>
    </row>
    <row r="717" spans="1:17" ht="90">
      <c r="A717" s="196" t="s">
        <v>1497</v>
      </c>
      <c r="B717" s="196" t="s">
        <v>2425</v>
      </c>
      <c r="C717" s="196" t="s">
        <v>1684</v>
      </c>
      <c r="D717" s="196" t="s">
        <v>2</v>
      </c>
      <c r="E717" s="196" t="s">
        <v>84</v>
      </c>
      <c r="F717" s="269">
        <v>2307206</v>
      </c>
      <c r="G717" s="196" t="s">
        <v>1562</v>
      </c>
      <c r="H717" s="196" t="s">
        <v>2257</v>
      </c>
      <c r="I717" s="248" t="s">
        <v>1496</v>
      </c>
      <c r="J717" s="196" t="s">
        <v>2035</v>
      </c>
      <c r="K717" s="270" t="str">
        <f>IF(M717&gt;9,CONCATENATE(L717,M717),CONCATENATE(L717,"0",M717))</f>
        <v>201504</v>
      </c>
      <c r="L717" s="271">
        <f>YEAR(N717)</f>
        <v>2015</v>
      </c>
      <c r="M717" s="271">
        <f>MONTH(N717)</f>
        <v>4</v>
      </c>
      <c r="N717" s="272">
        <v>42096</v>
      </c>
      <c r="O717" s="272" t="s">
        <v>1616</v>
      </c>
      <c r="P717" s="196"/>
      <c r="Q717" s="271"/>
    </row>
    <row r="718" spans="1:17" ht="45">
      <c r="A718" s="196" t="s">
        <v>2766</v>
      </c>
      <c r="B718" s="196" t="s">
        <v>411</v>
      </c>
      <c r="C718" s="196" t="s">
        <v>1618</v>
      </c>
      <c r="D718" s="196" t="s">
        <v>4</v>
      </c>
      <c r="E718" s="196" t="s">
        <v>770</v>
      </c>
      <c r="F718" s="269">
        <v>1250000</v>
      </c>
      <c r="G718" s="196" t="s">
        <v>1567</v>
      </c>
      <c r="H718" s="196" t="s">
        <v>2289</v>
      </c>
      <c r="I718" s="248" t="s">
        <v>1780</v>
      </c>
      <c r="J718" s="196" t="s">
        <v>2035</v>
      </c>
      <c r="K718" s="270" t="str">
        <f>IF(M718&gt;9,CONCATENATE(L718,M718),CONCATENATE(L718,"0",M718))</f>
        <v>201503</v>
      </c>
      <c r="L718" s="271">
        <f>YEAR(N718)</f>
        <v>2015</v>
      </c>
      <c r="M718" s="271">
        <f>MONTH(N718)</f>
        <v>3</v>
      </c>
      <c r="N718" s="272">
        <v>42094</v>
      </c>
      <c r="O718" s="272" t="s">
        <v>1619</v>
      </c>
      <c r="P718" s="196"/>
      <c r="Q718" s="271"/>
    </row>
    <row r="719" spans="1:17" ht="45">
      <c r="A719" s="196" t="s">
        <v>1465</v>
      </c>
      <c r="B719" s="196" t="s">
        <v>2039</v>
      </c>
      <c r="C719" s="196" t="s">
        <v>1618</v>
      </c>
      <c r="D719" s="196" t="s">
        <v>5</v>
      </c>
      <c r="E719" s="196" t="s">
        <v>1907</v>
      </c>
      <c r="F719" s="269">
        <v>700000</v>
      </c>
      <c r="G719" s="196" t="s">
        <v>1567</v>
      </c>
      <c r="H719" s="196" t="s">
        <v>2289</v>
      </c>
      <c r="I719" s="248" t="s">
        <v>1463</v>
      </c>
      <c r="J719" s="196" t="s">
        <v>2035</v>
      </c>
      <c r="K719" s="270" t="str">
        <f>IF(M719&gt;9,CONCATENATE(L719,M719),CONCATENATE(L719,"0",M719))</f>
        <v>201503</v>
      </c>
      <c r="L719" s="271">
        <f>YEAR(N719)</f>
        <v>2015</v>
      </c>
      <c r="M719" s="271">
        <f>MONTH(N719)</f>
        <v>3</v>
      </c>
      <c r="N719" s="272">
        <v>42093</v>
      </c>
      <c r="O719" s="272" t="s">
        <v>1619</v>
      </c>
      <c r="P719" s="196"/>
      <c r="Q719" s="271"/>
    </row>
    <row r="720" spans="1:17" ht="45">
      <c r="A720" s="275" t="s">
        <v>2411</v>
      </c>
      <c r="B720" s="275" t="s">
        <v>242</v>
      </c>
      <c r="C720" s="275" t="s">
        <v>1618</v>
      </c>
      <c r="D720" s="275" t="s">
        <v>7</v>
      </c>
      <c r="E720" s="275" t="s">
        <v>723</v>
      </c>
      <c r="F720" s="301">
        <v>2500000</v>
      </c>
      <c r="G720" s="275" t="s">
        <v>1567</v>
      </c>
      <c r="H720" s="275" t="s">
        <v>2289</v>
      </c>
      <c r="I720" s="248" t="s">
        <v>1966</v>
      </c>
      <c r="J720" s="275" t="s">
        <v>2035</v>
      </c>
      <c r="K720" s="248" t="str">
        <f>IF(M720&gt;9,CONCATENATE(L720,M720),CONCATENATE(L720,"0",M720))</f>
        <v>201503</v>
      </c>
      <c r="L720" s="279">
        <f>YEAR(N720)</f>
        <v>2015</v>
      </c>
      <c r="M720" s="279">
        <f>MONTH(N720)</f>
        <v>3</v>
      </c>
      <c r="N720" s="280">
        <v>42090</v>
      </c>
      <c r="O720" s="280" t="s">
        <v>1619</v>
      </c>
      <c r="P720" s="275"/>
      <c r="Q720" s="279"/>
    </row>
    <row r="721" spans="1:17" ht="30">
      <c r="A721" s="196" t="s">
        <v>2767</v>
      </c>
      <c r="B721" s="196" t="s">
        <v>248</v>
      </c>
      <c r="C721" s="196"/>
      <c r="D721" s="196" t="s">
        <v>5</v>
      </c>
      <c r="E721" s="196" t="s">
        <v>596</v>
      </c>
      <c r="F721" s="269">
        <v>150000</v>
      </c>
      <c r="G721" s="196" t="s">
        <v>1605</v>
      </c>
      <c r="H721" s="196" t="s">
        <v>2390</v>
      </c>
      <c r="I721" s="248" t="s">
        <v>1921</v>
      </c>
      <c r="J721" s="196" t="s">
        <v>2035</v>
      </c>
      <c r="K721" s="270" t="str">
        <f>IF(M721&gt;9,CONCATENATE(L721,M721),CONCATENATE(L721,"0",M721))</f>
        <v>201503</v>
      </c>
      <c r="L721" s="271">
        <f>YEAR(N721)</f>
        <v>2015</v>
      </c>
      <c r="M721" s="271">
        <f>MONTH(N721)</f>
        <v>3</v>
      </c>
      <c r="N721" s="272">
        <v>42090</v>
      </c>
      <c r="O721" s="272" t="s">
        <v>1616</v>
      </c>
      <c r="P721" s="196"/>
      <c r="Q721" s="271"/>
    </row>
    <row r="722" spans="1:17" ht="30">
      <c r="A722" s="196" t="s">
        <v>2768</v>
      </c>
      <c r="B722" s="196" t="s">
        <v>2404</v>
      </c>
      <c r="C722" s="196"/>
      <c r="D722" s="196" t="s">
        <v>5</v>
      </c>
      <c r="E722" s="196" t="s">
        <v>896</v>
      </c>
      <c r="F722" s="269">
        <v>638574</v>
      </c>
      <c r="G722" s="196" t="s">
        <v>1560</v>
      </c>
      <c r="H722" s="196" t="s">
        <v>2420</v>
      </c>
      <c r="I722" s="248" t="s">
        <v>1925</v>
      </c>
      <c r="J722" s="196" t="s">
        <v>2035</v>
      </c>
      <c r="K722" s="270" t="str">
        <f>IF(M722&gt;9,CONCATENATE(L722,M722),CONCATENATE(L722,"0",M722))</f>
        <v>201503</v>
      </c>
      <c r="L722" s="271">
        <f>YEAR(Table15[[#This Row],[Approved Date]])</f>
        <v>2015</v>
      </c>
      <c r="M722" s="271">
        <f>MONTH(Table15[[#This Row],[Approved Date]])</f>
        <v>3</v>
      </c>
      <c r="N722" s="272">
        <v>42089</v>
      </c>
      <c r="O722" s="272" t="s">
        <v>1616</v>
      </c>
      <c r="P722" s="196" t="s">
        <v>2769</v>
      </c>
      <c r="Q722" s="271"/>
    </row>
    <row r="723" spans="1:17" ht="30">
      <c r="A723" s="196" t="s">
        <v>2770</v>
      </c>
      <c r="B723" s="196" t="s">
        <v>2673</v>
      </c>
      <c r="C723" s="196"/>
      <c r="D723" s="196" t="s">
        <v>2</v>
      </c>
      <c r="E723" s="197" t="s">
        <v>107</v>
      </c>
      <c r="F723" s="269">
        <v>100000</v>
      </c>
      <c r="G723" s="196" t="s">
        <v>1560</v>
      </c>
      <c r="H723" s="196" t="s">
        <v>2575</v>
      </c>
      <c r="I723" s="248" t="s">
        <v>1721</v>
      </c>
      <c r="J723" s="196" t="s">
        <v>2035</v>
      </c>
      <c r="K723" s="270" t="str">
        <f>IF(M723&gt;9,CONCATENATE(L723,M723),CONCATENATE(L723,"0",M723))</f>
        <v>201503</v>
      </c>
      <c r="L723" s="271">
        <f>YEAR(N723)</f>
        <v>2015</v>
      </c>
      <c r="M723" s="271">
        <f>MONTH(N723)</f>
        <v>3</v>
      </c>
      <c r="N723" s="272">
        <v>42087</v>
      </c>
      <c r="O723" s="272" t="s">
        <v>1616</v>
      </c>
      <c r="P723" s="196"/>
      <c r="Q723" s="271"/>
    </row>
    <row r="724" spans="1:17" ht="75">
      <c r="A724" s="196" t="s">
        <v>2771</v>
      </c>
      <c r="B724" s="196" t="s">
        <v>2404</v>
      </c>
      <c r="C724" s="196"/>
      <c r="D724" s="196" t="s">
        <v>5</v>
      </c>
      <c r="E724" s="196" t="s">
        <v>528</v>
      </c>
      <c r="F724" s="269">
        <v>0</v>
      </c>
      <c r="G724" s="196" t="s">
        <v>1605</v>
      </c>
      <c r="H724" s="196" t="s">
        <v>2390</v>
      </c>
      <c r="I724" s="248"/>
      <c r="J724" s="196" t="s">
        <v>1654</v>
      </c>
      <c r="K724" s="270" t="str">
        <f>IF(M724&gt;9,CONCATENATE(L724,M724),CONCATENATE(L724,"0",M724))</f>
        <v>201503</v>
      </c>
      <c r="L724" s="271">
        <f>YEAR(N724)</f>
        <v>2015</v>
      </c>
      <c r="M724" s="271">
        <f>MONTH(N724)</f>
        <v>3</v>
      </c>
      <c r="N724" s="272">
        <v>42079</v>
      </c>
      <c r="O724" s="272" t="s">
        <v>1616</v>
      </c>
      <c r="P724" s="196" t="s">
        <v>2772</v>
      </c>
      <c r="Q724" s="271"/>
    </row>
    <row r="725" spans="1:17" ht="45">
      <c r="A725" s="196" t="s">
        <v>2773</v>
      </c>
      <c r="B725" s="196" t="s">
        <v>211</v>
      </c>
      <c r="C725" s="196"/>
      <c r="D725" s="196" t="s">
        <v>1580</v>
      </c>
      <c r="E725" s="196" t="s">
        <v>84</v>
      </c>
      <c r="F725" s="269">
        <v>100000</v>
      </c>
      <c r="G725" s="196" t="s">
        <v>1605</v>
      </c>
      <c r="H725" s="196" t="s">
        <v>2390</v>
      </c>
      <c r="I725" s="248" t="s">
        <v>1849</v>
      </c>
      <c r="J725" s="196" t="s">
        <v>2041</v>
      </c>
      <c r="K725" s="270" t="str">
        <f>IF(M725&gt;9,CONCATENATE(L725,M725),CONCATENATE(L725,"0",M725))</f>
        <v>201503</v>
      </c>
      <c r="L725" s="271">
        <f>YEAR(N725)</f>
        <v>2015</v>
      </c>
      <c r="M725" s="271">
        <f>MONTH(N725)</f>
        <v>3</v>
      </c>
      <c r="N725" s="272">
        <v>42079</v>
      </c>
      <c r="O725" s="272" t="s">
        <v>1616</v>
      </c>
      <c r="P725" s="196" t="s">
        <v>2774</v>
      </c>
      <c r="Q725" s="271"/>
    </row>
    <row r="726" spans="1:17" ht="60">
      <c r="A726" s="196" t="s">
        <v>2626</v>
      </c>
      <c r="B726" s="196" t="s">
        <v>2192</v>
      </c>
      <c r="C726" s="277" t="s">
        <v>1640</v>
      </c>
      <c r="D726" s="196" t="s">
        <v>1577</v>
      </c>
      <c r="E726" s="196" t="s">
        <v>84</v>
      </c>
      <c r="F726" s="269">
        <v>1514480</v>
      </c>
      <c r="G726" s="196" t="s">
        <v>1564</v>
      </c>
      <c r="H726" s="196" t="s">
        <v>2627</v>
      </c>
      <c r="I726" s="248" t="s">
        <v>1831</v>
      </c>
      <c r="J726" s="196" t="s">
        <v>2035</v>
      </c>
      <c r="K726" s="270" t="str">
        <f>IF(M726&gt;9,CONCATENATE(L726,M726),CONCATENATE(L726,"0",M726))</f>
        <v>201503</v>
      </c>
      <c r="L726" s="271">
        <f>YEAR(N726)</f>
        <v>2015</v>
      </c>
      <c r="M726" s="271">
        <f>MONTH(N726)</f>
        <v>3</v>
      </c>
      <c r="N726" s="272">
        <v>42067</v>
      </c>
      <c r="O726" s="272" t="s">
        <v>1616</v>
      </c>
      <c r="P726" s="196"/>
      <c r="Q726" s="271"/>
    </row>
    <row r="727" spans="1:17" ht="45">
      <c r="A727" s="196" t="s">
        <v>2775</v>
      </c>
      <c r="B727" s="196" t="s">
        <v>2070</v>
      </c>
      <c r="C727" s="196" t="s">
        <v>1602</v>
      </c>
      <c r="D727" s="196" t="s">
        <v>1580</v>
      </c>
      <c r="E727" s="196" t="s">
        <v>84</v>
      </c>
      <c r="F727" s="269">
        <v>54000</v>
      </c>
      <c r="G727" s="196" t="s">
        <v>1605</v>
      </c>
      <c r="H727" s="196" t="s">
        <v>2390</v>
      </c>
      <c r="I727" s="248" t="s">
        <v>1845</v>
      </c>
      <c r="J727" s="196" t="s">
        <v>2041</v>
      </c>
      <c r="K727" s="270" t="str">
        <f>IF(M727&gt;9,CONCATENATE(L727,M727),CONCATENATE(L727,"0",M727))</f>
        <v>201503</v>
      </c>
      <c r="L727" s="271">
        <f>YEAR(N727)</f>
        <v>2015</v>
      </c>
      <c r="M727" s="271">
        <f>MONTH(N727)</f>
        <v>3</v>
      </c>
      <c r="N727" s="272">
        <v>42064</v>
      </c>
      <c r="O727" s="272" t="s">
        <v>1603</v>
      </c>
      <c r="P727" s="196" t="s">
        <v>2776</v>
      </c>
      <c r="Q727" s="271"/>
    </row>
    <row r="728" spans="1:17" ht="30">
      <c r="A728" s="196" t="s">
        <v>2777</v>
      </c>
      <c r="B728" s="196" t="s">
        <v>2673</v>
      </c>
      <c r="C728" s="196"/>
      <c r="D728" s="196" t="s">
        <v>2</v>
      </c>
      <c r="E728" s="196" t="s">
        <v>1692</v>
      </c>
      <c r="F728" s="269">
        <v>300000</v>
      </c>
      <c r="G728" s="196" t="s">
        <v>1560</v>
      </c>
      <c r="H728" s="196" t="s">
        <v>2420</v>
      </c>
      <c r="I728" s="248" t="s">
        <v>1723</v>
      </c>
      <c r="J728" s="196" t="s">
        <v>2035</v>
      </c>
      <c r="K728" s="270" t="str">
        <f>IF(M728&gt;9,CONCATENATE(L728,M728),CONCATENATE(L728,"0",M728))</f>
        <v>201502</v>
      </c>
      <c r="L728" s="271">
        <f>YEAR(N728)</f>
        <v>2015</v>
      </c>
      <c r="M728" s="271">
        <f>MONTH(N728)</f>
        <v>2</v>
      </c>
      <c r="N728" s="272">
        <v>42062</v>
      </c>
      <c r="O728" s="272" t="s">
        <v>1616</v>
      </c>
      <c r="P728" s="196"/>
      <c r="Q728" s="271"/>
    </row>
    <row r="729" spans="1:17" ht="45">
      <c r="A729" s="196" t="s">
        <v>2778</v>
      </c>
      <c r="B729" s="196" t="s">
        <v>177</v>
      </c>
      <c r="C729" s="196" t="s">
        <v>1618</v>
      </c>
      <c r="D729" s="196" t="s">
        <v>3</v>
      </c>
      <c r="E729" s="196" t="s">
        <v>1588</v>
      </c>
      <c r="F729" s="269">
        <v>2500000</v>
      </c>
      <c r="G729" s="196" t="s">
        <v>1567</v>
      </c>
      <c r="H729" s="196" t="s">
        <v>2289</v>
      </c>
      <c r="I729" s="248" t="s">
        <v>1758</v>
      </c>
      <c r="J729" s="196" t="s">
        <v>2035</v>
      </c>
      <c r="K729" s="270" t="str">
        <f>IF(M729&gt;9,CONCATENATE(L729,M729),CONCATENATE(L729,"0",M729))</f>
        <v>201502</v>
      </c>
      <c r="L729" s="271">
        <f>YEAR(N729)</f>
        <v>2015</v>
      </c>
      <c r="M729" s="271">
        <f>MONTH(N729)</f>
        <v>2</v>
      </c>
      <c r="N729" s="272">
        <v>42059</v>
      </c>
      <c r="O729" s="272" t="s">
        <v>1619</v>
      </c>
      <c r="P729" s="196"/>
      <c r="Q729" s="271"/>
    </row>
    <row r="730" spans="1:17" ht="45">
      <c r="A730" s="196" t="s">
        <v>2779</v>
      </c>
      <c r="B730" s="196" t="s">
        <v>856</v>
      </c>
      <c r="C730" s="196"/>
      <c r="D730" s="196" t="s">
        <v>5</v>
      </c>
      <c r="E730" s="196" t="s">
        <v>708</v>
      </c>
      <c r="F730" s="269">
        <v>80000</v>
      </c>
      <c r="G730" s="196" t="s">
        <v>1605</v>
      </c>
      <c r="H730" s="196" t="s">
        <v>2390</v>
      </c>
      <c r="I730" s="248" t="s">
        <v>1917</v>
      </c>
      <c r="J730" s="196" t="s">
        <v>2035</v>
      </c>
      <c r="K730" s="270" t="str">
        <f>IF(M730&gt;9,CONCATENATE(L730,M730),CONCATENATE(L730,"0",M730))</f>
        <v>201502</v>
      </c>
      <c r="L730" s="271">
        <f>YEAR(N730)</f>
        <v>2015</v>
      </c>
      <c r="M730" s="271">
        <f>MONTH(N730)</f>
        <v>2</v>
      </c>
      <c r="N730" s="272">
        <v>42055</v>
      </c>
      <c r="O730" s="272" t="s">
        <v>1616</v>
      </c>
      <c r="P730" s="196" t="s">
        <v>2780</v>
      </c>
      <c r="Q730" s="271"/>
    </row>
    <row r="731" spans="1:17" ht="30">
      <c r="A731" s="196" t="s">
        <v>2781</v>
      </c>
      <c r="B731" s="196" t="s">
        <v>641</v>
      </c>
      <c r="C731" s="196" t="s">
        <v>1636</v>
      </c>
      <c r="D731" s="196" t="s">
        <v>2</v>
      </c>
      <c r="E731" s="196" t="s">
        <v>182</v>
      </c>
      <c r="F731" s="269">
        <v>170000</v>
      </c>
      <c r="G731" s="196" t="s">
        <v>1560</v>
      </c>
      <c r="H731" s="196" t="s">
        <v>2575</v>
      </c>
      <c r="I731" s="248" t="s">
        <v>1689</v>
      </c>
      <c r="J731" s="196" t="s">
        <v>2035</v>
      </c>
      <c r="K731" s="270" t="str">
        <f>IF(M731&gt;9,CONCATENATE(L731,M731),CONCATENATE(L731,"0",M731))</f>
        <v>201502</v>
      </c>
      <c r="L731" s="271">
        <f>YEAR(N731)</f>
        <v>2015</v>
      </c>
      <c r="M731" s="271">
        <f>MONTH(N731)</f>
        <v>2</v>
      </c>
      <c r="N731" s="272">
        <v>42054</v>
      </c>
      <c r="O731" s="272" t="s">
        <v>1616</v>
      </c>
      <c r="P731" s="196"/>
      <c r="Q731" s="271"/>
    </row>
    <row r="732" spans="1:17" ht="30">
      <c r="A732" s="196" t="s">
        <v>2106</v>
      </c>
      <c r="B732" s="196" t="s">
        <v>2744</v>
      </c>
      <c r="C732" s="196" t="s">
        <v>1636</v>
      </c>
      <c r="D732" s="196" t="s">
        <v>2</v>
      </c>
      <c r="E732" s="196" t="s">
        <v>315</v>
      </c>
      <c r="F732" s="269">
        <v>650000</v>
      </c>
      <c r="G732" s="196" t="s">
        <v>1560</v>
      </c>
      <c r="H732" s="196" t="s">
        <v>2420</v>
      </c>
      <c r="I732" s="248" t="s">
        <v>1498</v>
      </c>
      <c r="J732" s="196" t="s">
        <v>2035</v>
      </c>
      <c r="K732" s="270" t="str">
        <f>IF(M732&gt;9,CONCATENATE(L732,M732),CONCATENATE(L732,"0",M732))</f>
        <v>201502</v>
      </c>
      <c r="L732" s="271">
        <f>YEAR(N732)</f>
        <v>2015</v>
      </c>
      <c r="M732" s="271">
        <f>MONTH(N732)</f>
        <v>2</v>
      </c>
      <c r="N732" s="272">
        <v>42039</v>
      </c>
      <c r="O732" s="272" t="s">
        <v>1616</v>
      </c>
      <c r="P732" s="196"/>
      <c r="Q732" s="271"/>
    </row>
    <row r="733" spans="1:17" ht="90">
      <c r="A733" s="196" t="s">
        <v>2782</v>
      </c>
      <c r="B733" s="196" t="s">
        <v>2278</v>
      </c>
      <c r="C733" s="196"/>
      <c r="D733" s="196" t="s">
        <v>3</v>
      </c>
      <c r="E733" s="196" t="s">
        <v>1509</v>
      </c>
      <c r="F733" s="269">
        <v>200000</v>
      </c>
      <c r="G733" s="196" t="s">
        <v>1560</v>
      </c>
      <c r="H733" s="196" t="s">
        <v>2420</v>
      </c>
      <c r="I733" s="248" t="s">
        <v>1505</v>
      </c>
      <c r="J733" s="196" t="s">
        <v>2035</v>
      </c>
      <c r="K733" s="270" t="str">
        <f>IF(M733&gt;9,CONCATENATE(L733,M733),CONCATENATE(L733,"0",M733))</f>
        <v>201501</v>
      </c>
      <c r="L733" s="271">
        <f>YEAR(N733)</f>
        <v>2015</v>
      </c>
      <c r="M733" s="271">
        <f>MONTH(N733)</f>
        <v>1</v>
      </c>
      <c r="N733" s="272">
        <v>42034</v>
      </c>
      <c r="O733" s="272" t="s">
        <v>1616</v>
      </c>
      <c r="P733" s="196" t="s">
        <v>2783</v>
      </c>
      <c r="Q733" s="271"/>
    </row>
    <row r="734" spans="1:17" ht="30">
      <c r="A734" s="196" t="s">
        <v>2784</v>
      </c>
      <c r="B734" s="196" t="s">
        <v>1036</v>
      </c>
      <c r="C734" s="196"/>
      <c r="D734" s="196" t="s">
        <v>1569</v>
      </c>
      <c r="E734" s="196" t="s">
        <v>84</v>
      </c>
      <c r="F734" s="269">
        <v>500000</v>
      </c>
      <c r="G734" s="196" t="s">
        <v>1605</v>
      </c>
      <c r="H734" s="196" t="s">
        <v>2390</v>
      </c>
      <c r="I734" s="248" t="s">
        <v>1814</v>
      </c>
      <c r="J734" s="196" t="s">
        <v>2035</v>
      </c>
      <c r="K734" s="270" t="str">
        <f>IF(M734&gt;9,CONCATENATE(L734,M734),CONCATENATE(L734,"0",M734))</f>
        <v>201501</v>
      </c>
      <c r="L734" s="271">
        <f>YEAR(N734)</f>
        <v>2015</v>
      </c>
      <c r="M734" s="271">
        <f>MONTH(N734)</f>
        <v>1</v>
      </c>
      <c r="N734" s="272">
        <v>42027</v>
      </c>
      <c r="O734" s="272" t="s">
        <v>1616</v>
      </c>
      <c r="P734" s="196"/>
      <c r="Q734" s="271"/>
    </row>
    <row r="735" spans="1:17" ht="45">
      <c r="A735" s="196" t="s">
        <v>2785</v>
      </c>
      <c r="B735" s="196" t="s">
        <v>2070</v>
      </c>
      <c r="C735" s="196"/>
      <c r="D735" s="196" t="s">
        <v>1580</v>
      </c>
      <c r="E735" s="196" t="s">
        <v>84</v>
      </c>
      <c r="F735" s="269">
        <v>50000</v>
      </c>
      <c r="G735" s="196" t="s">
        <v>1605</v>
      </c>
      <c r="H735" s="196" t="s">
        <v>2390</v>
      </c>
      <c r="I735" s="248" t="s">
        <v>1851</v>
      </c>
      <c r="J735" s="196" t="s">
        <v>2035</v>
      </c>
      <c r="K735" s="270" t="str">
        <f>IF(M735&gt;9,CONCATENATE(L735,M735),CONCATENATE(L735,"0",M735))</f>
        <v>201501</v>
      </c>
      <c r="L735" s="271">
        <f>YEAR(N735)</f>
        <v>2015</v>
      </c>
      <c r="M735" s="271">
        <f>MONTH(N735)</f>
        <v>1</v>
      </c>
      <c r="N735" s="272">
        <v>42027</v>
      </c>
      <c r="O735" s="272" t="s">
        <v>1616</v>
      </c>
      <c r="P735" s="196"/>
      <c r="Q735" s="271"/>
    </row>
    <row r="736" spans="1:17" ht="45">
      <c r="A736" s="196" t="s">
        <v>2786</v>
      </c>
      <c r="B736" s="196" t="s">
        <v>242</v>
      </c>
      <c r="C736" s="196"/>
      <c r="D736" s="196" t="s">
        <v>1566</v>
      </c>
      <c r="E736" s="196" t="s">
        <v>84</v>
      </c>
      <c r="F736" s="269">
        <v>250000</v>
      </c>
      <c r="G736" s="196" t="s">
        <v>1605</v>
      </c>
      <c r="H736" s="196" t="s">
        <v>2390</v>
      </c>
      <c r="I736" s="248" t="s">
        <v>1807</v>
      </c>
      <c r="J736" s="196" t="s">
        <v>2035</v>
      </c>
      <c r="K736" s="270" t="str">
        <f>IF(M736&gt;9,CONCATENATE(L736,M736),CONCATENATE(L736,"0",M736))</f>
        <v>201501</v>
      </c>
      <c r="L736" s="271">
        <f>YEAR(N736)</f>
        <v>2015</v>
      </c>
      <c r="M736" s="271">
        <f>MONTH(N736)</f>
        <v>1</v>
      </c>
      <c r="N736" s="272">
        <v>42020</v>
      </c>
      <c r="O736" s="272" t="s">
        <v>1616</v>
      </c>
      <c r="P736" s="196"/>
      <c r="Q736" s="271"/>
    </row>
    <row r="737" spans="1:17" ht="30">
      <c r="A737" s="196" t="s">
        <v>2426</v>
      </c>
      <c r="B737" s="196" t="s">
        <v>653</v>
      </c>
      <c r="C737" s="196"/>
      <c r="D737" s="196" t="s">
        <v>6</v>
      </c>
      <c r="E737" s="196" t="s">
        <v>1588</v>
      </c>
      <c r="F737" s="269">
        <v>260000</v>
      </c>
      <c r="G737" s="196" t="s">
        <v>1605</v>
      </c>
      <c r="H737" s="196" t="s">
        <v>2390</v>
      </c>
      <c r="I737" s="248" t="s">
        <v>1955</v>
      </c>
      <c r="J737" s="196" t="s">
        <v>2035</v>
      </c>
      <c r="K737" s="270" t="str">
        <f>IF(M737&gt;9,CONCATENATE(L737,M737),CONCATENATE(L737,"0",M737))</f>
        <v>201501</v>
      </c>
      <c r="L737" s="271">
        <f>YEAR(N737)</f>
        <v>2015</v>
      </c>
      <c r="M737" s="271">
        <f>MONTH(N737)</f>
        <v>1</v>
      </c>
      <c r="N737" s="272">
        <v>42017</v>
      </c>
      <c r="O737" s="272" t="s">
        <v>1616</v>
      </c>
      <c r="P737" s="196"/>
      <c r="Q737" s="271"/>
    </row>
    <row r="738" spans="1:17" ht="30">
      <c r="A738" s="196" t="s">
        <v>2787</v>
      </c>
      <c r="B738" s="196" t="s">
        <v>2531</v>
      </c>
      <c r="C738" s="196"/>
      <c r="D738" s="196" t="s">
        <v>3</v>
      </c>
      <c r="E738" s="196" t="s">
        <v>154</v>
      </c>
      <c r="F738" s="269">
        <v>800000</v>
      </c>
      <c r="G738" s="196" t="s">
        <v>1605</v>
      </c>
      <c r="H738" s="196" t="s">
        <v>2390</v>
      </c>
      <c r="I738" s="248" t="s">
        <v>1768</v>
      </c>
      <c r="J738" s="196" t="s">
        <v>2035</v>
      </c>
      <c r="K738" s="270" t="str">
        <f>IF(M738&gt;9,CONCATENATE(L738,M738),CONCATENATE(L738,"0",M738))</f>
        <v>201501</v>
      </c>
      <c r="L738" s="271">
        <f>YEAR(N738)</f>
        <v>2015</v>
      </c>
      <c r="M738" s="271">
        <f>MONTH(N738)</f>
        <v>1</v>
      </c>
      <c r="N738" s="272">
        <v>42006</v>
      </c>
      <c r="O738" s="272" t="s">
        <v>1616</v>
      </c>
      <c r="P738" s="196"/>
      <c r="Q738" s="271"/>
    </row>
    <row r="739" spans="1:17" ht="30">
      <c r="A739" s="196" t="s">
        <v>2788</v>
      </c>
      <c r="B739" s="196" t="s">
        <v>2051</v>
      </c>
      <c r="C739" s="196"/>
      <c r="D739" s="196" t="s">
        <v>5</v>
      </c>
      <c r="E739" s="196" t="s">
        <v>626</v>
      </c>
      <c r="F739" s="269">
        <v>644924</v>
      </c>
      <c r="G739" s="196" t="s">
        <v>1560</v>
      </c>
      <c r="H739" s="196" t="s">
        <v>2420</v>
      </c>
      <c r="I739" s="248" t="s">
        <v>1510</v>
      </c>
      <c r="J739" s="196" t="s">
        <v>2035</v>
      </c>
      <c r="K739" s="270" t="str">
        <f>IF(M739&gt;9,CONCATENATE(L739,M739),CONCATENATE(L739,"0",M739))</f>
        <v>201412</v>
      </c>
      <c r="L739" s="271">
        <f>YEAR(N739)</f>
        <v>2014</v>
      </c>
      <c r="M739" s="271">
        <f>MONTH(N739)</f>
        <v>12</v>
      </c>
      <c r="N739" s="272">
        <v>41996</v>
      </c>
      <c r="O739" s="272" t="s">
        <v>1616</v>
      </c>
      <c r="P739" s="196"/>
      <c r="Q739" s="271"/>
    </row>
    <row r="740" spans="1:17" ht="75">
      <c r="A740" s="196" t="s">
        <v>2788</v>
      </c>
      <c r="B740" s="196" t="s">
        <v>2051</v>
      </c>
      <c r="C740" s="196"/>
      <c r="D740" s="196" t="s">
        <v>5</v>
      </c>
      <c r="E740" s="196" t="s">
        <v>626</v>
      </c>
      <c r="F740" s="269">
        <v>214925</v>
      </c>
      <c r="G740" s="196" t="s">
        <v>1560</v>
      </c>
      <c r="H740" s="196" t="s">
        <v>2420</v>
      </c>
      <c r="I740" s="248" t="s">
        <v>1510</v>
      </c>
      <c r="J740" s="196" t="s">
        <v>2041</v>
      </c>
      <c r="K740" s="270" t="str">
        <f>IF(M740&gt;9,CONCATENATE(L740,M740),CONCATENATE(L740,"0",M740))</f>
        <v>201412</v>
      </c>
      <c r="L740" s="271">
        <f>YEAR(N740)</f>
        <v>2014</v>
      </c>
      <c r="M740" s="271">
        <f>MONTH(N740)</f>
        <v>12</v>
      </c>
      <c r="N740" s="272">
        <v>41996</v>
      </c>
      <c r="O740" s="272" t="s">
        <v>1616</v>
      </c>
      <c r="P740" s="91" t="s">
        <v>2789</v>
      </c>
      <c r="Q740" s="271"/>
    </row>
    <row r="741" spans="1:17" ht="60">
      <c r="A741" s="196" t="s">
        <v>1504</v>
      </c>
      <c r="B741" s="196" t="s">
        <v>2790</v>
      </c>
      <c r="C741" s="277" t="s">
        <v>1862</v>
      </c>
      <c r="D741" s="196" t="s">
        <v>1581</v>
      </c>
      <c r="E741" s="196" t="s">
        <v>84</v>
      </c>
      <c r="F741" s="269">
        <v>3000000</v>
      </c>
      <c r="G741" s="196" t="s">
        <v>1564</v>
      </c>
      <c r="H741" s="196" t="s">
        <v>2596</v>
      </c>
      <c r="I741" s="248" t="s">
        <v>1503</v>
      </c>
      <c r="J741" s="196" t="s">
        <v>2035</v>
      </c>
      <c r="K741" s="270" t="str">
        <f>IF(M741&gt;9,CONCATENATE(L741,M741),CONCATENATE(L741,"0",M741))</f>
        <v>201412</v>
      </c>
      <c r="L741" s="271">
        <f>YEAR(N741)</f>
        <v>2014</v>
      </c>
      <c r="M741" s="271">
        <f>MONTH(N741)</f>
        <v>12</v>
      </c>
      <c r="N741" s="272">
        <v>41994</v>
      </c>
      <c r="O741" s="272" t="s">
        <v>1616</v>
      </c>
      <c r="P741" s="196" t="s">
        <v>2791</v>
      </c>
      <c r="Q741" s="271"/>
    </row>
    <row r="742" spans="1:17" ht="45">
      <c r="A742" s="196" t="s">
        <v>2792</v>
      </c>
      <c r="B742" s="196" t="s">
        <v>211</v>
      </c>
      <c r="C742" s="196"/>
      <c r="D742" s="196" t="s">
        <v>1580</v>
      </c>
      <c r="E742" s="196" t="s">
        <v>84</v>
      </c>
      <c r="F742" s="269">
        <v>874536</v>
      </c>
      <c r="G742" s="196" t="s">
        <v>1605</v>
      </c>
      <c r="H742" s="196" t="s">
        <v>2390</v>
      </c>
      <c r="I742" s="248" t="s">
        <v>1850</v>
      </c>
      <c r="J742" s="196" t="s">
        <v>2035</v>
      </c>
      <c r="K742" s="270" t="str">
        <f>IF(M742&gt;9,CONCATENATE(L742,M742),CONCATENATE(L742,"0",M742))</f>
        <v>201412</v>
      </c>
      <c r="L742" s="271">
        <f>YEAR(N742)</f>
        <v>2014</v>
      </c>
      <c r="M742" s="271">
        <f>MONTH(N742)</f>
        <v>12</v>
      </c>
      <c r="N742" s="272">
        <v>41989</v>
      </c>
      <c r="O742" s="272" t="s">
        <v>1616</v>
      </c>
      <c r="P742" s="196"/>
      <c r="Q742" s="271"/>
    </row>
    <row r="743" spans="1:17" ht="30">
      <c r="A743" s="196" t="s">
        <v>2793</v>
      </c>
      <c r="B743" s="196" t="s">
        <v>2427</v>
      </c>
      <c r="C743" s="196"/>
      <c r="D743" s="196" t="s">
        <v>6</v>
      </c>
      <c r="E743" s="196" t="s">
        <v>712</v>
      </c>
      <c r="F743" s="269">
        <v>700000</v>
      </c>
      <c r="G743" s="196" t="s">
        <v>1605</v>
      </c>
      <c r="H743" s="196" t="s">
        <v>2390</v>
      </c>
      <c r="I743" s="248" t="s">
        <v>1954</v>
      </c>
      <c r="J743" s="196" t="s">
        <v>2035</v>
      </c>
      <c r="K743" s="270" t="str">
        <f>IF(M743&gt;9,CONCATENATE(L743,M743),CONCATENATE(L743,"0",M743))</f>
        <v>201412</v>
      </c>
      <c r="L743" s="271">
        <f>YEAR(N743)</f>
        <v>2014</v>
      </c>
      <c r="M743" s="271">
        <f>MONTH(N743)</f>
        <v>12</v>
      </c>
      <c r="N743" s="272">
        <v>41988</v>
      </c>
      <c r="O743" s="272" t="s">
        <v>1616</v>
      </c>
      <c r="P743" s="196"/>
      <c r="Q743" s="271"/>
    </row>
    <row r="744" spans="1:17" ht="60">
      <c r="A744" s="196" t="s">
        <v>2794</v>
      </c>
      <c r="B744" s="196" t="s">
        <v>2039</v>
      </c>
      <c r="C744" s="196"/>
      <c r="D744" s="196" t="s">
        <v>5</v>
      </c>
      <c r="E744" s="196" t="s">
        <v>305</v>
      </c>
      <c r="F744" s="269">
        <v>300000</v>
      </c>
      <c r="G744" s="196" t="s">
        <v>1605</v>
      </c>
      <c r="H744" s="196" t="s">
        <v>2390</v>
      </c>
      <c r="I744" s="248" t="s">
        <v>1923</v>
      </c>
      <c r="J744" s="196" t="s">
        <v>2041</v>
      </c>
      <c r="K744" s="270" t="str">
        <f>IF(M744&gt;9,CONCATENATE(L744,M744),CONCATENATE(L744,"0",M744))</f>
        <v>201412</v>
      </c>
      <c r="L744" s="271">
        <f>YEAR(N744)</f>
        <v>2014</v>
      </c>
      <c r="M744" s="271">
        <f>MONTH(N744)</f>
        <v>12</v>
      </c>
      <c r="N744" s="272">
        <v>41988</v>
      </c>
      <c r="O744" s="272" t="s">
        <v>1616</v>
      </c>
      <c r="P744" s="196" t="s">
        <v>2795</v>
      </c>
      <c r="Q744" s="271"/>
    </row>
    <row r="745" spans="1:17" ht="30">
      <c r="A745" s="196" t="s">
        <v>2796</v>
      </c>
      <c r="B745" s="196" t="s">
        <v>2790</v>
      </c>
      <c r="C745" s="196"/>
      <c r="D745" s="196" t="s">
        <v>1585</v>
      </c>
      <c r="E745" s="196" t="s">
        <v>84</v>
      </c>
      <c r="F745" s="269">
        <v>400000</v>
      </c>
      <c r="G745" s="196" t="s">
        <v>1605</v>
      </c>
      <c r="H745" s="196" t="s">
        <v>2390</v>
      </c>
      <c r="I745" s="248" t="s">
        <v>1900</v>
      </c>
      <c r="J745" s="196" t="s">
        <v>2035</v>
      </c>
      <c r="K745" s="270" t="str">
        <f>IF(M745&gt;9,CONCATENATE(L745,M745),CONCATENATE(L745,"0",M745))</f>
        <v>201412</v>
      </c>
      <c r="L745" s="271">
        <f>YEAR(N745)</f>
        <v>2014</v>
      </c>
      <c r="M745" s="271">
        <f>MONTH(N745)</f>
        <v>12</v>
      </c>
      <c r="N745" s="272">
        <v>41987</v>
      </c>
      <c r="O745" s="272" t="s">
        <v>1616</v>
      </c>
      <c r="P745" s="196"/>
      <c r="Q745" s="271"/>
    </row>
    <row r="746" spans="1:17" ht="45">
      <c r="A746" s="275" t="s">
        <v>2797</v>
      </c>
      <c r="B746" s="275" t="s">
        <v>2765</v>
      </c>
      <c r="C746" s="275" t="s">
        <v>1618</v>
      </c>
      <c r="D746" s="275" t="s">
        <v>7</v>
      </c>
      <c r="E746" s="275" t="s">
        <v>494</v>
      </c>
      <c r="F746" s="301">
        <v>2000000</v>
      </c>
      <c r="G746" s="275" t="s">
        <v>1567</v>
      </c>
      <c r="H746" s="275" t="s">
        <v>2289</v>
      </c>
      <c r="I746" s="248" t="s">
        <v>1500</v>
      </c>
      <c r="J746" s="275" t="s">
        <v>2035</v>
      </c>
      <c r="K746" s="248" t="str">
        <f>IF(M746&gt;9,CONCATENATE(L746,M746),CONCATENATE(L746,"0",M746))</f>
        <v>201412</v>
      </c>
      <c r="L746" s="279">
        <f>YEAR(N746)</f>
        <v>2014</v>
      </c>
      <c r="M746" s="279">
        <f>MONTH(N746)</f>
        <v>12</v>
      </c>
      <c r="N746" s="280">
        <v>41981</v>
      </c>
      <c r="O746" s="280" t="s">
        <v>1619</v>
      </c>
      <c r="P746" s="275"/>
      <c r="Q746" s="279"/>
    </row>
    <row r="747" spans="1:17" ht="30">
      <c r="A747" s="196" t="s">
        <v>2798</v>
      </c>
      <c r="B747" s="196" t="s">
        <v>2744</v>
      </c>
      <c r="C747" s="196" t="s">
        <v>1636</v>
      </c>
      <c r="D747" s="196" t="s">
        <v>2</v>
      </c>
      <c r="E747" s="196" t="s">
        <v>212</v>
      </c>
      <c r="F747" s="269">
        <v>300000</v>
      </c>
      <c r="G747" s="196" t="s">
        <v>1560</v>
      </c>
      <c r="H747" s="196" t="s">
        <v>2689</v>
      </c>
      <c r="I747" s="248" t="s">
        <v>1701</v>
      </c>
      <c r="J747" s="196" t="s">
        <v>2035</v>
      </c>
      <c r="K747" s="270" t="str">
        <f>IF(M747&gt;9,CONCATENATE(L747,M747),CONCATENATE(L747,"0",M747))</f>
        <v>201412</v>
      </c>
      <c r="L747" s="271">
        <f>YEAR(N747)</f>
        <v>2014</v>
      </c>
      <c r="M747" s="271">
        <f>MONTH(N747)</f>
        <v>12</v>
      </c>
      <c r="N747" s="272">
        <v>41974</v>
      </c>
      <c r="O747" s="272" t="s">
        <v>1616</v>
      </c>
      <c r="P747" s="196"/>
      <c r="Q747" s="271"/>
    </row>
    <row r="748" spans="1:17" ht="60">
      <c r="A748" s="196" t="s">
        <v>2664</v>
      </c>
      <c r="B748" s="196" t="s">
        <v>1246</v>
      </c>
      <c r="C748" s="196"/>
      <c r="D748" s="196" t="s">
        <v>1575</v>
      </c>
      <c r="E748" s="196" t="s">
        <v>84</v>
      </c>
      <c r="F748" s="269">
        <v>145000</v>
      </c>
      <c r="G748" s="196" t="s">
        <v>1605</v>
      </c>
      <c r="H748" s="196" t="s">
        <v>2390</v>
      </c>
      <c r="I748" s="248" t="s">
        <v>1816</v>
      </c>
      <c r="J748" s="196" t="s">
        <v>2041</v>
      </c>
      <c r="K748" s="270" t="str">
        <f>IF(M748&gt;9,CONCATENATE(L748,M748),CONCATENATE(L748,"0",M748))</f>
        <v>201412</v>
      </c>
      <c r="L748" s="271">
        <f>YEAR(N748)</f>
        <v>2014</v>
      </c>
      <c r="M748" s="271">
        <f>MONTH(N748)</f>
        <v>12</v>
      </c>
      <c r="N748" s="272">
        <v>41974</v>
      </c>
      <c r="O748" s="272" t="s">
        <v>1616</v>
      </c>
      <c r="P748" s="196"/>
      <c r="Q748" s="271"/>
    </row>
    <row r="749" spans="1:17" ht="135">
      <c r="A749" s="196" t="s">
        <v>2799</v>
      </c>
      <c r="B749" s="196" t="s">
        <v>354</v>
      </c>
      <c r="C749" s="196"/>
      <c r="D749" s="196" t="s">
        <v>1580</v>
      </c>
      <c r="E749" s="196" t="s">
        <v>84</v>
      </c>
      <c r="F749" s="269">
        <v>75000</v>
      </c>
      <c r="G749" s="196" t="s">
        <v>1632</v>
      </c>
      <c r="H749" s="196" t="s">
        <v>2747</v>
      </c>
      <c r="I749" s="248" t="s">
        <v>1848</v>
      </c>
      <c r="J749" s="196" t="s">
        <v>2041</v>
      </c>
      <c r="K749" s="270" t="str">
        <f>IF(M749&gt;9,CONCATENATE(L749,M749),CONCATENATE(L749,"0",M749))</f>
        <v>201412</v>
      </c>
      <c r="L749" s="271">
        <f>YEAR(N749)</f>
        <v>2014</v>
      </c>
      <c r="M749" s="271">
        <f>MONTH(N749)</f>
        <v>12</v>
      </c>
      <c r="N749" s="272">
        <v>41974</v>
      </c>
      <c r="O749" s="272" t="s">
        <v>1616</v>
      </c>
      <c r="P749" s="196"/>
      <c r="Q749" s="271"/>
    </row>
    <row r="750" spans="1:17" ht="30">
      <c r="A750" s="196" t="s">
        <v>2800</v>
      </c>
      <c r="B750" s="196" t="s">
        <v>609</v>
      </c>
      <c r="C750" s="196"/>
      <c r="D750" s="196" t="s">
        <v>4</v>
      </c>
      <c r="E750" s="196" t="s">
        <v>1778</v>
      </c>
      <c r="F750" s="269">
        <v>500000</v>
      </c>
      <c r="G750" s="196" t="s">
        <v>1605</v>
      </c>
      <c r="H750" s="196" t="s">
        <v>2390</v>
      </c>
      <c r="I750" s="248" t="s">
        <v>1801</v>
      </c>
      <c r="J750" s="196" t="s">
        <v>2035</v>
      </c>
      <c r="K750" s="270" t="str">
        <f>IF(M750&gt;9,CONCATENATE(L750,M750),CONCATENATE(L750,"0",M750))</f>
        <v>201411</v>
      </c>
      <c r="L750" s="271">
        <f>YEAR(N750)</f>
        <v>2014</v>
      </c>
      <c r="M750" s="271">
        <f>MONTH(N750)</f>
        <v>11</v>
      </c>
      <c r="N750" s="272">
        <v>41969</v>
      </c>
      <c r="O750" s="272" t="s">
        <v>1616</v>
      </c>
      <c r="P750" s="196"/>
      <c r="Q750" s="271"/>
    </row>
    <row r="751" spans="1:17" ht="30">
      <c r="A751" s="196" t="s">
        <v>2801</v>
      </c>
      <c r="B751" s="196" t="s">
        <v>2802</v>
      </c>
      <c r="C751" s="196"/>
      <c r="D751" s="196" t="s">
        <v>2</v>
      </c>
      <c r="E751" s="196" t="s">
        <v>182</v>
      </c>
      <c r="F751" s="269">
        <v>300000</v>
      </c>
      <c r="G751" s="196" t="s">
        <v>1605</v>
      </c>
      <c r="H751" s="196" t="s">
        <v>2390</v>
      </c>
      <c r="I751" s="248" t="s">
        <v>1719</v>
      </c>
      <c r="J751" s="196" t="s">
        <v>2035</v>
      </c>
      <c r="K751" s="270" t="str">
        <f>IF(M751&gt;9,CONCATENATE(L751,M751),CONCATENATE(L751,"0",M751))</f>
        <v>201411</v>
      </c>
      <c r="L751" s="271">
        <f>YEAR(N751)</f>
        <v>2014</v>
      </c>
      <c r="M751" s="271">
        <f>MONTH(N751)</f>
        <v>11</v>
      </c>
      <c r="N751" s="272">
        <v>41968</v>
      </c>
      <c r="O751" s="272" t="s">
        <v>1616</v>
      </c>
      <c r="P751" s="196"/>
      <c r="Q751" s="271"/>
    </row>
    <row r="752" spans="1:17" ht="30">
      <c r="A752" s="196" t="s">
        <v>2803</v>
      </c>
      <c r="B752" s="196" t="s">
        <v>2744</v>
      </c>
      <c r="C752" s="196"/>
      <c r="D752" s="196" t="s">
        <v>2</v>
      </c>
      <c r="E752" s="196" t="s">
        <v>1717</v>
      </c>
      <c r="F752" s="269">
        <v>500000</v>
      </c>
      <c r="G752" s="196" t="s">
        <v>1605</v>
      </c>
      <c r="H752" s="196" t="s">
        <v>2390</v>
      </c>
      <c r="I752" s="248" t="s">
        <v>1718</v>
      </c>
      <c r="J752" s="196" t="s">
        <v>2035</v>
      </c>
      <c r="K752" s="270" t="str">
        <f>IF(M752&gt;9,CONCATENATE(L752,M752),CONCATENATE(L752,"0",M752))</f>
        <v>201411</v>
      </c>
      <c r="L752" s="271">
        <f>YEAR(N752)</f>
        <v>2014</v>
      </c>
      <c r="M752" s="271">
        <f>MONTH(N752)</f>
        <v>11</v>
      </c>
      <c r="N752" s="272">
        <v>41964</v>
      </c>
      <c r="O752" s="272" t="s">
        <v>1616</v>
      </c>
      <c r="P752" s="196"/>
      <c r="Q752" s="271"/>
    </row>
    <row r="753" spans="1:17" ht="30">
      <c r="A753" s="196" t="s">
        <v>2804</v>
      </c>
      <c r="B753" s="196" t="s">
        <v>2177</v>
      </c>
      <c r="C753" s="196"/>
      <c r="D753" s="196" t="s">
        <v>2</v>
      </c>
      <c r="E753" s="196" t="s">
        <v>1725</v>
      </c>
      <c r="F753" s="269">
        <v>1000000</v>
      </c>
      <c r="G753" s="196" t="s">
        <v>1605</v>
      </c>
      <c r="H753" s="196" t="s">
        <v>2390</v>
      </c>
      <c r="I753" s="248" t="s">
        <v>1726</v>
      </c>
      <c r="J753" s="196" t="s">
        <v>2035</v>
      </c>
      <c r="K753" s="270" t="str">
        <f>IF(M753&gt;9,CONCATENATE(L753,M753),CONCATENATE(L753,"0",M753))</f>
        <v>201411</v>
      </c>
      <c r="L753" s="271">
        <f>YEAR(N753)</f>
        <v>2014</v>
      </c>
      <c r="M753" s="271">
        <f>MONTH(N753)</f>
        <v>11</v>
      </c>
      <c r="N753" s="272">
        <v>41964</v>
      </c>
      <c r="O753" s="272" t="s">
        <v>1616</v>
      </c>
      <c r="P753" s="196"/>
      <c r="Q753" s="271"/>
    </row>
    <row r="754" spans="1:17" ht="30">
      <c r="A754" s="196" t="s">
        <v>2403</v>
      </c>
      <c r="B754" s="196" t="s">
        <v>2404</v>
      </c>
      <c r="C754" s="196"/>
      <c r="D754" s="196" t="s">
        <v>2</v>
      </c>
      <c r="E754" s="196" t="s">
        <v>1714</v>
      </c>
      <c r="F754" s="269">
        <v>700000</v>
      </c>
      <c r="G754" s="196" t="s">
        <v>1605</v>
      </c>
      <c r="H754" s="196" t="s">
        <v>2390</v>
      </c>
      <c r="I754" s="248" t="s">
        <v>1715</v>
      </c>
      <c r="J754" s="196" t="s">
        <v>2035</v>
      </c>
      <c r="K754" s="270" t="str">
        <f>IF(M754&gt;9,CONCATENATE(L754,M754),CONCATENATE(L754,"0",M754))</f>
        <v>201411</v>
      </c>
      <c r="L754" s="271">
        <f>YEAR(N754)</f>
        <v>2014</v>
      </c>
      <c r="M754" s="271">
        <f>MONTH(N754)</f>
        <v>11</v>
      </c>
      <c r="N754" s="272">
        <v>41964</v>
      </c>
      <c r="O754" s="272" t="s">
        <v>1616</v>
      </c>
      <c r="P754" s="196"/>
      <c r="Q754" s="271"/>
    </row>
    <row r="755" spans="1:17" ht="45">
      <c r="A755" s="196" t="s">
        <v>2805</v>
      </c>
      <c r="B755" s="196" t="s">
        <v>1036</v>
      </c>
      <c r="C755" s="277" t="s">
        <v>1808</v>
      </c>
      <c r="D755" s="196" t="s">
        <v>1569</v>
      </c>
      <c r="E755" s="196" t="s">
        <v>812</v>
      </c>
      <c r="F755" s="269">
        <v>4408200</v>
      </c>
      <c r="G755" s="196" t="s">
        <v>1564</v>
      </c>
      <c r="H755" s="196" t="s">
        <v>2468</v>
      </c>
      <c r="I755" s="248" t="s">
        <v>1809</v>
      </c>
      <c r="J755" s="196" t="s">
        <v>2035</v>
      </c>
      <c r="K755" s="270" t="str">
        <f>IF(M755&gt;9,CONCATENATE(L755,M755),CONCATENATE(L755,"0",M755))</f>
        <v>201411</v>
      </c>
      <c r="L755" s="271">
        <f>YEAR(N755)</f>
        <v>2014</v>
      </c>
      <c r="M755" s="271">
        <f>MONTH(N755)</f>
        <v>11</v>
      </c>
      <c r="N755" s="272">
        <v>41957</v>
      </c>
      <c r="O755" s="272" t="s">
        <v>1616</v>
      </c>
      <c r="P755" s="196" t="s">
        <v>2806</v>
      </c>
      <c r="Q755" s="271"/>
    </row>
    <row r="756" spans="1:17" ht="30">
      <c r="A756" s="196" t="s">
        <v>2807</v>
      </c>
      <c r="B756" s="196" t="s">
        <v>255</v>
      </c>
      <c r="C756" s="196"/>
      <c r="D756" s="196" t="s">
        <v>1569</v>
      </c>
      <c r="E756" s="196" t="s">
        <v>84</v>
      </c>
      <c r="F756" s="269">
        <v>1000000</v>
      </c>
      <c r="G756" s="196" t="s">
        <v>1605</v>
      </c>
      <c r="H756" s="196" t="s">
        <v>2390</v>
      </c>
      <c r="I756" s="248" t="s">
        <v>1812</v>
      </c>
      <c r="J756" s="196" t="s">
        <v>2035</v>
      </c>
      <c r="K756" s="270" t="str">
        <f>IF(M756&gt;9,CONCATENATE(L756,M756),CONCATENATE(L756,"0",M756))</f>
        <v>201411</v>
      </c>
      <c r="L756" s="271">
        <f>YEAR(N756)</f>
        <v>2014</v>
      </c>
      <c r="M756" s="271">
        <f>MONTH(N756)</f>
        <v>11</v>
      </c>
      <c r="N756" s="272">
        <v>41957</v>
      </c>
      <c r="O756" s="272" t="s">
        <v>1616</v>
      </c>
      <c r="P756" s="196"/>
      <c r="Q756" s="271"/>
    </row>
    <row r="757" spans="1:17" ht="30">
      <c r="A757" s="196" t="s">
        <v>2808</v>
      </c>
      <c r="B757" s="196" t="s">
        <v>2809</v>
      </c>
      <c r="C757" s="196"/>
      <c r="D757" s="196" t="s">
        <v>4</v>
      </c>
      <c r="E757" s="196" t="s">
        <v>481</v>
      </c>
      <c r="F757" s="269">
        <v>597900</v>
      </c>
      <c r="G757" s="196" t="s">
        <v>1605</v>
      </c>
      <c r="H757" s="196" t="s">
        <v>2390</v>
      </c>
      <c r="I757" s="248" t="s">
        <v>1800</v>
      </c>
      <c r="J757" s="196" t="s">
        <v>2035</v>
      </c>
      <c r="K757" s="270" t="str">
        <f>IF(M757&gt;9,CONCATENATE(L757,M757),CONCATENATE(L757,"0",M757))</f>
        <v>201411</v>
      </c>
      <c r="L757" s="271">
        <f>YEAR(N757)</f>
        <v>2014</v>
      </c>
      <c r="M757" s="271">
        <f>MONTH(N757)</f>
        <v>11</v>
      </c>
      <c r="N757" s="272">
        <v>41955</v>
      </c>
      <c r="O757" s="272" t="s">
        <v>1616</v>
      </c>
      <c r="P757" s="196"/>
      <c r="Q757" s="271"/>
    </row>
    <row r="758" spans="1:17" ht="30">
      <c r="A758" s="196" t="s">
        <v>2389</v>
      </c>
      <c r="B758" s="196" t="s">
        <v>534</v>
      </c>
      <c r="C758" s="196"/>
      <c r="D758" s="196" t="s">
        <v>2</v>
      </c>
      <c r="E758" s="196" t="s">
        <v>2122</v>
      </c>
      <c r="F758" s="269">
        <v>1000000</v>
      </c>
      <c r="G758" s="196" t="s">
        <v>1605</v>
      </c>
      <c r="H758" s="196" t="s">
        <v>2390</v>
      </c>
      <c r="I758" s="248" t="s">
        <v>1711</v>
      </c>
      <c r="J758" s="196" t="s">
        <v>2035</v>
      </c>
      <c r="K758" s="270" t="str">
        <f>IF(M758&gt;9,CONCATENATE(L758,M758),CONCATENATE(L758,"0",M758))</f>
        <v>201411</v>
      </c>
      <c r="L758" s="271">
        <f>YEAR(N758)</f>
        <v>2014</v>
      </c>
      <c r="M758" s="271">
        <f>MONTH(N758)</f>
        <v>11</v>
      </c>
      <c r="N758" s="272">
        <v>41950</v>
      </c>
      <c r="O758" s="272" t="s">
        <v>1616</v>
      </c>
      <c r="P758" s="196"/>
      <c r="Q758" s="271"/>
    </row>
    <row r="759" spans="1:17" ht="30">
      <c r="A759" s="196" t="s">
        <v>2810</v>
      </c>
      <c r="B759" s="196" t="s">
        <v>2425</v>
      </c>
      <c r="C759" s="196"/>
      <c r="D759" s="196" t="s">
        <v>1577</v>
      </c>
      <c r="E759" s="196" t="s">
        <v>84</v>
      </c>
      <c r="F759" s="269">
        <v>210000</v>
      </c>
      <c r="G759" s="196" t="s">
        <v>1605</v>
      </c>
      <c r="H759" s="196" t="s">
        <v>2390</v>
      </c>
      <c r="I759" s="248" t="s">
        <v>1839</v>
      </c>
      <c r="J759" s="196" t="s">
        <v>2035</v>
      </c>
      <c r="K759" s="270" t="str">
        <f>IF(M759&gt;9,CONCATENATE(L759,M759),CONCATENATE(L759,"0",M759))</f>
        <v>201411</v>
      </c>
      <c r="L759" s="271">
        <f>YEAR(N759)</f>
        <v>2014</v>
      </c>
      <c r="M759" s="271">
        <f>MONTH(N759)</f>
        <v>11</v>
      </c>
      <c r="N759" s="272">
        <v>41946</v>
      </c>
      <c r="O759" s="272" t="s">
        <v>1616</v>
      </c>
      <c r="P759" s="196"/>
      <c r="Q759" s="271"/>
    </row>
    <row r="760" spans="1:17" ht="30">
      <c r="A760" s="196" t="s">
        <v>2811</v>
      </c>
      <c r="B760" s="196" t="s">
        <v>2425</v>
      </c>
      <c r="C760" s="196"/>
      <c r="D760" s="196" t="s">
        <v>1577</v>
      </c>
      <c r="E760" s="196" t="s">
        <v>84</v>
      </c>
      <c r="F760" s="269">
        <v>100000</v>
      </c>
      <c r="G760" s="196" t="s">
        <v>1605</v>
      </c>
      <c r="H760" s="196" t="s">
        <v>2390</v>
      </c>
      <c r="I760" s="248" t="s">
        <v>1840</v>
      </c>
      <c r="J760" s="196" t="s">
        <v>2035</v>
      </c>
      <c r="K760" s="270" t="str">
        <f>IF(M760&gt;9,CONCATENATE(L760,M760),CONCATENATE(L760,"0",M760))</f>
        <v>201411</v>
      </c>
      <c r="L760" s="271">
        <f>YEAR(N760)</f>
        <v>2014</v>
      </c>
      <c r="M760" s="271">
        <f>MONTH(N760)</f>
        <v>11</v>
      </c>
      <c r="N760" s="272">
        <v>41946</v>
      </c>
      <c r="O760" s="272" t="s">
        <v>1616</v>
      </c>
      <c r="P760" s="196"/>
      <c r="Q760" s="271"/>
    </row>
    <row r="761" spans="1:17" ht="45">
      <c r="A761" s="196" t="s">
        <v>2775</v>
      </c>
      <c r="B761" s="196" t="s">
        <v>2070</v>
      </c>
      <c r="C761" s="196"/>
      <c r="D761" s="196" t="s">
        <v>1580</v>
      </c>
      <c r="E761" s="196" t="s">
        <v>84</v>
      </c>
      <c r="F761" s="269">
        <v>500000</v>
      </c>
      <c r="G761" s="196" t="s">
        <v>1605</v>
      </c>
      <c r="H761" s="196" t="s">
        <v>2390</v>
      </c>
      <c r="I761" s="248" t="s">
        <v>1845</v>
      </c>
      <c r="J761" s="196" t="s">
        <v>2035</v>
      </c>
      <c r="K761" s="270" t="str">
        <f>IF(M761&gt;9,CONCATENATE(L761,M761),CONCATENATE(L761,"0",M761))</f>
        <v>201410</v>
      </c>
      <c r="L761" s="271">
        <f>YEAR(N761)</f>
        <v>2014</v>
      </c>
      <c r="M761" s="271">
        <f>MONTH(N761)</f>
        <v>10</v>
      </c>
      <c r="N761" s="272">
        <v>41939</v>
      </c>
      <c r="O761" s="272" t="s">
        <v>1616</v>
      </c>
      <c r="P761" s="196"/>
      <c r="Q761" s="271"/>
    </row>
    <row r="762" spans="1:17" ht="30">
      <c r="A762" s="196" t="s">
        <v>2812</v>
      </c>
      <c r="B762" s="196" t="s">
        <v>2802</v>
      </c>
      <c r="C762" s="196"/>
      <c r="D762" s="196" t="s">
        <v>2</v>
      </c>
      <c r="E762" s="197" t="s">
        <v>107</v>
      </c>
      <c r="F762" s="269">
        <v>1500000</v>
      </c>
      <c r="G762" s="196" t="s">
        <v>1605</v>
      </c>
      <c r="H762" s="196" t="s">
        <v>2390</v>
      </c>
      <c r="I762" s="248" t="s">
        <v>1720</v>
      </c>
      <c r="J762" s="196" t="s">
        <v>2035</v>
      </c>
      <c r="K762" s="270" t="str">
        <f>IF(M762&gt;9,CONCATENATE(L762,M762),CONCATENATE(L762,"0",M762))</f>
        <v>201410</v>
      </c>
      <c r="L762" s="271">
        <f>YEAR(N762)</f>
        <v>2014</v>
      </c>
      <c r="M762" s="271">
        <f>MONTH(N762)</f>
        <v>10</v>
      </c>
      <c r="N762" s="272">
        <v>41936</v>
      </c>
      <c r="O762" s="272" t="s">
        <v>1616</v>
      </c>
      <c r="P762" s="196"/>
      <c r="Q762" s="271"/>
    </row>
    <row r="763" spans="1:17" ht="45">
      <c r="A763" s="196" t="s">
        <v>2521</v>
      </c>
      <c r="B763" s="196" t="s">
        <v>2425</v>
      </c>
      <c r="C763" s="196"/>
      <c r="D763" s="196" t="s">
        <v>1577</v>
      </c>
      <c r="E763" s="196" t="s">
        <v>84</v>
      </c>
      <c r="F763" s="269">
        <v>825000</v>
      </c>
      <c r="G763" s="196" t="s">
        <v>1605</v>
      </c>
      <c r="H763" s="196" t="s">
        <v>2390</v>
      </c>
      <c r="I763" s="248" t="s">
        <v>1833</v>
      </c>
      <c r="J763" s="196" t="s">
        <v>2035</v>
      </c>
      <c r="K763" s="270" t="str">
        <f>IF(M763&gt;9,CONCATENATE(L763,M763),CONCATENATE(L763,"0",M763))</f>
        <v>201410</v>
      </c>
      <c r="L763" s="271">
        <f>YEAR(N763)</f>
        <v>2014</v>
      </c>
      <c r="M763" s="271">
        <f>MONTH(N763)</f>
        <v>10</v>
      </c>
      <c r="N763" s="272">
        <v>41936</v>
      </c>
      <c r="O763" s="272" t="s">
        <v>1616</v>
      </c>
      <c r="P763" s="196"/>
      <c r="Q763" s="271"/>
    </row>
    <row r="764" spans="1:17" ht="30">
      <c r="A764" s="196" t="s">
        <v>2813</v>
      </c>
      <c r="B764" s="196" t="s">
        <v>1333</v>
      </c>
      <c r="C764" s="196"/>
      <c r="D764" s="196" t="s">
        <v>1569</v>
      </c>
      <c r="E764" s="196" t="s">
        <v>84</v>
      </c>
      <c r="F764" s="269">
        <v>500000</v>
      </c>
      <c r="G764" s="196" t="s">
        <v>1605</v>
      </c>
      <c r="H764" s="196" t="s">
        <v>2390</v>
      </c>
      <c r="I764" s="248" t="s">
        <v>1813</v>
      </c>
      <c r="J764" s="196" t="s">
        <v>2035</v>
      </c>
      <c r="K764" s="270" t="str">
        <f>IF(M764&gt;9,CONCATENATE(L764,M764),CONCATENATE(L764,"0",M764))</f>
        <v>201410</v>
      </c>
      <c r="L764" s="271">
        <f>YEAR(N764)</f>
        <v>2014</v>
      </c>
      <c r="M764" s="271">
        <f>MONTH(N764)</f>
        <v>10</v>
      </c>
      <c r="N764" s="272">
        <v>41935</v>
      </c>
      <c r="O764" s="272" t="s">
        <v>1616</v>
      </c>
      <c r="P764" s="196"/>
      <c r="Q764" s="271"/>
    </row>
    <row r="765" spans="1:17" ht="45">
      <c r="A765" s="196" t="s">
        <v>2814</v>
      </c>
      <c r="B765" s="196" t="s">
        <v>1036</v>
      </c>
      <c r="C765" s="196" t="s">
        <v>1618</v>
      </c>
      <c r="D765" s="196" t="s">
        <v>3</v>
      </c>
      <c r="E765" s="196" t="s">
        <v>207</v>
      </c>
      <c r="F765" s="269">
        <v>250000</v>
      </c>
      <c r="G765" s="196" t="s">
        <v>1567</v>
      </c>
      <c r="H765" s="196" t="s">
        <v>2289</v>
      </c>
      <c r="I765" s="248" t="s">
        <v>1753</v>
      </c>
      <c r="J765" s="196" t="s">
        <v>2035</v>
      </c>
      <c r="K765" s="270" t="str">
        <f>IF(M765&gt;9,CONCATENATE(L765,M765),CONCATENATE(L765,"0",M765))</f>
        <v>201410</v>
      </c>
      <c r="L765" s="271">
        <f>YEAR(N765)</f>
        <v>2014</v>
      </c>
      <c r="M765" s="271">
        <f>MONTH(N765)</f>
        <v>10</v>
      </c>
      <c r="N765" s="272">
        <v>41932</v>
      </c>
      <c r="O765" s="272" t="s">
        <v>1619</v>
      </c>
      <c r="P765" s="196"/>
      <c r="Q765" s="271"/>
    </row>
    <row r="766" spans="1:17" ht="45">
      <c r="A766" s="196" t="s">
        <v>2815</v>
      </c>
      <c r="B766" s="196" t="s">
        <v>1036</v>
      </c>
      <c r="C766" s="196" t="s">
        <v>1618</v>
      </c>
      <c r="D766" s="196" t="s">
        <v>3</v>
      </c>
      <c r="E766" s="196" t="s">
        <v>207</v>
      </c>
      <c r="F766" s="269">
        <v>250000</v>
      </c>
      <c r="G766" s="196" t="s">
        <v>1567</v>
      </c>
      <c r="H766" s="196" t="s">
        <v>2289</v>
      </c>
      <c r="I766" s="248" t="s">
        <v>1754</v>
      </c>
      <c r="J766" s="196" t="s">
        <v>2035</v>
      </c>
      <c r="K766" s="270" t="str">
        <f>IF(M766&gt;9,CONCATENATE(L766,M766),CONCATENATE(L766,"0",M766))</f>
        <v>201410</v>
      </c>
      <c r="L766" s="271">
        <f>YEAR(N766)</f>
        <v>2014</v>
      </c>
      <c r="M766" s="271">
        <f>MONTH(N766)</f>
        <v>10</v>
      </c>
      <c r="N766" s="272">
        <v>41932</v>
      </c>
      <c r="O766" s="272" t="s">
        <v>1619</v>
      </c>
      <c r="P766" s="196"/>
      <c r="Q766" s="271"/>
    </row>
    <row r="767" spans="1:17" ht="45">
      <c r="A767" s="196" t="s">
        <v>2816</v>
      </c>
      <c r="B767" s="196" t="s">
        <v>1036</v>
      </c>
      <c r="C767" s="196" t="s">
        <v>1618</v>
      </c>
      <c r="D767" s="196" t="s">
        <v>3</v>
      </c>
      <c r="E767" s="196" t="s">
        <v>207</v>
      </c>
      <c r="F767" s="269">
        <v>250000</v>
      </c>
      <c r="G767" s="196" t="s">
        <v>1567</v>
      </c>
      <c r="H767" s="196" t="s">
        <v>2289</v>
      </c>
      <c r="I767" s="248" t="s">
        <v>1755</v>
      </c>
      <c r="J767" s="196" t="s">
        <v>2035</v>
      </c>
      <c r="K767" s="270" t="str">
        <f>IF(M767&gt;9,CONCATENATE(L767,M767),CONCATENATE(L767,"0",M767))</f>
        <v>201410</v>
      </c>
      <c r="L767" s="271">
        <f>YEAR(N767)</f>
        <v>2014</v>
      </c>
      <c r="M767" s="271">
        <f>MONTH(N767)</f>
        <v>10</v>
      </c>
      <c r="N767" s="272">
        <v>41932</v>
      </c>
      <c r="O767" s="272" t="s">
        <v>1619</v>
      </c>
      <c r="P767" s="196"/>
      <c r="Q767" s="271"/>
    </row>
    <row r="768" spans="1:17" ht="45">
      <c r="A768" s="196" t="s">
        <v>2817</v>
      </c>
      <c r="B768" s="196" t="s">
        <v>1036</v>
      </c>
      <c r="C768" s="196" t="s">
        <v>1618</v>
      </c>
      <c r="D768" s="196" t="s">
        <v>3</v>
      </c>
      <c r="E768" s="196" t="s">
        <v>207</v>
      </c>
      <c r="F768" s="269">
        <v>250000</v>
      </c>
      <c r="G768" s="196" t="s">
        <v>1567</v>
      </c>
      <c r="H768" s="196" t="s">
        <v>2289</v>
      </c>
      <c r="I768" s="248" t="s">
        <v>1756</v>
      </c>
      <c r="J768" s="196" t="s">
        <v>2035</v>
      </c>
      <c r="K768" s="270" t="str">
        <f>IF(M768&gt;9,CONCATENATE(L768,M768),CONCATENATE(L768,"0",M768))</f>
        <v>201410</v>
      </c>
      <c r="L768" s="271">
        <f>YEAR(N768)</f>
        <v>2014</v>
      </c>
      <c r="M768" s="271">
        <f>MONTH(N768)</f>
        <v>10</v>
      </c>
      <c r="N768" s="272">
        <v>41932</v>
      </c>
      <c r="O768" s="272" t="s">
        <v>1619</v>
      </c>
      <c r="P768" s="196"/>
      <c r="Q768" s="271"/>
    </row>
    <row r="769" spans="1:17" ht="30">
      <c r="A769" s="196" t="s">
        <v>2818</v>
      </c>
      <c r="B769" s="196" t="s">
        <v>2819</v>
      </c>
      <c r="C769" s="196" t="s">
        <v>1636</v>
      </c>
      <c r="D769" s="196" t="s">
        <v>2</v>
      </c>
      <c r="E769" s="196" t="s">
        <v>2122</v>
      </c>
      <c r="F769" s="269">
        <v>500000</v>
      </c>
      <c r="G769" s="196" t="s">
        <v>1560</v>
      </c>
      <c r="H769" s="196" t="s">
        <v>2689</v>
      </c>
      <c r="I769" s="248" t="s">
        <v>1696</v>
      </c>
      <c r="J769" s="196" t="s">
        <v>2035</v>
      </c>
      <c r="K769" s="270" t="str">
        <f>IF(M769&gt;9,CONCATENATE(L769,M769),CONCATENATE(L769,"0",M769))</f>
        <v>201410</v>
      </c>
      <c r="L769" s="271">
        <f>YEAR(N769)</f>
        <v>2014</v>
      </c>
      <c r="M769" s="271">
        <f>MONTH(N769)</f>
        <v>10</v>
      </c>
      <c r="N769" s="272">
        <v>41928</v>
      </c>
      <c r="O769" s="272" t="s">
        <v>1616</v>
      </c>
      <c r="P769" s="196"/>
      <c r="Q769" s="271"/>
    </row>
    <row r="770" spans="1:17" ht="30">
      <c r="A770" s="196" t="s">
        <v>2522</v>
      </c>
      <c r="B770" s="196" t="s">
        <v>2425</v>
      </c>
      <c r="C770" s="196"/>
      <c r="D770" s="196" t="s">
        <v>1577</v>
      </c>
      <c r="E770" s="196" t="s">
        <v>84</v>
      </c>
      <c r="F770" s="269">
        <v>230000</v>
      </c>
      <c r="G770" s="196" t="s">
        <v>1605</v>
      </c>
      <c r="H770" s="196" t="s">
        <v>2390</v>
      </c>
      <c r="I770" s="248" t="s">
        <v>1835</v>
      </c>
      <c r="J770" s="196" t="s">
        <v>2035</v>
      </c>
      <c r="K770" s="270" t="str">
        <f>IF(M770&gt;9,CONCATENATE(L770,M770),CONCATENATE(L770,"0",M770))</f>
        <v>201410</v>
      </c>
      <c r="L770" s="271">
        <f>YEAR(N770)</f>
        <v>2014</v>
      </c>
      <c r="M770" s="271">
        <f>MONTH(N770)</f>
        <v>10</v>
      </c>
      <c r="N770" s="272">
        <v>41926</v>
      </c>
      <c r="O770" s="272" t="s">
        <v>1616</v>
      </c>
      <c r="P770" s="196"/>
      <c r="Q770" s="271"/>
    </row>
    <row r="771" spans="1:17" ht="30">
      <c r="A771" s="196" t="s">
        <v>2820</v>
      </c>
      <c r="B771" s="196" t="s">
        <v>2425</v>
      </c>
      <c r="C771" s="196"/>
      <c r="D771" s="196" t="s">
        <v>1577</v>
      </c>
      <c r="E771" s="196" t="s">
        <v>84</v>
      </c>
      <c r="F771" s="269">
        <v>270000</v>
      </c>
      <c r="G771" s="196" t="s">
        <v>1605</v>
      </c>
      <c r="H771" s="196" t="s">
        <v>2390</v>
      </c>
      <c r="I771" s="248" t="s">
        <v>1834</v>
      </c>
      <c r="J771" s="196" t="s">
        <v>2035</v>
      </c>
      <c r="K771" s="270" t="str">
        <f>IF(M771&gt;9,CONCATENATE(L771,M771),CONCATENATE(L771,"0",M771))</f>
        <v>201410</v>
      </c>
      <c r="L771" s="271">
        <f>YEAR(N771)</f>
        <v>2014</v>
      </c>
      <c r="M771" s="271">
        <f>MONTH(N771)</f>
        <v>10</v>
      </c>
      <c r="N771" s="272">
        <v>41926</v>
      </c>
      <c r="O771" s="272" t="s">
        <v>1616</v>
      </c>
      <c r="P771" s="196"/>
      <c r="Q771" s="271"/>
    </row>
    <row r="772" spans="1:17" ht="30">
      <c r="A772" s="196" t="s">
        <v>2519</v>
      </c>
      <c r="B772" s="196" t="s">
        <v>2425</v>
      </c>
      <c r="C772" s="196"/>
      <c r="D772" s="196" t="s">
        <v>1577</v>
      </c>
      <c r="E772" s="196" t="s">
        <v>84</v>
      </c>
      <c r="F772" s="269">
        <v>185000</v>
      </c>
      <c r="G772" s="196" t="s">
        <v>1605</v>
      </c>
      <c r="H772" s="196" t="s">
        <v>2390</v>
      </c>
      <c r="I772" s="248" t="s">
        <v>1836</v>
      </c>
      <c r="J772" s="196" t="s">
        <v>2035</v>
      </c>
      <c r="K772" s="270" t="str">
        <f>IF(M772&gt;9,CONCATENATE(L772,M772),CONCATENATE(L772,"0",M772))</f>
        <v>201410</v>
      </c>
      <c r="L772" s="271">
        <f>YEAR(N772)</f>
        <v>2014</v>
      </c>
      <c r="M772" s="271">
        <f>MONTH(N772)</f>
        <v>10</v>
      </c>
      <c r="N772" s="272">
        <v>41926</v>
      </c>
      <c r="O772" s="272" t="s">
        <v>1616</v>
      </c>
      <c r="P772" s="196"/>
      <c r="Q772" s="271"/>
    </row>
    <row r="773" spans="1:17" ht="30">
      <c r="A773" s="196" t="s">
        <v>2469</v>
      </c>
      <c r="B773" s="196" t="s">
        <v>1459</v>
      </c>
      <c r="C773" s="196"/>
      <c r="D773" s="196" t="s">
        <v>1577</v>
      </c>
      <c r="E773" s="196" t="s">
        <v>84</v>
      </c>
      <c r="F773" s="269">
        <v>240000</v>
      </c>
      <c r="G773" s="196" t="s">
        <v>1605</v>
      </c>
      <c r="H773" s="196" t="s">
        <v>2390</v>
      </c>
      <c r="I773" s="248" t="s">
        <v>1832</v>
      </c>
      <c r="J773" s="196" t="s">
        <v>2035</v>
      </c>
      <c r="K773" s="270" t="str">
        <f>IF(M773&gt;9,CONCATENATE(L773,M773),CONCATENATE(L773,"0",M773))</f>
        <v>201410</v>
      </c>
      <c r="L773" s="271">
        <f>YEAR(N773)</f>
        <v>2014</v>
      </c>
      <c r="M773" s="271">
        <f>MONTH(N773)</f>
        <v>10</v>
      </c>
      <c r="N773" s="272">
        <v>41926</v>
      </c>
      <c r="O773" s="272" t="s">
        <v>1616</v>
      </c>
      <c r="P773" s="196"/>
      <c r="Q773" s="271"/>
    </row>
    <row r="774" spans="1:17" ht="60">
      <c r="A774" s="196" t="s">
        <v>2821</v>
      </c>
      <c r="B774" s="196" t="s">
        <v>1246</v>
      </c>
      <c r="C774" s="196"/>
      <c r="D774" s="196" t="s">
        <v>1575</v>
      </c>
      <c r="E774" s="196" t="s">
        <v>84</v>
      </c>
      <c r="F774" s="269">
        <v>355000</v>
      </c>
      <c r="G774" s="196" t="s">
        <v>1605</v>
      </c>
      <c r="H774" s="196" t="s">
        <v>2390</v>
      </c>
      <c r="I774" s="248" t="s">
        <v>1820</v>
      </c>
      <c r="J774" s="196" t="s">
        <v>2035</v>
      </c>
      <c r="K774" s="270" t="str">
        <f>IF(M774&gt;9,CONCATENATE(L774,M774),CONCATENATE(L774,"0",M774))</f>
        <v>201410</v>
      </c>
      <c r="L774" s="271">
        <f>YEAR(N774)</f>
        <v>2014</v>
      </c>
      <c r="M774" s="271">
        <f>MONTH(N774)</f>
        <v>10</v>
      </c>
      <c r="N774" s="272">
        <v>41920</v>
      </c>
      <c r="O774" s="272" t="s">
        <v>1616</v>
      </c>
      <c r="P774" s="196"/>
      <c r="Q774" s="271"/>
    </row>
    <row r="775" spans="1:17" ht="30">
      <c r="A775" s="196" t="s">
        <v>2822</v>
      </c>
      <c r="B775" s="196" t="s">
        <v>2278</v>
      </c>
      <c r="C775" s="196"/>
      <c r="D775" s="196" t="s">
        <v>3</v>
      </c>
      <c r="E775" s="196" t="s">
        <v>2823</v>
      </c>
      <c r="F775" s="269">
        <v>1000000</v>
      </c>
      <c r="G775" s="196" t="s">
        <v>1560</v>
      </c>
      <c r="H775" s="196" t="s">
        <v>2689</v>
      </c>
      <c r="I775" s="248" t="s">
        <v>1516</v>
      </c>
      <c r="J775" s="196" t="s">
        <v>2035</v>
      </c>
      <c r="K775" s="270" t="str">
        <f>IF(M775&gt;9,CONCATENATE(L775,M775),CONCATENATE(L775,"0",M775))</f>
        <v>201410</v>
      </c>
      <c r="L775" s="271">
        <f>YEAR(N775)</f>
        <v>2014</v>
      </c>
      <c r="M775" s="271">
        <f>MONTH(N775)</f>
        <v>10</v>
      </c>
      <c r="N775" s="272">
        <v>41919</v>
      </c>
      <c r="O775" s="272" t="s">
        <v>1616</v>
      </c>
      <c r="P775" s="196" t="s">
        <v>2824</v>
      </c>
      <c r="Q775" s="271"/>
    </row>
    <row r="776" spans="1:17" ht="45">
      <c r="A776" s="196" t="s">
        <v>2825</v>
      </c>
      <c r="B776" s="196" t="s">
        <v>2826</v>
      </c>
      <c r="C776" s="196" t="s">
        <v>1618</v>
      </c>
      <c r="D776" s="196" t="s">
        <v>2</v>
      </c>
      <c r="E776" s="196" t="s">
        <v>946</v>
      </c>
      <c r="F776" s="269">
        <v>1500000</v>
      </c>
      <c r="G776" s="196" t="s">
        <v>1567</v>
      </c>
      <c r="H776" s="196" t="s">
        <v>2289</v>
      </c>
      <c r="I776" s="248" t="s">
        <v>1703</v>
      </c>
      <c r="J776" s="196" t="s">
        <v>2035</v>
      </c>
      <c r="K776" s="270" t="str">
        <f>IF(M776&gt;9,CONCATENATE(L776,M776),CONCATENATE(L776,"0",M776))</f>
        <v>201410</v>
      </c>
      <c r="L776" s="271">
        <f>YEAR(N776)</f>
        <v>2014</v>
      </c>
      <c r="M776" s="271">
        <f>MONTH(N776)</f>
        <v>10</v>
      </c>
      <c r="N776" s="272">
        <v>41913</v>
      </c>
      <c r="O776" s="272" t="s">
        <v>1619</v>
      </c>
      <c r="P776" s="196"/>
      <c r="Q776" s="271"/>
    </row>
    <row r="777" spans="1:17" ht="45">
      <c r="A777" s="196" t="s">
        <v>2827</v>
      </c>
      <c r="B777" s="196" t="s">
        <v>2516</v>
      </c>
      <c r="C777" s="196" t="s">
        <v>1618</v>
      </c>
      <c r="D777" s="196" t="s">
        <v>4</v>
      </c>
      <c r="E777" s="196" t="s">
        <v>126</v>
      </c>
      <c r="F777" s="269">
        <v>1500000</v>
      </c>
      <c r="G777" s="196" t="s">
        <v>1567</v>
      </c>
      <c r="H777" s="196" t="s">
        <v>2289</v>
      </c>
      <c r="I777" s="248" t="s">
        <v>1781</v>
      </c>
      <c r="J777" s="196" t="s">
        <v>2035</v>
      </c>
      <c r="K777" s="270" t="str">
        <f>IF(M777&gt;9,CONCATENATE(L777,M777),CONCATENATE(L777,"0",M777))</f>
        <v>201410</v>
      </c>
      <c r="L777" s="271">
        <f>YEAR(N777)</f>
        <v>2014</v>
      </c>
      <c r="M777" s="271">
        <f>MONTH(N777)</f>
        <v>10</v>
      </c>
      <c r="N777" s="272">
        <v>41913</v>
      </c>
      <c r="O777" s="272" t="s">
        <v>1619</v>
      </c>
      <c r="P777" s="196"/>
      <c r="Q777" s="271"/>
    </row>
    <row r="778" spans="1:17" ht="45">
      <c r="A778" s="196" t="s">
        <v>2288</v>
      </c>
      <c r="B778" s="196" t="s">
        <v>2404</v>
      </c>
      <c r="C778" s="196" t="s">
        <v>1618</v>
      </c>
      <c r="D778" s="196" t="s">
        <v>5</v>
      </c>
      <c r="E778" s="196" t="s">
        <v>718</v>
      </c>
      <c r="F778" s="269">
        <v>1265000</v>
      </c>
      <c r="G778" s="196" t="s">
        <v>1567</v>
      </c>
      <c r="H778" s="196" t="s">
        <v>2289</v>
      </c>
      <c r="I778" s="248" t="s">
        <v>1512</v>
      </c>
      <c r="J778" s="196" t="s">
        <v>2035</v>
      </c>
      <c r="K778" s="270" t="str">
        <f>IF(M778&gt;9,CONCATENATE(L778,M778),CONCATENATE(L778,"0",M778))</f>
        <v>201410</v>
      </c>
      <c r="L778" s="271">
        <f>YEAR(N778)</f>
        <v>2014</v>
      </c>
      <c r="M778" s="271">
        <f>MONTH(N778)</f>
        <v>10</v>
      </c>
      <c r="N778" s="272">
        <v>41913</v>
      </c>
      <c r="O778" s="272" t="s">
        <v>1619</v>
      </c>
      <c r="P778" s="196"/>
      <c r="Q778" s="271"/>
    </row>
    <row r="779" spans="1:17" ht="45">
      <c r="A779" s="196" t="s">
        <v>2828</v>
      </c>
      <c r="B779" s="196" t="s">
        <v>2429</v>
      </c>
      <c r="C779" s="196" t="s">
        <v>1618</v>
      </c>
      <c r="D779" s="196" t="s">
        <v>6</v>
      </c>
      <c r="E779" s="196" t="s">
        <v>1949</v>
      </c>
      <c r="F779" s="269">
        <v>500000</v>
      </c>
      <c r="G779" s="196" t="s">
        <v>1567</v>
      </c>
      <c r="H779" s="196" t="s">
        <v>2289</v>
      </c>
      <c r="I779" s="248" t="s">
        <v>1950</v>
      </c>
      <c r="J779" s="196" t="s">
        <v>2035</v>
      </c>
      <c r="K779" s="270" t="str">
        <f>IF(M779&gt;9,CONCATENATE(L779,M779),CONCATENATE(L779,"0",M779))</f>
        <v>201410</v>
      </c>
      <c r="L779" s="271">
        <f>YEAR(N779)</f>
        <v>2014</v>
      </c>
      <c r="M779" s="271">
        <f>MONTH(N779)</f>
        <v>10</v>
      </c>
      <c r="N779" s="272">
        <v>41913</v>
      </c>
      <c r="O779" s="272" t="s">
        <v>1619</v>
      </c>
      <c r="P779" s="196"/>
      <c r="Q779" s="271"/>
    </row>
    <row r="780" spans="1:17" ht="45">
      <c r="A780" s="275" t="s">
        <v>2829</v>
      </c>
      <c r="B780" s="275" t="s">
        <v>451</v>
      </c>
      <c r="C780" s="275" t="s">
        <v>1618</v>
      </c>
      <c r="D780" s="275" t="s">
        <v>7</v>
      </c>
      <c r="E780" s="275" t="s">
        <v>7</v>
      </c>
      <c r="F780" s="301">
        <v>1000000</v>
      </c>
      <c r="G780" s="275" t="s">
        <v>1567</v>
      </c>
      <c r="H780" s="275" t="s">
        <v>2289</v>
      </c>
      <c r="I780" s="248" t="s">
        <v>1967</v>
      </c>
      <c r="J780" s="275" t="s">
        <v>2035</v>
      </c>
      <c r="K780" s="248" t="str">
        <f>IF(M780&gt;9,CONCATENATE(L780,M780),CONCATENATE(L780,"0",M780))</f>
        <v>201410</v>
      </c>
      <c r="L780" s="279">
        <f>YEAR(N780)</f>
        <v>2014</v>
      </c>
      <c r="M780" s="279">
        <f>MONTH(N780)</f>
        <v>10</v>
      </c>
      <c r="N780" s="280">
        <v>41913</v>
      </c>
      <c r="O780" s="280" t="s">
        <v>1619</v>
      </c>
      <c r="P780" s="275"/>
      <c r="Q780" s="279"/>
    </row>
    <row r="781" spans="1:17" ht="30">
      <c r="A781" s="275" t="s">
        <v>2830</v>
      </c>
      <c r="B781" s="275" t="s">
        <v>451</v>
      </c>
      <c r="C781" s="275"/>
      <c r="D781" s="275" t="s">
        <v>7</v>
      </c>
      <c r="E781" s="275" t="s">
        <v>385</v>
      </c>
      <c r="F781" s="301">
        <v>100000</v>
      </c>
      <c r="G781" s="275" t="s">
        <v>1605</v>
      </c>
      <c r="H781" s="275" t="s">
        <v>2390</v>
      </c>
      <c r="I781" s="248" t="s">
        <v>1979</v>
      </c>
      <c r="J781" s="275" t="s">
        <v>2041</v>
      </c>
      <c r="K781" s="248" t="str">
        <f>IF(M781&gt;9,CONCATENATE(L781,M781),CONCATENATE(L781,"0",M781))</f>
        <v>201409</v>
      </c>
      <c r="L781" s="279">
        <f>YEAR(N781)</f>
        <v>2014</v>
      </c>
      <c r="M781" s="279">
        <f>MONTH(N781)</f>
        <v>9</v>
      </c>
      <c r="N781" s="280">
        <v>41901</v>
      </c>
      <c r="O781" s="280" t="s">
        <v>1616</v>
      </c>
      <c r="P781" s="275"/>
      <c r="Q781" s="279"/>
    </row>
    <row r="782" spans="1:17" ht="30">
      <c r="A782" s="275" t="s">
        <v>2831</v>
      </c>
      <c r="B782" s="275" t="s">
        <v>451</v>
      </c>
      <c r="C782" s="275"/>
      <c r="D782" s="275" t="s">
        <v>7</v>
      </c>
      <c r="E782" s="275" t="s">
        <v>485</v>
      </c>
      <c r="F782" s="301">
        <v>125000</v>
      </c>
      <c r="G782" s="275" t="s">
        <v>1605</v>
      </c>
      <c r="H782" s="275" t="s">
        <v>2390</v>
      </c>
      <c r="I782" s="248" t="s">
        <v>1983</v>
      </c>
      <c r="J782" s="275" t="s">
        <v>2041</v>
      </c>
      <c r="K782" s="248" t="str">
        <f>IF(M782&gt;9,CONCATENATE(L782,M782),CONCATENATE(L782,"0",M782))</f>
        <v>201409</v>
      </c>
      <c r="L782" s="279">
        <f>YEAR(N782)</f>
        <v>2014</v>
      </c>
      <c r="M782" s="279">
        <f>MONTH(N782)</f>
        <v>9</v>
      </c>
      <c r="N782" s="280">
        <v>41901</v>
      </c>
      <c r="O782" s="280" t="s">
        <v>1616</v>
      </c>
      <c r="P782" s="275"/>
      <c r="Q782" s="279"/>
    </row>
    <row r="783" spans="1:17" ht="30">
      <c r="A783" s="275" t="s">
        <v>2832</v>
      </c>
      <c r="B783" s="275" t="s">
        <v>2765</v>
      </c>
      <c r="C783" s="275"/>
      <c r="D783" s="275" t="s">
        <v>7</v>
      </c>
      <c r="E783" s="275" t="s">
        <v>494</v>
      </c>
      <c r="F783" s="301">
        <v>450000</v>
      </c>
      <c r="G783" s="275" t="s">
        <v>1605</v>
      </c>
      <c r="H783" s="275" t="s">
        <v>2390</v>
      </c>
      <c r="I783" s="248" t="s">
        <v>1970</v>
      </c>
      <c r="J783" s="275" t="s">
        <v>2035</v>
      </c>
      <c r="K783" s="248" t="str">
        <f>IF(M783&gt;9,CONCATENATE(L783,M783),CONCATENATE(L783,"0",M783))</f>
        <v>201409</v>
      </c>
      <c r="L783" s="279">
        <f>YEAR(N783)</f>
        <v>2014</v>
      </c>
      <c r="M783" s="279">
        <f>MONTH(N783)</f>
        <v>9</v>
      </c>
      <c r="N783" s="280">
        <v>41900</v>
      </c>
      <c r="O783" s="280" t="s">
        <v>1616</v>
      </c>
      <c r="P783" s="275"/>
      <c r="Q783" s="279"/>
    </row>
    <row r="784" spans="1:17" ht="45">
      <c r="A784" s="275" t="s">
        <v>2833</v>
      </c>
      <c r="B784" s="275" t="s">
        <v>451</v>
      </c>
      <c r="C784" s="275"/>
      <c r="D784" s="275" t="s">
        <v>7</v>
      </c>
      <c r="E784" s="275" t="s">
        <v>385</v>
      </c>
      <c r="F784" s="301">
        <v>1000000</v>
      </c>
      <c r="G784" s="275" t="s">
        <v>1607</v>
      </c>
      <c r="H784" s="297" t="s">
        <v>2675</v>
      </c>
      <c r="I784" s="248" t="s">
        <v>1980</v>
      </c>
      <c r="J784" s="275" t="s">
        <v>2035</v>
      </c>
      <c r="K784" s="248" t="str">
        <f>IF(M784&gt;9,CONCATENATE(L784,M784),CONCATENATE(L784,"0",M784))</f>
        <v>201409</v>
      </c>
      <c r="L784" s="279">
        <f>YEAR(N784)</f>
        <v>2014</v>
      </c>
      <c r="M784" s="279">
        <f>MONTH(N784)</f>
        <v>9</v>
      </c>
      <c r="N784" s="280">
        <v>41897</v>
      </c>
      <c r="O784" s="280" t="s">
        <v>1616</v>
      </c>
      <c r="P784" s="275"/>
      <c r="Q784" s="279"/>
    </row>
    <row r="785" spans="1:17" ht="45">
      <c r="A785" s="196" t="s">
        <v>2834</v>
      </c>
      <c r="B785" s="196" t="s">
        <v>605</v>
      </c>
      <c r="C785" s="196" t="s">
        <v>1618</v>
      </c>
      <c r="D785" s="196" t="s">
        <v>5</v>
      </c>
      <c r="E785" s="196" t="s">
        <v>981</v>
      </c>
      <c r="F785" s="269">
        <v>1400000</v>
      </c>
      <c r="G785" s="196" t="s">
        <v>1567</v>
      </c>
      <c r="H785" s="196" t="s">
        <v>2289</v>
      </c>
      <c r="I785" s="248" t="s">
        <v>1908</v>
      </c>
      <c r="J785" s="196" t="s">
        <v>2035</v>
      </c>
      <c r="K785" s="270" t="str">
        <f>IF(M785&gt;9,CONCATENATE(L785,M785),CONCATENATE(L785,"0",M785))</f>
        <v>201409</v>
      </c>
      <c r="L785" s="271">
        <f>YEAR(N785)</f>
        <v>2014</v>
      </c>
      <c r="M785" s="271">
        <f>MONTH(N785)</f>
        <v>9</v>
      </c>
      <c r="N785" s="272">
        <v>41896</v>
      </c>
      <c r="O785" s="272" t="s">
        <v>1619</v>
      </c>
      <c r="P785" s="196"/>
      <c r="Q785" s="271"/>
    </row>
    <row r="786" spans="1:17" ht="30">
      <c r="A786" s="196" t="s">
        <v>2835</v>
      </c>
      <c r="B786" s="196" t="s">
        <v>2070</v>
      </c>
      <c r="C786" s="196"/>
      <c r="D786" s="196" t="s">
        <v>1995</v>
      </c>
      <c r="E786" s="196" t="s">
        <v>84</v>
      </c>
      <c r="F786" s="269">
        <v>500000</v>
      </c>
      <c r="G786" s="196" t="s">
        <v>1605</v>
      </c>
      <c r="H786" s="196" t="s">
        <v>2390</v>
      </c>
      <c r="I786" s="248" t="s">
        <v>1999</v>
      </c>
      <c r="J786" s="196" t="s">
        <v>2041</v>
      </c>
      <c r="K786" s="270" t="str">
        <f>IF(M786&gt;9,CONCATENATE(L786,M786),CONCATENATE(L786,"0",M786))</f>
        <v>201409</v>
      </c>
      <c r="L786" s="271">
        <f>YEAR(N786)</f>
        <v>2014</v>
      </c>
      <c r="M786" s="271">
        <f>MONTH(N786)</f>
        <v>9</v>
      </c>
      <c r="N786" s="272">
        <v>41894</v>
      </c>
      <c r="O786" s="272" t="s">
        <v>1616</v>
      </c>
      <c r="P786" s="196"/>
      <c r="Q786" s="271"/>
    </row>
    <row r="787" spans="1:17" ht="45">
      <c r="A787" s="196" t="s">
        <v>2836</v>
      </c>
      <c r="B787" s="196" t="s">
        <v>2070</v>
      </c>
      <c r="C787" s="196"/>
      <c r="D787" s="196" t="s">
        <v>1995</v>
      </c>
      <c r="E787" s="196" t="s">
        <v>84</v>
      </c>
      <c r="F787" s="269">
        <v>577000</v>
      </c>
      <c r="G787" s="196" t="s">
        <v>1605</v>
      </c>
      <c r="H787" s="196" t="s">
        <v>2390</v>
      </c>
      <c r="I787" s="248" t="s">
        <v>1999</v>
      </c>
      <c r="J787" s="196" t="s">
        <v>2041</v>
      </c>
      <c r="K787" s="270" t="str">
        <f>IF(M787&gt;9,CONCATENATE(L787,M787),CONCATENATE(L787,"0",M787))</f>
        <v>201409</v>
      </c>
      <c r="L787" s="271">
        <f>YEAR(N787)</f>
        <v>2014</v>
      </c>
      <c r="M787" s="271">
        <f>MONTH(N787)</f>
        <v>9</v>
      </c>
      <c r="N787" s="272">
        <v>41894</v>
      </c>
      <c r="O787" s="272" t="s">
        <v>1616</v>
      </c>
      <c r="P787" s="196" t="s">
        <v>2837</v>
      </c>
      <c r="Q787" s="271"/>
    </row>
    <row r="788" spans="1:17" ht="30">
      <c r="A788" s="196" t="s">
        <v>2838</v>
      </c>
      <c r="B788" s="196" t="s">
        <v>534</v>
      </c>
      <c r="C788" s="196"/>
      <c r="D788" s="196" t="s">
        <v>1572</v>
      </c>
      <c r="E788" s="196" t="s">
        <v>84</v>
      </c>
      <c r="F788" s="269">
        <v>500000</v>
      </c>
      <c r="G788" s="196" t="s">
        <v>1605</v>
      </c>
      <c r="H788" s="196" t="s">
        <v>2390</v>
      </c>
      <c r="I788" s="248" t="s">
        <v>1815</v>
      </c>
      <c r="J788" s="196" t="s">
        <v>2041</v>
      </c>
      <c r="K788" s="270" t="str">
        <f>IF(M788&gt;9,CONCATENATE(L788,M788),CONCATENATE(L788,"0",M788))</f>
        <v>201409</v>
      </c>
      <c r="L788" s="271">
        <f>YEAR(N788)</f>
        <v>2014</v>
      </c>
      <c r="M788" s="271">
        <f>MONTH(N788)</f>
        <v>9</v>
      </c>
      <c r="N788" s="272">
        <v>41893</v>
      </c>
      <c r="O788" s="272" t="s">
        <v>1616</v>
      </c>
      <c r="P788" s="196"/>
      <c r="Q788" s="271"/>
    </row>
    <row r="789" spans="1:17" ht="45">
      <c r="A789" s="196" t="s">
        <v>2648</v>
      </c>
      <c r="B789" s="196" t="s">
        <v>354</v>
      </c>
      <c r="C789" s="196"/>
      <c r="D789" s="196" t="s">
        <v>1580</v>
      </c>
      <c r="E789" s="196" t="s">
        <v>84</v>
      </c>
      <c r="F789" s="269">
        <v>200000</v>
      </c>
      <c r="G789" s="196" t="s">
        <v>1605</v>
      </c>
      <c r="H789" s="196" t="s">
        <v>2390</v>
      </c>
      <c r="I789" s="248" t="s">
        <v>1844</v>
      </c>
      <c r="J789" s="196" t="s">
        <v>2035</v>
      </c>
      <c r="K789" s="270" t="str">
        <f>IF(M789&gt;9,CONCATENATE(L789,M789),CONCATENATE(L789,"0",M789))</f>
        <v>201408</v>
      </c>
      <c r="L789" s="271">
        <f>YEAR(N789)</f>
        <v>2014</v>
      </c>
      <c r="M789" s="271">
        <f>MONTH(N789)</f>
        <v>8</v>
      </c>
      <c r="N789" s="272">
        <v>41881</v>
      </c>
      <c r="O789" s="272" t="s">
        <v>1616</v>
      </c>
      <c r="P789" s="196"/>
      <c r="Q789" s="271"/>
    </row>
    <row r="790" spans="1:17" ht="105">
      <c r="A790" s="196" t="s">
        <v>2839</v>
      </c>
      <c r="B790" s="196" t="s">
        <v>248</v>
      </c>
      <c r="C790" s="196"/>
      <c r="D790" s="196" t="s">
        <v>5</v>
      </c>
      <c r="E790" s="196" t="s">
        <v>1928</v>
      </c>
      <c r="F790" s="269">
        <v>260000</v>
      </c>
      <c r="G790" s="196" t="s">
        <v>1605</v>
      </c>
      <c r="H790" s="196" t="s">
        <v>2390</v>
      </c>
      <c r="I790" s="248" t="s">
        <v>1929</v>
      </c>
      <c r="J790" s="196" t="s">
        <v>2035</v>
      </c>
      <c r="K790" s="270" t="str">
        <f>IF(M790&gt;9,CONCATENATE(L790,M790),CONCATENATE(L790,"0",M790))</f>
        <v>201408</v>
      </c>
      <c r="L790" s="271">
        <f>YEAR(N790)</f>
        <v>2014</v>
      </c>
      <c r="M790" s="271">
        <f>MONTH(N790)</f>
        <v>8</v>
      </c>
      <c r="N790" s="272">
        <v>41873</v>
      </c>
      <c r="O790" s="272" t="s">
        <v>1616</v>
      </c>
      <c r="P790" s="196"/>
      <c r="Q790" s="271"/>
    </row>
    <row r="791" spans="1:17" ht="45">
      <c r="A791" s="196" t="s">
        <v>2840</v>
      </c>
      <c r="B791" s="196" t="s">
        <v>132</v>
      </c>
      <c r="C791" s="196" t="s">
        <v>1618</v>
      </c>
      <c r="D791" s="196" t="s">
        <v>3</v>
      </c>
      <c r="E791" s="196" t="s">
        <v>812</v>
      </c>
      <c r="F791" s="269">
        <v>1850000</v>
      </c>
      <c r="G791" s="196" t="s">
        <v>1567</v>
      </c>
      <c r="H791" s="196" t="s">
        <v>2289</v>
      </c>
      <c r="I791" s="248" t="s">
        <v>1519</v>
      </c>
      <c r="J791" s="196" t="s">
        <v>2035</v>
      </c>
      <c r="K791" s="270" t="str">
        <f>IF(M791&gt;9,CONCATENATE(L791,M791),CONCATENATE(L791,"0",M791))</f>
        <v>201408</v>
      </c>
      <c r="L791" s="271">
        <f>YEAR(N791)</f>
        <v>2014</v>
      </c>
      <c r="M791" s="271">
        <f>MONTH(N791)</f>
        <v>8</v>
      </c>
      <c r="N791" s="272">
        <v>41859</v>
      </c>
      <c r="O791" s="272" t="s">
        <v>1619</v>
      </c>
      <c r="P791" s="196"/>
      <c r="Q791" s="271"/>
    </row>
    <row r="792" spans="1:17" ht="30">
      <c r="A792" s="275" t="s">
        <v>2841</v>
      </c>
      <c r="B792" s="275" t="s">
        <v>451</v>
      </c>
      <c r="C792" s="275"/>
      <c r="D792" s="275" t="s">
        <v>7</v>
      </c>
      <c r="E792" s="275" t="s">
        <v>485</v>
      </c>
      <c r="F792" s="301">
        <v>1000000</v>
      </c>
      <c r="G792" s="275" t="s">
        <v>2686</v>
      </c>
      <c r="H792" s="275" t="s">
        <v>2687</v>
      </c>
      <c r="I792" s="248" t="s">
        <v>1984</v>
      </c>
      <c r="J792" s="275" t="s">
        <v>2035</v>
      </c>
      <c r="K792" s="248" t="str">
        <f>IF(M792&gt;9,CONCATENATE(L792,M792),CONCATENATE(L792,"0",M792))</f>
        <v>201408</v>
      </c>
      <c r="L792" s="279">
        <f>YEAR(N792)</f>
        <v>2014</v>
      </c>
      <c r="M792" s="279">
        <f>MONTH(N792)</f>
        <v>8</v>
      </c>
      <c r="N792" s="280">
        <v>41857</v>
      </c>
      <c r="O792" s="280" t="s">
        <v>1616</v>
      </c>
      <c r="P792" s="275"/>
      <c r="Q792" s="279"/>
    </row>
    <row r="793" spans="1:17" ht="30">
      <c r="A793" s="196" t="s">
        <v>2842</v>
      </c>
      <c r="B793" s="196" t="s">
        <v>2809</v>
      </c>
      <c r="C793" s="196"/>
      <c r="D793" s="196" t="s">
        <v>4</v>
      </c>
      <c r="E793" s="196" t="s">
        <v>1797</v>
      </c>
      <c r="F793" s="269">
        <v>100000</v>
      </c>
      <c r="G793" s="196" t="s">
        <v>1605</v>
      </c>
      <c r="H793" s="196" t="s">
        <v>2390</v>
      </c>
      <c r="I793" s="248" t="s">
        <v>1798</v>
      </c>
      <c r="J793" s="196" t="s">
        <v>2035</v>
      </c>
      <c r="K793" s="270" t="str">
        <f>IF(M793&gt;9,CONCATENATE(L793,M793),CONCATENATE(L793,"0",M793))</f>
        <v>201408</v>
      </c>
      <c r="L793" s="271">
        <f>YEAR(N793)</f>
        <v>2014</v>
      </c>
      <c r="M793" s="271">
        <f>MONTH(N793)</f>
        <v>8</v>
      </c>
      <c r="N793" s="272">
        <v>41852</v>
      </c>
      <c r="O793" s="272" t="s">
        <v>1616</v>
      </c>
      <c r="P793" s="196"/>
      <c r="Q793" s="271"/>
    </row>
    <row r="794" spans="1:17" ht="30">
      <c r="A794" s="196" t="s">
        <v>2843</v>
      </c>
      <c r="B794" s="196" t="s">
        <v>2844</v>
      </c>
      <c r="C794" s="196"/>
      <c r="D794" s="196" t="s">
        <v>6</v>
      </c>
      <c r="E794" s="196" t="s">
        <v>1825</v>
      </c>
      <c r="F794" s="269">
        <v>0</v>
      </c>
      <c r="G794" s="196" t="s">
        <v>1605</v>
      </c>
      <c r="H794" s="196" t="s">
        <v>2390</v>
      </c>
      <c r="I794" s="248"/>
      <c r="J794" s="196" t="s">
        <v>1654</v>
      </c>
      <c r="K794" s="270" t="str">
        <f>IF(M794&gt;9,CONCATENATE(L794,M794),CONCATENATE(L794,"0",M794))</f>
        <v>201408</v>
      </c>
      <c r="L794" s="271">
        <f>YEAR(N794)</f>
        <v>2014</v>
      </c>
      <c r="M794" s="271">
        <f>MONTH(N794)</f>
        <v>8</v>
      </c>
      <c r="N794" s="272">
        <v>41852</v>
      </c>
      <c r="O794" s="272" t="s">
        <v>1616</v>
      </c>
      <c r="P794" s="196" t="s">
        <v>2845</v>
      </c>
      <c r="Q794" s="271"/>
    </row>
    <row r="795" spans="1:17" ht="30">
      <c r="A795" s="196" t="s">
        <v>2846</v>
      </c>
      <c r="B795" s="196" t="s">
        <v>248</v>
      </c>
      <c r="C795" s="196"/>
      <c r="D795" s="196" t="s">
        <v>5</v>
      </c>
      <c r="E795" s="196" t="s">
        <v>596</v>
      </c>
      <c r="F795" s="269">
        <v>96500</v>
      </c>
      <c r="G795" s="196" t="s">
        <v>1632</v>
      </c>
      <c r="H795" s="196" t="s">
        <v>2847</v>
      </c>
      <c r="I795" s="248" t="s">
        <v>1920</v>
      </c>
      <c r="J795" s="196" t="s">
        <v>2035</v>
      </c>
      <c r="K795" s="270" t="str">
        <f>IF(M795&gt;9,CONCATENATE(L795,M795),CONCATENATE(L795,"0",M795))</f>
        <v>201407</v>
      </c>
      <c r="L795" s="271">
        <f>YEAR(N795)</f>
        <v>2014</v>
      </c>
      <c r="M795" s="271">
        <f>MONTH(N795)</f>
        <v>7</v>
      </c>
      <c r="N795" s="272">
        <v>41843</v>
      </c>
      <c r="O795" s="272" t="s">
        <v>1616</v>
      </c>
      <c r="P795" s="196"/>
      <c r="Q795" s="271"/>
    </row>
    <row r="796" spans="1:17" ht="30">
      <c r="A796" s="196" t="s">
        <v>2848</v>
      </c>
      <c r="B796" s="196" t="s">
        <v>605</v>
      </c>
      <c r="C796" s="196"/>
      <c r="D796" s="196" t="s">
        <v>5</v>
      </c>
      <c r="E796" s="196" t="s">
        <v>100</v>
      </c>
      <c r="F796" s="269">
        <v>340000</v>
      </c>
      <c r="G796" s="196" t="s">
        <v>1560</v>
      </c>
      <c r="H796" s="196" t="s">
        <v>2689</v>
      </c>
      <c r="I796" s="248" t="s">
        <v>1922</v>
      </c>
      <c r="J796" s="196" t="s">
        <v>2041</v>
      </c>
      <c r="K796" s="270" t="str">
        <f>IF(M796&gt;9,CONCATENATE(L796,M796),CONCATENATE(L796,"0",M796))</f>
        <v>201407</v>
      </c>
      <c r="L796" s="271">
        <f>YEAR(N796)</f>
        <v>2014</v>
      </c>
      <c r="M796" s="271">
        <f>MONTH(N796)</f>
        <v>7</v>
      </c>
      <c r="N796" s="272">
        <v>41836</v>
      </c>
      <c r="O796" s="272" t="s">
        <v>1616</v>
      </c>
      <c r="P796" s="196"/>
      <c r="Q796" s="271"/>
    </row>
    <row r="797" spans="1:17" ht="135">
      <c r="A797" s="196" t="s">
        <v>2849</v>
      </c>
      <c r="B797" s="196" t="s">
        <v>609</v>
      </c>
      <c r="C797" s="196" t="s">
        <v>1602</v>
      </c>
      <c r="D797" s="196" t="s">
        <v>4</v>
      </c>
      <c r="E797" s="196" t="s">
        <v>1861</v>
      </c>
      <c r="F797" s="269">
        <v>100000</v>
      </c>
      <c r="G797" s="196" t="s">
        <v>1632</v>
      </c>
      <c r="H797" s="196" t="s">
        <v>2747</v>
      </c>
      <c r="I797" s="248" t="s">
        <v>1784</v>
      </c>
      <c r="J797" s="196" t="s">
        <v>2041</v>
      </c>
      <c r="K797" s="270" t="str">
        <f>IF(M797&gt;9,CONCATENATE(L797,M797),CONCATENATE(L797,"0",M797))</f>
        <v>201407</v>
      </c>
      <c r="L797" s="271">
        <f>YEAR(N797)</f>
        <v>2014</v>
      </c>
      <c r="M797" s="271">
        <f>MONTH(N797)</f>
        <v>7</v>
      </c>
      <c r="N797" s="272">
        <v>41821</v>
      </c>
      <c r="O797" s="272" t="s">
        <v>1603</v>
      </c>
      <c r="P797" s="196" t="s">
        <v>2850</v>
      </c>
      <c r="Q797" s="271"/>
    </row>
    <row r="798" spans="1:17" ht="30">
      <c r="A798" s="196" t="s">
        <v>2851</v>
      </c>
      <c r="B798" s="196" t="s">
        <v>2516</v>
      </c>
      <c r="C798" s="196"/>
      <c r="D798" s="196" t="s">
        <v>4</v>
      </c>
      <c r="E798" s="196" t="s">
        <v>126</v>
      </c>
      <c r="F798" s="269">
        <v>100000</v>
      </c>
      <c r="G798" s="196" t="s">
        <v>1605</v>
      </c>
      <c r="H798" s="196" t="s">
        <v>2390</v>
      </c>
      <c r="I798" s="248" t="s">
        <v>1802</v>
      </c>
      <c r="J798" s="196" t="s">
        <v>2035</v>
      </c>
      <c r="K798" s="270" t="str">
        <f>IF(M798&gt;9,CONCATENATE(L798,M798),CONCATENATE(L798,"0",M798))</f>
        <v>201407</v>
      </c>
      <c r="L798" s="271">
        <f>YEAR(N798)</f>
        <v>2014</v>
      </c>
      <c r="M798" s="271">
        <f>MONTH(N798)</f>
        <v>7</v>
      </c>
      <c r="N798" s="272">
        <v>41821</v>
      </c>
      <c r="O798" s="272" t="s">
        <v>1616</v>
      </c>
      <c r="P798" s="196"/>
      <c r="Q798" s="271"/>
    </row>
    <row r="799" spans="1:17" ht="30">
      <c r="A799" s="196" t="s">
        <v>2852</v>
      </c>
      <c r="B799" s="196" t="s">
        <v>1142</v>
      </c>
      <c r="C799" s="196" t="s">
        <v>1602</v>
      </c>
      <c r="D799" s="196" t="s">
        <v>1582</v>
      </c>
      <c r="E799" s="196" t="s">
        <v>84</v>
      </c>
      <c r="F799" s="269">
        <v>250000</v>
      </c>
      <c r="G799" s="196" t="s">
        <v>1605</v>
      </c>
      <c r="H799" s="196" t="s">
        <v>2390</v>
      </c>
      <c r="I799" s="248" t="s">
        <v>1869</v>
      </c>
      <c r="J799" s="196" t="s">
        <v>2035</v>
      </c>
      <c r="K799" s="270" t="str">
        <f>IF(M799&gt;9,CONCATENATE(L799,M799),CONCATENATE(L799,"0",M799))</f>
        <v>201407</v>
      </c>
      <c r="L799" s="271">
        <f>YEAR(N799)</f>
        <v>2014</v>
      </c>
      <c r="M799" s="271">
        <f>MONTH(N799)</f>
        <v>7</v>
      </c>
      <c r="N799" s="272">
        <v>41821</v>
      </c>
      <c r="O799" s="272" t="s">
        <v>1616</v>
      </c>
      <c r="P799" s="196"/>
      <c r="Q799" s="271"/>
    </row>
    <row r="800" spans="1:17" ht="30">
      <c r="A800" s="196" t="s">
        <v>2428</v>
      </c>
      <c r="B800" s="196" t="s">
        <v>2429</v>
      </c>
      <c r="C800" s="196"/>
      <c r="D800" s="196" t="s">
        <v>6</v>
      </c>
      <c r="E800" s="196" t="s">
        <v>1949</v>
      </c>
      <c r="F800" s="269">
        <v>100000</v>
      </c>
      <c r="G800" s="196" t="s">
        <v>1605</v>
      </c>
      <c r="H800" s="196" t="s">
        <v>2390</v>
      </c>
      <c r="I800" s="248" t="s">
        <v>1960</v>
      </c>
      <c r="J800" s="196" t="s">
        <v>2035</v>
      </c>
      <c r="K800" s="270" t="str">
        <f>IF(M800&gt;9,CONCATENATE(L800,M800),CONCATENATE(L800,"0",M800))</f>
        <v>201407</v>
      </c>
      <c r="L800" s="271">
        <f>YEAR(N800)</f>
        <v>2014</v>
      </c>
      <c r="M800" s="271">
        <f>MONTH(N800)</f>
        <v>7</v>
      </c>
      <c r="N800" s="272">
        <v>41821</v>
      </c>
      <c r="O800" s="272" t="s">
        <v>1616</v>
      </c>
      <c r="P800" s="196"/>
      <c r="Q800" s="271"/>
    </row>
    <row r="801" spans="1:17" ht="45">
      <c r="A801" s="196" t="s">
        <v>2853</v>
      </c>
      <c r="B801" s="196" t="s">
        <v>653</v>
      </c>
      <c r="C801" s="196"/>
      <c r="D801" s="196" t="s">
        <v>1583</v>
      </c>
      <c r="E801" s="196" t="s">
        <v>84</v>
      </c>
      <c r="F801" s="269">
        <v>100000</v>
      </c>
      <c r="G801" s="196" t="s">
        <v>1632</v>
      </c>
      <c r="H801" s="196" t="s">
        <v>2847</v>
      </c>
      <c r="I801" s="248" t="s">
        <v>1885</v>
      </c>
      <c r="J801" s="196" t="s">
        <v>2041</v>
      </c>
      <c r="K801" s="270" t="str">
        <f>IF(M801&gt;9,CONCATENATE(L801,M801),CONCATENATE(L801,"0",M801))</f>
        <v>201405</v>
      </c>
      <c r="L801" s="271">
        <f>YEAR(N801)</f>
        <v>2014</v>
      </c>
      <c r="M801" s="271">
        <f>MONTH(N801)</f>
        <v>5</v>
      </c>
      <c r="N801" s="272">
        <v>41766</v>
      </c>
      <c r="O801" s="272" t="s">
        <v>1616</v>
      </c>
      <c r="P801" s="196" t="s">
        <v>2854</v>
      </c>
      <c r="Q801" s="271"/>
    </row>
    <row r="802" spans="1:17" ht="45">
      <c r="A802" s="196" t="s">
        <v>2855</v>
      </c>
      <c r="B802" s="196" t="s">
        <v>641</v>
      </c>
      <c r="C802" s="196"/>
      <c r="D802" s="196" t="s">
        <v>1583</v>
      </c>
      <c r="E802" s="196" t="s">
        <v>84</v>
      </c>
      <c r="F802" s="269">
        <v>150000</v>
      </c>
      <c r="G802" s="196" t="s">
        <v>1632</v>
      </c>
      <c r="H802" s="196" t="s">
        <v>2856</v>
      </c>
      <c r="I802" s="248" t="s">
        <v>1884</v>
      </c>
      <c r="J802" s="196" t="s">
        <v>2041</v>
      </c>
      <c r="K802" s="270" t="str">
        <f>IF(M802&gt;9,CONCATENATE(L802,M802),CONCATENATE(L802,"0",M802))</f>
        <v>201210</v>
      </c>
      <c r="L802" s="271">
        <f>YEAR(N802)</f>
        <v>2012</v>
      </c>
      <c r="M802" s="271">
        <f>MONTH(N802)</f>
        <v>10</v>
      </c>
      <c r="N802" s="272">
        <v>41213</v>
      </c>
      <c r="O802" s="272" t="s">
        <v>1616</v>
      </c>
      <c r="P802" s="196" t="s">
        <v>2854</v>
      </c>
      <c r="Q802" s="271"/>
    </row>
    <row r="803" spans="1:17">
      <c r="A803" s="197"/>
      <c r="B803" s="197"/>
      <c r="C803" s="197"/>
      <c r="D803" s="197"/>
      <c r="E803" s="197"/>
      <c r="F803" s="257"/>
      <c r="G803" s="197"/>
      <c r="H803" s="197"/>
      <c r="I803" s="258"/>
      <c r="J803" s="197"/>
      <c r="K803" s="259"/>
      <c r="L803" s="260"/>
      <c r="M803" s="260"/>
      <c r="N803" s="261"/>
      <c r="O803" s="261"/>
      <c r="P803" s="262"/>
      <c r="Q803" s="263"/>
    </row>
    <row r="804" spans="1:17" ht="45">
      <c r="A804" s="194" t="s">
        <v>957</v>
      </c>
      <c r="B804" s="197" t="s">
        <v>451</v>
      </c>
      <c r="C804" s="197" t="s">
        <v>1565</v>
      </c>
      <c r="D804" s="197" t="s">
        <v>1660</v>
      </c>
      <c r="E804" s="197" t="s">
        <v>84</v>
      </c>
      <c r="F804" s="257">
        <v>150000</v>
      </c>
      <c r="G804" s="267" t="s">
        <v>1564</v>
      </c>
      <c r="H804" s="259"/>
      <c r="I804" s="309" t="s">
        <v>955</v>
      </c>
      <c r="J804" s="197" t="s">
        <v>2035</v>
      </c>
      <c r="K804" s="259"/>
      <c r="L804" s="260">
        <v>2018</v>
      </c>
      <c r="M804" s="260"/>
      <c r="N804" s="261"/>
      <c r="O804" s="261" t="s">
        <v>1658</v>
      </c>
      <c r="P804" s="262" t="s">
        <v>2857</v>
      </c>
      <c r="Q804" s="271"/>
    </row>
    <row r="805" spans="1:17" ht="30" customHeight="1">
      <c r="A805" s="310"/>
      <c r="B805" s="281"/>
      <c r="C805" s="281"/>
      <c r="D805" s="311"/>
      <c r="E805" s="310"/>
      <c r="F805" s="311"/>
      <c r="G805" s="312"/>
      <c r="H805" s="310"/>
      <c r="I805" s="275"/>
      <c r="J805" s="313"/>
      <c r="K805" s="311"/>
      <c r="L805" s="311"/>
      <c r="M805" s="311"/>
      <c r="N805" s="311"/>
      <c r="O805" s="314"/>
      <c r="P805" s="314"/>
    </row>
    <row r="806" spans="1:17" ht="30" customHeight="1">
      <c r="A806" s="310"/>
      <c r="B806" s="281"/>
      <c r="C806" s="281"/>
      <c r="D806" s="311"/>
      <c r="E806" s="310"/>
      <c r="F806" s="311"/>
      <c r="G806" s="312"/>
      <c r="H806" s="310"/>
      <c r="I806" s="275"/>
      <c r="J806" s="313"/>
      <c r="K806" s="311"/>
      <c r="L806" s="311"/>
      <c r="M806" s="311"/>
      <c r="N806" s="311"/>
      <c r="O806" s="314"/>
      <c r="P806" s="314"/>
    </row>
    <row r="807" spans="1:17" ht="30" customHeight="1">
      <c r="A807" s="310"/>
      <c r="B807" s="281"/>
      <c r="C807" s="281"/>
      <c r="D807" s="311"/>
      <c r="E807" s="310"/>
      <c r="F807" s="311"/>
      <c r="G807" s="312"/>
      <c r="H807" s="310"/>
      <c r="I807" s="275"/>
      <c r="J807" s="313"/>
      <c r="K807" s="311"/>
      <c r="L807" s="311"/>
      <c r="M807" s="311"/>
      <c r="N807" s="311"/>
      <c r="O807" s="314"/>
      <c r="P807" s="314"/>
    </row>
    <row r="808" spans="1:17" ht="30" customHeight="1">
      <c r="A808" s="310"/>
      <c r="B808" s="281"/>
      <c r="C808" s="281"/>
      <c r="D808" s="311"/>
      <c r="E808" s="310"/>
      <c r="F808" s="311"/>
      <c r="G808" s="312"/>
      <c r="H808" s="310"/>
      <c r="I808" s="275"/>
      <c r="J808" s="313"/>
      <c r="K808" s="311"/>
      <c r="L808" s="311"/>
      <c r="M808" s="311"/>
      <c r="N808" s="311"/>
      <c r="O808" s="314"/>
      <c r="P808" s="314"/>
    </row>
    <row r="809" spans="1:17" ht="30" customHeight="1">
      <c r="A809" s="310"/>
      <c r="B809" s="281"/>
      <c r="C809" s="281"/>
      <c r="D809" s="311"/>
      <c r="E809" s="310"/>
      <c r="F809" s="311"/>
      <c r="G809" s="312"/>
      <c r="H809" s="310"/>
      <c r="I809" s="275"/>
      <c r="J809" s="313"/>
      <c r="K809" s="311"/>
      <c r="L809" s="311"/>
      <c r="M809" s="311"/>
      <c r="N809" s="311"/>
      <c r="O809" s="314"/>
      <c r="P809" s="314"/>
    </row>
    <row r="810" spans="1:17" ht="30" customHeight="1">
      <c r="A810" s="310"/>
      <c r="B810" s="281"/>
      <c r="C810" s="281"/>
      <c r="D810" s="311"/>
      <c r="E810" s="310"/>
      <c r="F810" s="311"/>
      <c r="G810" s="312"/>
      <c r="H810" s="310"/>
      <c r="I810" s="275"/>
      <c r="J810" s="313"/>
      <c r="K810" s="311"/>
      <c r="L810" s="311"/>
      <c r="M810" s="311"/>
      <c r="N810" s="311"/>
      <c r="O810" s="314"/>
      <c r="P810" s="314"/>
    </row>
    <row r="811" spans="1:17" ht="30" customHeight="1">
      <c r="B811" s="281"/>
      <c r="C811" s="281"/>
      <c r="I811" s="275"/>
    </row>
    <row r="812" spans="1:17" ht="30" customHeight="1">
      <c r="B812" s="281"/>
      <c r="C812" s="281"/>
      <c r="I812" s="275"/>
    </row>
    <row r="813" spans="1:17" ht="30" customHeight="1">
      <c r="B813" s="281"/>
      <c r="C813" s="281"/>
      <c r="I813" s="275"/>
    </row>
    <row r="814" spans="1:17" ht="30" customHeight="1">
      <c r="B814" s="281"/>
      <c r="C814" s="281"/>
      <c r="I814" s="275"/>
    </row>
    <row r="815" spans="1:17" ht="30" customHeight="1">
      <c r="B815" s="281"/>
      <c r="C815" s="281"/>
      <c r="I815" s="275"/>
    </row>
    <row r="816" spans="1:17" ht="30" customHeight="1">
      <c r="B816" s="281"/>
      <c r="C816" s="281"/>
      <c r="I816" s="275"/>
    </row>
    <row r="817" spans="2:9" ht="30" customHeight="1">
      <c r="B817" s="281"/>
      <c r="C817" s="281"/>
      <c r="I817" s="275"/>
    </row>
    <row r="818" spans="2:9" ht="30" customHeight="1">
      <c r="B818" s="281"/>
      <c r="C818" s="281"/>
      <c r="I818" s="275"/>
    </row>
    <row r="819" spans="2:9" ht="30" customHeight="1">
      <c r="B819" s="281"/>
      <c r="C819" s="281"/>
      <c r="I819" s="275"/>
    </row>
    <row r="820" spans="2:9" ht="30" customHeight="1">
      <c r="B820" s="281"/>
      <c r="C820" s="281"/>
      <c r="I820" s="275"/>
    </row>
    <row r="821" spans="2:9" ht="30" customHeight="1">
      <c r="B821" s="281"/>
      <c r="C821" s="281"/>
      <c r="I821" s="275"/>
    </row>
    <row r="822" spans="2:9" ht="30" customHeight="1">
      <c r="B822" s="281"/>
      <c r="C822" s="281"/>
      <c r="I822" s="275"/>
    </row>
    <row r="823" spans="2:9" ht="30" customHeight="1">
      <c r="B823" s="281"/>
      <c r="C823" s="281"/>
      <c r="I823" s="275"/>
    </row>
    <row r="824" spans="2:9" ht="30" customHeight="1">
      <c r="B824" s="281"/>
      <c r="C824" s="281"/>
      <c r="I824" s="275"/>
    </row>
    <row r="825" spans="2:9" ht="30" customHeight="1">
      <c r="B825" s="281"/>
      <c r="C825" s="281"/>
      <c r="I825" s="275"/>
    </row>
    <row r="826" spans="2:9" ht="30" customHeight="1">
      <c r="B826" s="281"/>
      <c r="C826" s="281"/>
      <c r="D826" s="90"/>
      <c r="I826" s="275"/>
    </row>
    <row r="827" spans="2:9" ht="30" customHeight="1">
      <c r="B827" s="281"/>
      <c r="C827" s="281"/>
      <c r="I827" s="275"/>
    </row>
    <row r="828" spans="2:9" ht="30" customHeight="1">
      <c r="B828" s="281"/>
      <c r="C828" s="281"/>
      <c r="I828" s="275"/>
    </row>
    <row r="829" spans="2:9" ht="30" customHeight="1">
      <c r="B829" s="281"/>
      <c r="C829" s="281"/>
      <c r="I829" s="275"/>
    </row>
    <row r="830" spans="2:9" ht="30" customHeight="1">
      <c r="B830" s="281"/>
      <c r="C830" s="281"/>
      <c r="I830" s="275"/>
    </row>
    <row r="831" spans="2:9" ht="30" customHeight="1">
      <c r="B831" s="281"/>
      <c r="C831" s="281"/>
      <c r="I831" s="275"/>
    </row>
    <row r="832" spans="2:9" ht="30" customHeight="1">
      <c r="B832" s="281"/>
      <c r="C832" s="281"/>
      <c r="I832" s="275"/>
    </row>
    <row r="833" spans="2:9" ht="30" customHeight="1">
      <c r="B833" s="281"/>
      <c r="C833" s="281"/>
      <c r="I833" s="275"/>
    </row>
    <row r="834" spans="2:9" ht="30" customHeight="1">
      <c r="B834" s="281"/>
      <c r="C834" s="281"/>
      <c r="I834" s="275"/>
    </row>
    <row r="835" spans="2:9" ht="30" customHeight="1">
      <c r="B835" s="281"/>
      <c r="C835" s="281"/>
      <c r="I835" s="275"/>
    </row>
    <row r="836" spans="2:9" ht="30" customHeight="1">
      <c r="B836" s="281"/>
      <c r="C836" s="281"/>
      <c r="I836" s="275"/>
    </row>
    <row r="837" spans="2:9" ht="30" customHeight="1">
      <c r="B837" s="281"/>
      <c r="C837" s="281"/>
      <c r="I837" s="275"/>
    </row>
    <row r="838" spans="2:9" ht="30" customHeight="1">
      <c r="B838" s="281"/>
      <c r="C838" s="281"/>
      <c r="I838" s="275"/>
    </row>
    <row r="839" spans="2:9" ht="30" customHeight="1">
      <c r="B839" s="281"/>
      <c r="C839" s="281"/>
      <c r="I839" s="275"/>
    </row>
    <row r="840" spans="2:9" ht="30" customHeight="1">
      <c r="B840" s="281"/>
      <c r="C840" s="281"/>
      <c r="I840" s="275"/>
    </row>
    <row r="841" spans="2:9" ht="30" customHeight="1">
      <c r="B841" s="281"/>
      <c r="C841" s="281"/>
      <c r="I841" s="275"/>
    </row>
    <row r="842" spans="2:9" ht="30" customHeight="1">
      <c r="B842" s="281"/>
      <c r="C842" s="281"/>
      <c r="I842" s="275"/>
    </row>
    <row r="843" spans="2:9" ht="30" customHeight="1">
      <c r="B843" s="281"/>
      <c r="C843" s="281"/>
      <c r="I843" s="275"/>
    </row>
    <row r="844" spans="2:9" ht="30" customHeight="1">
      <c r="B844" s="281"/>
      <c r="C844" s="281"/>
      <c r="I844" s="275"/>
    </row>
    <row r="845" spans="2:9" ht="30" customHeight="1">
      <c r="B845" s="281"/>
      <c r="C845" s="281"/>
      <c r="I845" s="275"/>
    </row>
    <row r="846" spans="2:9" ht="30" customHeight="1">
      <c r="B846" s="281"/>
      <c r="C846" s="281"/>
      <c r="I846" s="275"/>
    </row>
    <row r="847" spans="2:9" ht="30" customHeight="1">
      <c r="B847" s="281"/>
      <c r="C847" s="281"/>
      <c r="I847" s="275"/>
    </row>
    <row r="848" spans="2:9" ht="30" customHeight="1">
      <c r="B848" s="281"/>
      <c r="C848" s="281"/>
      <c r="I848" s="275"/>
    </row>
    <row r="849" spans="2:9" ht="30" customHeight="1">
      <c r="B849" s="281"/>
      <c r="C849" s="281"/>
      <c r="I849" s="275"/>
    </row>
    <row r="850" spans="2:9" ht="30" customHeight="1">
      <c r="B850" s="281"/>
      <c r="C850" s="281"/>
      <c r="I850" s="275"/>
    </row>
    <row r="851" spans="2:9" ht="30" customHeight="1">
      <c r="B851" s="281"/>
      <c r="C851" s="281"/>
      <c r="I851" s="275"/>
    </row>
    <row r="852" spans="2:9" ht="30" customHeight="1">
      <c r="B852" s="281"/>
      <c r="C852" s="281"/>
      <c r="I852" s="275"/>
    </row>
    <row r="853" spans="2:9" ht="30" customHeight="1">
      <c r="B853" s="281"/>
      <c r="C853" s="281"/>
      <c r="I853" s="275"/>
    </row>
    <row r="854" spans="2:9" ht="30" customHeight="1">
      <c r="B854" s="281"/>
      <c r="C854" s="281"/>
      <c r="I854" s="275"/>
    </row>
    <row r="855" spans="2:9" ht="30" customHeight="1">
      <c r="B855" s="281"/>
      <c r="C855" s="281"/>
      <c r="I855" s="275"/>
    </row>
    <row r="856" spans="2:9" ht="30" customHeight="1">
      <c r="B856" s="281"/>
      <c r="C856" s="281"/>
      <c r="I856" s="275"/>
    </row>
    <row r="857" spans="2:9" ht="30" customHeight="1">
      <c r="B857" s="281"/>
      <c r="C857" s="281"/>
      <c r="I857" s="275"/>
    </row>
    <row r="858" spans="2:9" ht="30" customHeight="1">
      <c r="B858" s="281"/>
      <c r="C858" s="281"/>
      <c r="I858" s="275"/>
    </row>
    <row r="859" spans="2:9" ht="30" customHeight="1">
      <c r="B859" s="281"/>
      <c r="C859" s="281"/>
      <c r="I859" s="275"/>
    </row>
    <row r="860" spans="2:9" ht="30" customHeight="1">
      <c r="B860" s="281"/>
      <c r="C860" s="281"/>
      <c r="I860" s="275"/>
    </row>
    <row r="861" spans="2:9" ht="30" customHeight="1">
      <c r="B861" s="281"/>
      <c r="C861" s="281"/>
      <c r="I861" s="275"/>
    </row>
    <row r="862" spans="2:9" ht="30" customHeight="1">
      <c r="B862" s="281"/>
      <c r="C862" s="281"/>
      <c r="I862" s="275"/>
    </row>
    <row r="863" spans="2:9" ht="30" customHeight="1">
      <c r="B863" s="281"/>
      <c r="C863" s="281"/>
      <c r="I863" s="275"/>
    </row>
    <row r="864" spans="2:9" ht="30" customHeight="1">
      <c r="B864" s="281"/>
      <c r="C864" s="281"/>
      <c r="I864" s="275"/>
    </row>
    <row r="865" spans="2:9" ht="30" customHeight="1">
      <c r="B865" s="281"/>
      <c r="C865" s="281"/>
      <c r="I865" s="275"/>
    </row>
    <row r="866" spans="2:9" ht="30" customHeight="1">
      <c r="B866" s="281"/>
      <c r="C866" s="281"/>
      <c r="I866" s="275"/>
    </row>
    <row r="867" spans="2:9" ht="30" customHeight="1">
      <c r="B867" s="281"/>
      <c r="C867" s="281"/>
      <c r="I867" s="275"/>
    </row>
    <row r="868" spans="2:9" ht="30" customHeight="1">
      <c r="B868" s="281"/>
      <c r="C868" s="281"/>
      <c r="I868" s="275"/>
    </row>
    <row r="869" spans="2:9" ht="30" customHeight="1">
      <c r="B869" s="281"/>
      <c r="C869" s="281"/>
      <c r="I869" s="275"/>
    </row>
    <row r="870" spans="2:9" ht="30" customHeight="1">
      <c r="B870" s="281"/>
      <c r="C870" s="281"/>
      <c r="I870" s="275"/>
    </row>
    <row r="871" spans="2:9" ht="30" customHeight="1">
      <c r="B871" s="281"/>
      <c r="C871" s="281"/>
      <c r="I871" s="275"/>
    </row>
    <row r="872" spans="2:9" ht="30" customHeight="1">
      <c r="B872" s="281"/>
      <c r="C872" s="281"/>
      <c r="I872" s="275"/>
    </row>
    <row r="873" spans="2:9" ht="30" customHeight="1">
      <c r="B873" s="281"/>
      <c r="C873" s="281"/>
      <c r="I873" s="275"/>
    </row>
    <row r="874" spans="2:9" ht="30" customHeight="1">
      <c r="B874" s="281"/>
      <c r="C874" s="281"/>
      <c r="I874" s="275"/>
    </row>
    <row r="875" spans="2:9" ht="30" customHeight="1">
      <c r="B875" s="281"/>
      <c r="C875" s="281"/>
      <c r="I875" s="275"/>
    </row>
    <row r="876" spans="2:9" ht="30" customHeight="1">
      <c r="B876" s="281"/>
      <c r="C876" s="281"/>
      <c r="I876" s="275"/>
    </row>
    <row r="877" spans="2:9" ht="30" customHeight="1">
      <c r="B877" s="281"/>
      <c r="C877" s="281"/>
      <c r="I877" s="275"/>
    </row>
    <row r="878" spans="2:9" ht="30" customHeight="1">
      <c r="B878" s="281"/>
      <c r="C878" s="281"/>
      <c r="I878" s="275"/>
    </row>
    <row r="879" spans="2:9" ht="30" customHeight="1">
      <c r="B879" s="281"/>
      <c r="C879" s="281"/>
      <c r="I879" s="275"/>
    </row>
    <row r="880" spans="2:9" ht="30" customHeight="1">
      <c r="B880" s="281"/>
      <c r="C880" s="281"/>
      <c r="I880" s="275"/>
    </row>
    <row r="881" spans="2:9" ht="30" customHeight="1">
      <c r="B881" s="281"/>
      <c r="C881" s="281"/>
      <c r="I881" s="275"/>
    </row>
    <row r="882" spans="2:9" ht="30" customHeight="1">
      <c r="B882" s="281"/>
      <c r="C882" s="281"/>
      <c r="I882" s="275"/>
    </row>
    <row r="883" spans="2:9" ht="30" customHeight="1">
      <c r="B883" s="281"/>
      <c r="C883" s="281"/>
      <c r="I883" s="275"/>
    </row>
    <row r="884" spans="2:9" ht="30" customHeight="1">
      <c r="B884" s="281"/>
      <c r="C884" s="281"/>
      <c r="I884" s="275"/>
    </row>
    <row r="885" spans="2:9" ht="30" customHeight="1">
      <c r="B885" s="281"/>
      <c r="C885" s="281"/>
      <c r="I885" s="275"/>
    </row>
    <row r="886" spans="2:9" ht="30" customHeight="1">
      <c r="B886" s="281"/>
      <c r="C886" s="281"/>
      <c r="I886" s="275"/>
    </row>
    <row r="887" spans="2:9" ht="30" customHeight="1">
      <c r="B887" s="281"/>
      <c r="C887" s="281"/>
      <c r="I887" s="275"/>
    </row>
    <row r="888" spans="2:9" ht="30" customHeight="1">
      <c r="B888" s="281"/>
      <c r="C888" s="281"/>
      <c r="I888" s="275"/>
    </row>
    <row r="889" spans="2:9" ht="30" customHeight="1">
      <c r="B889" s="281"/>
      <c r="C889" s="281"/>
      <c r="I889" s="275"/>
    </row>
    <row r="890" spans="2:9" ht="30" customHeight="1">
      <c r="B890" s="281"/>
      <c r="C890" s="281"/>
      <c r="I890" s="275"/>
    </row>
    <row r="891" spans="2:9" ht="30" customHeight="1">
      <c r="B891" s="281"/>
      <c r="C891" s="281"/>
      <c r="I891" s="275"/>
    </row>
    <row r="892" spans="2:9" ht="30" customHeight="1">
      <c r="B892" s="281"/>
      <c r="C892" s="281"/>
      <c r="I892" s="275"/>
    </row>
    <row r="893" spans="2:9" ht="30" customHeight="1">
      <c r="B893" s="281"/>
      <c r="C893" s="281"/>
      <c r="I893" s="275"/>
    </row>
    <row r="894" spans="2:9" ht="30" customHeight="1">
      <c r="B894" s="281"/>
      <c r="C894" s="281"/>
      <c r="I894" s="275"/>
    </row>
    <row r="895" spans="2:9" ht="30" customHeight="1">
      <c r="B895" s="281"/>
      <c r="C895" s="281"/>
      <c r="I895" s="275"/>
    </row>
    <row r="896" spans="2:9" ht="30" customHeight="1">
      <c r="B896" s="281"/>
      <c r="C896" s="281"/>
      <c r="I896" s="275"/>
    </row>
    <row r="897" spans="2:9" ht="30" customHeight="1">
      <c r="B897" s="281"/>
      <c r="C897" s="281"/>
      <c r="I897" s="275"/>
    </row>
    <row r="898" spans="2:9" ht="30" customHeight="1">
      <c r="B898" s="281"/>
      <c r="C898" s="281"/>
      <c r="I898" s="275"/>
    </row>
    <row r="899" spans="2:9" ht="30" customHeight="1">
      <c r="B899" s="281"/>
      <c r="C899" s="281"/>
      <c r="I899" s="275"/>
    </row>
    <row r="900" spans="2:9" ht="30" customHeight="1">
      <c r="B900" s="281"/>
      <c r="C900" s="281"/>
      <c r="I900" s="275"/>
    </row>
    <row r="901" spans="2:9" ht="30" customHeight="1">
      <c r="B901" s="281"/>
      <c r="C901" s="281"/>
      <c r="I901" s="275"/>
    </row>
    <row r="902" spans="2:9" ht="30" customHeight="1">
      <c r="B902" s="281"/>
      <c r="C902" s="281"/>
      <c r="I902" s="275"/>
    </row>
    <row r="903" spans="2:9" ht="30" customHeight="1">
      <c r="B903" s="281"/>
      <c r="C903" s="281"/>
      <c r="I903" s="275"/>
    </row>
    <row r="904" spans="2:9" ht="30" customHeight="1">
      <c r="B904" s="281"/>
      <c r="C904" s="281"/>
      <c r="I904" s="275"/>
    </row>
    <row r="905" spans="2:9" ht="30" customHeight="1">
      <c r="B905" s="281"/>
      <c r="C905" s="281"/>
      <c r="I905" s="275"/>
    </row>
    <row r="906" spans="2:9" ht="30" customHeight="1">
      <c r="B906" s="281"/>
      <c r="C906" s="281"/>
      <c r="I906" s="275"/>
    </row>
    <row r="907" spans="2:9" ht="30" customHeight="1">
      <c r="B907" s="281"/>
      <c r="C907" s="281"/>
      <c r="I907" s="275"/>
    </row>
    <row r="908" spans="2:9" ht="30" customHeight="1">
      <c r="B908" s="281"/>
      <c r="C908" s="281"/>
      <c r="I908" s="275"/>
    </row>
    <row r="909" spans="2:9" ht="30" customHeight="1">
      <c r="B909" s="281"/>
      <c r="C909" s="281"/>
      <c r="I909" s="275"/>
    </row>
    <row r="910" spans="2:9" ht="30" customHeight="1">
      <c r="B910" s="281"/>
      <c r="C910" s="281"/>
      <c r="I910" s="275"/>
    </row>
    <row r="911" spans="2:9" ht="30" customHeight="1">
      <c r="B911" s="281"/>
      <c r="C911" s="281"/>
      <c r="I911" s="275"/>
    </row>
    <row r="912" spans="2:9" ht="30" customHeight="1">
      <c r="B912" s="281"/>
      <c r="C912" s="281"/>
      <c r="I912" s="275"/>
    </row>
    <row r="913" spans="2:9" ht="30" customHeight="1">
      <c r="B913" s="281"/>
      <c r="C913" s="281"/>
      <c r="I913" s="275"/>
    </row>
    <row r="914" spans="2:9" ht="30" customHeight="1">
      <c r="B914" s="281"/>
      <c r="C914" s="281"/>
      <c r="I914" s="275"/>
    </row>
    <row r="915" spans="2:9" ht="30" customHeight="1">
      <c r="B915" s="281"/>
      <c r="C915" s="281"/>
      <c r="I915" s="275"/>
    </row>
    <row r="916" spans="2:9" ht="30" customHeight="1">
      <c r="B916" s="281"/>
      <c r="C916" s="281"/>
      <c r="I916" s="275"/>
    </row>
    <row r="917" spans="2:9" ht="30" customHeight="1">
      <c r="B917" s="281"/>
      <c r="C917" s="281"/>
      <c r="I917" s="275"/>
    </row>
    <row r="918" spans="2:9" ht="30" customHeight="1">
      <c r="B918" s="281"/>
      <c r="C918" s="281"/>
      <c r="I918" s="275"/>
    </row>
    <row r="919" spans="2:9" ht="30" customHeight="1">
      <c r="B919" s="281"/>
      <c r="C919" s="281"/>
      <c r="I919" s="275"/>
    </row>
    <row r="920" spans="2:9" ht="30" customHeight="1">
      <c r="B920" s="281"/>
      <c r="C920" s="281"/>
      <c r="I920" s="275"/>
    </row>
    <row r="921" spans="2:9" ht="30" customHeight="1">
      <c r="B921" s="281"/>
      <c r="C921" s="281"/>
      <c r="I921" s="275"/>
    </row>
    <row r="922" spans="2:9" ht="30" customHeight="1">
      <c r="B922" s="281"/>
      <c r="C922" s="281"/>
      <c r="I922" s="275"/>
    </row>
    <row r="923" spans="2:9" ht="30" customHeight="1">
      <c r="B923" s="281"/>
      <c r="C923" s="281"/>
      <c r="I923" s="275"/>
    </row>
    <row r="924" spans="2:9" ht="30" customHeight="1">
      <c r="B924" s="281"/>
      <c r="C924" s="281"/>
      <c r="I924" s="275"/>
    </row>
    <row r="925" spans="2:9" ht="30" customHeight="1">
      <c r="B925" s="281"/>
      <c r="C925" s="281"/>
      <c r="I925" s="275"/>
    </row>
    <row r="926" spans="2:9" ht="30" customHeight="1">
      <c r="B926" s="281"/>
      <c r="C926" s="281"/>
      <c r="I926" s="275"/>
    </row>
    <row r="927" spans="2:9" ht="30" customHeight="1">
      <c r="B927" s="281"/>
      <c r="C927" s="281"/>
      <c r="I927" s="275"/>
    </row>
    <row r="928" spans="2:9" ht="30" customHeight="1">
      <c r="B928" s="281"/>
      <c r="C928" s="281"/>
      <c r="I928" s="275"/>
    </row>
    <row r="929" spans="2:9" ht="30" customHeight="1">
      <c r="B929" s="281"/>
      <c r="C929" s="281"/>
      <c r="I929" s="275"/>
    </row>
    <row r="930" spans="2:9" ht="30" customHeight="1">
      <c r="B930" s="281"/>
      <c r="C930" s="281"/>
      <c r="I930" s="275"/>
    </row>
    <row r="931" spans="2:9" ht="30" customHeight="1">
      <c r="B931" s="281"/>
      <c r="C931" s="281"/>
      <c r="I931" s="275"/>
    </row>
    <row r="932" spans="2:9" ht="30" customHeight="1">
      <c r="B932" s="281"/>
      <c r="C932" s="281"/>
      <c r="I932" s="275"/>
    </row>
    <row r="933" spans="2:9" ht="30" customHeight="1">
      <c r="B933" s="281"/>
      <c r="C933" s="281"/>
      <c r="I933" s="275"/>
    </row>
    <row r="934" spans="2:9" ht="30" customHeight="1">
      <c r="B934" s="281"/>
      <c r="C934" s="281"/>
      <c r="I934" s="275"/>
    </row>
    <row r="935" spans="2:9" ht="30" customHeight="1">
      <c r="B935" s="281"/>
      <c r="C935" s="281"/>
      <c r="I935" s="275"/>
    </row>
    <row r="936" spans="2:9" ht="30" customHeight="1">
      <c r="B936" s="281"/>
      <c r="C936" s="281"/>
      <c r="I936" s="275"/>
    </row>
    <row r="937" spans="2:9" ht="30" customHeight="1">
      <c r="B937" s="281"/>
      <c r="C937" s="281"/>
      <c r="I937" s="275"/>
    </row>
    <row r="938" spans="2:9" ht="30" customHeight="1">
      <c r="B938" s="281"/>
      <c r="C938" s="281"/>
      <c r="I938" s="275"/>
    </row>
    <row r="939" spans="2:9" ht="30" customHeight="1">
      <c r="B939" s="281"/>
      <c r="C939" s="281"/>
      <c r="I939" s="275"/>
    </row>
    <row r="940" spans="2:9" ht="30" customHeight="1">
      <c r="B940" s="281"/>
      <c r="C940" s="281"/>
      <c r="I940" s="275"/>
    </row>
    <row r="941" spans="2:9" ht="30" customHeight="1">
      <c r="B941" s="281"/>
      <c r="C941" s="281"/>
      <c r="I941" s="275"/>
    </row>
    <row r="942" spans="2:9" ht="30" customHeight="1">
      <c r="B942" s="281"/>
      <c r="C942" s="281"/>
      <c r="I942" s="275"/>
    </row>
    <row r="943" spans="2:9" ht="30" customHeight="1">
      <c r="B943" s="281"/>
      <c r="C943" s="281"/>
      <c r="I943" s="275"/>
    </row>
    <row r="944" spans="2:9" ht="30" customHeight="1">
      <c r="B944" s="281"/>
      <c r="C944" s="281"/>
      <c r="I944" s="275"/>
    </row>
    <row r="945" spans="2:9" ht="30" customHeight="1">
      <c r="B945" s="281"/>
      <c r="C945" s="281"/>
      <c r="I945" s="275"/>
    </row>
    <row r="946" spans="2:9" ht="30" customHeight="1">
      <c r="B946" s="281"/>
      <c r="C946" s="281"/>
      <c r="I946" s="275"/>
    </row>
    <row r="947" spans="2:9" ht="30" customHeight="1">
      <c r="B947" s="281"/>
      <c r="C947" s="281"/>
      <c r="I947" s="275"/>
    </row>
    <row r="948" spans="2:9" ht="30" customHeight="1">
      <c r="B948" s="281"/>
      <c r="C948" s="281"/>
      <c r="I948" s="275"/>
    </row>
    <row r="949" spans="2:9" ht="30" customHeight="1">
      <c r="B949" s="281"/>
      <c r="C949" s="281"/>
      <c r="I949" s="275"/>
    </row>
    <row r="950" spans="2:9" ht="30" customHeight="1">
      <c r="B950" s="281"/>
      <c r="C950" s="281"/>
      <c r="I950" s="275"/>
    </row>
    <row r="951" spans="2:9" ht="30" customHeight="1">
      <c r="B951" s="281"/>
      <c r="C951" s="281"/>
      <c r="I951" s="275"/>
    </row>
    <row r="952" spans="2:9" ht="30" customHeight="1">
      <c r="B952" s="281"/>
      <c r="C952" s="281"/>
      <c r="I952" s="275"/>
    </row>
    <row r="953" spans="2:9" ht="30" customHeight="1">
      <c r="B953" s="281"/>
      <c r="C953" s="281"/>
      <c r="I953" s="275"/>
    </row>
    <row r="954" spans="2:9" ht="30" customHeight="1">
      <c r="B954" s="281"/>
      <c r="C954" s="281"/>
      <c r="I954" s="275"/>
    </row>
    <row r="955" spans="2:9" ht="30" customHeight="1">
      <c r="B955" s="281"/>
      <c r="C955" s="281"/>
      <c r="I955" s="275"/>
    </row>
    <row r="956" spans="2:9" ht="30" customHeight="1">
      <c r="B956" s="281"/>
      <c r="C956" s="281"/>
      <c r="I956" s="275"/>
    </row>
    <row r="957" spans="2:9" ht="30" customHeight="1">
      <c r="B957" s="281"/>
      <c r="C957" s="281"/>
      <c r="I957" s="275"/>
    </row>
    <row r="958" spans="2:9" ht="30" customHeight="1">
      <c r="B958" s="281"/>
      <c r="C958" s="281"/>
      <c r="I958" s="275"/>
    </row>
    <row r="959" spans="2:9" ht="30" customHeight="1">
      <c r="B959" s="281"/>
      <c r="C959" s="281"/>
      <c r="I959" s="275"/>
    </row>
    <row r="960" spans="2:9" ht="30" customHeight="1">
      <c r="B960" s="281"/>
      <c r="C960" s="281"/>
      <c r="I960" s="275"/>
    </row>
    <row r="961" spans="2:9" ht="30" customHeight="1">
      <c r="B961" s="281"/>
      <c r="C961" s="281"/>
      <c r="I961" s="275"/>
    </row>
    <row r="962" spans="2:9" ht="30" customHeight="1">
      <c r="B962" s="281"/>
      <c r="C962" s="281"/>
      <c r="I962" s="275"/>
    </row>
    <row r="963" spans="2:9" ht="30" customHeight="1">
      <c r="B963" s="281"/>
      <c r="C963" s="281"/>
      <c r="I963" s="275"/>
    </row>
    <row r="964" spans="2:9" ht="30" customHeight="1">
      <c r="B964" s="281"/>
      <c r="C964" s="281"/>
      <c r="I964" s="275"/>
    </row>
    <row r="965" spans="2:9" ht="30" customHeight="1">
      <c r="B965" s="281"/>
      <c r="C965" s="281"/>
      <c r="I965" s="275"/>
    </row>
    <row r="966" spans="2:9" ht="30" customHeight="1">
      <c r="B966" s="281"/>
      <c r="C966" s="281"/>
      <c r="I966" s="275"/>
    </row>
    <row r="967" spans="2:9" ht="30" customHeight="1">
      <c r="B967" s="281"/>
      <c r="C967" s="281"/>
      <c r="I967" s="275"/>
    </row>
    <row r="968" spans="2:9" ht="30" customHeight="1">
      <c r="B968" s="281"/>
      <c r="C968" s="281"/>
      <c r="I968" s="275"/>
    </row>
    <row r="969" spans="2:9" ht="30" customHeight="1">
      <c r="B969" s="281"/>
      <c r="C969" s="281"/>
      <c r="I969" s="275"/>
    </row>
    <row r="970" spans="2:9" ht="30" customHeight="1">
      <c r="B970" s="281"/>
      <c r="C970" s="281"/>
      <c r="I970" s="275"/>
    </row>
    <row r="971" spans="2:9" ht="30" customHeight="1">
      <c r="B971" s="281"/>
      <c r="C971" s="281"/>
      <c r="I971" s="275"/>
    </row>
    <row r="972" spans="2:9" ht="30" customHeight="1">
      <c r="B972" s="281"/>
      <c r="C972" s="281"/>
      <c r="I972" s="275"/>
    </row>
    <row r="973" spans="2:9" ht="30" customHeight="1">
      <c r="B973" s="281"/>
      <c r="C973" s="281"/>
      <c r="I973" s="275"/>
    </row>
    <row r="974" spans="2:9" ht="30" customHeight="1">
      <c r="B974" s="281"/>
      <c r="C974" s="281"/>
      <c r="I974" s="275"/>
    </row>
    <row r="975" spans="2:9" ht="30" customHeight="1">
      <c r="B975" s="281"/>
      <c r="C975" s="281"/>
      <c r="I975" s="275"/>
    </row>
    <row r="976" spans="2:9" ht="30" customHeight="1">
      <c r="B976" s="281"/>
      <c r="C976" s="281"/>
      <c r="I976" s="275"/>
    </row>
    <row r="977" spans="2:9" ht="30" customHeight="1">
      <c r="B977" s="281"/>
      <c r="C977" s="281"/>
      <c r="I977" s="275"/>
    </row>
    <row r="978" spans="2:9" ht="30" customHeight="1">
      <c r="B978" s="281"/>
      <c r="C978" s="281"/>
      <c r="I978" s="275"/>
    </row>
    <row r="979" spans="2:9" ht="30" customHeight="1">
      <c r="B979" s="281"/>
      <c r="C979" s="281"/>
      <c r="I979" s="275"/>
    </row>
    <row r="980" spans="2:9" ht="30" customHeight="1">
      <c r="B980" s="281"/>
      <c r="C980" s="281"/>
      <c r="I980" s="275"/>
    </row>
    <row r="981" spans="2:9" ht="30" customHeight="1">
      <c r="B981" s="281"/>
      <c r="C981" s="281"/>
      <c r="I981" s="275"/>
    </row>
    <row r="982" spans="2:9" ht="30" customHeight="1">
      <c r="B982" s="281"/>
      <c r="C982" s="281"/>
      <c r="I982" s="275"/>
    </row>
    <row r="983" spans="2:9" ht="30" customHeight="1">
      <c r="B983" s="281"/>
      <c r="C983" s="281"/>
      <c r="I983" s="275"/>
    </row>
    <row r="984" spans="2:9" ht="30" customHeight="1">
      <c r="B984" s="281"/>
      <c r="C984" s="281"/>
      <c r="I984" s="275"/>
    </row>
    <row r="985" spans="2:9" ht="30" customHeight="1">
      <c r="B985" s="281"/>
      <c r="C985" s="281"/>
      <c r="I985" s="275"/>
    </row>
    <row r="986" spans="2:9" ht="30" customHeight="1">
      <c r="B986" s="281"/>
      <c r="C986" s="281"/>
      <c r="I986" s="275"/>
    </row>
    <row r="987" spans="2:9" ht="30" customHeight="1">
      <c r="B987" s="281"/>
      <c r="C987" s="281"/>
      <c r="I987" s="275"/>
    </row>
    <row r="988" spans="2:9" ht="30" customHeight="1">
      <c r="B988" s="281"/>
      <c r="C988" s="281"/>
      <c r="I988" s="275"/>
    </row>
    <row r="989" spans="2:9" ht="30" customHeight="1">
      <c r="B989" s="281"/>
      <c r="C989" s="281"/>
      <c r="I989" s="275"/>
    </row>
    <row r="990" spans="2:9" ht="30" customHeight="1">
      <c r="B990" s="281"/>
      <c r="C990" s="281"/>
      <c r="I990" s="275"/>
    </row>
    <row r="991" spans="2:9" ht="30" customHeight="1">
      <c r="B991" s="281"/>
      <c r="C991" s="281"/>
      <c r="I991" s="275"/>
    </row>
    <row r="992" spans="2:9" ht="30" customHeight="1">
      <c r="B992" s="281"/>
      <c r="C992" s="281"/>
      <c r="I992" s="275"/>
    </row>
    <row r="993" spans="2:9" ht="30" customHeight="1">
      <c r="B993" s="281"/>
      <c r="C993" s="281"/>
      <c r="I993" s="275"/>
    </row>
    <row r="994" spans="2:9" ht="30" customHeight="1">
      <c r="B994" s="281"/>
      <c r="C994" s="281"/>
      <c r="I994" s="275"/>
    </row>
    <row r="995" spans="2:9" ht="30" customHeight="1">
      <c r="B995" s="281"/>
      <c r="C995" s="281"/>
      <c r="I995" s="275"/>
    </row>
    <row r="996" spans="2:9" ht="30" customHeight="1">
      <c r="B996" s="281"/>
      <c r="C996" s="281"/>
      <c r="I996" s="275"/>
    </row>
    <row r="997" spans="2:9" ht="30" customHeight="1">
      <c r="B997" s="281"/>
      <c r="C997" s="281"/>
      <c r="I997" s="275"/>
    </row>
    <row r="998" spans="2:9" ht="30" customHeight="1">
      <c r="B998" s="281"/>
      <c r="C998" s="281"/>
      <c r="I998" s="275"/>
    </row>
    <row r="999" spans="2:9" ht="30" customHeight="1">
      <c r="B999" s="281"/>
      <c r="C999" s="281"/>
      <c r="I999" s="275"/>
    </row>
    <row r="1000" spans="2:9" ht="30" customHeight="1">
      <c r="B1000" s="281"/>
      <c r="C1000" s="281"/>
      <c r="I1000" s="275"/>
    </row>
    <row r="1001" spans="2:9" ht="30" customHeight="1">
      <c r="B1001" s="281"/>
      <c r="C1001" s="281"/>
      <c r="I1001" s="275"/>
    </row>
    <row r="1002" spans="2:9" ht="30" customHeight="1">
      <c r="B1002" s="281"/>
      <c r="C1002" s="281"/>
      <c r="I1002" s="275"/>
    </row>
    <row r="1003" spans="2:9" ht="30" customHeight="1">
      <c r="B1003" s="281"/>
      <c r="C1003" s="281"/>
      <c r="I1003" s="275"/>
    </row>
    <row r="1004" spans="2:9" ht="30" customHeight="1">
      <c r="B1004" s="281"/>
      <c r="C1004" s="281"/>
      <c r="I1004" s="275"/>
    </row>
    <row r="1005" spans="2:9" ht="30" customHeight="1">
      <c r="B1005" s="281"/>
      <c r="C1005" s="281"/>
      <c r="I1005" s="275"/>
    </row>
    <row r="1006" spans="2:9" ht="30" customHeight="1">
      <c r="B1006" s="281"/>
      <c r="C1006" s="281"/>
      <c r="I1006" s="275"/>
    </row>
    <row r="1007" spans="2:9" ht="30" customHeight="1">
      <c r="B1007" s="281"/>
      <c r="C1007" s="281"/>
      <c r="I1007" s="275"/>
    </row>
    <row r="1008" spans="2:9" ht="30" customHeight="1">
      <c r="B1008" s="281"/>
      <c r="C1008" s="281"/>
      <c r="I1008" s="275"/>
    </row>
    <row r="1009" spans="2:9" ht="30" customHeight="1">
      <c r="B1009" s="281"/>
      <c r="C1009" s="281"/>
      <c r="I1009" s="275"/>
    </row>
    <row r="1010" spans="2:9" ht="30" customHeight="1">
      <c r="B1010" s="281"/>
      <c r="C1010" s="281"/>
      <c r="I1010" s="275"/>
    </row>
    <row r="1011" spans="2:9" ht="30" customHeight="1">
      <c r="B1011" s="281"/>
      <c r="C1011" s="281"/>
      <c r="I1011" s="275"/>
    </row>
    <row r="1012" spans="2:9" ht="30" customHeight="1">
      <c r="B1012" s="281"/>
      <c r="C1012" s="281"/>
      <c r="I1012" s="275"/>
    </row>
    <row r="1013" spans="2:9" ht="30" customHeight="1">
      <c r="B1013" s="281"/>
      <c r="C1013" s="281"/>
      <c r="I1013" s="275"/>
    </row>
    <row r="1014" spans="2:9" ht="30" customHeight="1">
      <c r="B1014" s="281"/>
      <c r="C1014" s="281"/>
      <c r="I1014" s="275"/>
    </row>
    <row r="1015" spans="2:9" ht="30" customHeight="1">
      <c r="B1015" s="281"/>
      <c r="C1015" s="281"/>
      <c r="I1015" s="275"/>
    </row>
    <row r="1016" spans="2:9" ht="30" customHeight="1">
      <c r="B1016" s="281"/>
      <c r="C1016" s="281"/>
      <c r="I1016" s="275"/>
    </row>
    <row r="1017" spans="2:9" ht="30" customHeight="1">
      <c r="B1017" s="281"/>
      <c r="C1017" s="281"/>
      <c r="I1017" s="275"/>
    </row>
    <row r="1018" spans="2:9" ht="30" customHeight="1">
      <c r="B1018" s="281"/>
      <c r="C1018" s="281"/>
      <c r="I1018" s="275"/>
    </row>
    <row r="1019" spans="2:9" ht="30" customHeight="1">
      <c r="B1019" s="281"/>
      <c r="C1019" s="281"/>
      <c r="I1019" s="275"/>
    </row>
    <row r="1020" spans="2:9" ht="30" customHeight="1">
      <c r="B1020" s="281"/>
      <c r="C1020" s="281"/>
      <c r="I1020" s="275"/>
    </row>
    <row r="1021" spans="2:9" ht="30" customHeight="1">
      <c r="B1021" s="281"/>
      <c r="C1021" s="281"/>
      <c r="I1021" s="275"/>
    </row>
    <row r="1022" spans="2:9" ht="30" customHeight="1">
      <c r="B1022" s="281"/>
      <c r="C1022" s="281"/>
      <c r="I1022" s="275"/>
    </row>
    <row r="1023" spans="2:9" ht="30" customHeight="1">
      <c r="B1023" s="281"/>
      <c r="C1023" s="281"/>
      <c r="I1023" s="275"/>
    </row>
    <row r="1024" spans="2:9" ht="30" customHeight="1">
      <c r="B1024" s="281"/>
      <c r="C1024" s="281"/>
      <c r="I1024" s="275"/>
    </row>
    <row r="1025" spans="2:9" ht="30" customHeight="1">
      <c r="B1025" s="281"/>
      <c r="C1025" s="281"/>
      <c r="I1025" s="275"/>
    </row>
    <row r="1026" spans="2:9" ht="30" customHeight="1">
      <c r="B1026" s="281"/>
      <c r="C1026" s="281"/>
      <c r="I1026" s="275"/>
    </row>
    <row r="1027" spans="2:9" ht="30" customHeight="1">
      <c r="B1027" s="281"/>
      <c r="C1027" s="281"/>
      <c r="I1027" s="275"/>
    </row>
    <row r="1028" spans="2:9" ht="30" customHeight="1">
      <c r="B1028" s="281"/>
      <c r="C1028" s="281"/>
      <c r="I1028" s="275"/>
    </row>
    <row r="1029" spans="2:9" ht="30" customHeight="1">
      <c r="B1029" s="281"/>
      <c r="C1029" s="281"/>
      <c r="I1029" s="275"/>
    </row>
    <row r="1030" spans="2:9" ht="30" customHeight="1">
      <c r="B1030" s="281"/>
      <c r="C1030" s="281"/>
      <c r="I1030" s="275"/>
    </row>
    <row r="1031" spans="2:9" ht="30" customHeight="1">
      <c r="B1031" s="281"/>
      <c r="C1031" s="281"/>
      <c r="I1031" s="275"/>
    </row>
    <row r="1032" spans="2:9" ht="30" customHeight="1">
      <c r="B1032" s="281"/>
      <c r="C1032" s="281"/>
      <c r="I1032" s="275"/>
    </row>
    <row r="1033" spans="2:9" ht="30" customHeight="1">
      <c r="B1033" s="281"/>
      <c r="C1033" s="281"/>
      <c r="I1033" s="275"/>
    </row>
    <row r="1034" spans="2:9" ht="30" customHeight="1">
      <c r="B1034" s="281"/>
      <c r="C1034" s="281"/>
      <c r="I1034" s="275"/>
    </row>
    <row r="1035" spans="2:9" ht="30" customHeight="1">
      <c r="B1035" s="281"/>
      <c r="C1035" s="281"/>
      <c r="I1035" s="275"/>
    </row>
    <row r="1036" spans="2:9" ht="30" customHeight="1">
      <c r="B1036" s="281"/>
      <c r="C1036" s="281"/>
      <c r="I1036" s="275"/>
    </row>
    <row r="1037" spans="2:9" ht="30" customHeight="1">
      <c r="B1037" s="281"/>
      <c r="C1037" s="281"/>
      <c r="I1037" s="275"/>
    </row>
    <row r="1038" spans="2:9" ht="30" customHeight="1">
      <c r="B1038" s="281"/>
      <c r="C1038" s="281"/>
      <c r="I1038" s="275"/>
    </row>
    <row r="1039" spans="2:9" ht="30" customHeight="1">
      <c r="B1039" s="281"/>
      <c r="C1039" s="281"/>
      <c r="I1039" s="275"/>
    </row>
    <row r="1040" spans="2:9" ht="30" customHeight="1">
      <c r="B1040" s="281"/>
      <c r="C1040" s="281"/>
      <c r="I1040" s="275"/>
    </row>
    <row r="1041" spans="2:9" ht="30" customHeight="1">
      <c r="B1041" s="281"/>
      <c r="C1041" s="281"/>
      <c r="I1041" s="275"/>
    </row>
    <row r="1042" spans="2:9" ht="30" customHeight="1">
      <c r="B1042" s="281"/>
      <c r="C1042" s="281"/>
      <c r="I1042" s="275"/>
    </row>
    <row r="1043" spans="2:9" ht="30" customHeight="1">
      <c r="B1043" s="281"/>
      <c r="C1043" s="281"/>
      <c r="I1043" s="275"/>
    </row>
    <row r="1044" spans="2:9" ht="30" customHeight="1">
      <c r="B1044" s="281"/>
      <c r="C1044" s="281"/>
      <c r="I1044" s="275"/>
    </row>
    <row r="1045" spans="2:9" ht="30" customHeight="1">
      <c r="B1045" s="281"/>
      <c r="C1045" s="281"/>
      <c r="I1045" s="275"/>
    </row>
    <row r="1046" spans="2:9" ht="30" customHeight="1">
      <c r="B1046" s="281"/>
      <c r="C1046" s="281"/>
      <c r="I1046" s="275"/>
    </row>
    <row r="1047" spans="2:9" ht="30" customHeight="1">
      <c r="B1047" s="281"/>
      <c r="C1047" s="281"/>
      <c r="I1047" s="275"/>
    </row>
    <row r="1048" spans="2:9" ht="30" customHeight="1">
      <c r="B1048" s="281"/>
      <c r="C1048" s="281"/>
      <c r="I1048" s="275"/>
    </row>
    <row r="1049" spans="2:9" ht="30" customHeight="1">
      <c r="B1049" s="281"/>
      <c r="C1049" s="281"/>
      <c r="I1049" s="275"/>
    </row>
    <row r="1050" spans="2:9" ht="30" customHeight="1">
      <c r="B1050" s="281"/>
      <c r="C1050" s="281"/>
      <c r="I1050" s="275"/>
    </row>
    <row r="1051" spans="2:9" ht="30" customHeight="1">
      <c r="B1051" s="281"/>
      <c r="C1051" s="281"/>
      <c r="I1051" s="275"/>
    </row>
    <row r="1052" spans="2:9" ht="30" customHeight="1">
      <c r="B1052" s="281"/>
      <c r="C1052" s="281"/>
      <c r="I1052" s="275"/>
    </row>
    <row r="1053" spans="2:9" ht="30" customHeight="1">
      <c r="B1053" s="281"/>
      <c r="C1053" s="281"/>
      <c r="I1053" s="275"/>
    </row>
    <row r="1054" spans="2:9" ht="30" customHeight="1">
      <c r="B1054" s="281"/>
      <c r="C1054" s="281"/>
      <c r="I1054" s="275"/>
    </row>
    <row r="1055" spans="2:9" ht="30" customHeight="1">
      <c r="B1055" s="281"/>
      <c r="C1055" s="281"/>
      <c r="I1055" s="275"/>
    </row>
    <row r="1056" spans="2:9" ht="30" customHeight="1">
      <c r="B1056" s="281"/>
      <c r="C1056" s="281"/>
      <c r="I1056" s="275"/>
    </row>
    <row r="1057" spans="2:9" ht="30" customHeight="1">
      <c r="B1057" s="281"/>
      <c r="C1057" s="281"/>
      <c r="I1057" s="275"/>
    </row>
    <row r="1058" spans="2:9" ht="30" customHeight="1">
      <c r="B1058" s="281"/>
      <c r="C1058" s="281"/>
      <c r="I1058" s="275"/>
    </row>
    <row r="1059" spans="2:9" ht="30" customHeight="1">
      <c r="B1059" s="281"/>
      <c r="C1059" s="281"/>
      <c r="I1059" s="275"/>
    </row>
    <row r="1060" spans="2:9" ht="30" customHeight="1">
      <c r="B1060" s="281"/>
      <c r="C1060" s="281"/>
      <c r="I1060" s="275"/>
    </row>
    <row r="1061" spans="2:9" ht="30" customHeight="1">
      <c r="B1061" s="281"/>
      <c r="C1061" s="281"/>
      <c r="I1061" s="275"/>
    </row>
    <row r="1062" spans="2:9" ht="30" customHeight="1">
      <c r="B1062" s="281"/>
      <c r="C1062" s="281"/>
      <c r="I1062" s="275"/>
    </row>
    <row r="1063" spans="2:9" ht="30" customHeight="1">
      <c r="B1063" s="281"/>
      <c r="C1063" s="281"/>
      <c r="I1063" s="275"/>
    </row>
    <row r="1064" spans="2:9" ht="30" customHeight="1">
      <c r="B1064" s="281"/>
      <c r="C1064" s="281"/>
      <c r="I1064" s="275"/>
    </row>
    <row r="1065" spans="2:9" ht="30" customHeight="1">
      <c r="B1065" s="281"/>
      <c r="C1065" s="281"/>
      <c r="I1065" s="275"/>
    </row>
    <row r="1066" spans="2:9" ht="30" customHeight="1">
      <c r="B1066" s="281"/>
      <c r="C1066" s="281"/>
      <c r="I1066" s="275"/>
    </row>
    <row r="1067" spans="2:9" ht="30" customHeight="1">
      <c r="B1067" s="281"/>
      <c r="C1067" s="281"/>
      <c r="I1067" s="275"/>
    </row>
    <row r="1068" spans="2:9" ht="30" customHeight="1">
      <c r="B1068" s="281"/>
      <c r="C1068" s="281"/>
      <c r="I1068" s="275"/>
    </row>
    <row r="1069" spans="2:9" ht="30" customHeight="1">
      <c r="B1069" s="281"/>
      <c r="C1069" s="281"/>
      <c r="I1069" s="275"/>
    </row>
    <row r="1070" spans="2:9" ht="30" customHeight="1">
      <c r="B1070" s="281"/>
      <c r="C1070" s="281"/>
      <c r="I1070" s="275"/>
    </row>
    <row r="1071" spans="2:9" ht="30" customHeight="1">
      <c r="B1071" s="281"/>
      <c r="C1071" s="281"/>
      <c r="I1071" s="275"/>
    </row>
    <row r="1072" spans="2:9" ht="30" customHeight="1">
      <c r="B1072" s="281"/>
      <c r="C1072" s="281"/>
      <c r="I1072" s="275"/>
    </row>
    <row r="1073" spans="2:9" ht="30" customHeight="1">
      <c r="B1073" s="281"/>
      <c r="C1073" s="281"/>
      <c r="I1073" s="275"/>
    </row>
    <row r="1074" spans="2:9" ht="30" customHeight="1">
      <c r="B1074" s="281"/>
      <c r="C1074" s="281"/>
      <c r="I1074" s="275"/>
    </row>
    <row r="1075" spans="2:9" ht="30" customHeight="1">
      <c r="B1075" s="281"/>
      <c r="C1075" s="281"/>
      <c r="I1075" s="275"/>
    </row>
    <row r="1076" spans="2:9" ht="30" customHeight="1">
      <c r="B1076" s="281"/>
      <c r="C1076" s="281"/>
      <c r="I1076" s="275"/>
    </row>
    <row r="1077" spans="2:9" ht="30" customHeight="1">
      <c r="B1077" s="281"/>
      <c r="C1077" s="281"/>
      <c r="I1077" s="275"/>
    </row>
    <row r="1078" spans="2:9" ht="30" customHeight="1">
      <c r="B1078" s="281"/>
      <c r="C1078" s="281"/>
      <c r="I1078" s="275"/>
    </row>
    <row r="1079" spans="2:9" ht="30" customHeight="1">
      <c r="B1079" s="281"/>
      <c r="C1079" s="281"/>
      <c r="I1079" s="275"/>
    </row>
    <row r="1080" spans="2:9" ht="30" customHeight="1">
      <c r="B1080" s="281"/>
      <c r="C1080" s="281"/>
      <c r="I1080" s="275"/>
    </row>
    <row r="1081" spans="2:9" ht="30" customHeight="1">
      <c r="B1081" s="281"/>
      <c r="C1081" s="281"/>
      <c r="I1081" s="275"/>
    </row>
    <row r="1082" spans="2:9" ht="30" customHeight="1">
      <c r="B1082" s="281"/>
      <c r="C1082" s="281"/>
      <c r="I1082" s="275"/>
    </row>
    <row r="1083" spans="2:9" ht="30" customHeight="1">
      <c r="B1083" s="281"/>
      <c r="C1083" s="281"/>
      <c r="I1083" s="275"/>
    </row>
    <row r="1084" spans="2:9" ht="30" customHeight="1">
      <c r="B1084" s="281"/>
      <c r="C1084" s="281"/>
      <c r="I1084" s="275"/>
    </row>
    <row r="1085" spans="2:9" ht="30" customHeight="1">
      <c r="B1085" s="281"/>
      <c r="C1085" s="281"/>
      <c r="I1085" s="275"/>
    </row>
    <row r="1086" spans="2:9" ht="30" customHeight="1">
      <c r="B1086" s="281"/>
      <c r="C1086" s="281"/>
      <c r="I1086" s="275"/>
    </row>
    <row r="1087" spans="2:9" ht="30" customHeight="1">
      <c r="B1087" s="281"/>
      <c r="C1087" s="281"/>
      <c r="I1087" s="275"/>
    </row>
    <row r="1088" spans="2:9" ht="30" customHeight="1">
      <c r="B1088" s="281"/>
      <c r="C1088" s="281"/>
      <c r="I1088" s="275"/>
    </row>
    <row r="1089" spans="2:9" ht="30" customHeight="1">
      <c r="B1089" s="281"/>
      <c r="C1089" s="281"/>
      <c r="I1089" s="275"/>
    </row>
    <row r="1090" spans="2:9" ht="30" customHeight="1">
      <c r="B1090" s="281"/>
      <c r="C1090" s="281"/>
      <c r="I1090" s="275"/>
    </row>
    <row r="1091" spans="2:9" ht="30" customHeight="1">
      <c r="B1091" s="281"/>
      <c r="C1091" s="281"/>
      <c r="I1091" s="275"/>
    </row>
    <row r="1092" spans="2:9" ht="30" customHeight="1">
      <c r="B1092" s="281"/>
      <c r="C1092" s="281"/>
      <c r="I1092" s="275"/>
    </row>
    <row r="1093" spans="2:9" ht="30" customHeight="1">
      <c r="B1093" s="281"/>
      <c r="C1093" s="281"/>
      <c r="I1093" s="275"/>
    </row>
    <row r="1094" spans="2:9" ht="30" customHeight="1">
      <c r="B1094" s="281"/>
      <c r="C1094" s="281"/>
      <c r="I1094" s="275"/>
    </row>
    <row r="1095" spans="2:9" ht="30" customHeight="1">
      <c r="B1095" s="281"/>
      <c r="C1095" s="281"/>
      <c r="I1095" s="275"/>
    </row>
    <row r="1096" spans="2:9" ht="30" customHeight="1">
      <c r="B1096" s="281"/>
      <c r="C1096" s="281"/>
      <c r="I1096" s="275"/>
    </row>
    <row r="1097" spans="2:9" ht="30" customHeight="1">
      <c r="B1097" s="281"/>
      <c r="C1097" s="281"/>
      <c r="I1097" s="275"/>
    </row>
    <row r="1098" spans="2:9" ht="30" customHeight="1">
      <c r="B1098" s="281"/>
      <c r="C1098" s="281"/>
      <c r="I1098" s="275"/>
    </row>
    <row r="1099" spans="2:9" ht="30" customHeight="1">
      <c r="B1099" s="281"/>
      <c r="C1099" s="281"/>
      <c r="I1099" s="275"/>
    </row>
    <row r="1100" spans="2:9" ht="30" customHeight="1">
      <c r="B1100" s="281"/>
      <c r="C1100" s="281"/>
      <c r="I1100" s="275"/>
    </row>
    <row r="1101" spans="2:9" ht="30" customHeight="1">
      <c r="B1101" s="281"/>
      <c r="C1101" s="281"/>
      <c r="I1101" s="275"/>
    </row>
    <row r="1102" spans="2:9" ht="30" customHeight="1">
      <c r="B1102" s="281"/>
      <c r="C1102" s="281"/>
      <c r="I1102" s="275"/>
    </row>
    <row r="1103" spans="2:9" ht="30" customHeight="1">
      <c r="B1103" s="281"/>
      <c r="C1103" s="281"/>
      <c r="I1103" s="275"/>
    </row>
    <row r="1104" spans="2:9" ht="30" customHeight="1">
      <c r="B1104" s="281"/>
      <c r="C1104" s="281"/>
      <c r="I1104" s="275"/>
    </row>
  </sheetData>
  <autoFilter ref="A3" xr:uid="{00000000-0009-0000-0000-000007000000}"/>
  <conditionalFormatting sqref="C386:C387 E386:O388"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{DCE07B64-745E-4E16-9A3B-E18CE24D6BB9}</x14:id>
        </ext>
      </extLst>
    </cfRule>
  </conditionalFormatting>
  <conditionalFormatting sqref="D387:D388">
    <cfRule type="dataBar" priority="2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{3B0A4371-8AC7-402D-9CB9-F653D397F66C}</x14:id>
        </ext>
      </extLst>
    </cfRule>
  </conditionalFormatting>
  <conditionalFormatting sqref="E380:O380 C380">
    <cfRule type="dataBar" priority="2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{9FAF36E0-476C-42B0-BE56-D7115945DE70}</x14:id>
        </ext>
      </extLst>
    </cfRule>
  </conditionalFormatting>
  <conditionalFormatting sqref="E381:O381 C381">
    <cfRule type="dataBar" priority="2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{DBA23AA2-8124-4902-BE2C-3BBE1A2344C3}</x14:id>
        </ext>
      </extLst>
    </cfRule>
  </conditionalFormatting>
  <conditionalFormatting sqref="E401:M401 C401 E383:F383 H383:O383 C383 O401">
    <cfRule type="dataBar" priority="2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{36B90C0C-C9FF-4C3B-BEC5-8558CBFA9A01}</x14:id>
        </ext>
      </extLst>
    </cfRule>
  </conditionalFormatting>
  <conditionalFormatting sqref="G383">
    <cfRule type="dataBar" priority="2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{96A0C0B6-CD6C-42C4-A00A-E0038DE3A49E}</x14:id>
        </ext>
      </extLst>
    </cfRule>
  </conditionalFormatting>
  <conditionalFormatting sqref="E384:F384 C384 H384:O384">
    <cfRule type="dataBar" priority="2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{BBD0026A-DA55-4E70-BC29-D7625506BC31}</x14:id>
        </ext>
      </extLst>
    </cfRule>
  </conditionalFormatting>
  <conditionalFormatting sqref="G384"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{9133A109-F8DA-40AA-A273-6933390C7447}</x14:id>
        </ext>
      </extLst>
    </cfRule>
  </conditionalFormatting>
  <conditionalFormatting sqref="B396:D396 F396:P396">
    <cfRule type="dataBar" priority="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{79506C5C-23D7-4EBF-8F84-AB8EC0CA558B}</x14:id>
        </ext>
      </extLst>
    </cfRule>
  </conditionalFormatting>
  <conditionalFormatting sqref="B458:D458 F458:O458">
    <cfRule type="dataBar" priority="2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{DD1543A9-69E0-4B70-B6AA-9F060850948C}</x14:id>
        </ext>
      </extLst>
    </cfRule>
  </conditionalFormatting>
  <conditionalFormatting sqref="B452:P452">
    <cfRule type="dataBar" priority="2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{C0B70F8D-0C5D-4AA8-983B-B8C53CC9407A}</x14:id>
        </ext>
      </extLst>
    </cfRule>
  </conditionalFormatting>
  <conditionalFormatting sqref="B382 P382">
    <cfRule type="dataBar" priority="2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{7AC6651E-E783-470A-8739-1713D10D1269}</x14:id>
        </ext>
      </extLst>
    </cfRule>
  </conditionalFormatting>
  <conditionalFormatting sqref="E382:O382 C382">
    <cfRule type="dataBar" priority="2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{113ADBC2-A7CE-4E12-9FA6-CEC478009E93}</x14:id>
        </ext>
      </extLst>
    </cfRule>
  </conditionalFormatting>
  <conditionalFormatting sqref="E378:O378 B378:C378">
    <cfRule type="dataBar" priority="2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{5DA8DBBB-0554-43D5-A69A-65516E1B6F5E}</x14:id>
        </ext>
      </extLst>
    </cfRule>
  </conditionalFormatting>
  <conditionalFormatting sqref="N401">
    <cfRule type="dataBar" priority="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{992B01A7-6157-4D86-9AE7-E5DDB7B3F5D4}</x14:id>
        </ext>
      </extLst>
    </cfRule>
  </conditionalFormatting>
  <conditionalFormatting sqref="B346:P346"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{06260658-1D78-4F5B-A1F3-D2F5216B1019}</x14:id>
        </ext>
      </extLst>
    </cfRule>
  </conditionalFormatting>
  <conditionalFormatting sqref="B414:P414">
    <cfRule type="dataBar" priority="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{8698B0E8-12CF-4BE2-B05D-FA52606C856F}</x14:id>
        </ext>
      </extLst>
    </cfRule>
  </conditionalFormatting>
  <conditionalFormatting sqref="C485">
    <cfRule type="dataBar" priority="2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{2A1B511B-EEC0-4F8B-8B68-64E2A9EFF052}</x14:id>
        </ext>
      </extLst>
    </cfRule>
  </conditionalFormatting>
  <conditionalFormatting sqref="C693">
    <cfRule type="dataBar" priority="2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{AB9BD4F0-A014-4DF1-AF47-BE26EC114CE1}</x14:id>
        </ext>
      </extLst>
    </cfRule>
  </conditionalFormatting>
  <conditionalFormatting sqref="C695">
    <cfRule type="dataBar" priority="2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{348A3723-7CFB-45D7-8107-5A2C373F1C20}</x14:id>
        </ext>
      </extLst>
    </cfRule>
  </conditionalFormatting>
  <conditionalFormatting sqref="C670">
    <cfRule type="dataBar" priority="2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{7C9E6AC9-6048-43ED-A0AF-B797E9F7FBF7}</x14:id>
        </ext>
      </extLst>
    </cfRule>
  </conditionalFormatting>
  <conditionalFormatting sqref="J228:J234 J310 J242:J257 J238:J240">
    <cfRule type="dataBar" priority="2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{44133F23-7781-4CD9-B184-C8684B38A0A7}</x14:id>
        </ext>
      </extLst>
    </cfRule>
  </conditionalFormatting>
  <conditionalFormatting sqref="J318">
    <cfRule type="dataBar" priority="2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{21F88227-A049-4D2D-B357-503A8A7E9DDB}</x14:id>
        </ext>
      </extLst>
    </cfRule>
  </conditionalFormatting>
  <conditionalFormatting sqref="C318">
    <cfRule type="dataBar" priority="2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{94188197-7F07-45C4-9AC5-68E1FE6236E9}</x14:id>
        </ext>
      </extLst>
    </cfRule>
  </conditionalFormatting>
  <conditionalFormatting sqref="C308:C315 C306 C303 C296:C301 C294 C288:C292 C253:C257 C242:C251 C238:C240 C228:C235">
    <cfRule type="dataBar" priority="2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{C70F88A9-5F39-4B46-9591-0F87F0880C8D}</x14:id>
        </ext>
      </extLst>
    </cfRule>
  </conditionalFormatting>
  <conditionalFormatting sqref="D318">
    <cfRule type="dataBar" priority="2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{01ABCEA0-2454-44C9-8889-CF081CFEED49}</x14:id>
        </ext>
      </extLst>
    </cfRule>
  </conditionalFormatting>
  <conditionalFormatting sqref="D308:D315 D228:D234 D306 D303 D296:D301 D294 D288:D292 D242:D250 D238:D240 D252:D257">
    <cfRule type="dataBar" priority="2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{5D498207-0209-43D2-B9AA-D38272609FF6}</x14:id>
        </ext>
      </extLst>
    </cfRule>
  </conditionalFormatting>
  <conditionalFormatting sqref="J317">
    <cfRule type="dataBar" priority="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{32812F57-FC88-4F1E-92CE-4C66432237E4}</x14:id>
        </ext>
      </extLst>
    </cfRule>
  </conditionalFormatting>
  <conditionalFormatting sqref="C317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{3DAE400A-C7FF-431D-8EBE-3727361F46B3}</x14:id>
        </ext>
      </extLst>
    </cfRule>
  </conditionalFormatting>
  <conditionalFormatting sqref="D317">
    <cfRule type="dataBar" priority="2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{B7EBC621-8F4D-4F5A-ABC2-F8FD998BD148}</x14:id>
        </ext>
      </extLst>
    </cfRule>
  </conditionalFormatting>
  <conditionalFormatting sqref="G318">
    <cfRule type="dataBar" priority="2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{6B3C3293-A958-45AD-98A4-4AEA37FB4B9F}</x14:id>
        </ext>
      </extLst>
    </cfRule>
  </conditionalFormatting>
  <conditionalFormatting sqref="G228:G234 G314 G309:G312 G301 G298 G296 G294 G288 G242:G257 G238:G240">
    <cfRule type="dataBar" priority="2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{9A1D80AE-73F1-43D7-BC37-57EFD997BA2D}</x14:id>
        </ext>
      </extLst>
    </cfRule>
  </conditionalFormatting>
  <conditionalFormatting sqref="G317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{FF67FBA2-2216-4000-804B-AF486E26F03C}</x14:id>
        </ext>
      </extLst>
    </cfRule>
  </conditionalFormatting>
  <conditionalFormatting sqref="J316">
    <cfRule type="dataBar" priority="2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{6042CDBD-29DC-4210-88F1-51CE48D092B6}</x14:id>
        </ext>
      </extLst>
    </cfRule>
  </conditionalFormatting>
  <conditionalFormatting sqref="C316">
    <cfRule type="dataBar" priority="2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{111CD126-A649-4602-8C1F-884DEE72ED41}</x14:id>
        </ext>
      </extLst>
    </cfRule>
  </conditionalFormatting>
  <conditionalFormatting sqref="D316"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{0D6EB8FE-9EB5-4A3C-ACBE-A307EF7CA6DD}</x14:id>
        </ext>
      </extLst>
    </cfRule>
  </conditionalFormatting>
  <conditionalFormatting sqref="G316">
    <cfRule type="dataBar" priority="2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{F05985D9-15A0-4192-AB1F-67E4CAC80D9D}</x14:id>
        </ext>
      </extLst>
    </cfRule>
  </conditionalFormatting>
  <conditionalFormatting sqref="G315">
    <cfRule type="dataBar" priority="2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{EBA5E33C-96FD-4E26-8684-A6F56FDD7BC7}</x14:id>
        </ext>
      </extLst>
    </cfRule>
  </conditionalFormatting>
  <conditionalFormatting sqref="J315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{05E3BE11-1D00-4C24-9792-B15068D700F7}</x14:id>
        </ext>
      </extLst>
    </cfRule>
  </conditionalFormatting>
  <conditionalFormatting sqref="J314">
    <cfRule type="dataBar" priority="2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{CEB6F6FF-79F9-4C57-A31A-57EDE1EC3A42}</x14:id>
        </ext>
      </extLst>
    </cfRule>
  </conditionalFormatting>
  <conditionalFormatting sqref="G313">
    <cfRule type="dataBar" priority="2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{13266A3F-7DDB-4E09-899E-4E555E30DD32}</x14:id>
        </ext>
      </extLst>
    </cfRule>
  </conditionalFormatting>
  <conditionalFormatting sqref="J313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{D6DC12EB-804D-4CC1-AF3B-E5C54078F768}</x14:id>
        </ext>
      </extLst>
    </cfRule>
  </conditionalFormatting>
  <conditionalFormatting sqref="K318:M318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{50AB763E-0F30-4CAE-A950-B502DF377A7E}</x14:id>
        </ext>
      </extLst>
    </cfRule>
  </conditionalFormatting>
  <conditionalFormatting sqref="K317:M317">
    <cfRule type="dataBar" priority="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{E927176D-1E6A-471A-93D5-3A2D099AAFE5}</x14:id>
        </ext>
      </extLst>
    </cfRule>
  </conditionalFormatting>
  <conditionalFormatting sqref="K316:M316"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{6DF736C5-14FC-44C5-9E79-BE09EEE7DB51}</x14:id>
        </ext>
      </extLst>
    </cfRule>
  </conditionalFormatting>
  <conditionalFormatting sqref="K315:M315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{62F45960-10A1-4160-AB26-AA38FF80F4F3}</x14:id>
        </ext>
      </extLst>
    </cfRule>
  </conditionalFormatting>
  <conditionalFormatting sqref="K314:M314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{8713F800-1FA4-4A2B-B66A-F8D359CB257D}</x14:id>
        </ext>
      </extLst>
    </cfRule>
  </conditionalFormatting>
  <conditionalFormatting sqref="K313:M313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{140E7B9A-B384-4229-8D7E-41BF98D0499E}</x14:id>
        </ext>
      </extLst>
    </cfRule>
  </conditionalFormatting>
  <conditionalFormatting sqref="K257:M257 K228:M228 L229:M232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{811B48BE-9287-4E79-97E9-5694B31DF679}</x14:id>
        </ext>
      </extLst>
    </cfRule>
  </conditionalFormatting>
  <conditionalFormatting sqref="J312"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{BFFE9809-2872-4F0E-8B50-F46BBBA5EC7A}</x14:id>
        </ext>
      </extLst>
    </cfRule>
  </conditionalFormatting>
  <conditionalFormatting sqref="K312:M312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{8B725D07-41DE-4959-935C-8C9738CE044F}</x14:id>
        </ext>
      </extLst>
    </cfRule>
  </conditionalFormatting>
  <conditionalFormatting sqref="J311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{8C3C8A65-4C41-41B8-9B56-F435A00FA4C8}</x14:id>
        </ext>
      </extLst>
    </cfRule>
  </conditionalFormatting>
  <conditionalFormatting sqref="K311:M311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{FB6C12F4-2C41-45F2-B196-9A1853BFF4F4}</x14:id>
        </ext>
      </extLst>
    </cfRule>
  </conditionalFormatting>
  <conditionalFormatting sqref="K310:M310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{B11B3852-B72A-48F2-A95B-1FF502172593}</x14:id>
        </ext>
      </extLst>
    </cfRule>
  </conditionalFormatting>
  <conditionalFormatting sqref="J309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{CC58B04E-9C6A-4B95-811D-2DB979FA6E0D}</x14:id>
        </ext>
      </extLst>
    </cfRule>
  </conditionalFormatting>
  <conditionalFormatting sqref="K309:M309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{E6E4C829-820A-473D-A30A-6F64EE016F2A}</x14:id>
        </ext>
      </extLst>
    </cfRule>
  </conditionalFormatting>
  <conditionalFormatting sqref="J308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{4F1DC3A0-64CB-45E6-B4F4-DA0C08727D6E}</x14:id>
        </ext>
      </extLst>
    </cfRule>
  </conditionalFormatting>
  <conditionalFormatting sqref="G308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{309752FE-D736-4B60-A780-334980191CAC}</x14:id>
        </ext>
      </extLst>
    </cfRule>
  </conditionalFormatting>
  <conditionalFormatting sqref="K308:M308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{DC607A91-E8AF-46DC-8021-A9ECCD68635C}</x14:id>
        </ext>
      </extLst>
    </cfRule>
  </conditionalFormatting>
  <conditionalFormatting sqref="C307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{CEAD6A42-660C-403F-9FB6-8EE764CAF2B1}</x14:id>
        </ext>
      </extLst>
    </cfRule>
  </conditionalFormatting>
  <conditionalFormatting sqref="D307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{E1BA4CF3-66BB-4776-9A5D-FF4B53CF3856}</x14:id>
        </ext>
      </extLst>
    </cfRule>
  </conditionalFormatting>
  <conditionalFormatting sqref="J307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{7E7D8FE1-64AA-48E0-88A0-5C4FC22167CD}</x14:id>
        </ext>
      </extLst>
    </cfRule>
  </conditionalFormatting>
  <conditionalFormatting sqref="G307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{3F1C2C9B-42B9-4281-9BE0-0EAF98493E9C}</x14:id>
        </ext>
      </extLst>
    </cfRule>
  </conditionalFormatting>
  <conditionalFormatting sqref="K307:M307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{F67BD59B-BED8-4177-A770-F51C384F6279}</x14:id>
        </ext>
      </extLst>
    </cfRule>
  </conditionalFormatting>
  <conditionalFormatting sqref="J306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{3039F6E3-5550-404E-9594-62A9A190D17B}</x14:id>
        </ext>
      </extLst>
    </cfRule>
  </conditionalFormatting>
  <conditionalFormatting sqref="G306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{234AD9B2-E85C-4832-9493-B35F8DDEF371}</x14:id>
        </ext>
      </extLst>
    </cfRule>
  </conditionalFormatting>
  <conditionalFormatting sqref="K306:M306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{8F5B74C9-5F64-458A-BFC1-EA919B9AF05F}</x14:id>
        </ext>
      </extLst>
    </cfRule>
  </conditionalFormatting>
  <conditionalFormatting sqref="C304:C305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{A156410E-3E13-414D-AC49-EDD333CD150A}</x14:id>
        </ext>
      </extLst>
    </cfRule>
  </conditionalFormatting>
  <conditionalFormatting sqref="D304:D305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{55C4D2BD-8CCA-483F-A5E0-FAF654866446}</x14:id>
        </ext>
      </extLst>
    </cfRule>
  </conditionalFormatting>
  <conditionalFormatting sqref="J304:J305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{C4389F39-E026-4E09-99F6-0B56BAF80213}</x14:id>
        </ext>
      </extLst>
    </cfRule>
  </conditionalFormatting>
  <conditionalFormatting sqref="G304:G305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{DAB733A2-8C09-412D-8D94-01306D56A381}</x14:id>
        </ext>
      </extLst>
    </cfRule>
  </conditionalFormatting>
  <conditionalFormatting sqref="K304:M305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{12E254D6-F302-44C1-995C-B64C9528BC0C}</x14:id>
        </ext>
      </extLst>
    </cfRule>
  </conditionalFormatting>
  <conditionalFormatting sqref="J303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{6903A867-A0D0-4EDC-9394-3FC4E7386C43}</x14:id>
        </ext>
      </extLst>
    </cfRule>
  </conditionalFormatting>
  <conditionalFormatting sqref="G303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{592A17AD-CB04-4DD9-9E18-40C1B8983549}</x14:id>
        </ext>
      </extLst>
    </cfRule>
  </conditionalFormatting>
  <conditionalFormatting sqref="K303:M303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{F6ABE1E5-34EF-4FB8-9ACB-6DB21E49F728}</x14:id>
        </ext>
      </extLst>
    </cfRule>
  </conditionalFormatting>
  <conditionalFormatting sqref="C302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{9A882B23-20B5-4577-AB6F-2275172842C3}</x14:id>
        </ext>
      </extLst>
    </cfRule>
  </conditionalFormatting>
  <conditionalFormatting sqref="D302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{EF9BF0C0-D58E-4CC8-B712-45EDBA7CF215}</x14:id>
        </ext>
      </extLst>
    </cfRule>
  </conditionalFormatting>
  <conditionalFormatting sqref="J302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{34EB2DB6-C95D-41F4-ADAB-CFC1E7A83172}</x14:id>
        </ext>
      </extLst>
    </cfRule>
  </conditionalFormatting>
  <conditionalFormatting sqref="G302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{23D637AF-F6F0-4861-B7C9-60D63D28A8CB}</x14:id>
        </ext>
      </extLst>
    </cfRule>
  </conditionalFormatting>
  <conditionalFormatting sqref="K302:M302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{3CE78C90-1AD4-474F-A7BC-43898486E778}</x14:id>
        </ext>
      </extLst>
    </cfRule>
  </conditionalFormatting>
  <conditionalFormatting sqref="J301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{157EBDB8-983E-4500-8C5D-70D88E4E40F3}</x14:id>
        </ext>
      </extLst>
    </cfRule>
  </conditionalFormatting>
  <conditionalFormatting sqref="K301:M301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{989A0F7A-A321-44EB-9D15-2E8FE1891003}</x14:id>
        </ext>
      </extLst>
    </cfRule>
  </conditionalFormatting>
  <conditionalFormatting sqref="J300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{8B78AD37-8D67-4DC9-8C9B-00732E35A9B4}</x14:id>
        </ext>
      </extLst>
    </cfRule>
  </conditionalFormatting>
  <conditionalFormatting sqref="G300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{096717AB-459C-41E0-B436-E4A6BFDBB81F}</x14:id>
        </ext>
      </extLst>
    </cfRule>
  </conditionalFormatting>
  <conditionalFormatting sqref="K300:M300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{9E47576C-3266-47D5-9710-E50262258989}</x14:id>
        </ext>
      </extLst>
    </cfRule>
  </conditionalFormatting>
  <conditionalFormatting sqref="J299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{BD8808A9-D1F6-4E36-B7BD-7B25E4D1B4B4}</x14:id>
        </ext>
      </extLst>
    </cfRule>
  </conditionalFormatting>
  <conditionalFormatting sqref="G299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{C53DB255-090D-4DC6-A71B-FB088DAE2341}</x14:id>
        </ext>
      </extLst>
    </cfRule>
  </conditionalFormatting>
  <conditionalFormatting sqref="K299:M299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{1F793642-F564-432E-B2F6-D06947ACDD90}</x14:id>
        </ext>
      </extLst>
    </cfRule>
  </conditionalFormatting>
  <conditionalFormatting sqref="J298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{39D061B6-35B2-4CD8-8CF3-D989ED48EE9F}</x14:id>
        </ext>
      </extLst>
    </cfRule>
  </conditionalFormatting>
  <conditionalFormatting sqref="K298:M298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{C9135BCE-A59F-45BB-A37E-ED18D93C2955}</x14:id>
        </ext>
      </extLst>
    </cfRule>
  </conditionalFormatting>
  <conditionalFormatting sqref="J297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{A44C2F3E-C47D-4485-8C8F-C8D3B974C95E}</x14:id>
        </ext>
      </extLst>
    </cfRule>
  </conditionalFormatting>
  <conditionalFormatting sqref="G297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{024861F9-A670-4C25-80F9-8CF45BE46361}</x14:id>
        </ext>
      </extLst>
    </cfRule>
  </conditionalFormatting>
  <conditionalFormatting sqref="K297:M297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{ABAAE996-1E99-4AE8-838A-F6DE777F421D}</x14:id>
        </ext>
      </extLst>
    </cfRule>
  </conditionalFormatting>
  <conditionalFormatting sqref="J296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{90949C34-3FED-4569-99B0-FB7924434395}</x14:id>
        </ext>
      </extLst>
    </cfRule>
  </conditionalFormatting>
  <conditionalFormatting sqref="K296:M296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{01148C12-3074-45D4-9200-F9020574B085}</x14:id>
        </ext>
      </extLst>
    </cfRule>
  </conditionalFormatting>
  <conditionalFormatting sqref="C295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{4C948BBA-CCEA-4048-A421-3FC6C12B2B46}</x14:id>
        </ext>
      </extLst>
    </cfRule>
  </conditionalFormatting>
  <conditionalFormatting sqref="D295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{E469FB41-CFAD-41CE-A30E-5DAD2A391EB6}</x14:id>
        </ext>
      </extLst>
    </cfRule>
  </conditionalFormatting>
  <conditionalFormatting sqref="G295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{E9E27855-3E56-4965-B880-E767FCB42C5A}</x14:id>
        </ext>
      </extLst>
    </cfRule>
  </conditionalFormatting>
  <conditionalFormatting sqref="J295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{A9A95B75-7B4D-4D7D-ACBD-B95B220869E8}</x14:id>
        </ext>
      </extLst>
    </cfRule>
  </conditionalFormatting>
  <conditionalFormatting sqref="K295:M295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{FC5C33A9-D9FC-4340-9E0C-8AC433AF319D}</x14:id>
        </ext>
      </extLst>
    </cfRule>
  </conditionalFormatting>
  <conditionalFormatting sqref="J294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{23DCD716-F5A3-4F16-BE59-2B9160EE84D1}</x14:id>
        </ext>
      </extLst>
    </cfRule>
  </conditionalFormatting>
  <conditionalFormatting sqref="K294:M294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{A0113F31-0D83-416E-A00F-6853FAF76137}</x14:id>
        </ext>
      </extLst>
    </cfRule>
  </conditionalFormatting>
  <conditionalFormatting sqref="C293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{9D152AC2-2301-409B-A9FD-22B26561550E}</x14:id>
        </ext>
      </extLst>
    </cfRule>
  </conditionalFormatting>
  <conditionalFormatting sqref="D293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{144BA094-42A4-4A74-BD54-BD20CA13F14A}</x14:id>
        </ext>
      </extLst>
    </cfRule>
  </conditionalFormatting>
  <conditionalFormatting sqref="G293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{5C4AAEF2-015F-49A6-A0BA-2303065BC15F}</x14:id>
        </ext>
      </extLst>
    </cfRule>
  </conditionalFormatting>
  <conditionalFormatting sqref="J293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{5A7C206E-FB1C-41CD-A4C0-8C35A7DF39B4}</x14:id>
        </ext>
      </extLst>
    </cfRule>
  </conditionalFormatting>
  <conditionalFormatting sqref="K293:M293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{4CAE311A-03D6-441E-823E-0F0171D0FB52}</x14:id>
        </ext>
      </extLst>
    </cfRule>
  </conditionalFormatting>
  <conditionalFormatting sqref="J292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{4797DAEE-7065-4AAE-AA31-7578E19444AF}</x14:id>
        </ext>
      </extLst>
    </cfRule>
  </conditionalFormatting>
  <conditionalFormatting sqref="G292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{A23A1EAA-4D30-4CBA-BF19-5FD1931EBEDA}</x14:id>
        </ext>
      </extLst>
    </cfRule>
  </conditionalFormatting>
  <conditionalFormatting sqref="K292:M292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{15494D0D-841E-43C1-B993-A0BC68A46582}</x14:id>
        </ext>
      </extLst>
    </cfRule>
  </conditionalFormatting>
  <conditionalFormatting sqref="J291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{9A329185-B86B-4F75-B5FC-51876326FD30}</x14:id>
        </ext>
      </extLst>
    </cfRule>
  </conditionalFormatting>
  <conditionalFormatting sqref="G291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{021D8C90-F253-4F22-8C93-F52B877A5DBB}</x14:id>
        </ext>
      </extLst>
    </cfRule>
  </conditionalFormatting>
  <conditionalFormatting sqref="K291:M291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{50AEC74A-F493-4942-A6D5-D1F2B183884D}</x14:id>
        </ext>
      </extLst>
    </cfRule>
  </conditionalFormatting>
  <conditionalFormatting sqref="J289:J290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{0100212E-5416-4846-8335-72B8BB03D1C6}</x14:id>
        </ext>
      </extLst>
    </cfRule>
  </conditionalFormatting>
  <conditionalFormatting sqref="G289:G290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{EAA3B288-E725-4DB1-A899-64333994BDDA}</x14:id>
        </ext>
      </extLst>
    </cfRule>
  </conditionalFormatting>
  <conditionalFormatting sqref="K289:M290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{7D27AFF4-753B-4450-A83E-2F6EC89491DF}</x14:id>
        </ext>
      </extLst>
    </cfRule>
  </conditionalFormatting>
  <conditionalFormatting sqref="J288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{CD29CB28-EA1C-42C6-9AFA-E6842839C1C2}</x14:id>
        </ext>
      </extLst>
    </cfRule>
  </conditionalFormatting>
  <conditionalFormatting sqref="K288:M288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{54881329-67F5-45C9-9F10-1DBEBD67A8F2}</x14:id>
        </ext>
      </extLst>
    </cfRule>
  </conditionalFormatting>
  <conditionalFormatting sqref="C287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{14FD87B9-F4B5-438D-A1E8-ECDA4DC9AB4D}</x14:id>
        </ext>
      </extLst>
    </cfRule>
  </conditionalFormatting>
  <conditionalFormatting sqref="D287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{95AF8CAA-DAA6-470A-B727-A335D56044EC}</x14:id>
        </ext>
      </extLst>
    </cfRule>
  </conditionalFormatting>
  <conditionalFormatting sqref="G287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{FFBE8976-A63B-4999-BBEC-7C9F75ECBAD4}</x14:id>
        </ext>
      </extLst>
    </cfRule>
  </conditionalFormatting>
  <conditionalFormatting sqref="J287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{E34B9093-270F-4BA0-9C75-B62234D53C48}</x14:id>
        </ext>
      </extLst>
    </cfRule>
  </conditionalFormatting>
  <conditionalFormatting sqref="K287:M287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{C30B1489-1C0D-442D-A964-BC60C05E6253}</x14:id>
        </ext>
      </extLst>
    </cfRule>
  </conditionalFormatting>
  <conditionalFormatting sqref="B336:P336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{19872D5C-1D96-4707-85CF-586C72E9C155}</x14:id>
        </ext>
      </extLst>
    </cfRule>
  </conditionalFormatting>
  <conditionalFormatting sqref="B428:O428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{18B0ACC2-8B41-4189-A5A2-B048999E9050}</x14:id>
        </ext>
      </extLst>
    </cfRule>
  </conditionalFormatting>
  <conditionalFormatting sqref="K255:M256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{075B2190-9D13-408B-BBD2-98CF1165C679}</x14:id>
        </ext>
      </extLst>
    </cfRule>
  </conditionalFormatting>
  <conditionalFormatting sqref="K258:M259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{C174C0D3-6984-4739-BD68-73E308B4FA45}</x14:id>
        </ext>
      </extLst>
    </cfRule>
  </conditionalFormatting>
  <conditionalFormatting sqref="K260:M260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{132DB8E8-5D99-47EA-8749-A9E821B1F114}</x14:id>
        </ext>
      </extLst>
    </cfRule>
  </conditionalFormatting>
  <conditionalFormatting sqref="K261:M261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{CCE95F3C-9A4B-48D4-A1F8-4C24DC028C98}</x14:id>
        </ext>
      </extLst>
    </cfRule>
  </conditionalFormatting>
  <conditionalFormatting sqref="K262:M262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{1460B5F2-1EB7-42E4-B5A0-A80762882178}</x14:id>
        </ext>
      </extLst>
    </cfRule>
  </conditionalFormatting>
  <conditionalFormatting sqref="J258:J265 J269:J270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{10EA8A2C-1B3E-4061-90C6-B2CA6EBDDCC7}</x14:id>
        </ext>
      </extLst>
    </cfRule>
  </conditionalFormatting>
  <conditionalFormatting sqref="C258:C265 C269:C271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{92BAEF60-851D-4EF1-B823-A50B999FB7F4}</x14:id>
        </ext>
      </extLst>
    </cfRule>
  </conditionalFormatting>
  <conditionalFormatting sqref="D258:D262 D269:D271 D265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{97DB2510-4767-4CE3-BEDB-F7BC927FC5CF}</x14:id>
        </ext>
      </extLst>
    </cfRule>
  </conditionalFormatting>
  <conditionalFormatting sqref="G258:G265 G269:G270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{49F0046F-3297-4FCA-9F9B-00738A82FFD9}</x14:id>
        </ext>
      </extLst>
    </cfRule>
  </conditionalFormatting>
  <conditionalFormatting sqref="K263:M263">
    <cfRule type="dataBar" priority="3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{ED841F7C-2498-429E-B6A6-D6B594BDEDD8}</x14:id>
        </ext>
      </extLst>
    </cfRule>
  </conditionalFormatting>
  <conditionalFormatting sqref="K264:M264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{85FA9296-082E-473C-8D8F-082A155B178F}</x14:id>
        </ext>
      </extLst>
    </cfRule>
  </conditionalFormatting>
  <conditionalFormatting sqref="K265:M265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{D5E1ABC6-299C-4F66-8099-58C1DAA2FDE2}</x14:id>
        </ext>
      </extLst>
    </cfRule>
  </conditionalFormatting>
  <conditionalFormatting sqref="K269:M269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{12A56E3D-DFA4-4491-8B08-140C3EA0A825}</x14:id>
        </ext>
      </extLst>
    </cfRule>
  </conditionalFormatting>
  <conditionalFormatting sqref="K270:M270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{6DE42CCC-69E7-44C3-8B58-B24F518D2EC4}</x14:id>
        </ext>
      </extLst>
    </cfRule>
  </conditionalFormatting>
  <conditionalFormatting sqref="J271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{5DEDA24E-29C4-4DE6-90D7-6E754B07F65E}</x14:id>
        </ext>
      </extLst>
    </cfRule>
  </conditionalFormatting>
  <conditionalFormatting sqref="G271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{6044868D-0FA0-4153-9674-F8602556F2BF}</x14:id>
        </ext>
      </extLst>
    </cfRule>
  </conditionalFormatting>
  <conditionalFormatting sqref="K271:M271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{9AE1A4CD-2EAF-4AB5-A81C-A5CD1AB67C6A}</x14:id>
        </ext>
      </extLst>
    </cfRule>
  </conditionalFormatting>
  <conditionalFormatting sqref="C272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{E4B073E6-0B06-4E07-821E-19C06FBED5BF}</x14:id>
        </ext>
      </extLst>
    </cfRule>
  </conditionalFormatting>
  <conditionalFormatting sqref="D272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{47B5D036-D6E4-4198-8A54-38547FA24272}</x14:id>
        </ext>
      </extLst>
    </cfRule>
  </conditionalFormatting>
  <conditionalFormatting sqref="J272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{C5572308-D61D-44CC-ABBC-65F8129DD92D}</x14:id>
        </ext>
      </extLst>
    </cfRule>
  </conditionalFormatting>
  <conditionalFormatting sqref="G272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{2232702A-185F-4F25-9D36-74B76C3AC83C}</x14:id>
        </ext>
      </extLst>
    </cfRule>
  </conditionalFormatting>
  <conditionalFormatting sqref="K272:M272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{D376AD87-03A0-424B-8F9E-0A40F1F4DD42}</x14:id>
        </ext>
      </extLst>
    </cfRule>
  </conditionalFormatting>
  <conditionalFormatting sqref="C273:C275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{CC952D04-E9B8-4E81-ABF4-89C51CE4D217}</x14:id>
        </ext>
      </extLst>
    </cfRule>
  </conditionalFormatting>
  <conditionalFormatting sqref="D273:D274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{17B1006B-D682-49F5-909E-D652D7B87FA1}</x14:id>
        </ext>
      </extLst>
    </cfRule>
  </conditionalFormatting>
  <conditionalFormatting sqref="J273:J274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{7369A81F-A4CD-4F37-A10D-802BB8546B01}</x14:id>
        </ext>
      </extLst>
    </cfRule>
  </conditionalFormatting>
  <conditionalFormatting sqref="G273:G274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{9157F1FC-9F7C-456B-8B56-8A20EF059CC6}</x14:id>
        </ext>
      </extLst>
    </cfRule>
  </conditionalFormatting>
  <conditionalFormatting sqref="K273:M273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{9E071A9B-1FEF-4019-B619-CE817CA7B9B4}</x14:id>
        </ext>
      </extLst>
    </cfRule>
  </conditionalFormatting>
  <conditionalFormatting sqref="D275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{5752C772-21CA-47D2-91DB-01A2D637F306}</x14:id>
        </ext>
      </extLst>
    </cfRule>
  </conditionalFormatting>
  <conditionalFormatting sqref="J275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{235BBEA6-BA26-466F-885F-E0832E35DAD0}</x14:id>
        </ext>
      </extLst>
    </cfRule>
  </conditionalFormatting>
  <conditionalFormatting sqref="G275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{66DF095A-8B3D-4A3D-81FE-601A05F70F34}</x14:id>
        </ext>
      </extLst>
    </cfRule>
  </conditionalFormatting>
  <conditionalFormatting sqref="K275:M275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{C13623D8-56B9-4E19-A93B-AEBC0936A2A7}</x14:id>
        </ext>
      </extLst>
    </cfRule>
  </conditionalFormatting>
  <conditionalFormatting sqref="C276:C286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{3AF5B7A7-7B8C-439D-8FEA-7FC0D3D5F167}</x14:id>
        </ext>
      </extLst>
    </cfRule>
  </conditionalFormatting>
  <conditionalFormatting sqref="D276:D282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{BE0A4BB4-47AB-4876-A60F-25F08273143E}</x14:id>
        </ext>
      </extLst>
    </cfRule>
  </conditionalFormatting>
  <conditionalFormatting sqref="J276:J278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{7EF73FE1-DBD7-41B0-ADBC-696F563F226E}</x14:id>
        </ext>
      </extLst>
    </cfRule>
  </conditionalFormatting>
  <conditionalFormatting sqref="G276:G282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{F32CAE86-8FB5-41AB-855F-DF678F13D346}</x14:id>
        </ext>
      </extLst>
    </cfRule>
  </conditionalFormatting>
  <conditionalFormatting sqref="K276:M276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{C0131837-13BC-4C4E-8A7C-022300F4E559}</x14:id>
        </ext>
      </extLst>
    </cfRule>
  </conditionalFormatting>
  <conditionalFormatting sqref="D283:D286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{C29251D2-C96B-45D5-B07A-9BDFB4413D5F}</x14:id>
        </ext>
      </extLst>
    </cfRule>
  </conditionalFormatting>
  <conditionalFormatting sqref="J283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{9F7DF703-4840-43F3-B2C9-A89DEF972A83}</x14:id>
        </ext>
      </extLst>
    </cfRule>
  </conditionalFormatting>
  <conditionalFormatting sqref="G283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{F9B6C693-89E5-423A-BB2A-6AF571230883}</x14:id>
        </ext>
      </extLst>
    </cfRule>
  </conditionalFormatting>
  <conditionalFormatting sqref="K283:M283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{E4146204-FA6D-4E6C-B37D-ECFC02AFAD05}</x14:id>
        </ext>
      </extLst>
    </cfRule>
  </conditionalFormatting>
  <conditionalFormatting sqref="J284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{2F1E6A2B-5452-4F72-ADC8-712D6D828FBB}</x14:id>
        </ext>
      </extLst>
    </cfRule>
  </conditionalFormatting>
  <conditionalFormatting sqref="G284:G285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{826BA611-D213-4D28-8EE4-0BA310CE377A}</x14:id>
        </ext>
      </extLst>
    </cfRule>
  </conditionalFormatting>
  <conditionalFormatting sqref="K284:M284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{83DB230E-30A0-4E47-91FB-E841C8F2103C}</x14:id>
        </ext>
      </extLst>
    </cfRule>
  </conditionalFormatting>
  <conditionalFormatting sqref="J285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{967FCB7B-545B-419F-B498-23D6851A4564}</x14:id>
        </ext>
      </extLst>
    </cfRule>
  </conditionalFormatting>
  <conditionalFormatting sqref="K285:M285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{EB6A0688-B7E9-45F1-8B3A-EC12AB46C6FC}</x14:id>
        </ext>
      </extLst>
    </cfRule>
  </conditionalFormatting>
  <conditionalFormatting sqref="G286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{87E55A77-431D-43D4-ADD9-5D6424579055}</x14:id>
        </ext>
      </extLst>
    </cfRule>
  </conditionalFormatting>
  <conditionalFormatting sqref="J286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{6D550735-C6D1-40CB-84CA-D3F53A2DCC23}</x14:id>
        </ext>
      </extLst>
    </cfRule>
  </conditionalFormatting>
  <conditionalFormatting sqref="K286:M286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{8DF54B32-303C-4675-9EDD-5063A165898A}</x14:id>
        </ext>
      </extLst>
    </cfRule>
  </conditionalFormatting>
  <conditionalFormatting sqref="P386:P388 P458 E385:P385 P380:P381 P401 B380:B381 B401 B389:P389 B397:P400 B392:P395 B390:B391 E390:P390 B453:P456 B383:B388 P383:P384 B338:G338 I338:P338 B339:P345 E379:P379 P378 B379:C379 B402:P406 B337:P337 B429:P435 P428 P436 P356 B355:C355 E355:P355 B415:P424 B426:P427 P425 B445:P448 P444 B408:P413 P407 B319:P326 E746 E784 B327:D327 F327:P327 B331:P335 B330:D330 F330:P330 B375:C377 B472:P476 B471:H471 J471:P471 E375:P377 B357:P357 B437:P443 B348:P350 B354:P354 B351:C353 E351:P353 B459:P464 B359:P362 C358:P358 B328:P329 E615:E616 E622 E798 B347:D347 F347:P347 B364:P374 B363:D363 F363:P363 B450:P451 B449:D449 F449:P449 B457:D457 F457:P457 B466:P467 B465:D465 F465:P465 B469:P470 B468:D468 F468:P468 B477:D477 F477:P477 E391:H391 J391:P391">
    <cfRule type="dataBar" priority="3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{98BB43E5-D6C3-45E6-8997-6D25FC2153C2}</x14:id>
        </ext>
      </extLst>
    </cfRule>
  </conditionalFormatting>
  <conditionalFormatting sqref="K254:M254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{17AEED38-C4B4-48D6-9597-FC293664CEB9}</x14:id>
        </ext>
      </extLst>
    </cfRule>
  </conditionalFormatting>
  <conditionalFormatting sqref="K253:M253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{7D4279B9-EA1D-49A0-9812-50CEC17F19A4}</x14:id>
        </ext>
      </extLst>
    </cfRule>
  </conditionalFormatting>
  <conditionalFormatting sqref="K252:M252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{1DA8E4D0-E1CF-435A-A9CE-E62CFF54BD8A}</x14:id>
        </ext>
      </extLst>
    </cfRule>
  </conditionalFormatting>
  <conditionalFormatting sqref="C252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{812B59FC-76EB-4C62-BBE1-1934D2274883}</x14:id>
        </ext>
      </extLst>
    </cfRule>
  </conditionalFormatting>
  <conditionalFormatting sqref="C266:C268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{AF495381-10A5-4020-9CF1-E6FBED3908CF}</x14:id>
        </ext>
      </extLst>
    </cfRule>
  </conditionalFormatting>
  <conditionalFormatting sqref="D266:D268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{64299C35-5BDB-42F0-98F2-9E27CADE05A6}</x14:id>
        </ext>
      </extLst>
    </cfRule>
  </conditionalFormatting>
  <conditionalFormatting sqref="G266:G268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{8F2320D5-DE11-497C-8FCA-EC7958594BA2}</x14:id>
        </ext>
      </extLst>
    </cfRule>
  </conditionalFormatting>
  <conditionalFormatting sqref="J266:M266 J267:J268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{E9292C1B-B702-4E66-8E4C-2FEB99C280F5}</x14:id>
        </ext>
      </extLst>
    </cfRule>
  </conditionalFormatting>
  <conditionalFormatting sqref="J266:J268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{23BD341D-9C94-4BCE-B370-F2F2AF8013A9}</x14:id>
        </ext>
      </extLst>
    </cfRule>
  </conditionalFormatting>
  <conditionalFormatting sqref="B436:N436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{C83A1432-94D0-4F4E-BF3F-4AB89F179585}</x14:id>
        </ext>
      </extLst>
    </cfRule>
  </conditionalFormatting>
  <conditionalFormatting sqref="B356:C356 E356:N356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{921F462C-5AB6-493F-8A01-1BB8AE0364AB}</x14:id>
        </ext>
      </extLst>
    </cfRule>
  </conditionalFormatting>
  <conditionalFormatting sqref="K251:M251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{BACB4856-CD3F-40C2-895C-13BC4BEEA528}</x14:id>
        </ext>
      </extLst>
    </cfRule>
  </conditionalFormatting>
  <conditionalFormatting sqref="D355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{0B550E73-EB37-4D8E-AE8F-FD6DAF9E828F}</x14:id>
        </ext>
      </extLst>
    </cfRule>
  </conditionalFormatting>
  <conditionalFormatting sqref="D356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{A1FBF80B-0E1C-4503-9CDB-005589C1FB82}</x14:id>
        </ext>
      </extLst>
    </cfRule>
  </conditionalFormatting>
  <conditionalFormatting sqref="D541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{22342CD7-9A86-4D5C-94E5-67C381B8C426}</x14:id>
        </ext>
      </extLst>
    </cfRule>
  </conditionalFormatting>
  <conditionalFormatting sqref="D576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{D433DF04-536B-4EA3-BE63-E46AB0708DCF}</x14:id>
        </ext>
      </extLst>
    </cfRule>
  </conditionalFormatting>
  <conditionalFormatting sqref="D578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{8E2D0271-0E68-4468-B392-52CE42853F55}</x14:id>
        </ext>
      </extLst>
    </cfRule>
  </conditionalFormatting>
  <conditionalFormatting sqref="D627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{8C2B8D71-5ED0-41A9-BC64-E690DB059548}</x14:id>
        </ext>
      </extLst>
    </cfRule>
  </conditionalFormatting>
  <conditionalFormatting sqref="D652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{15CB970A-DB41-4106-816B-39180677191C}</x14:id>
        </ext>
      </extLst>
    </cfRule>
  </conditionalFormatting>
  <conditionalFormatting sqref="D653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{4EA4E1E3-7F6C-4D0D-9DFC-779423ACEBE6}</x14:id>
        </ext>
      </extLst>
    </cfRule>
  </conditionalFormatting>
  <conditionalFormatting sqref="D654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{69C67EE1-BCD6-405E-972F-C44694811F77}</x14:id>
        </ext>
      </extLst>
    </cfRule>
  </conditionalFormatting>
  <conditionalFormatting sqref="D790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{3AB01426-7701-4ADE-98C9-46EABAF8E09F}</x14:id>
        </ext>
      </extLst>
    </cfRule>
  </conditionalFormatting>
  <conditionalFormatting sqref="D791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{87DC15E5-5A08-45C1-BCEE-7974FA20CE0D}</x14:id>
        </ext>
      </extLst>
    </cfRule>
  </conditionalFormatting>
  <conditionalFormatting sqref="K250:M250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{962CC258-E623-46F3-8E6B-B59D37E1180E}</x14:id>
        </ext>
      </extLst>
    </cfRule>
  </conditionalFormatting>
  <conditionalFormatting sqref="K249:M249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{3A58DC52-6B39-4F27-A0D0-8765011B03B9}</x14:id>
        </ext>
      </extLst>
    </cfRule>
  </conditionalFormatting>
  <conditionalFormatting sqref="K248:M248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{372536EE-10C5-49E4-B8D5-1B7D943FCC6A}</x14:id>
        </ext>
      </extLst>
    </cfRule>
  </conditionalFormatting>
  <conditionalFormatting sqref="K247:M247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{A2FD07CF-0A19-45DD-A3DF-A0DE4E254BA1}</x14:id>
        </ext>
      </extLst>
    </cfRule>
  </conditionalFormatting>
  <conditionalFormatting sqref="K246:M246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{565DFE63-E4FD-4B28-A14C-4FCA5FEA4D72}</x14:id>
        </ext>
      </extLst>
    </cfRule>
  </conditionalFormatting>
  <conditionalFormatting sqref="K245:M24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{7C937A41-F1CA-4BA8-883D-1C6549C54825}</x14:id>
        </ext>
      </extLst>
    </cfRule>
  </conditionalFormatting>
  <conditionalFormatting sqref="K244:M244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{2AA2ACA7-2AEA-4B89-BF56-7DF3849A1523}</x14:id>
        </ext>
      </extLst>
    </cfRule>
  </conditionalFormatting>
  <conditionalFormatting sqref="K243:M243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{4AB80014-95B9-411B-8402-5042D6795476}</x14:id>
        </ext>
      </extLst>
    </cfRule>
  </conditionalFormatting>
  <conditionalFormatting sqref="K242:M242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{80B1CED9-D5F3-4C30-8925-EDB6EE5EB6BD}</x14:id>
        </ext>
      </extLst>
    </cfRule>
  </conditionalFormatting>
  <conditionalFormatting sqref="J241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{263110D0-B805-4CFA-AC33-4146A2330F42}</x14:id>
        </ext>
      </extLst>
    </cfRule>
  </conditionalFormatting>
  <conditionalFormatting sqref="C241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{42DAE04D-E4BB-4895-8F44-306324A5A7D8}</x14:id>
        </ext>
      </extLst>
    </cfRule>
  </conditionalFormatting>
  <conditionalFormatting sqref="D241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{4A1C511E-2244-441D-BA3A-3878E6079AC1}</x14:id>
        </ext>
      </extLst>
    </cfRule>
  </conditionalFormatting>
  <conditionalFormatting sqref="G241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{CD2FF41C-FA7F-4000-BEAC-1FA666527C80}</x14:id>
        </ext>
      </extLst>
    </cfRule>
  </conditionalFormatting>
  <conditionalFormatting sqref="K241:M241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{507DFA45-57AE-49D0-ABA6-790B42F70142}</x14:id>
        </ext>
      </extLst>
    </cfRule>
  </conditionalFormatting>
  <conditionalFormatting sqref="K239:M240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{18D478E8-3C62-470F-8769-C407069212C2}</x14:id>
        </ext>
      </extLst>
    </cfRule>
  </conditionalFormatting>
  <conditionalFormatting sqref="K238:M238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{1E9AB0B4-2424-4AA0-949D-F867B00D3996}</x14:id>
        </ext>
      </extLst>
    </cfRule>
  </conditionalFormatting>
  <conditionalFormatting sqref="J236:J237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{DA0D2313-EA15-4504-BB79-7DB6CB69BDEA}</x14:id>
        </ext>
      </extLst>
    </cfRule>
  </conditionalFormatting>
  <conditionalFormatting sqref="C236:C237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{9AC526CE-0405-4860-B64E-FC3B1CC33633}</x14:id>
        </ext>
      </extLst>
    </cfRule>
  </conditionalFormatting>
  <conditionalFormatting sqref="D236:D237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{7E05B0B7-CCF0-4070-A399-912DFE485055}</x14:id>
        </ext>
      </extLst>
    </cfRule>
  </conditionalFormatting>
  <conditionalFormatting sqref="G236:G237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{361F076B-4D17-42E6-9E6D-1F33F0C91DB5}</x14:id>
        </ext>
      </extLst>
    </cfRule>
  </conditionalFormatting>
  <conditionalFormatting sqref="K236:M237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{1AA29C7B-2555-45B9-AFD6-35BB019F71D7}</x14:id>
        </ext>
      </extLst>
    </cfRule>
  </conditionalFormatting>
  <conditionalFormatting sqref="J235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{D96E1995-7925-4A62-8F97-982A35B1691F}</x14:id>
        </ext>
      </extLst>
    </cfRule>
  </conditionalFormatting>
  <conditionalFormatting sqref="D235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{26F3ADB6-5C99-4950-9B33-8C95D4C0F8C8}</x14:id>
        </ext>
      </extLst>
    </cfRule>
  </conditionalFormatting>
  <conditionalFormatting sqref="G235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{187F37B5-52DA-495E-A087-B17B39882BE8}</x14:id>
        </ext>
      </extLst>
    </cfRule>
  </conditionalFormatting>
  <conditionalFormatting sqref="K235:M235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{C39EAF1D-357B-4ECB-9535-BB00FC948963}</x14:id>
        </ext>
      </extLst>
    </cfRule>
  </conditionalFormatting>
  <conditionalFormatting sqref="K234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{BACD230C-E667-4384-94B3-DE26560C496E}</x14:id>
        </ext>
      </extLst>
    </cfRule>
  </conditionalFormatting>
  <conditionalFormatting sqref="K233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{41051B71-F399-45D8-8928-3BD26EBEA883}</x14:id>
        </ext>
      </extLst>
    </cfRule>
  </conditionalFormatting>
  <conditionalFormatting sqref="L234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{D958D98B-99A0-4C70-A9FA-BE254F57A18B}</x14:id>
        </ext>
      </extLst>
    </cfRule>
  </conditionalFormatting>
  <conditionalFormatting sqref="M234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{9AE0D5CA-2435-47F0-B3F6-36ED14D0355D}</x14:id>
        </ext>
      </extLst>
    </cfRule>
  </conditionalFormatting>
  <conditionalFormatting sqref="L233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{DB302D05-8964-4103-848C-BC88AAB06854}</x14:id>
        </ext>
      </extLst>
    </cfRule>
  </conditionalFormatting>
  <conditionalFormatting sqref="M23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{3EF3CF8C-2C99-48E6-B589-246F7F694740}</x14:id>
        </ext>
      </extLst>
    </cfRule>
  </conditionalFormatting>
  <conditionalFormatting sqref="B425:D425 F425:N425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{D5F8DB2C-A8B5-4DF1-B465-352491F07D3E}</x14:id>
        </ext>
      </extLst>
    </cfRule>
  </conditionalFormatting>
  <conditionalFormatting sqref="B444:N44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{EA668AF8-FB10-4B40-8C9D-51DB50520CC1}</x14:id>
        </ext>
      </extLst>
    </cfRule>
  </conditionalFormatting>
  <conditionalFormatting sqref="O49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{96D87C37-530D-44A8-A9AC-CC7A228A88AC}</x14:id>
        </ext>
      </extLst>
    </cfRule>
  </conditionalFormatting>
  <conditionalFormatting sqref="B407:N407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{FA3396F9-ED0E-4759-921E-16E49450585A}</x14:id>
        </ext>
      </extLst>
    </cfRule>
  </conditionalFormatting>
  <conditionalFormatting sqref="L274:M274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{9FE32031-E64B-46F5-B8D8-2D75CC88AE8D}</x14:id>
        </ext>
      </extLst>
    </cfRule>
  </conditionalFormatting>
  <conditionalFormatting sqref="K267:M268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{EE1B9FFC-57C2-4BCE-87CB-35AA02D8575C}</x14:id>
        </ext>
      </extLst>
    </cfRule>
  </conditionalFormatting>
  <conditionalFormatting sqref="K27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{442D04AE-7690-42F1-877E-AB97058D93B5}</x14:id>
        </ext>
      </extLst>
    </cfRule>
  </conditionalFormatting>
  <conditionalFormatting sqref="L278:M278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{8160E4D3-172D-4416-8A60-4CD2D93656CD}</x14:id>
        </ext>
      </extLst>
    </cfRule>
  </conditionalFormatting>
  <conditionalFormatting sqref="K27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{9512DFD9-A31F-448B-BBBE-F1CA66936151}</x14:id>
        </ext>
      </extLst>
    </cfRule>
  </conditionalFormatting>
  <conditionalFormatting sqref="L277:M27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{D2718F63-6C93-4D92-BA9F-3D7646FBD3F7}</x14:id>
        </ext>
      </extLst>
    </cfRule>
  </conditionalFormatting>
  <conditionalFormatting sqref="K27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{3D62EC4D-5F73-45D0-AEEE-93C973D1C5F8}</x14:id>
        </ext>
      </extLst>
    </cfRule>
  </conditionalFormatting>
  <conditionalFormatting sqref="J279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{F19CD17E-5891-456A-A001-F636BBEEA3D5}</x14:id>
        </ext>
      </extLst>
    </cfRule>
  </conditionalFormatting>
  <conditionalFormatting sqref="L279:M279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{3AEA32ED-E2C0-44D0-A692-4659357BBEF9}</x14:id>
        </ext>
      </extLst>
    </cfRule>
  </conditionalFormatting>
  <conditionalFormatting sqref="K279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{90379C37-53E2-4E1F-B47D-7761CE427FFA}</x14:id>
        </ext>
      </extLst>
    </cfRule>
  </conditionalFormatting>
  <conditionalFormatting sqref="J280:J28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{1BAF860E-48D4-4C93-8647-C680765F8D68}</x14:id>
        </ext>
      </extLst>
    </cfRule>
  </conditionalFormatting>
  <conditionalFormatting sqref="L280:M28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{A0444164-B097-4B31-B45A-81F743CC3B4A}</x14:id>
        </ext>
      </extLst>
    </cfRule>
  </conditionalFormatting>
  <conditionalFormatting sqref="K28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{F8C151C5-04CC-46B9-A188-54E0C6112B72}</x14:id>
        </ext>
      </extLst>
    </cfRule>
  </conditionalFormatting>
  <conditionalFormatting sqref="L281:M28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{F073F7DF-1D91-4558-996F-98CBF880F4AE}</x14:id>
        </ext>
      </extLst>
    </cfRule>
  </conditionalFormatting>
  <conditionalFormatting sqref="K281:K2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{8189CA3A-F28A-49E2-B747-4B694781969A}</x14:id>
        </ext>
      </extLst>
    </cfRule>
  </conditionalFormatting>
  <conditionalFormatting sqref="O57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{84254FDA-614D-482C-86FC-76613179B98E}</x14:id>
        </ext>
      </extLst>
    </cfRule>
  </conditionalFormatting>
  <pageMargins left="0.25" right="0.25" top="0.75" bottom="0.75" header="0.3" footer="0.3"/>
  <pageSetup scale="54" fitToHeight="0" orientation="landscape" r:id="rId1"/>
  <headerFooter>
    <oddFooter>Page &amp;P of &amp;N</oddFooter>
  </headerFooter>
  <customProperties>
    <customPr name="_pios_id" r:id="rId2"/>
  </customProperties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07B64-745E-4E16-9A3B-E18CE24D6B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C386:C387 E386:O388</xm:sqref>
        </x14:conditionalFormatting>
        <x14:conditionalFormatting xmlns:xm="http://schemas.microsoft.com/office/excel/2006/main">
          <x14:cfRule type="dataBar" id="{3B0A4371-8AC7-402D-9CB9-F653D397F6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D387:D388</xm:sqref>
        </x14:conditionalFormatting>
        <x14:conditionalFormatting xmlns:xm="http://schemas.microsoft.com/office/excel/2006/main">
          <x14:cfRule type="dataBar" id="{9FAF36E0-476C-42B0-BE56-D7115945DE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E380:O380 C380</xm:sqref>
        </x14:conditionalFormatting>
        <x14:conditionalFormatting xmlns:xm="http://schemas.microsoft.com/office/excel/2006/main">
          <x14:cfRule type="dataBar" id="{DBA23AA2-8124-4902-BE2C-3BBE1A2344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E381:O381 C381</xm:sqref>
        </x14:conditionalFormatting>
        <x14:conditionalFormatting xmlns:xm="http://schemas.microsoft.com/office/excel/2006/main">
          <x14:cfRule type="dataBar" id="{36B90C0C-C9FF-4C3B-BEC5-8558CBFA9A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E401:M401 C401 E383:F383 H383:O383 C383 O401</xm:sqref>
        </x14:conditionalFormatting>
        <x14:conditionalFormatting xmlns:xm="http://schemas.microsoft.com/office/excel/2006/main">
          <x14:cfRule type="dataBar" id="{96A0C0B6-CD6C-42C4-A00A-E0038DE3A4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G383</xm:sqref>
        </x14:conditionalFormatting>
        <x14:conditionalFormatting xmlns:xm="http://schemas.microsoft.com/office/excel/2006/main">
          <x14:cfRule type="dataBar" id="{BBD0026A-DA55-4E70-BC29-D7625506BC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E384:F384 C384 H384:O384</xm:sqref>
        </x14:conditionalFormatting>
        <x14:conditionalFormatting xmlns:xm="http://schemas.microsoft.com/office/excel/2006/main">
          <x14:cfRule type="dataBar" id="{9133A109-F8DA-40AA-A273-6933390C74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G384</xm:sqref>
        </x14:conditionalFormatting>
        <x14:conditionalFormatting xmlns:xm="http://schemas.microsoft.com/office/excel/2006/main">
          <x14:cfRule type="dataBar" id="{79506C5C-23D7-4EBF-8F84-AB8EC0CA55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B396:D396 F396:P396</xm:sqref>
        </x14:conditionalFormatting>
        <x14:conditionalFormatting xmlns:xm="http://schemas.microsoft.com/office/excel/2006/main">
          <x14:cfRule type="dataBar" id="{DD1543A9-69E0-4B70-B6AA-9F0608509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B458:D458 F458:O458</xm:sqref>
        </x14:conditionalFormatting>
        <x14:conditionalFormatting xmlns:xm="http://schemas.microsoft.com/office/excel/2006/main">
          <x14:cfRule type="dataBar" id="{C0B70F8D-0C5D-4AA8-983B-B8C53CC940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B452:P452</xm:sqref>
        </x14:conditionalFormatting>
        <x14:conditionalFormatting xmlns:xm="http://schemas.microsoft.com/office/excel/2006/main">
          <x14:cfRule type="dataBar" id="{7AC6651E-E783-470A-8739-1713D10D12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B382 P382</xm:sqref>
        </x14:conditionalFormatting>
        <x14:conditionalFormatting xmlns:xm="http://schemas.microsoft.com/office/excel/2006/main">
          <x14:cfRule type="dataBar" id="{113ADBC2-A7CE-4E12-9FA6-CEC478009E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E382:O382 C382</xm:sqref>
        </x14:conditionalFormatting>
        <x14:conditionalFormatting xmlns:xm="http://schemas.microsoft.com/office/excel/2006/main">
          <x14:cfRule type="dataBar" id="{5DA8DBBB-0554-43D5-A69A-65516E1B6F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E378:O378 B378:C378</xm:sqref>
        </x14:conditionalFormatting>
        <x14:conditionalFormatting xmlns:xm="http://schemas.microsoft.com/office/excel/2006/main">
          <x14:cfRule type="dataBar" id="{992B01A7-6157-4D86-9AE7-E5DDB7B3F5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N401</xm:sqref>
        </x14:conditionalFormatting>
        <x14:conditionalFormatting xmlns:xm="http://schemas.microsoft.com/office/excel/2006/main">
          <x14:cfRule type="dataBar" id="{06260658-1D78-4F5B-A1F3-D2F5216B10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B346:P346</xm:sqref>
        </x14:conditionalFormatting>
        <x14:conditionalFormatting xmlns:xm="http://schemas.microsoft.com/office/excel/2006/main">
          <x14:cfRule type="dataBar" id="{8698B0E8-12CF-4BE2-B05D-FA52606C85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B414:P414</xm:sqref>
        </x14:conditionalFormatting>
        <x14:conditionalFormatting xmlns:xm="http://schemas.microsoft.com/office/excel/2006/main">
          <x14:cfRule type="dataBar" id="{2A1B511B-EEC0-4F8B-8B68-64E2A9EFF0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C485</xm:sqref>
        </x14:conditionalFormatting>
        <x14:conditionalFormatting xmlns:xm="http://schemas.microsoft.com/office/excel/2006/main">
          <x14:cfRule type="dataBar" id="{AB9BD4F0-A014-4DF1-AF47-BE26EC114C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C693</xm:sqref>
        </x14:conditionalFormatting>
        <x14:conditionalFormatting xmlns:xm="http://schemas.microsoft.com/office/excel/2006/main">
          <x14:cfRule type="dataBar" id="{348A3723-7CFB-45D7-8107-5A2C373F1C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C695</xm:sqref>
        </x14:conditionalFormatting>
        <x14:conditionalFormatting xmlns:xm="http://schemas.microsoft.com/office/excel/2006/main">
          <x14:cfRule type="dataBar" id="{7C9E6AC9-6048-43ED-A0AF-B797E9F7FB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C670</xm:sqref>
        </x14:conditionalFormatting>
        <x14:conditionalFormatting xmlns:xm="http://schemas.microsoft.com/office/excel/2006/main">
          <x14:cfRule type="dataBar" id="{44133F23-7781-4CD9-B184-C8684B38A0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J228:J234 J310 J242:J257 J238:J240</xm:sqref>
        </x14:conditionalFormatting>
        <x14:conditionalFormatting xmlns:xm="http://schemas.microsoft.com/office/excel/2006/main">
          <x14:cfRule type="dataBar" id="{21F88227-A049-4D2D-B357-503A8A7E9D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J318</xm:sqref>
        </x14:conditionalFormatting>
        <x14:conditionalFormatting xmlns:xm="http://schemas.microsoft.com/office/excel/2006/main">
          <x14:cfRule type="dataBar" id="{94188197-7F07-45C4-9AC5-68E1FE6236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C318</xm:sqref>
        </x14:conditionalFormatting>
        <x14:conditionalFormatting xmlns:xm="http://schemas.microsoft.com/office/excel/2006/main">
          <x14:cfRule type="dataBar" id="{C70F88A9-5F39-4B46-9591-0F87F0880C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C308:C315 C306 C303 C296:C301 C294 C288:C292 C253:C257 C242:C251 C238:C240 C228:C235</xm:sqref>
        </x14:conditionalFormatting>
        <x14:conditionalFormatting xmlns:xm="http://schemas.microsoft.com/office/excel/2006/main">
          <x14:cfRule type="dataBar" id="{01ABCEA0-2454-44C9-8889-CF081CFEED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D318</xm:sqref>
        </x14:conditionalFormatting>
        <x14:conditionalFormatting xmlns:xm="http://schemas.microsoft.com/office/excel/2006/main">
          <x14:cfRule type="dataBar" id="{5D498207-0209-43D2-B9AA-D38272609F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D308:D315 D228:D234 D306 D303 D296:D301 D294 D288:D292 D242:D250 D238:D240 D252:D257</xm:sqref>
        </x14:conditionalFormatting>
        <x14:conditionalFormatting xmlns:xm="http://schemas.microsoft.com/office/excel/2006/main">
          <x14:cfRule type="dataBar" id="{32812F57-FC88-4F1E-92CE-4C66432237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J317</xm:sqref>
        </x14:conditionalFormatting>
        <x14:conditionalFormatting xmlns:xm="http://schemas.microsoft.com/office/excel/2006/main">
          <x14:cfRule type="dataBar" id="{3DAE400A-C7FF-431D-8EBE-3727361F4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C317</xm:sqref>
        </x14:conditionalFormatting>
        <x14:conditionalFormatting xmlns:xm="http://schemas.microsoft.com/office/excel/2006/main">
          <x14:cfRule type="dataBar" id="{B7EBC621-8F4D-4F5A-ABC2-F8FD998BD1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D317</xm:sqref>
        </x14:conditionalFormatting>
        <x14:conditionalFormatting xmlns:xm="http://schemas.microsoft.com/office/excel/2006/main">
          <x14:cfRule type="dataBar" id="{6B3C3293-A958-45AD-98A4-4AEA37FB4B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G318</xm:sqref>
        </x14:conditionalFormatting>
        <x14:conditionalFormatting xmlns:xm="http://schemas.microsoft.com/office/excel/2006/main">
          <x14:cfRule type="dataBar" id="{9A1D80AE-73F1-43D7-BC37-57EFD997BA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G228:G234 G314 G309:G312 G301 G298 G296 G294 G288 G242:G257 G238:G240</xm:sqref>
        </x14:conditionalFormatting>
        <x14:conditionalFormatting xmlns:xm="http://schemas.microsoft.com/office/excel/2006/main">
          <x14:cfRule type="dataBar" id="{FF67FBA2-2216-4000-804B-AF486E26F0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G317</xm:sqref>
        </x14:conditionalFormatting>
        <x14:conditionalFormatting xmlns:xm="http://schemas.microsoft.com/office/excel/2006/main">
          <x14:cfRule type="dataBar" id="{6042CDBD-29DC-4210-88F1-51CE48D09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J316</xm:sqref>
        </x14:conditionalFormatting>
        <x14:conditionalFormatting xmlns:xm="http://schemas.microsoft.com/office/excel/2006/main">
          <x14:cfRule type="dataBar" id="{111CD126-A649-4602-8C1F-884DEE72ED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C316</xm:sqref>
        </x14:conditionalFormatting>
        <x14:conditionalFormatting xmlns:xm="http://schemas.microsoft.com/office/excel/2006/main">
          <x14:cfRule type="dataBar" id="{0D6EB8FE-9EB5-4A3C-ACBE-A307EF7CA6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D316</xm:sqref>
        </x14:conditionalFormatting>
        <x14:conditionalFormatting xmlns:xm="http://schemas.microsoft.com/office/excel/2006/main">
          <x14:cfRule type="dataBar" id="{F05985D9-15A0-4192-AB1F-67E4CAC80D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G316</xm:sqref>
        </x14:conditionalFormatting>
        <x14:conditionalFormatting xmlns:xm="http://schemas.microsoft.com/office/excel/2006/main">
          <x14:cfRule type="dataBar" id="{EBA5E33C-96FD-4E26-8684-A6F56FDD7B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G315</xm:sqref>
        </x14:conditionalFormatting>
        <x14:conditionalFormatting xmlns:xm="http://schemas.microsoft.com/office/excel/2006/main">
          <x14:cfRule type="dataBar" id="{05E3BE11-1D00-4C24-9792-B15068D700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J315</xm:sqref>
        </x14:conditionalFormatting>
        <x14:conditionalFormatting xmlns:xm="http://schemas.microsoft.com/office/excel/2006/main">
          <x14:cfRule type="dataBar" id="{CEB6F6FF-79F9-4C57-A31A-57EDE1EC3A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J314</xm:sqref>
        </x14:conditionalFormatting>
        <x14:conditionalFormatting xmlns:xm="http://schemas.microsoft.com/office/excel/2006/main">
          <x14:cfRule type="dataBar" id="{13266A3F-7DDB-4E09-899E-4E555E30DD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G313</xm:sqref>
        </x14:conditionalFormatting>
        <x14:conditionalFormatting xmlns:xm="http://schemas.microsoft.com/office/excel/2006/main">
          <x14:cfRule type="dataBar" id="{D6DC12EB-804D-4CC1-AF3B-E5C54078F7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J313</xm:sqref>
        </x14:conditionalFormatting>
        <x14:conditionalFormatting xmlns:xm="http://schemas.microsoft.com/office/excel/2006/main">
          <x14:cfRule type="dataBar" id="{50AB763E-0F30-4CAE-A950-B502DF377A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K318:M318</xm:sqref>
        </x14:conditionalFormatting>
        <x14:conditionalFormatting xmlns:xm="http://schemas.microsoft.com/office/excel/2006/main">
          <x14:cfRule type="dataBar" id="{E927176D-1E6A-471A-93D5-3A2D099AAF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K317:M317</xm:sqref>
        </x14:conditionalFormatting>
        <x14:conditionalFormatting xmlns:xm="http://schemas.microsoft.com/office/excel/2006/main">
          <x14:cfRule type="dataBar" id="{6DF736C5-14FC-44C5-9E79-BE09EEE7DB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K316:M316</xm:sqref>
        </x14:conditionalFormatting>
        <x14:conditionalFormatting xmlns:xm="http://schemas.microsoft.com/office/excel/2006/main">
          <x14:cfRule type="dataBar" id="{62F45960-10A1-4160-AB26-AA38FF80F4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K315:M315</xm:sqref>
        </x14:conditionalFormatting>
        <x14:conditionalFormatting xmlns:xm="http://schemas.microsoft.com/office/excel/2006/main">
          <x14:cfRule type="dataBar" id="{8713F800-1FA4-4A2B-B66A-F8D359CB25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K314:M314</xm:sqref>
        </x14:conditionalFormatting>
        <x14:conditionalFormatting xmlns:xm="http://schemas.microsoft.com/office/excel/2006/main">
          <x14:cfRule type="dataBar" id="{140E7B9A-B384-4229-8D7E-41BF98D049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K313:M313</xm:sqref>
        </x14:conditionalFormatting>
        <x14:conditionalFormatting xmlns:xm="http://schemas.microsoft.com/office/excel/2006/main">
          <x14:cfRule type="dataBar" id="{811B48BE-9287-4E79-97E9-5694B31DF6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K257:M257 K228:M228 L229:M232</xm:sqref>
        </x14:conditionalFormatting>
        <x14:conditionalFormatting xmlns:xm="http://schemas.microsoft.com/office/excel/2006/main">
          <x14:cfRule type="dataBar" id="{BFFE9809-2872-4F0E-8B50-F46BBBA5EC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J312</xm:sqref>
        </x14:conditionalFormatting>
        <x14:conditionalFormatting xmlns:xm="http://schemas.microsoft.com/office/excel/2006/main">
          <x14:cfRule type="dataBar" id="{8B725D07-41DE-4959-935C-8C9738CE0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K312:M312</xm:sqref>
        </x14:conditionalFormatting>
        <x14:conditionalFormatting xmlns:xm="http://schemas.microsoft.com/office/excel/2006/main">
          <x14:cfRule type="dataBar" id="{8C3C8A65-4C41-41B8-9B56-F435A00FA4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J311</xm:sqref>
        </x14:conditionalFormatting>
        <x14:conditionalFormatting xmlns:xm="http://schemas.microsoft.com/office/excel/2006/main">
          <x14:cfRule type="dataBar" id="{FB6C12F4-2C41-45F2-B196-9A1853BFF4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K311:M311</xm:sqref>
        </x14:conditionalFormatting>
        <x14:conditionalFormatting xmlns:xm="http://schemas.microsoft.com/office/excel/2006/main">
          <x14:cfRule type="dataBar" id="{B11B3852-B72A-48F2-A95B-1FF5021725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K310:M310</xm:sqref>
        </x14:conditionalFormatting>
        <x14:conditionalFormatting xmlns:xm="http://schemas.microsoft.com/office/excel/2006/main">
          <x14:cfRule type="dataBar" id="{CC58B04E-9C6A-4B95-811D-2DB979FA6E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J309</xm:sqref>
        </x14:conditionalFormatting>
        <x14:conditionalFormatting xmlns:xm="http://schemas.microsoft.com/office/excel/2006/main">
          <x14:cfRule type="dataBar" id="{E6E4C829-820A-473D-A30A-6F64EE016F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K309:M309</xm:sqref>
        </x14:conditionalFormatting>
        <x14:conditionalFormatting xmlns:xm="http://schemas.microsoft.com/office/excel/2006/main">
          <x14:cfRule type="dataBar" id="{4F1DC3A0-64CB-45E6-B4F4-DA0C08727D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J308</xm:sqref>
        </x14:conditionalFormatting>
        <x14:conditionalFormatting xmlns:xm="http://schemas.microsoft.com/office/excel/2006/main">
          <x14:cfRule type="dataBar" id="{309752FE-D736-4B60-A780-334980191C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G308</xm:sqref>
        </x14:conditionalFormatting>
        <x14:conditionalFormatting xmlns:xm="http://schemas.microsoft.com/office/excel/2006/main">
          <x14:cfRule type="dataBar" id="{DC607A91-E8AF-46DC-8021-A9ECCD6863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K308:M308</xm:sqref>
        </x14:conditionalFormatting>
        <x14:conditionalFormatting xmlns:xm="http://schemas.microsoft.com/office/excel/2006/main">
          <x14:cfRule type="dataBar" id="{CEAD6A42-660C-403F-9FB6-8EE764CAF2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C307</xm:sqref>
        </x14:conditionalFormatting>
        <x14:conditionalFormatting xmlns:xm="http://schemas.microsoft.com/office/excel/2006/main">
          <x14:cfRule type="dataBar" id="{E1BA4CF3-66BB-4776-9A5D-FF4B53CF38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D307</xm:sqref>
        </x14:conditionalFormatting>
        <x14:conditionalFormatting xmlns:xm="http://schemas.microsoft.com/office/excel/2006/main">
          <x14:cfRule type="dataBar" id="{7E7D8FE1-64AA-48E0-88A0-5C4FC22167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J307</xm:sqref>
        </x14:conditionalFormatting>
        <x14:conditionalFormatting xmlns:xm="http://schemas.microsoft.com/office/excel/2006/main">
          <x14:cfRule type="dataBar" id="{3F1C2C9B-42B9-4281-9BE0-0EAF98493E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G307</xm:sqref>
        </x14:conditionalFormatting>
        <x14:conditionalFormatting xmlns:xm="http://schemas.microsoft.com/office/excel/2006/main">
          <x14:cfRule type="dataBar" id="{F67BD59B-BED8-4177-A770-F51C384F62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K307:M307</xm:sqref>
        </x14:conditionalFormatting>
        <x14:conditionalFormatting xmlns:xm="http://schemas.microsoft.com/office/excel/2006/main">
          <x14:cfRule type="dataBar" id="{3039F6E3-5550-404E-9594-62A9A190D1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J306</xm:sqref>
        </x14:conditionalFormatting>
        <x14:conditionalFormatting xmlns:xm="http://schemas.microsoft.com/office/excel/2006/main">
          <x14:cfRule type="dataBar" id="{234AD9B2-E85C-4832-9493-B35F8DDEF3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G306</xm:sqref>
        </x14:conditionalFormatting>
        <x14:conditionalFormatting xmlns:xm="http://schemas.microsoft.com/office/excel/2006/main">
          <x14:cfRule type="dataBar" id="{8F5B74C9-5F64-458A-BFC1-EA919B9AF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K306:M306</xm:sqref>
        </x14:conditionalFormatting>
        <x14:conditionalFormatting xmlns:xm="http://schemas.microsoft.com/office/excel/2006/main">
          <x14:cfRule type="dataBar" id="{A156410E-3E13-414D-AC49-EDD333CD15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C304:C305</xm:sqref>
        </x14:conditionalFormatting>
        <x14:conditionalFormatting xmlns:xm="http://schemas.microsoft.com/office/excel/2006/main">
          <x14:cfRule type="dataBar" id="{55C4D2BD-8CCA-483F-A5E0-FAF6548664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D304:D305</xm:sqref>
        </x14:conditionalFormatting>
        <x14:conditionalFormatting xmlns:xm="http://schemas.microsoft.com/office/excel/2006/main">
          <x14:cfRule type="dataBar" id="{C4389F39-E026-4E09-99F6-0B56BAF802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J304:J305</xm:sqref>
        </x14:conditionalFormatting>
        <x14:conditionalFormatting xmlns:xm="http://schemas.microsoft.com/office/excel/2006/main">
          <x14:cfRule type="dataBar" id="{DAB733A2-8C09-412D-8D94-01306D56A3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G304:G305</xm:sqref>
        </x14:conditionalFormatting>
        <x14:conditionalFormatting xmlns:xm="http://schemas.microsoft.com/office/excel/2006/main">
          <x14:cfRule type="dataBar" id="{12E254D6-F302-44C1-995C-B64C9528BC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K304:M305</xm:sqref>
        </x14:conditionalFormatting>
        <x14:conditionalFormatting xmlns:xm="http://schemas.microsoft.com/office/excel/2006/main">
          <x14:cfRule type="dataBar" id="{6903A867-A0D0-4EDC-9394-3FC4E7386C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J303</xm:sqref>
        </x14:conditionalFormatting>
        <x14:conditionalFormatting xmlns:xm="http://schemas.microsoft.com/office/excel/2006/main">
          <x14:cfRule type="dataBar" id="{592A17AD-CB04-4DD9-9E18-40C1B89835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G303</xm:sqref>
        </x14:conditionalFormatting>
        <x14:conditionalFormatting xmlns:xm="http://schemas.microsoft.com/office/excel/2006/main">
          <x14:cfRule type="dataBar" id="{F6ABE1E5-34EF-4FB8-9ACB-6DB21E49F7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K303:M303</xm:sqref>
        </x14:conditionalFormatting>
        <x14:conditionalFormatting xmlns:xm="http://schemas.microsoft.com/office/excel/2006/main">
          <x14:cfRule type="dataBar" id="{9A882B23-20B5-4577-AB6F-2275172842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C302</xm:sqref>
        </x14:conditionalFormatting>
        <x14:conditionalFormatting xmlns:xm="http://schemas.microsoft.com/office/excel/2006/main">
          <x14:cfRule type="dataBar" id="{EF9BF0C0-D58E-4CC8-B712-45EDBA7CF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D302</xm:sqref>
        </x14:conditionalFormatting>
        <x14:conditionalFormatting xmlns:xm="http://schemas.microsoft.com/office/excel/2006/main">
          <x14:cfRule type="dataBar" id="{34EB2DB6-C95D-41F4-ADAB-CFC1E7A831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J302</xm:sqref>
        </x14:conditionalFormatting>
        <x14:conditionalFormatting xmlns:xm="http://schemas.microsoft.com/office/excel/2006/main">
          <x14:cfRule type="dataBar" id="{23D637AF-F6F0-4861-B7C9-60D63D28A8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G302</xm:sqref>
        </x14:conditionalFormatting>
        <x14:conditionalFormatting xmlns:xm="http://schemas.microsoft.com/office/excel/2006/main">
          <x14:cfRule type="dataBar" id="{3CE78C90-1AD4-474F-A7BC-43898486E7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K302:M302</xm:sqref>
        </x14:conditionalFormatting>
        <x14:conditionalFormatting xmlns:xm="http://schemas.microsoft.com/office/excel/2006/main">
          <x14:cfRule type="dataBar" id="{157EBDB8-983E-4500-8C5D-70D88E4E40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J301</xm:sqref>
        </x14:conditionalFormatting>
        <x14:conditionalFormatting xmlns:xm="http://schemas.microsoft.com/office/excel/2006/main">
          <x14:cfRule type="dataBar" id="{989A0F7A-A321-44EB-9D15-2E8FE18910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K301:M301</xm:sqref>
        </x14:conditionalFormatting>
        <x14:conditionalFormatting xmlns:xm="http://schemas.microsoft.com/office/excel/2006/main">
          <x14:cfRule type="dataBar" id="{8B78AD37-8D67-4DC9-8C9B-00732E35A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J300</xm:sqref>
        </x14:conditionalFormatting>
        <x14:conditionalFormatting xmlns:xm="http://schemas.microsoft.com/office/excel/2006/main">
          <x14:cfRule type="dataBar" id="{096717AB-459C-41E0-B436-E4A6BFDBB8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G300</xm:sqref>
        </x14:conditionalFormatting>
        <x14:conditionalFormatting xmlns:xm="http://schemas.microsoft.com/office/excel/2006/main">
          <x14:cfRule type="dataBar" id="{9E47576C-3266-47D5-9710-E502622589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K300:M300</xm:sqref>
        </x14:conditionalFormatting>
        <x14:conditionalFormatting xmlns:xm="http://schemas.microsoft.com/office/excel/2006/main">
          <x14:cfRule type="dataBar" id="{BD8808A9-D1F6-4E36-B7BD-7B25E4D1B4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J299</xm:sqref>
        </x14:conditionalFormatting>
        <x14:conditionalFormatting xmlns:xm="http://schemas.microsoft.com/office/excel/2006/main">
          <x14:cfRule type="dataBar" id="{C53DB255-090D-4DC6-A71B-FB088DAE23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G299</xm:sqref>
        </x14:conditionalFormatting>
        <x14:conditionalFormatting xmlns:xm="http://schemas.microsoft.com/office/excel/2006/main">
          <x14:cfRule type="dataBar" id="{1F793642-F564-432E-B2F6-D06947ACD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K299:M299</xm:sqref>
        </x14:conditionalFormatting>
        <x14:conditionalFormatting xmlns:xm="http://schemas.microsoft.com/office/excel/2006/main">
          <x14:cfRule type="dataBar" id="{39D061B6-35B2-4CD8-8CF3-D989ED48EE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J298</xm:sqref>
        </x14:conditionalFormatting>
        <x14:conditionalFormatting xmlns:xm="http://schemas.microsoft.com/office/excel/2006/main">
          <x14:cfRule type="dataBar" id="{C9135BCE-A59F-45BB-A37E-ED18D93C29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K298:M298</xm:sqref>
        </x14:conditionalFormatting>
        <x14:conditionalFormatting xmlns:xm="http://schemas.microsoft.com/office/excel/2006/main">
          <x14:cfRule type="dataBar" id="{A44C2F3E-C47D-4485-8C8F-C8D3B974C9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J297</xm:sqref>
        </x14:conditionalFormatting>
        <x14:conditionalFormatting xmlns:xm="http://schemas.microsoft.com/office/excel/2006/main">
          <x14:cfRule type="dataBar" id="{024861F9-A670-4C25-80F9-8CF45BE463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G297</xm:sqref>
        </x14:conditionalFormatting>
        <x14:conditionalFormatting xmlns:xm="http://schemas.microsoft.com/office/excel/2006/main">
          <x14:cfRule type="dataBar" id="{ABAAE996-1E99-4AE8-838A-F6DE777F42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K297:M297</xm:sqref>
        </x14:conditionalFormatting>
        <x14:conditionalFormatting xmlns:xm="http://schemas.microsoft.com/office/excel/2006/main">
          <x14:cfRule type="dataBar" id="{90949C34-3FED-4569-99B0-FB79244343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J296</xm:sqref>
        </x14:conditionalFormatting>
        <x14:conditionalFormatting xmlns:xm="http://schemas.microsoft.com/office/excel/2006/main">
          <x14:cfRule type="dataBar" id="{01148C12-3074-45D4-9200-F9020574B0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K296:M296</xm:sqref>
        </x14:conditionalFormatting>
        <x14:conditionalFormatting xmlns:xm="http://schemas.microsoft.com/office/excel/2006/main">
          <x14:cfRule type="dataBar" id="{4C948BBA-CCEA-4048-A421-3FC6C12B2B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C295</xm:sqref>
        </x14:conditionalFormatting>
        <x14:conditionalFormatting xmlns:xm="http://schemas.microsoft.com/office/excel/2006/main">
          <x14:cfRule type="dataBar" id="{E469FB41-CFAD-41CE-A30E-5DAD2A391E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D295</xm:sqref>
        </x14:conditionalFormatting>
        <x14:conditionalFormatting xmlns:xm="http://schemas.microsoft.com/office/excel/2006/main">
          <x14:cfRule type="dataBar" id="{E9E27855-3E56-4965-B880-E767FCB42C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G295</xm:sqref>
        </x14:conditionalFormatting>
        <x14:conditionalFormatting xmlns:xm="http://schemas.microsoft.com/office/excel/2006/main">
          <x14:cfRule type="dataBar" id="{A9A95B75-7B4D-4D7D-ACBD-B95B220869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J295</xm:sqref>
        </x14:conditionalFormatting>
        <x14:conditionalFormatting xmlns:xm="http://schemas.microsoft.com/office/excel/2006/main">
          <x14:cfRule type="dataBar" id="{FC5C33A9-D9FC-4340-9E0C-8AC433AF31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K295:M295</xm:sqref>
        </x14:conditionalFormatting>
        <x14:conditionalFormatting xmlns:xm="http://schemas.microsoft.com/office/excel/2006/main">
          <x14:cfRule type="dataBar" id="{23DCD716-F5A3-4F16-BE59-2B9160EE84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J294</xm:sqref>
        </x14:conditionalFormatting>
        <x14:conditionalFormatting xmlns:xm="http://schemas.microsoft.com/office/excel/2006/main">
          <x14:cfRule type="dataBar" id="{A0113F31-0D83-416E-A00F-6853FAF761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K294:M294</xm:sqref>
        </x14:conditionalFormatting>
        <x14:conditionalFormatting xmlns:xm="http://schemas.microsoft.com/office/excel/2006/main">
          <x14:cfRule type="dataBar" id="{9D152AC2-2301-409B-A9FD-22B2656155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C293</xm:sqref>
        </x14:conditionalFormatting>
        <x14:conditionalFormatting xmlns:xm="http://schemas.microsoft.com/office/excel/2006/main">
          <x14:cfRule type="dataBar" id="{144BA094-42A4-4A74-BD54-BD20CA13F1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D293</xm:sqref>
        </x14:conditionalFormatting>
        <x14:conditionalFormatting xmlns:xm="http://schemas.microsoft.com/office/excel/2006/main">
          <x14:cfRule type="dataBar" id="{5C4AAEF2-015F-49A6-A0BA-2303065BC1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G293</xm:sqref>
        </x14:conditionalFormatting>
        <x14:conditionalFormatting xmlns:xm="http://schemas.microsoft.com/office/excel/2006/main">
          <x14:cfRule type="dataBar" id="{5A7C206E-FB1C-41CD-A4C0-8C35A7DF3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J293</xm:sqref>
        </x14:conditionalFormatting>
        <x14:conditionalFormatting xmlns:xm="http://schemas.microsoft.com/office/excel/2006/main">
          <x14:cfRule type="dataBar" id="{4CAE311A-03D6-441E-823E-0F0171D0F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K293:M293</xm:sqref>
        </x14:conditionalFormatting>
        <x14:conditionalFormatting xmlns:xm="http://schemas.microsoft.com/office/excel/2006/main">
          <x14:cfRule type="dataBar" id="{4797DAEE-7065-4AAE-AA31-7578E1944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J292</xm:sqref>
        </x14:conditionalFormatting>
        <x14:conditionalFormatting xmlns:xm="http://schemas.microsoft.com/office/excel/2006/main">
          <x14:cfRule type="dataBar" id="{A23A1EAA-4D30-4CBA-BF19-5FD1931EBE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G292</xm:sqref>
        </x14:conditionalFormatting>
        <x14:conditionalFormatting xmlns:xm="http://schemas.microsoft.com/office/excel/2006/main">
          <x14:cfRule type="dataBar" id="{15494D0D-841E-43C1-B993-A0BC68A46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K292:M292</xm:sqref>
        </x14:conditionalFormatting>
        <x14:conditionalFormatting xmlns:xm="http://schemas.microsoft.com/office/excel/2006/main">
          <x14:cfRule type="dataBar" id="{9A329185-B86B-4F75-B5FC-51876326FD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J291</xm:sqref>
        </x14:conditionalFormatting>
        <x14:conditionalFormatting xmlns:xm="http://schemas.microsoft.com/office/excel/2006/main">
          <x14:cfRule type="dataBar" id="{021D8C90-F253-4F22-8C93-F52B877A5D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G291</xm:sqref>
        </x14:conditionalFormatting>
        <x14:conditionalFormatting xmlns:xm="http://schemas.microsoft.com/office/excel/2006/main">
          <x14:cfRule type="dataBar" id="{50AEC74A-F493-4942-A6D5-D1F2B18388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K291:M291</xm:sqref>
        </x14:conditionalFormatting>
        <x14:conditionalFormatting xmlns:xm="http://schemas.microsoft.com/office/excel/2006/main">
          <x14:cfRule type="dataBar" id="{0100212E-5416-4846-8335-72B8BB03D1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J289:J290</xm:sqref>
        </x14:conditionalFormatting>
        <x14:conditionalFormatting xmlns:xm="http://schemas.microsoft.com/office/excel/2006/main">
          <x14:cfRule type="dataBar" id="{EAA3B288-E725-4DB1-A899-64333994BD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G289:G290</xm:sqref>
        </x14:conditionalFormatting>
        <x14:conditionalFormatting xmlns:xm="http://schemas.microsoft.com/office/excel/2006/main">
          <x14:cfRule type="dataBar" id="{7D27AFF4-753B-4450-A83E-2F6EC89491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K289:M290</xm:sqref>
        </x14:conditionalFormatting>
        <x14:conditionalFormatting xmlns:xm="http://schemas.microsoft.com/office/excel/2006/main">
          <x14:cfRule type="dataBar" id="{CD29CB28-EA1C-42C6-9AFA-E6842839C1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J288</xm:sqref>
        </x14:conditionalFormatting>
        <x14:conditionalFormatting xmlns:xm="http://schemas.microsoft.com/office/excel/2006/main">
          <x14:cfRule type="dataBar" id="{54881329-67F5-45C9-9F10-1DBEBD67A8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K288:M288</xm:sqref>
        </x14:conditionalFormatting>
        <x14:conditionalFormatting xmlns:xm="http://schemas.microsoft.com/office/excel/2006/main">
          <x14:cfRule type="dataBar" id="{14FD87B9-F4B5-438D-A1E8-ECDA4DC9AB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C287</xm:sqref>
        </x14:conditionalFormatting>
        <x14:conditionalFormatting xmlns:xm="http://schemas.microsoft.com/office/excel/2006/main">
          <x14:cfRule type="dataBar" id="{95AF8CAA-DAA6-470A-B727-A335D56044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D287</xm:sqref>
        </x14:conditionalFormatting>
        <x14:conditionalFormatting xmlns:xm="http://schemas.microsoft.com/office/excel/2006/main">
          <x14:cfRule type="dataBar" id="{FFBE8976-A63B-4999-BBEC-7C9F75ECBA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G287</xm:sqref>
        </x14:conditionalFormatting>
        <x14:conditionalFormatting xmlns:xm="http://schemas.microsoft.com/office/excel/2006/main">
          <x14:cfRule type="dataBar" id="{E34B9093-270F-4BA0-9C75-B62234D53C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J287</xm:sqref>
        </x14:conditionalFormatting>
        <x14:conditionalFormatting xmlns:xm="http://schemas.microsoft.com/office/excel/2006/main">
          <x14:cfRule type="dataBar" id="{C30B1489-1C0D-442D-A964-BC60C05E62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K287:M287</xm:sqref>
        </x14:conditionalFormatting>
        <x14:conditionalFormatting xmlns:xm="http://schemas.microsoft.com/office/excel/2006/main">
          <x14:cfRule type="dataBar" id="{19872D5C-1D96-4707-85CF-586C72E9C1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B336:P336</xm:sqref>
        </x14:conditionalFormatting>
        <x14:conditionalFormatting xmlns:xm="http://schemas.microsoft.com/office/excel/2006/main">
          <x14:cfRule type="dataBar" id="{18B0ACC2-8B41-4189-A5A2-B048999E90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B428:O428</xm:sqref>
        </x14:conditionalFormatting>
        <x14:conditionalFormatting xmlns:xm="http://schemas.microsoft.com/office/excel/2006/main">
          <x14:cfRule type="dataBar" id="{075B2190-9D13-408B-BBD2-98CF1165C6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K255:M256</xm:sqref>
        </x14:conditionalFormatting>
        <x14:conditionalFormatting xmlns:xm="http://schemas.microsoft.com/office/excel/2006/main">
          <x14:cfRule type="dataBar" id="{C174C0D3-6984-4739-BD68-73E308B4FA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K258:M259</xm:sqref>
        </x14:conditionalFormatting>
        <x14:conditionalFormatting xmlns:xm="http://schemas.microsoft.com/office/excel/2006/main">
          <x14:cfRule type="dataBar" id="{132DB8E8-5D99-47EA-8749-A9E821B1F1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K260:M260</xm:sqref>
        </x14:conditionalFormatting>
        <x14:conditionalFormatting xmlns:xm="http://schemas.microsoft.com/office/excel/2006/main">
          <x14:cfRule type="dataBar" id="{CCE95F3C-9A4B-48D4-A1F8-4C24DC028C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K261:M261</xm:sqref>
        </x14:conditionalFormatting>
        <x14:conditionalFormatting xmlns:xm="http://schemas.microsoft.com/office/excel/2006/main">
          <x14:cfRule type="dataBar" id="{1460B5F2-1EB7-42E4-B5A0-A807628821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K262:M262</xm:sqref>
        </x14:conditionalFormatting>
        <x14:conditionalFormatting xmlns:xm="http://schemas.microsoft.com/office/excel/2006/main">
          <x14:cfRule type="dataBar" id="{10EA8A2C-1B3E-4061-90C6-B2CA6EBDDC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J258:J265 J269:J270</xm:sqref>
        </x14:conditionalFormatting>
        <x14:conditionalFormatting xmlns:xm="http://schemas.microsoft.com/office/excel/2006/main">
          <x14:cfRule type="dataBar" id="{92BAEF60-851D-4EF1-B823-A50B999FB7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C258:C265 C269:C271</xm:sqref>
        </x14:conditionalFormatting>
        <x14:conditionalFormatting xmlns:xm="http://schemas.microsoft.com/office/excel/2006/main">
          <x14:cfRule type="dataBar" id="{97DB2510-4767-4CE3-BEDB-F7BC927FC5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D258:D262 D269:D271 D265</xm:sqref>
        </x14:conditionalFormatting>
        <x14:conditionalFormatting xmlns:xm="http://schemas.microsoft.com/office/excel/2006/main">
          <x14:cfRule type="dataBar" id="{49F0046F-3297-4FCA-9F9B-00738A82F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G258:G265 G269:G270</xm:sqref>
        </x14:conditionalFormatting>
        <x14:conditionalFormatting xmlns:xm="http://schemas.microsoft.com/office/excel/2006/main">
          <x14:cfRule type="dataBar" id="{ED841F7C-2498-429E-B6A6-D6B594BDED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K263:M263</xm:sqref>
        </x14:conditionalFormatting>
        <x14:conditionalFormatting xmlns:xm="http://schemas.microsoft.com/office/excel/2006/main">
          <x14:cfRule type="dataBar" id="{85FA9296-082E-473C-8D8F-082A155B17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K264:M264</xm:sqref>
        </x14:conditionalFormatting>
        <x14:conditionalFormatting xmlns:xm="http://schemas.microsoft.com/office/excel/2006/main">
          <x14:cfRule type="dataBar" id="{D5E1ABC6-299C-4F66-8099-58C1DAA2FD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K265:M265</xm:sqref>
        </x14:conditionalFormatting>
        <x14:conditionalFormatting xmlns:xm="http://schemas.microsoft.com/office/excel/2006/main">
          <x14:cfRule type="dataBar" id="{12A56E3D-DFA4-4491-8B08-140C3EA0A8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K269:M269</xm:sqref>
        </x14:conditionalFormatting>
        <x14:conditionalFormatting xmlns:xm="http://schemas.microsoft.com/office/excel/2006/main">
          <x14:cfRule type="dataBar" id="{6DE42CCC-69E7-44C3-8B58-B24F518D2E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K270:M270</xm:sqref>
        </x14:conditionalFormatting>
        <x14:conditionalFormatting xmlns:xm="http://schemas.microsoft.com/office/excel/2006/main">
          <x14:cfRule type="dataBar" id="{5DEDA24E-29C4-4DE6-90D7-6E754B07F6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J271</xm:sqref>
        </x14:conditionalFormatting>
        <x14:conditionalFormatting xmlns:xm="http://schemas.microsoft.com/office/excel/2006/main">
          <x14:cfRule type="dataBar" id="{6044868D-0FA0-4153-9674-F8602556F2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G271</xm:sqref>
        </x14:conditionalFormatting>
        <x14:conditionalFormatting xmlns:xm="http://schemas.microsoft.com/office/excel/2006/main">
          <x14:cfRule type="dataBar" id="{9AE1A4CD-2EAF-4AB5-A81C-A5CD1AB67C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K271:M271</xm:sqref>
        </x14:conditionalFormatting>
        <x14:conditionalFormatting xmlns:xm="http://schemas.microsoft.com/office/excel/2006/main">
          <x14:cfRule type="dataBar" id="{E4B073E6-0B06-4E07-821E-19C06FBED5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C272</xm:sqref>
        </x14:conditionalFormatting>
        <x14:conditionalFormatting xmlns:xm="http://schemas.microsoft.com/office/excel/2006/main">
          <x14:cfRule type="dataBar" id="{47B5D036-D6E4-4198-8A54-38547FA242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D272</xm:sqref>
        </x14:conditionalFormatting>
        <x14:conditionalFormatting xmlns:xm="http://schemas.microsoft.com/office/excel/2006/main">
          <x14:cfRule type="dataBar" id="{C5572308-D61D-44CC-ABBC-65F8129DD9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J272</xm:sqref>
        </x14:conditionalFormatting>
        <x14:conditionalFormatting xmlns:xm="http://schemas.microsoft.com/office/excel/2006/main">
          <x14:cfRule type="dataBar" id="{2232702A-185F-4F25-9D36-74B76C3AC8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G272</xm:sqref>
        </x14:conditionalFormatting>
        <x14:conditionalFormatting xmlns:xm="http://schemas.microsoft.com/office/excel/2006/main">
          <x14:cfRule type="dataBar" id="{D376AD87-03A0-424B-8F9E-0A40F1F4DD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K272:M272</xm:sqref>
        </x14:conditionalFormatting>
        <x14:conditionalFormatting xmlns:xm="http://schemas.microsoft.com/office/excel/2006/main">
          <x14:cfRule type="dataBar" id="{CC952D04-E9B8-4E81-ABF4-89C51CE4D2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C273:C275</xm:sqref>
        </x14:conditionalFormatting>
        <x14:conditionalFormatting xmlns:xm="http://schemas.microsoft.com/office/excel/2006/main">
          <x14:cfRule type="dataBar" id="{17B1006B-D682-49F5-909E-D652D7B87F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D273:D274</xm:sqref>
        </x14:conditionalFormatting>
        <x14:conditionalFormatting xmlns:xm="http://schemas.microsoft.com/office/excel/2006/main">
          <x14:cfRule type="dataBar" id="{7369A81F-A4CD-4F37-A10D-802BB8546B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J273:J274</xm:sqref>
        </x14:conditionalFormatting>
        <x14:conditionalFormatting xmlns:xm="http://schemas.microsoft.com/office/excel/2006/main">
          <x14:cfRule type="dataBar" id="{9157F1FC-9F7C-456B-8B56-8A20EF059C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G273:G274</xm:sqref>
        </x14:conditionalFormatting>
        <x14:conditionalFormatting xmlns:xm="http://schemas.microsoft.com/office/excel/2006/main">
          <x14:cfRule type="dataBar" id="{9E071A9B-1FEF-4019-B619-CE817CA7B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K273:M273</xm:sqref>
        </x14:conditionalFormatting>
        <x14:conditionalFormatting xmlns:xm="http://schemas.microsoft.com/office/excel/2006/main">
          <x14:cfRule type="dataBar" id="{5752C772-21CA-47D2-91DB-01A2D637F3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D275</xm:sqref>
        </x14:conditionalFormatting>
        <x14:conditionalFormatting xmlns:xm="http://schemas.microsoft.com/office/excel/2006/main">
          <x14:cfRule type="dataBar" id="{235BBEA6-BA26-466F-885F-E0832E35DA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J275</xm:sqref>
        </x14:conditionalFormatting>
        <x14:conditionalFormatting xmlns:xm="http://schemas.microsoft.com/office/excel/2006/main">
          <x14:cfRule type="dataBar" id="{66DF095A-8B3D-4A3D-81FE-601A05F70F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G275</xm:sqref>
        </x14:conditionalFormatting>
        <x14:conditionalFormatting xmlns:xm="http://schemas.microsoft.com/office/excel/2006/main">
          <x14:cfRule type="dataBar" id="{C13623D8-56B9-4E19-A93B-AEBC0936A2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K275:M275</xm:sqref>
        </x14:conditionalFormatting>
        <x14:conditionalFormatting xmlns:xm="http://schemas.microsoft.com/office/excel/2006/main">
          <x14:cfRule type="dataBar" id="{3AF5B7A7-7B8C-439D-8FEA-7FC0D3D5F1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C276:C286</xm:sqref>
        </x14:conditionalFormatting>
        <x14:conditionalFormatting xmlns:xm="http://schemas.microsoft.com/office/excel/2006/main">
          <x14:cfRule type="dataBar" id="{BE0A4BB4-47AB-4876-A60F-25F0827314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D276:D282</xm:sqref>
        </x14:conditionalFormatting>
        <x14:conditionalFormatting xmlns:xm="http://schemas.microsoft.com/office/excel/2006/main">
          <x14:cfRule type="dataBar" id="{7EF73FE1-DBD7-41B0-ADBC-696F563F22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J276:J278</xm:sqref>
        </x14:conditionalFormatting>
        <x14:conditionalFormatting xmlns:xm="http://schemas.microsoft.com/office/excel/2006/main">
          <x14:cfRule type="dataBar" id="{F32CAE86-8FB5-41AB-855F-DF678F13D3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G276:G282</xm:sqref>
        </x14:conditionalFormatting>
        <x14:conditionalFormatting xmlns:xm="http://schemas.microsoft.com/office/excel/2006/main">
          <x14:cfRule type="dataBar" id="{C0131837-13BC-4C4E-8A7C-022300F4E5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K276:M276</xm:sqref>
        </x14:conditionalFormatting>
        <x14:conditionalFormatting xmlns:xm="http://schemas.microsoft.com/office/excel/2006/main">
          <x14:cfRule type="dataBar" id="{C29251D2-C96B-45D5-B07A-9BDFB4413D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D283:D286</xm:sqref>
        </x14:conditionalFormatting>
        <x14:conditionalFormatting xmlns:xm="http://schemas.microsoft.com/office/excel/2006/main">
          <x14:cfRule type="dataBar" id="{9F7DF703-4840-43F3-B2C9-A89DEF972A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J283</xm:sqref>
        </x14:conditionalFormatting>
        <x14:conditionalFormatting xmlns:xm="http://schemas.microsoft.com/office/excel/2006/main">
          <x14:cfRule type="dataBar" id="{F9B6C693-89E5-423A-BB2A-6AF5712308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G283</xm:sqref>
        </x14:conditionalFormatting>
        <x14:conditionalFormatting xmlns:xm="http://schemas.microsoft.com/office/excel/2006/main">
          <x14:cfRule type="dataBar" id="{E4146204-FA6D-4E6C-B37D-ECFC02AFAD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K283:M283</xm:sqref>
        </x14:conditionalFormatting>
        <x14:conditionalFormatting xmlns:xm="http://schemas.microsoft.com/office/excel/2006/main">
          <x14:cfRule type="dataBar" id="{2F1E6A2B-5452-4F72-ADC8-712D6D828F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J284</xm:sqref>
        </x14:conditionalFormatting>
        <x14:conditionalFormatting xmlns:xm="http://schemas.microsoft.com/office/excel/2006/main">
          <x14:cfRule type="dataBar" id="{826BA611-D213-4D28-8EE4-0BA310CE37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G284:G285</xm:sqref>
        </x14:conditionalFormatting>
        <x14:conditionalFormatting xmlns:xm="http://schemas.microsoft.com/office/excel/2006/main">
          <x14:cfRule type="dataBar" id="{83DB230E-30A0-4E47-91FB-E841C8F210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K284:M284</xm:sqref>
        </x14:conditionalFormatting>
        <x14:conditionalFormatting xmlns:xm="http://schemas.microsoft.com/office/excel/2006/main">
          <x14:cfRule type="dataBar" id="{967FCB7B-545B-419F-B498-23D6851A45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J285</xm:sqref>
        </x14:conditionalFormatting>
        <x14:conditionalFormatting xmlns:xm="http://schemas.microsoft.com/office/excel/2006/main">
          <x14:cfRule type="dataBar" id="{EB6A0688-B7E9-45F1-8B3A-EC12AB46C6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K285:M285</xm:sqref>
        </x14:conditionalFormatting>
        <x14:conditionalFormatting xmlns:xm="http://schemas.microsoft.com/office/excel/2006/main">
          <x14:cfRule type="dataBar" id="{87E55A77-431D-43D4-ADD9-5D64245790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G286</xm:sqref>
        </x14:conditionalFormatting>
        <x14:conditionalFormatting xmlns:xm="http://schemas.microsoft.com/office/excel/2006/main">
          <x14:cfRule type="dataBar" id="{6D550735-C6D1-40CB-84CA-D3F53A2DCC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J286</xm:sqref>
        </x14:conditionalFormatting>
        <x14:conditionalFormatting xmlns:xm="http://schemas.microsoft.com/office/excel/2006/main">
          <x14:cfRule type="dataBar" id="{8DF54B32-303C-4675-9EDD-5063A16589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K286:M286</xm:sqref>
        </x14:conditionalFormatting>
        <x14:conditionalFormatting xmlns:xm="http://schemas.microsoft.com/office/excel/2006/main">
          <x14:cfRule type="dataBar" id="{98BB43E5-D6C3-45E6-8997-6D25FC2153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P386:P388 P458 E385:P385 P380:P381 P401 B380:B381 B401 B389:P389 B397:P400 B392:P395 B390:B391 E390:P390 B453:P456 B383:B388 P383:P384 B338:G338 I338:P338 B339:P345 E379:P379 P378 B379:C379 B402:P406 B337:P337 B429:P435 P428 P436 P356 B355:C355 E355:P355 B415:P424 B426:P427 P425 B445:P448 P444 B408:P413 P407 B319:P326 E746 E784 B327:D327 F327:P327 B331:P335 B330:D330 F330:P330 B375:C377 B472:P476 B471:H471 J471:P471 E375:P377 B357:P357 B437:P443 B348:P350 B354:P354 B351:C353 E351:P353 B459:P464 B359:P362 C358:P358 B328:P329 E615:E616 E622 E798 B347:D347 F347:P347 B364:P374 B363:D363 F363:P363 B450:P451 B449:D449 F449:P449 B457:D457 F457:P457 B466:P467 B465:D465 F465:P465 B469:P470 B468:D468 F468:P468 B477:D477 F477:P477 E391:H391 J391:P391</xm:sqref>
        </x14:conditionalFormatting>
        <x14:conditionalFormatting xmlns:xm="http://schemas.microsoft.com/office/excel/2006/main">
          <x14:cfRule type="dataBar" id="{17AEED38-C4B4-48D6-9597-FC293664CE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K254:M254</xm:sqref>
        </x14:conditionalFormatting>
        <x14:conditionalFormatting xmlns:xm="http://schemas.microsoft.com/office/excel/2006/main">
          <x14:cfRule type="dataBar" id="{7D4279B9-EA1D-49A0-9812-50CEC17F19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K253:M253</xm:sqref>
        </x14:conditionalFormatting>
        <x14:conditionalFormatting xmlns:xm="http://schemas.microsoft.com/office/excel/2006/main">
          <x14:cfRule type="dataBar" id="{1DA8E4D0-E1CF-435A-A9CE-E62CFF54BD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K252:M252</xm:sqref>
        </x14:conditionalFormatting>
        <x14:conditionalFormatting xmlns:xm="http://schemas.microsoft.com/office/excel/2006/main">
          <x14:cfRule type="dataBar" id="{812B59FC-76EB-4C62-BBE1-1934D22748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C252</xm:sqref>
        </x14:conditionalFormatting>
        <x14:conditionalFormatting xmlns:xm="http://schemas.microsoft.com/office/excel/2006/main">
          <x14:cfRule type="dataBar" id="{AF495381-10A5-4020-9CF1-E6FBED3908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C266:C268</xm:sqref>
        </x14:conditionalFormatting>
        <x14:conditionalFormatting xmlns:xm="http://schemas.microsoft.com/office/excel/2006/main">
          <x14:cfRule type="dataBar" id="{64299C35-5BDB-42F0-98F2-9E27CADE05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D266:D268</xm:sqref>
        </x14:conditionalFormatting>
        <x14:conditionalFormatting xmlns:xm="http://schemas.microsoft.com/office/excel/2006/main">
          <x14:cfRule type="dataBar" id="{8F2320D5-DE11-497C-8FCA-EC7958594B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G266:G268</xm:sqref>
        </x14:conditionalFormatting>
        <x14:conditionalFormatting xmlns:xm="http://schemas.microsoft.com/office/excel/2006/main">
          <x14:cfRule type="dataBar" id="{E9292C1B-B702-4E66-8E4C-2FEB99C280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J266:M266 J267:J268</xm:sqref>
        </x14:conditionalFormatting>
        <x14:conditionalFormatting xmlns:xm="http://schemas.microsoft.com/office/excel/2006/main">
          <x14:cfRule type="dataBar" id="{23BD341D-9C94-4BCE-B370-F2F2AF8013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J266:J268</xm:sqref>
        </x14:conditionalFormatting>
        <x14:conditionalFormatting xmlns:xm="http://schemas.microsoft.com/office/excel/2006/main">
          <x14:cfRule type="dataBar" id="{C83A1432-94D0-4F4E-BF3F-4AB89F1795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B436:N436</xm:sqref>
        </x14:conditionalFormatting>
        <x14:conditionalFormatting xmlns:xm="http://schemas.microsoft.com/office/excel/2006/main">
          <x14:cfRule type="dataBar" id="{921F462C-5AB6-493F-8A01-1BB8AE0364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B356:C356 E356:N356</xm:sqref>
        </x14:conditionalFormatting>
        <x14:conditionalFormatting xmlns:xm="http://schemas.microsoft.com/office/excel/2006/main">
          <x14:cfRule type="dataBar" id="{BACB4856-CD3F-40C2-895C-13BC4BEEA5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K251:M251</xm:sqref>
        </x14:conditionalFormatting>
        <x14:conditionalFormatting xmlns:xm="http://schemas.microsoft.com/office/excel/2006/main">
          <x14:cfRule type="dataBar" id="{0B550E73-EB37-4D8E-AE8F-FD6DAF9E82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D355</xm:sqref>
        </x14:conditionalFormatting>
        <x14:conditionalFormatting xmlns:xm="http://schemas.microsoft.com/office/excel/2006/main">
          <x14:cfRule type="dataBar" id="{A1FBF80B-0E1C-4503-9CDB-005589C1FB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D356</xm:sqref>
        </x14:conditionalFormatting>
        <x14:conditionalFormatting xmlns:xm="http://schemas.microsoft.com/office/excel/2006/main">
          <x14:cfRule type="dataBar" id="{22342CD7-9A86-4D5C-94E5-67C381B8C4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D541</xm:sqref>
        </x14:conditionalFormatting>
        <x14:conditionalFormatting xmlns:xm="http://schemas.microsoft.com/office/excel/2006/main">
          <x14:cfRule type="dataBar" id="{D433DF04-536B-4EA3-BE63-E46AB0708D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D576</xm:sqref>
        </x14:conditionalFormatting>
        <x14:conditionalFormatting xmlns:xm="http://schemas.microsoft.com/office/excel/2006/main">
          <x14:cfRule type="dataBar" id="{8E2D0271-0E68-4468-B392-52CE42853F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D578</xm:sqref>
        </x14:conditionalFormatting>
        <x14:conditionalFormatting xmlns:xm="http://schemas.microsoft.com/office/excel/2006/main">
          <x14:cfRule type="dataBar" id="{8C2B8D71-5ED0-41A9-BC64-E690DB0595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D627</xm:sqref>
        </x14:conditionalFormatting>
        <x14:conditionalFormatting xmlns:xm="http://schemas.microsoft.com/office/excel/2006/main">
          <x14:cfRule type="dataBar" id="{15CB970A-DB41-4106-816B-3918067719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D652</xm:sqref>
        </x14:conditionalFormatting>
        <x14:conditionalFormatting xmlns:xm="http://schemas.microsoft.com/office/excel/2006/main">
          <x14:cfRule type="dataBar" id="{4EA4E1E3-7F6C-4D0D-9DFC-779423ACEB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D653</xm:sqref>
        </x14:conditionalFormatting>
        <x14:conditionalFormatting xmlns:xm="http://schemas.microsoft.com/office/excel/2006/main">
          <x14:cfRule type="dataBar" id="{69C67EE1-BCD6-405E-972F-C44694811F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D654</xm:sqref>
        </x14:conditionalFormatting>
        <x14:conditionalFormatting xmlns:xm="http://schemas.microsoft.com/office/excel/2006/main">
          <x14:cfRule type="dataBar" id="{3AB01426-7701-4ADE-98C9-46EABAF8E0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D790</xm:sqref>
        </x14:conditionalFormatting>
        <x14:conditionalFormatting xmlns:xm="http://schemas.microsoft.com/office/excel/2006/main">
          <x14:cfRule type="dataBar" id="{87DC15E5-5A08-45C1-BCEE-7974FA20CE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D791</xm:sqref>
        </x14:conditionalFormatting>
        <x14:conditionalFormatting xmlns:xm="http://schemas.microsoft.com/office/excel/2006/main">
          <x14:cfRule type="dataBar" id="{962CC258-E623-46F3-8E6B-B59D37E118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K250:M250</xm:sqref>
        </x14:conditionalFormatting>
        <x14:conditionalFormatting xmlns:xm="http://schemas.microsoft.com/office/excel/2006/main">
          <x14:cfRule type="dataBar" id="{3A58DC52-6B39-4F27-A0D0-8765011B03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K249:M249</xm:sqref>
        </x14:conditionalFormatting>
        <x14:conditionalFormatting xmlns:xm="http://schemas.microsoft.com/office/excel/2006/main">
          <x14:cfRule type="dataBar" id="{372536EE-10C5-49E4-B8D5-1B7D943FCC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K248:M248</xm:sqref>
        </x14:conditionalFormatting>
        <x14:conditionalFormatting xmlns:xm="http://schemas.microsoft.com/office/excel/2006/main">
          <x14:cfRule type="dataBar" id="{A2FD07CF-0A19-45DD-A3DF-A0DE4E254B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K247:M247</xm:sqref>
        </x14:conditionalFormatting>
        <x14:conditionalFormatting xmlns:xm="http://schemas.microsoft.com/office/excel/2006/main">
          <x14:cfRule type="dataBar" id="{565DFE63-E4FD-4B28-A14C-4FCA5FEA4D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K246:M246</xm:sqref>
        </x14:conditionalFormatting>
        <x14:conditionalFormatting xmlns:xm="http://schemas.microsoft.com/office/excel/2006/main">
          <x14:cfRule type="dataBar" id="{7C937A41-F1CA-4BA8-883D-1C6549C548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K245:M245</xm:sqref>
        </x14:conditionalFormatting>
        <x14:conditionalFormatting xmlns:xm="http://schemas.microsoft.com/office/excel/2006/main">
          <x14:cfRule type="dataBar" id="{2AA2ACA7-2AEA-4B89-BF56-7DF3849A1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K244:M244</xm:sqref>
        </x14:conditionalFormatting>
        <x14:conditionalFormatting xmlns:xm="http://schemas.microsoft.com/office/excel/2006/main">
          <x14:cfRule type="dataBar" id="{4AB80014-95B9-411B-8402-5042D67954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K243:M243</xm:sqref>
        </x14:conditionalFormatting>
        <x14:conditionalFormatting xmlns:xm="http://schemas.microsoft.com/office/excel/2006/main">
          <x14:cfRule type="dataBar" id="{80B1CED9-D5F3-4C30-8925-EDB6EE5EB6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K242:M242</xm:sqref>
        </x14:conditionalFormatting>
        <x14:conditionalFormatting xmlns:xm="http://schemas.microsoft.com/office/excel/2006/main">
          <x14:cfRule type="dataBar" id="{263110D0-B805-4CFA-AC33-4146A2330F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J241</xm:sqref>
        </x14:conditionalFormatting>
        <x14:conditionalFormatting xmlns:xm="http://schemas.microsoft.com/office/excel/2006/main">
          <x14:cfRule type="dataBar" id="{42DAE04D-E4BB-4895-8F44-306324A5A7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C241</xm:sqref>
        </x14:conditionalFormatting>
        <x14:conditionalFormatting xmlns:xm="http://schemas.microsoft.com/office/excel/2006/main">
          <x14:cfRule type="dataBar" id="{4A1C511E-2244-441D-BA3A-3878E6079A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D241</xm:sqref>
        </x14:conditionalFormatting>
        <x14:conditionalFormatting xmlns:xm="http://schemas.microsoft.com/office/excel/2006/main">
          <x14:cfRule type="dataBar" id="{CD2FF41C-FA7F-4000-BEAC-1FA666527C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G241</xm:sqref>
        </x14:conditionalFormatting>
        <x14:conditionalFormatting xmlns:xm="http://schemas.microsoft.com/office/excel/2006/main">
          <x14:cfRule type="dataBar" id="{507DFA45-57AE-49D0-ABA6-790B42F701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K241:M241</xm:sqref>
        </x14:conditionalFormatting>
        <x14:conditionalFormatting xmlns:xm="http://schemas.microsoft.com/office/excel/2006/main">
          <x14:cfRule type="dataBar" id="{18D478E8-3C62-470F-8769-C407069212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K239:M240</xm:sqref>
        </x14:conditionalFormatting>
        <x14:conditionalFormatting xmlns:xm="http://schemas.microsoft.com/office/excel/2006/main">
          <x14:cfRule type="dataBar" id="{1E9AB0B4-2424-4AA0-949D-F867B00D39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K238:M238</xm:sqref>
        </x14:conditionalFormatting>
        <x14:conditionalFormatting xmlns:xm="http://schemas.microsoft.com/office/excel/2006/main">
          <x14:cfRule type="dataBar" id="{DA0D2313-EA15-4504-BB79-7DB6CB69BD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J236:J237</xm:sqref>
        </x14:conditionalFormatting>
        <x14:conditionalFormatting xmlns:xm="http://schemas.microsoft.com/office/excel/2006/main">
          <x14:cfRule type="dataBar" id="{9AC526CE-0405-4860-B64E-FC3B1CC336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C236:C237</xm:sqref>
        </x14:conditionalFormatting>
        <x14:conditionalFormatting xmlns:xm="http://schemas.microsoft.com/office/excel/2006/main">
          <x14:cfRule type="dataBar" id="{7E05B0B7-CCF0-4070-A399-912DFE4850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D236:D237</xm:sqref>
        </x14:conditionalFormatting>
        <x14:conditionalFormatting xmlns:xm="http://schemas.microsoft.com/office/excel/2006/main">
          <x14:cfRule type="dataBar" id="{361F076B-4D17-42E6-9E6D-1F33F0C91D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G236:G237</xm:sqref>
        </x14:conditionalFormatting>
        <x14:conditionalFormatting xmlns:xm="http://schemas.microsoft.com/office/excel/2006/main">
          <x14:cfRule type="dataBar" id="{1AA29C7B-2555-45B9-AFD6-35BB019F71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K236:M237</xm:sqref>
        </x14:conditionalFormatting>
        <x14:conditionalFormatting xmlns:xm="http://schemas.microsoft.com/office/excel/2006/main">
          <x14:cfRule type="dataBar" id="{D96E1995-7925-4A62-8F97-982A35B169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J235</xm:sqref>
        </x14:conditionalFormatting>
        <x14:conditionalFormatting xmlns:xm="http://schemas.microsoft.com/office/excel/2006/main">
          <x14:cfRule type="dataBar" id="{26F3ADB6-5C99-4950-9B33-8C95D4C0F8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D235</xm:sqref>
        </x14:conditionalFormatting>
        <x14:conditionalFormatting xmlns:xm="http://schemas.microsoft.com/office/excel/2006/main">
          <x14:cfRule type="dataBar" id="{187F37B5-52DA-495E-A087-B17B39882B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G235</xm:sqref>
        </x14:conditionalFormatting>
        <x14:conditionalFormatting xmlns:xm="http://schemas.microsoft.com/office/excel/2006/main">
          <x14:cfRule type="dataBar" id="{C39EAF1D-357B-4ECB-9535-BB00FC948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K235:M235</xm:sqref>
        </x14:conditionalFormatting>
        <x14:conditionalFormatting xmlns:xm="http://schemas.microsoft.com/office/excel/2006/main">
          <x14:cfRule type="dataBar" id="{BACD230C-E667-4384-94B3-DE26560C49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K234</xm:sqref>
        </x14:conditionalFormatting>
        <x14:conditionalFormatting xmlns:xm="http://schemas.microsoft.com/office/excel/2006/main">
          <x14:cfRule type="dataBar" id="{41051B71-F399-45D8-8928-3BD26EBEA8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K233</xm:sqref>
        </x14:conditionalFormatting>
        <x14:conditionalFormatting xmlns:xm="http://schemas.microsoft.com/office/excel/2006/main">
          <x14:cfRule type="dataBar" id="{D958D98B-99A0-4C70-A9FA-BE254F57A1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L234</xm:sqref>
        </x14:conditionalFormatting>
        <x14:conditionalFormatting xmlns:xm="http://schemas.microsoft.com/office/excel/2006/main">
          <x14:cfRule type="dataBar" id="{9AE0D5CA-2435-47F0-B3F6-36ED14D035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M234</xm:sqref>
        </x14:conditionalFormatting>
        <x14:conditionalFormatting xmlns:xm="http://schemas.microsoft.com/office/excel/2006/main">
          <x14:cfRule type="dataBar" id="{DB302D05-8964-4103-848C-BC88AAB068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L233</xm:sqref>
        </x14:conditionalFormatting>
        <x14:conditionalFormatting xmlns:xm="http://schemas.microsoft.com/office/excel/2006/main">
          <x14:cfRule type="dataBar" id="{3EF3CF8C-2C99-48E6-B589-246F7F6947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M233</xm:sqref>
        </x14:conditionalFormatting>
        <x14:conditionalFormatting xmlns:xm="http://schemas.microsoft.com/office/excel/2006/main">
          <x14:cfRule type="dataBar" id="{D5F8DB2C-A8B5-4DF1-B465-352491F07D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B425:D425 F425:N425</xm:sqref>
        </x14:conditionalFormatting>
        <x14:conditionalFormatting xmlns:xm="http://schemas.microsoft.com/office/excel/2006/main">
          <x14:cfRule type="dataBar" id="{EA668AF8-FB10-4B40-8C9D-51DB50520C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B444:N444</xm:sqref>
        </x14:conditionalFormatting>
        <x14:conditionalFormatting xmlns:xm="http://schemas.microsoft.com/office/excel/2006/main">
          <x14:cfRule type="dataBar" id="{96D87C37-530D-44A8-A9AC-CC7A228A88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O492</xm:sqref>
        </x14:conditionalFormatting>
        <x14:conditionalFormatting xmlns:xm="http://schemas.microsoft.com/office/excel/2006/main">
          <x14:cfRule type="dataBar" id="{FA3396F9-ED0E-4759-921E-16E4945058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B407:N407</xm:sqref>
        </x14:conditionalFormatting>
        <x14:conditionalFormatting xmlns:xm="http://schemas.microsoft.com/office/excel/2006/main">
          <x14:cfRule type="dataBar" id="{9FE32031-E64B-46F5-B8D8-2D75CC88AE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L274:M274</xm:sqref>
        </x14:conditionalFormatting>
        <x14:conditionalFormatting xmlns:xm="http://schemas.microsoft.com/office/excel/2006/main">
          <x14:cfRule type="dataBar" id="{EE1B9FFC-57C2-4BCE-87CB-35AA02D857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K267:M268</xm:sqref>
        </x14:conditionalFormatting>
        <x14:conditionalFormatting xmlns:xm="http://schemas.microsoft.com/office/excel/2006/main">
          <x14:cfRule type="dataBar" id="{442D04AE-7690-42F1-877E-AB97058D93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K274</xm:sqref>
        </x14:conditionalFormatting>
        <x14:conditionalFormatting xmlns:xm="http://schemas.microsoft.com/office/excel/2006/main">
          <x14:cfRule type="dataBar" id="{8160E4D3-172D-4416-8A60-4CD2D93656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L278:M278</xm:sqref>
        </x14:conditionalFormatting>
        <x14:conditionalFormatting xmlns:xm="http://schemas.microsoft.com/office/excel/2006/main">
          <x14:cfRule type="dataBar" id="{9512DFD9-A31F-448B-BBBE-F1CA669361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K278</xm:sqref>
        </x14:conditionalFormatting>
        <x14:conditionalFormatting xmlns:xm="http://schemas.microsoft.com/office/excel/2006/main">
          <x14:cfRule type="dataBar" id="{D2718F63-6C93-4D92-BA9F-3D7646FBD3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L277:M277</xm:sqref>
        </x14:conditionalFormatting>
        <x14:conditionalFormatting xmlns:xm="http://schemas.microsoft.com/office/excel/2006/main">
          <x14:cfRule type="dataBar" id="{3D62EC4D-5F73-45D0-AEEE-93C973D1C5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K277</xm:sqref>
        </x14:conditionalFormatting>
        <x14:conditionalFormatting xmlns:xm="http://schemas.microsoft.com/office/excel/2006/main">
          <x14:cfRule type="dataBar" id="{F19CD17E-5891-456A-A001-F636BBEEA3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J279</xm:sqref>
        </x14:conditionalFormatting>
        <x14:conditionalFormatting xmlns:xm="http://schemas.microsoft.com/office/excel/2006/main">
          <x14:cfRule type="dataBar" id="{3AEA32ED-E2C0-44D0-A692-4659357BBE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L279:M279</xm:sqref>
        </x14:conditionalFormatting>
        <x14:conditionalFormatting xmlns:xm="http://schemas.microsoft.com/office/excel/2006/main">
          <x14:cfRule type="dataBar" id="{90379C37-53E2-4E1F-B47D-7761CE427F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K279</xm:sqref>
        </x14:conditionalFormatting>
        <x14:conditionalFormatting xmlns:xm="http://schemas.microsoft.com/office/excel/2006/main">
          <x14:cfRule type="dataBar" id="{1BAF860E-48D4-4C93-8647-C680765F8D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J280:J282</xm:sqref>
        </x14:conditionalFormatting>
        <x14:conditionalFormatting xmlns:xm="http://schemas.microsoft.com/office/excel/2006/main">
          <x14:cfRule type="dataBar" id="{A0444164-B097-4B31-B45A-81F743CC3B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L280:M280</xm:sqref>
        </x14:conditionalFormatting>
        <x14:conditionalFormatting xmlns:xm="http://schemas.microsoft.com/office/excel/2006/main">
          <x14:cfRule type="dataBar" id="{F8C151C5-04CC-46B9-A188-54E0C6112B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K280</xm:sqref>
        </x14:conditionalFormatting>
        <x14:conditionalFormatting xmlns:xm="http://schemas.microsoft.com/office/excel/2006/main">
          <x14:cfRule type="dataBar" id="{F073F7DF-1D91-4558-996F-98CBF880F4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L281:M282</xm:sqref>
        </x14:conditionalFormatting>
        <x14:conditionalFormatting xmlns:xm="http://schemas.microsoft.com/office/excel/2006/main">
          <x14:cfRule type="dataBar" id="{8189CA3A-F28A-49E2-B747-4B69478196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K281:K282</xm:sqref>
        </x14:conditionalFormatting>
        <x14:conditionalFormatting xmlns:xm="http://schemas.microsoft.com/office/excel/2006/main">
          <x14:cfRule type="dataBar" id="{84254FDA-614D-482C-86FC-76613179B9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700-000000000000}">
          <x14:formula1>
            <xm:f>List!$F$4:$F$21</xm:f>
          </x14:formula1>
          <xm:sqref>C386:C387 C389 C548:C622 C417:C423 C392:C415 C287:C319 C430:C462 C425:C428 C624:C804 C321:C384 C465:C546 C228:C261</xm:sqref>
        </x14:dataValidation>
        <x14:dataValidation type="list" allowBlank="1" showInputMessage="1" showErrorMessage="1" xr:uid="{00000000-0002-0000-0700-000001000000}">
          <x14:formula1>
            <xm:f>List!$A$4:$A$21</xm:f>
          </x14:formula1>
          <xm:sqref>D387:D389 D392:D400 D402:D622 D287:D297 D299:D316 D252:D260 D624:D804 D228:D250 D318:D350 D354:D374</xm:sqref>
        </x14:dataValidation>
        <x14:dataValidation type="list" allowBlank="1" showInputMessage="1" showErrorMessage="1" xr:uid="{00000000-0002-0000-0700-000002000000}">
          <x14:formula1>
            <xm:f>List!$I$5:$I$6</xm:f>
          </x14:formula1>
          <xm:sqref>O445:O462 O669:O715 O626:O628 O426:O427 O632:O667 O429:O435 O493:O538 O624 O437:O443 O745:O804 O357:O362 O599:O622 O630 O408:O424 O364:O406 O465:O491 O594:O597 O572:O592 O717:O743 O540:O570 O331:O355</xm:sqref>
        </x14:dataValidation>
        <x14:dataValidation type="list" allowBlank="1" showInputMessage="1" showErrorMessage="1" xr:uid="{00000000-0002-0000-0700-000003000000}">
          <x14:formula1>
            <xm:f>List!$F$4:$F$23</xm:f>
          </x14:formula1>
          <xm:sqref>C429 C416 C424</xm:sqref>
        </x14:dataValidation>
        <x14:dataValidation type="list" allowBlank="1" showInputMessage="1" showErrorMessage="1" xr:uid="{00000000-0002-0000-0700-000004000000}">
          <x14:formula1>
            <xm:f>List!$F$4:$F$24</xm:f>
          </x14:formula1>
          <xm:sqref>C320 C463:C464</xm:sqref>
        </x14:dataValidation>
        <x14:dataValidation type="list" allowBlank="1" showInputMessage="1" showErrorMessage="1" xr:uid="{00000000-0002-0000-0700-000005000000}">
          <x14:formula1>
            <xm:f>List!$I$5:$I$7</xm:f>
          </x14:formula1>
          <xm:sqref>O492 O428 O629 O463:O464 O625 O623 O363 O319:O330 O571</xm:sqref>
        </x14:dataValidation>
        <x14:dataValidation type="list" allowBlank="1" showInputMessage="1" showErrorMessage="1" xr:uid="{00000000-0002-0000-0700-000006000000}">
          <x14:formula1>
            <xm:f>List!$A$4:$A$22</xm:f>
          </x14:formula1>
          <xm:sqref>D298 D261:D262 D265:D286</xm:sqref>
        </x14:dataValidation>
        <x14:dataValidation type="list" allowBlank="1" showInputMessage="1" showErrorMessage="1" xr:uid="{00000000-0002-0000-0700-000007000000}">
          <x14:formula1>
            <xm:f>List!$F$4:$F$9</xm:f>
          </x14:formula1>
          <xm:sqref>C262:C286</xm:sqref>
        </x14:dataValidation>
        <x14:dataValidation type="list" allowBlank="1" showInputMessage="1" showErrorMessage="1" xr:uid="{00000000-0002-0000-0700-000008000000}">
          <x14:formula1>
            <xm:f>List!$H$5:$H$7</xm:f>
          </x14:formula1>
          <xm:sqref>I266 J624:J804 J228:J622</xm:sqref>
        </x14:dataValidation>
        <x14:dataValidation type="list" allowBlank="1" showInputMessage="1" showErrorMessage="1" xr:uid="{00000000-0002-0000-0700-000009000000}">
          <x14:formula1>
            <xm:f>List!$A$4:$A$28</xm:f>
          </x14:formula1>
          <xm:sqref>D317</xm:sqref>
        </x14:dataValidation>
        <x14:dataValidation type="list" allowBlank="1" showInputMessage="1" showErrorMessage="1" xr:uid="{00000000-0002-0000-0700-00000A000000}">
          <x14:formula1>
            <xm:f>List!$D$4:$D$13</xm:f>
          </x14:formula1>
          <xm:sqref>G624:G804 G228:G622</xm:sqref>
        </x14:dataValidation>
        <x14:dataValidation type="list" allowBlank="1" showInputMessage="1" showErrorMessage="1" xr:uid="{00000000-0002-0000-0700-00000B000000}">
          <x14:formula1>
            <xm:f>'T:\Climate Change\Operations_Portfolio\CCG-GFDRR\2. Resource Management\1. FY18\Dashboard\[Japan SDTF Dashboard - 201711.xlsx]List'!#REF!</xm:f>
          </x14:formula1>
          <xm:sqref>G623 J623 C623:D623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 tint="-0.249977111117893"/>
  </sheetPr>
  <dimension ref="A1:L56"/>
  <sheetViews>
    <sheetView workbookViewId="0">
      <selection activeCell="F9" sqref="F9"/>
    </sheetView>
  </sheetViews>
  <sheetFormatPr defaultRowHeight="17.25"/>
  <cols>
    <col min="1" max="1" width="39.5" customWidth="1"/>
    <col min="2" max="2" width="21.625" style="143" customWidth="1"/>
    <col min="3" max="3" width="11.5" style="149" customWidth="1"/>
    <col min="4" max="4" width="10.5" style="149" customWidth="1"/>
    <col min="5" max="5" width="12.125" style="149" customWidth="1"/>
    <col min="6" max="6" width="23.5" bestFit="1" customWidth="1"/>
    <col min="7" max="7" width="17.25" style="143" customWidth="1"/>
    <col min="9" max="9" width="10.375" style="143" customWidth="1"/>
    <col min="10" max="10" width="11.375" customWidth="1"/>
    <col min="11" max="11" width="9" style="146"/>
  </cols>
  <sheetData>
    <row r="1" spans="1:12" ht="30">
      <c r="A1" s="140" t="s">
        <v>2022</v>
      </c>
      <c r="B1" s="141" t="s">
        <v>2858</v>
      </c>
      <c r="C1" s="141" t="s">
        <v>2024</v>
      </c>
      <c r="D1" s="141" t="s">
        <v>2859</v>
      </c>
      <c r="E1" s="141" t="s">
        <v>2026</v>
      </c>
      <c r="F1" s="142" t="s">
        <v>2025</v>
      </c>
      <c r="G1" s="141" t="s">
        <v>1594</v>
      </c>
      <c r="H1" s="142" t="s">
        <v>2027</v>
      </c>
      <c r="I1" s="141" t="s">
        <v>1653</v>
      </c>
      <c r="J1" s="141" t="s">
        <v>2029</v>
      </c>
      <c r="K1" s="147" t="s">
        <v>1656</v>
      </c>
      <c r="L1" s="142" t="s">
        <v>1600</v>
      </c>
    </row>
    <row r="2" spans="1:12" ht="34.5">
      <c r="A2" s="143" t="s">
        <v>3201</v>
      </c>
      <c r="B2" s="143" t="s">
        <v>3202</v>
      </c>
      <c r="C2" s="149" t="s">
        <v>182</v>
      </c>
      <c r="D2" s="148" t="s">
        <v>2866</v>
      </c>
      <c r="E2" s="149" t="s">
        <v>2882</v>
      </c>
      <c r="F2" s="144">
        <v>200000</v>
      </c>
      <c r="G2" s="143" t="s">
        <v>2863</v>
      </c>
      <c r="I2" s="143" t="s">
        <v>1654</v>
      </c>
      <c r="J2" s="145">
        <v>43542</v>
      </c>
      <c r="K2" s="146" t="s">
        <v>2007</v>
      </c>
    </row>
    <row r="3" spans="1:12" ht="34.5">
      <c r="A3" s="143" t="s">
        <v>3214</v>
      </c>
      <c r="B3" s="143" t="s">
        <v>3215</v>
      </c>
      <c r="C3" s="149" t="s">
        <v>385</v>
      </c>
      <c r="D3" s="148" t="s">
        <v>2866</v>
      </c>
      <c r="E3" s="149" t="s">
        <v>2882</v>
      </c>
      <c r="F3" s="144">
        <v>200000</v>
      </c>
      <c r="G3" s="143" t="s">
        <v>2863</v>
      </c>
      <c r="I3" s="143" t="s">
        <v>1654</v>
      </c>
      <c r="J3" s="145">
        <v>43558</v>
      </c>
      <c r="K3" s="146" t="s">
        <v>2007</v>
      </c>
    </row>
    <row r="4" spans="1:12" ht="34.5">
      <c r="A4" s="143" t="s">
        <v>3212</v>
      </c>
      <c r="B4" s="143" t="s">
        <v>3213</v>
      </c>
      <c r="C4" s="149" t="s">
        <v>657</v>
      </c>
      <c r="D4" s="148" t="s">
        <v>2866</v>
      </c>
      <c r="E4" s="149" t="s">
        <v>2882</v>
      </c>
      <c r="F4" s="144">
        <v>200000</v>
      </c>
      <c r="G4" s="143" t="s">
        <v>2863</v>
      </c>
      <c r="I4" s="143" t="s">
        <v>1654</v>
      </c>
      <c r="J4" s="145">
        <v>43558</v>
      </c>
      <c r="K4" s="146" t="s">
        <v>2007</v>
      </c>
    </row>
    <row r="5" spans="1:12" ht="51.75">
      <c r="A5" s="143" t="s">
        <v>166</v>
      </c>
      <c r="B5" s="143" t="s">
        <v>2867</v>
      </c>
      <c r="C5" s="149" t="s">
        <v>107</v>
      </c>
      <c r="D5" s="148" t="s">
        <v>2868</v>
      </c>
      <c r="E5" s="149" t="s">
        <v>2869</v>
      </c>
      <c r="F5" s="144">
        <v>2000000</v>
      </c>
      <c r="G5" s="143" t="s">
        <v>2863</v>
      </c>
      <c r="H5" t="s">
        <v>165</v>
      </c>
      <c r="I5" s="143" t="s">
        <v>2035</v>
      </c>
      <c r="J5" s="145">
        <v>43480</v>
      </c>
      <c r="K5" s="146" t="s">
        <v>2007</v>
      </c>
    </row>
    <row r="6" spans="1:12" ht="69">
      <c r="A6" s="143" t="s">
        <v>166</v>
      </c>
      <c r="B6" s="143" t="s">
        <v>2867</v>
      </c>
      <c r="C6" s="149" t="s">
        <v>107</v>
      </c>
      <c r="D6" s="148" t="s">
        <v>2870</v>
      </c>
      <c r="E6" s="149" t="s">
        <v>2871</v>
      </c>
      <c r="F6" s="144">
        <v>6000000</v>
      </c>
      <c r="G6" s="143" t="s">
        <v>2863</v>
      </c>
      <c r="I6" s="143" t="s">
        <v>1654</v>
      </c>
      <c r="J6" s="145">
        <v>43480</v>
      </c>
      <c r="K6" s="146" t="s">
        <v>2007</v>
      </c>
    </row>
    <row r="7" spans="1:12" ht="51.75">
      <c r="A7" s="143" t="s">
        <v>254</v>
      </c>
      <c r="B7" s="143" t="s">
        <v>2860</v>
      </c>
      <c r="C7" s="149" t="s">
        <v>84</v>
      </c>
      <c r="D7" s="148" t="s">
        <v>2861</v>
      </c>
      <c r="E7" s="149" t="s">
        <v>2862</v>
      </c>
      <c r="F7" s="144">
        <v>340000</v>
      </c>
      <c r="G7" s="143" t="s">
        <v>2863</v>
      </c>
      <c r="H7" t="s">
        <v>252</v>
      </c>
      <c r="I7" s="143" t="s">
        <v>2035</v>
      </c>
      <c r="J7" s="145">
        <v>43367</v>
      </c>
      <c r="K7" s="146" t="s">
        <v>2007</v>
      </c>
    </row>
    <row r="8" spans="1:12" ht="51.75">
      <c r="A8" s="153" t="s">
        <v>2872</v>
      </c>
      <c r="B8" s="150" t="s">
        <v>2873</v>
      </c>
      <c r="C8" s="151"/>
      <c r="D8" s="165" t="s">
        <v>2861</v>
      </c>
      <c r="E8" s="151" t="s">
        <v>2862</v>
      </c>
      <c r="F8" s="166">
        <v>875000</v>
      </c>
      <c r="G8" s="150" t="s">
        <v>2863</v>
      </c>
      <c r="H8" s="153" t="s">
        <v>509</v>
      </c>
      <c r="I8" s="150" t="s">
        <v>2035</v>
      </c>
      <c r="J8" s="154">
        <v>43313</v>
      </c>
      <c r="K8" s="155" t="s">
        <v>2007</v>
      </c>
      <c r="L8" s="153"/>
    </row>
    <row r="9" spans="1:12" ht="51.75">
      <c r="A9" t="s">
        <v>2874</v>
      </c>
      <c r="B9" s="143" t="s">
        <v>2875</v>
      </c>
      <c r="C9" s="149" t="s">
        <v>485</v>
      </c>
      <c r="D9" s="148" t="s">
        <v>2868</v>
      </c>
      <c r="E9" s="149" t="s">
        <v>2869</v>
      </c>
      <c r="F9" s="156">
        <v>1500000</v>
      </c>
      <c r="G9" s="143" t="s">
        <v>2863</v>
      </c>
      <c r="H9" t="s">
        <v>377</v>
      </c>
      <c r="I9" s="143" t="s">
        <v>2035</v>
      </c>
      <c r="J9" s="145">
        <v>43304</v>
      </c>
      <c r="K9" s="146" t="s">
        <v>2007</v>
      </c>
    </row>
    <row r="10" spans="1:12" s="153" customFormat="1" ht="51.75">
      <c r="A10" s="153" t="s">
        <v>545</v>
      </c>
      <c r="B10" s="150" t="s">
        <v>2876</v>
      </c>
      <c r="C10" s="151" t="s">
        <v>84</v>
      </c>
      <c r="D10" s="165" t="s">
        <v>2861</v>
      </c>
      <c r="E10" s="151" t="s">
        <v>2862</v>
      </c>
      <c r="F10" s="166">
        <v>650000</v>
      </c>
      <c r="G10" s="150" t="s">
        <v>2863</v>
      </c>
      <c r="H10" s="153" t="s">
        <v>543</v>
      </c>
      <c r="I10" s="150" t="s">
        <v>2035</v>
      </c>
      <c r="J10" s="154">
        <v>43278</v>
      </c>
      <c r="K10" s="155" t="s">
        <v>1658</v>
      </c>
    </row>
    <row r="11" spans="1:12" ht="51.75">
      <c r="A11" t="s">
        <v>567</v>
      </c>
      <c r="B11" s="143" t="s">
        <v>2877</v>
      </c>
      <c r="C11" s="149" t="s">
        <v>84</v>
      </c>
      <c r="D11" s="148" t="s">
        <v>2861</v>
      </c>
      <c r="E11" s="149" t="s">
        <v>2862</v>
      </c>
      <c r="F11" s="156">
        <v>82115</v>
      </c>
      <c r="G11" s="143" t="s">
        <v>2863</v>
      </c>
      <c r="H11" t="s">
        <v>566</v>
      </c>
      <c r="I11" s="143" t="s">
        <v>2035</v>
      </c>
      <c r="J11" s="145">
        <v>43278</v>
      </c>
      <c r="K11" s="146" t="s">
        <v>1658</v>
      </c>
    </row>
    <row r="12" spans="1:12" s="153" customFormat="1" ht="51.75">
      <c r="A12" s="153" t="s">
        <v>565</v>
      </c>
      <c r="B12" s="150" t="s">
        <v>2878</v>
      </c>
      <c r="C12" s="151" t="s">
        <v>84</v>
      </c>
      <c r="D12" s="165" t="s">
        <v>2861</v>
      </c>
      <c r="E12" s="151" t="s">
        <v>2862</v>
      </c>
      <c r="F12" s="166">
        <v>650000</v>
      </c>
      <c r="G12" s="150" t="s">
        <v>2863</v>
      </c>
      <c r="H12" s="153" t="s">
        <v>563</v>
      </c>
      <c r="I12" s="150" t="s">
        <v>2035</v>
      </c>
      <c r="J12" s="154">
        <v>43278</v>
      </c>
      <c r="K12" s="155" t="s">
        <v>1658</v>
      </c>
    </row>
    <row r="13" spans="1:12" ht="34.5">
      <c r="A13" s="143" t="s">
        <v>2879</v>
      </c>
      <c r="B13" s="143" t="s">
        <v>2880</v>
      </c>
      <c r="C13" s="149" t="s">
        <v>2881</v>
      </c>
      <c r="D13" s="149" t="s">
        <v>2866</v>
      </c>
      <c r="E13" s="149" t="s">
        <v>2882</v>
      </c>
      <c r="F13" s="144">
        <v>50000</v>
      </c>
      <c r="G13" s="143" t="s">
        <v>2863</v>
      </c>
      <c r="H13" s="149" t="s">
        <v>501</v>
      </c>
      <c r="I13" s="143" t="s">
        <v>2035</v>
      </c>
      <c r="J13" s="145">
        <v>43203</v>
      </c>
      <c r="K13" s="146" t="s">
        <v>1658</v>
      </c>
    </row>
    <row r="14" spans="1:12" s="153" customFormat="1" ht="34.5">
      <c r="A14" s="143" t="s">
        <v>703</v>
      </c>
      <c r="B14" s="143" t="s">
        <v>2883</v>
      </c>
      <c r="C14" s="149" t="s">
        <v>107</v>
      </c>
      <c r="D14" s="149" t="s">
        <v>2866</v>
      </c>
      <c r="E14" s="149" t="s">
        <v>2882</v>
      </c>
      <c r="F14" s="144">
        <v>50000</v>
      </c>
      <c r="G14" s="148" t="s">
        <v>2863</v>
      </c>
      <c r="H14"/>
      <c r="I14" s="143" t="s">
        <v>2035</v>
      </c>
      <c r="J14" s="145">
        <v>43194</v>
      </c>
      <c r="K14" s="146" t="s">
        <v>1658</v>
      </c>
      <c r="L14"/>
    </row>
    <row r="15" spans="1:12" ht="51.75">
      <c r="A15" s="150" t="s">
        <v>2884</v>
      </c>
      <c r="B15" s="150" t="s">
        <v>2885</v>
      </c>
      <c r="C15" s="151" t="s">
        <v>315</v>
      </c>
      <c r="D15" s="151" t="s">
        <v>2866</v>
      </c>
      <c r="E15" s="151" t="s">
        <v>2882</v>
      </c>
      <c r="F15" s="152">
        <v>25000</v>
      </c>
      <c r="G15" s="150" t="s">
        <v>2863</v>
      </c>
      <c r="H15" s="153"/>
      <c r="I15" s="150" t="s">
        <v>1654</v>
      </c>
      <c r="J15" s="154">
        <v>43194</v>
      </c>
      <c r="K15" s="155" t="s">
        <v>1658</v>
      </c>
      <c r="L15" s="153"/>
    </row>
    <row r="16" spans="1:12" s="153" customFormat="1" ht="34.5">
      <c r="A16" s="150" t="s">
        <v>738</v>
      </c>
      <c r="B16" s="150" t="s">
        <v>2886</v>
      </c>
      <c r="C16" s="151" t="s">
        <v>739</v>
      </c>
      <c r="D16" s="151" t="s">
        <v>2866</v>
      </c>
      <c r="E16" s="151" t="s">
        <v>2882</v>
      </c>
      <c r="F16" s="152">
        <v>50000</v>
      </c>
      <c r="G16" s="150" t="s">
        <v>2863</v>
      </c>
      <c r="H16" s="153" t="s">
        <v>736</v>
      </c>
      <c r="I16" s="150" t="s">
        <v>2035</v>
      </c>
      <c r="J16" s="154">
        <v>43185</v>
      </c>
      <c r="K16" s="155" t="s">
        <v>1658</v>
      </c>
    </row>
    <row r="17" spans="1:12" ht="34.5">
      <c r="A17" s="143" t="s">
        <v>2887</v>
      </c>
      <c r="B17" s="143" t="s">
        <v>2886</v>
      </c>
      <c r="C17" s="148" t="s">
        <v>485</v>
      </c>
      <c r="D17" s="149" t="s">
        <v>2866</v>
      </c>
      <c r="E17" s="149" t="s">
        <v>2882</v>
      </c>
      <c r="F17" s="144">
        <v>50000</v>
      </c>
      <c r="G17" s="143" t="s">
        <v>2863</v>
      </c>
      <c r="H17" t="s">
        <v>733</v>
      </c>
      <c r="I17" s="143" t="s">
        <v>2035</v>
      </c>
      <c r="J17" s="145">
        <v>43146</v>
      </c>
      <c r="K17" s="146" t="s">
        <v>1658</v>
      </c>
    </row>
    <row r="18" spans="1:12" s="153" customFormat="1" ht="34.5">
      <c r="A18" s="138" t="s">
        <v>2864</v>
      </c>
      <c r="B18" s="143" t="s">
        <v>2865</v>
      </c>
      <c r="C18" s="149" t="s">
        <v>84</v>
      </c>
      <c r="D18" s="148" t="s">
        <v>2866</v>
      </c>
      <c r="E18" s="149" t="s">
        <v>2882</v>
      </c>
      <c r="F18" s="144">
        <v>200000</v>
      </c>
      <c r="G18" s="143" t="s">
        <v>2863</v>
      </c>
      <c r="H18"/>
      <c r="I18" s="143" t="s">
        <v>1654</v>
      </c>
      <c r="J18" s="145"/>
      <c r="K18" s="146" t="s">
        <v>2007</v>
      </c>
      <c r="L18"/>
    </row>
    <row r="19" spans="1:12">
      <c r="A19" s="183"/>
      <c r="B19" s="183"/>
      <c r="C19" s="183"/>
      <c r="D19" s="183"/>
      <c r="E19" s="183"/>
      <c r="F19" s="184"/>
      <c r="G19" s="183"/>
      <c r="H19" s="184"/>
      <c r="I19" s="183"/>
      <c r="J19" s="183"/>
      <c r="K19" s="185"/>
      <c r="L19" s="184"/>
    </row>
    <row r="20" spans="1:12" s="153" customFormat="1">
      <c r="B20" s="150"/>
      <c r="C20" s="151"/>
      <c r="D20" s="151"/>
      <c r="E20" s="151"/>
      <c r="G20" s="150"/>
      <c r="I20" s="150"/>
      <c r="K20" s="155"/>
    </row>
    <row r="22" spans="1:12" s="153" customFormat="1">
      <c r="B22" s="150"/>
      <c r="C22" s="151"/>
      <c r="D22" s="151"/>
      <c r="E22" s="151"/>
      <c r="G22" s="150"/>
      <c r="I22" s="150"/>
      <c r="K22" s="155"/>
    </row>
    <row r="24" spans="1:12" s="153" customFormat="1">
      <c r="B24" s="150"/>
      <c r="C24" s="151"/>
      <c r="D24" s="151"/>
      <c r="E24" s="151"/>
      <c r="G24" s="150"/>
      <c r="I24" s="150"/>
      <c r="K24" s="155"/>
    </row>
    <row r="26" spans="1:12" s="153" customFormat="1">
      <c r="B26" s="150"/>
      <c r="C26" s="151"/>
      <c r="D26" s="151"/>
      <c r="E26" s="151"/>
      <c r="G26" s="150"/>
      <c r="I26" s="150"/>
      <c r="K26" s="155"/>
    </row>
    <row r="28" spans="1:12" s="153" customFormat="1">
      <c r="B28" s="150"/>
      <c r="C28" s="151"/>
      <c r="D28" s="151"/>
      <c r="E28" s="151"/>
      <c r="G28" s="150"/>
      <c r="I28" s="150"/>
      <c r="K28" s="155"/>
    </row>
    <row r="30" spans="1:12" s="153" customFormat="1">
      <c r="B30" s="150"/>
      <c r="C30" s="151"/>
      <c r="D30" s="151"/>
      <c r="E30" s="151"/>
      <c r="G30" s="150"/>
      <c r="I30" s="150"/>
      <c r="K30" s="155"/>
    </row>
    <row r="32" spans="1:12" s="153" customFormat="1">
      <c r="B32" s="150"/>
      <c r="C32" s="151"/>
      <c r="D32" s="151"/>
      <c r="E32" s="151"/>
      <c r="G32" s="150"/>
      <c r="I32" s="150"/>
      <c r="K32" s="155"/>
    </row>
    <row r="34" spans="2:11" s="153" customFormat="1">
      <c r="B34" s="150"/>
      <c r="C34" s="151"/>
      <c r="D34" s="151"/>
      <c r="E34" s="151"/>
      <c r="G34" s="150"/>
      <c r="I34" s="150"/>
      <c r="K34" s="155"/>
    </row>
    <row r="36" spans="2:11" s="153" customFormat="1">
      <c r="B36" s="150"/>
      <c r="C36" s="151"/>
      <c r="D36" s="151"/>
      <c r="E36" s="151"/>
      <c r="G36" s="150"/>
      <c r="I36" s="150"/>
      <c r="K36" s="155"/>
    </row>
    <row r="38" spans="2:11" s="153" customFormat="1">
      <c r="B38" s="150"/>
      <c r="C38" s="151"/>
      <c r="D38" s="151"/>
      <c r="E38" s="151"/>
      <c r="G38" s="150"/>
      <c r="I38" s="150"/>
      <c r="K38" s="155"/>
    </row>
    <row r="40" spans="2:11" s="153" customFormat="1">
      <c r="B40" s="150"/>
      <c r="C40" s="151"/>
      <c r="D40" s="151"/>
      <c r="E40" s="151"/>
      <c r="G40" s="150"/>
      <c r="I40" s="150"/>
      <c r="K40" s="155"/>
    </row>
    <row r="42" spans="2:11" s="153" customFormat="1">
      <c r="B42" s="150"/>
      <c r="C42" s="151"/>
      <c r="D42" s="151"/>
      <c r="E42" s="151"/>
      <c r="G42" s="150"/>
      <c r="I42" s="150"/>
      <c r="K42" s="155"/>
    </row>
    <row r="44" spans="2:11" s="153" customFormat="1">
      <c r="B44" s="150"/>
      <c r="C44" s="151"/>
      <c r="D44" s="151"/>
      <c r="E44" s="151"/>
      <c r="G44" s="150"/>
      <c r="I44" s="150"/>
      <c r="K44" s="155"/>
    </row>
    <row r="46" spans="2:11" s="153" customFormat="1">
      <c r="B46" s="150"/>
      <c r="C46" s="151"/>
      <c r="D46" s="151"/>
      <c r="E46" s="151"/>
      <c r="G46" s="150"/>
      <c r="I46" s="150"/>
      <c r="K46" s="155"/>
    </row>
    <row r="48" spans="2:11" s="153" customFormat="1">
      <c r="B48" s="150"/>
      <c r="C48" s="151"/>
      <c r="D48" s="151"/>
      <c r="E48" s="151"/>
      <c r="G48" s="150"/>
      <c r="I48" s="150"/>
      <c r="K48" s="155"/>
    </row>
    <row r="50" spans="2:11" s="153" customFormat="1">
      <c r="B50" s="150"/>
      <c r="C50" s="151"/>
      <c r="D50" s="151"/>
      <c r="E50" s="151"/>
      <c r="G50" s="150"/>
      <c r="I50" s="150"/>
      <c r="K50" s="155"/>
    </row>
    <row r="52" spans="2:11" s="153" customFormat="1">
      <c r="B52" s="150"/>
      <c r="C52" s="151"/>
      <c r="D52" s="151"/>
      <c r="E52" s="151"/>
      <c r="G52" s="150"/>
      <c r="I52" s="150"/>
      <c r="K52" s="155"/>
    </row>
    <row r="54" spans="2:11" s="153" customFormat="1">
      <c r="B54" s="150"/>
      <c r="C54" s="151"/>
      <c r="D54" s="151"/>
      <c r="E54" s="151"/>
      <c r="G54" s="150"/>
      <c r="I54" s="150"/>
      <c r="K54" s="155"/>
    </row>
    <row r="56" spans="2:11" s="153" customFormat="1">
      <c r="B56" s="150"/>
      <c r="C56" s="151"/>
      <c r="D56" s="151"/>
      <c r="E56" s="151"/>
      <c r="G56" s="150"/>
      <c r="I56" s="150"/>
      <c r="K56" s="155"/>
    </row>
  </sheetData>
  <autoFilter ref="A1:L19" xr:uid="{00000000-0009-0000-0000-000009000000}">
    <sortState ref="A2:L19">
      <sortCondition descending="1" ref="J1:J19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 tint="-0.249977111117893"/>
  </sheetPr>
  <dimension ref="A1:I40"/>
  <sheetViews>
    <sheetView workbookViewId="0">
      <selection sqref="A1:I40"/>
    </sheetView>
  </sheetViews>
  <sheetFormatPr defaultRowHeight="17.25"/>
  <cols>
    <col min="1" max="1" width="33.875" style="143" customWidth="1"/>
    <col min="2" max="2" width="18.125" style="143" customWidth="1"/>
    <col min="3" max="3" width="16.375" style="146" bestFit="1" customWidth="1"/>
    <col min="4" max="4" width="9.375" bestFit="1" customWidth="1"/>
    <col min="5" max="5" width="14.25" customWidth="1"/>
    <col min="6" max="6" width="13.625" style="156" customWidth="1"/>
    <col min="7" max="7" width="16" bestFit="1" customWidth="1"/>
    <col min="8" max="8" width="13.25" style="157" customWidth="1"/>
    <col min="9" max="9" width="10.875" customWidth="1"/>
  </cols>
  <sheetData>
    <row r="1" spans="1:9" ht="34.5">
      <c r="A1" s="143" t="s">
        <v>2888</v>
      </c>
      <c r="B1" s="143" t="s">
        <v>2858</v>
      </c>
      <c r="C1" s="146" t="s">
        <v>2889</v>
      </c>
      <c r="D1" t="s">
        <v>2890</v>
      </c>
      <c r="E1" t="s">
        <v>2024</v>
      </c>
      <c r="F1" s="156" t="s">
        <v>2891</v>
      </c>
      <c r="G1" t="s">
        <v>40</v>
      </c>
      <c r="H1" s="158" t="s">
        <v>2892</v>
      </c>
      <c r="I1" s="143" t="s">
        <v>1656</v>
      </c>
    </row>
    <row r="2" spans="1:9" ht="51.75">
      <c r="A2" s="143" t="s">
        <v>2893</v>
      </c>
      <c r="B2" s="143" t="s">
        <v>2894</v>
      </c>
      <c r="C2" s="146">
        <v>9384</v>
      </c>
      <c r="D2" t="s">
        <v>2895</v>
      </c>
      <c r="E2" t="s">
        <v>107</v>
      </c>
      <c r="F2" s="156">
        <v>49980</v>
      </c>
      <c r="G2" s="145">
        <v>43296</v>
      </c>
      <c r="H2" s="157">
        <v>4</v>
      </c>
      <c r="I2" s="143" t="s">
        <v>2007</v>
      </c>
    </row>
    <row r="3" spans="1:9" ht="34.5">
      <c r="A3" s="143" t="s">
        <v>2896</v>
      </c>
      <c r="B3" s="143" t="s">
        <v>2897</v>
      </c>
      <c r="C3" s="146">
        <v>9384</v>
      </c>
      <c r="D3" t="s">
        <v>2898</v>
      </c>
      <c r="E3" t="s">
        <v>2899</v>
      </c>
      <c r="F3" s="156">
        <v>40000</v>
      </c>
      <c r="G3" s="145">
        <v>43296</v>
      </c>
      <c r="H3" s="157">
        <v>4</v>
      </c>
      <c r="I3" s="143" t="s">
        <v>2007</v>
      </c>
    </row>
    <row r="4" spans="1:9" ht="34.5">
      <c r="A4" s="143" t="s">
        <v>2900</v>
      </c>
      <c r="B4" s="143" t="s">
        <v>2901</v>
      </c>
      <c r="D4" t="s">
        <v>2902</v>
      </c>
      <c r="E4" t="s">
        <v>1992</v>
      </c>
      <c r="F4" s="156">
        <v>50000</v>
      </c>
      <c r="G4" s="145">
        <v>43296</v>
      </c>
      <c r="H4" s="157">
        <v>4</v>
      </c>
      <c r="I4" s="143" t="s">
        <v>2007</v>
      </c>
    </row>
    <row r="5" spans="1:9" ht="86.25">
      <c r="A5" s="143" t="s">
        <v>2903</v>
      </c>
      <c r="B5" s="143" t="s">
        <v>2904</v>
      </c>
      <c r="C5" s="146">
        <v>9384</v>
      </c>
      <c r="D5" t="s">
        <v>2905</v>
      </c>
      <c r="F5" s="156">
        <v>50000</v>
      </c>
      <c r="G5" s="145">
        <v>43296</v>
      </c>
      <c r="H5" s="157">
        <v>4</v>
      </c>
      <c r="I5" s="143" t="s">
        <v>2007</v>
      </c>
    </row>
    <row r="6" spans="1:9" ht="51.75">
      <c r="A6" s="143" t="s">
        <v>2906</v>
      </c>
      <c r="B6" s="143" t="s">
        <v>2907</v>
      </c>
      <c r="C6" s="146">
        <v>9340</v>
      </c>
      <c r="D6" t="s">
        <v>2908</v>
      </c>
      <c r="E6" t="s">
        <v>2909</v>
      </c>
      <c r="F6" s="156">
        <v>50000</v>
      </c>
      <c r="G6" s="145">
        <v>43296</v>
      </c>
      <c r="H6" s="157">
        <v>4</v>
      </c>
      <c r="I6" t="s">
        <v>1658</v>
      </c>
    </row>
    <row r="7" spans="1:9" ht="51.75">
      <c r="A7" s="143" t="s">
        <v>2910</v>
      </c>
      <c r="B7" s="143" t="s">
        <v>2911</v>
      </c>
      <c r="C7" s="146">
        <v>9246</v>
      </c>
      <c r="D7" t="s">
        <v>2912</v>
      </c>
      <c r="E7" t="s">
        <v>1446</v>
      </c>
      <c r="F7" s="156">
        <v>50000</v>
      </c>
      <c r="G7" s="145">
        <v>43276</v>
      </c>
      <c r="H7" s="157">
        <v>4</v>
      </c>
      <c r="I7" s="143" t="s">
        <v>1658</v>
      </c>
    </row>
    <row r="8" spans="1:9" ht="34.5">
      <c r="A8" s="143" t="s">
        <v>2913</v>
      </c>
      <c r="B8" s="143" t="s">
        <v>2914</v>
      </c>
      <c r="C8" s="146">
        <v>9270</v>
      </c>
      <c r="D8" t="s">
        <v>2915</v>
      </c>
      <c r="E8" t="s">
        <v>1110</v>
      </c>
      <c r="F8" s="156">
        <v>50000</v>
      </c>
      <c r="G8" s="145">
        <v>43270</v>
      </c>
      <c r="H8" s="157">
        <v>4</v>
      </c>
      <c r="I8" s="143" t="s">
        <v>1658</v>
      </c>
    </row>
    <row r="9" spans="1:9" ht="51.75">
      <c r="A9" s="143" t="s">
        <v>2916</v>
      </c>
      <c r="B9" s="143" t="s">
        <v>1344</v>
      </c>
      <c r="C9" s="146">
        <v>9350</v>
      </c>
      <c r="D9" t="s">
        <v>2917</v>
      </c>
      <c r="E9" t="s">
        <v>2918</v>
      </c>
      <c r="F9" s="156">
        <v>50000</v>
      </c>
      <c r="G9" s="145">
        <v>43269</v>
      </c>
      <c r="H9" s="157">
        <v>4</v>
      </c>
      <c r="I9" s="143" t="s">
        <v>1658</v>
      </c>
    </row>
    <row r="10" spans="1:9" ht="69">
      <c r="A10" s="143" t="s">
        <v>2919</v>
      </c>
      <c r="B10" s="143" t="s">
        <v>2920</v>
      </c>
      <c r="C10" s="146">
        <v>9270</v>
      </c>
      <c r="D10" t="s">
        <v>2921</v>
      </c>
      <c r="E10" t="s">
        <v>2909</v>
      </c>
      <c r="F10" s="156">
        <v>50000</v>
      </c>
      <c r="G10" s="145">
        <v>43235</v>
      </c>
      <c r="H10" s="157">
        <v>4</v>
      </c>
      <c r="I10" t="s">
        <v>1658</v>
      </c>
    </row>
    <row r="11" spans="1:9" ht="34.5">
      <c r="A11" s="143" t="s">
        <v>2922</v>
      </c>
      <c r="B11" s="143" t="s">
        <v>2923</v>
      </c>
      <c r="C11" s="146">
        <v>9380</v>
      </c>
      <c r="D11" t="s">
        <v>2924</v>
      </c>
      <c r="E11" t="s">
        <v>1949</v>
      </c>
      <c r="F11" s="156">
        <v>50000</v>
      </c>
      <c r="G11" s="145">
        <v>43227</v>
      </c>
      <c r="H11" s="157">
        <v>5</v>
      </c>
      <c r="I11" s="143" t="s">
        <v>1658</v>
      </c>
    </row>
    <row r="12" spans="1:9" ht="34.5">
      <c r="A12" s="143" t="s">
        <v>2925</v>
      </c>
      <c r="B12" s="143" t="s">
        <v>2926</v>
      </c>
      <c r="C12" s="146">
        <v>9354</v>
      </c>
      <c r="D12" t="s">
        <v>2927</v>
      </c>
      <c r="E12" t="s">
        <v>946</v>
      </c>
      <c r="F12" s="156">
        <v>50000</v>
      </c>
      <c r="G12" s="145">
        <v>43227</v>
      </c>
      <c r="H12" s="157">
        <v>5</v>
      </c>
      <c r="I12" s="143" t="s">
        <v>1658</v>
      </c>
    </row>
    <row r="13" spans="1:9" ht="51.75">
      <c r="A13" s="143" t="s">
        <v>2928</v>
      </c>
      <c r="B13" s="143" t="s">
        <v>2137</v>
      </c>
      <c r="C13" s="146">
        <v>9351</v>
      </c>
      <c r="D13" t="s">
        <v>2929</v>
      </c>
      <c r="E13" t="s">
        <v>753</v>
      </c>
      <c r="F13" s="156">
        <v>49780</v>
      </c>
      <c r="G13" s="145">
        <v>43221</v>
      </c>
      <c r="H13" s="157">
        <v>4</v>
      </c>
      <c r="I13" s="143" t="s">
        <v>1658</v>
      </c>
    </row>
    <row r="14" spans="1:9" ht="34.5">
      <c r="A14" s="143" t="s">
        <v>2930</v>
      </c>
      <c r="B14" s="143" t="s">
        <v>2931</v>
      </c>
      <c r="C14" s="146">
        <v>9303</v>
      </c>
      <c r="D14" t="s">
        <v>2932</v>
      </c>
      <c r="E14" t="s">
        <v>1926</v>
      </c>
      <c r="F14" s="156">
        <v>49680</v>
      </c>
      <c r="G14" s="145">
        <v>43221</v>
      </c>
      <c r="H14" s="157">
        <v>3</v>
      </c>
      <c r="I14" t="s">
        <v>1658</v>
      </c>
    </row>
    <row r="15" spans="1:9" ht="34.5">
      <c r="A15" s="143" t="s">
        <v>2933</v>
      </c>
      <c r="B15" s="143" t="s">
        <v>2934</v>
      </c>
      <c r="C15" s="146">
        <v>9244</v>
      </c>
      <c r="D15" t="s">
        <v>2935</v>
      </c>
      <c r="E15" t="s">
        <v>466</v>
      </c>
      <c r="F15" s="156">
        <v>49690</v>
      </c>
      <c r="G15" s="145">
        <v>43217</v>
      </c>
      <c r="H15" s="157">
        <v>4</v>
      </c>
      <c r="I15" s="143" t="s">
        <v>1658</v>
      </c>
    </row>
    <row r="16" spans="1:9" ht="51.75">
      <c r="A16" s="143" t="s">
        <v>2936</v>
      </c>
      <c r="B16" s="143" t="s">
        <v>2937</v>
      </c>
      <c r="C16" s="146">
        <v>9244</v>
      </c>
      <c r="D16" t="s">
        <v>2938</v>
      </c>
      <c r="E16" t="s">
        <v>107</v>
      </c>
      <c r="F16" s="156">
        <v>50000</v>
      </c>
      <c r="G16" s="145">
        <v>43205</v>
      </c>
      <c r="H16" s="157">
        <v>3</v>
      </c>
      <c r="I16" t="s">
        <v>1658</v>
      </c>
    </row>
    <row r="17" spans="1:9" ht="51.75">
      <c r="A17" s="143" t="s">
        <v>2939</v>
      </c>
      <c r="B17" s="143" t="s">
        <v>2940</v>
      </c>
      <c r="C17" s="146">
        <v>9273</v>
      </c>
      <c r="D17" t="s">
        <v>2941</v>
      </c>
      <c r="E17" t="s">
        <v>1208</v>
      </c>
      <c r="F17" s="156">
        <v>47370</v>
      </c>
      <c r="G17" s="145">
        <v>43202</v>
      </c>
      <c r="H17" s="157">
        <v>4</v>
      </c>
      <c r="I17" t="s">
        <v>1658</v>
      </c>
    </row>
    <row r="18" spans="1:9" ht="51.75">
      <c r="A18" s="143" t="s">
        <v>2942</v>
      </c>
      <c r="B18" s="143" t="s">
        <v>580</v>
      </c>
      <c r="C18" s="146" t="s">
        <v>2943</v>
      </c>
      <c r="D18" t="s">
        <v>578</v>
      </c>
      <c r="E18" t="s">
        <v>581</v>
      </c>
      <c r="F18" s="156">
        <v>43240</v>
      </c>
      <c r="G18" s="145">
        <v>43200</v>
      </c>
      <c r="H18" s="157">
        <v>4</v>
      </c>
      <c r="I18" t="s">
        <v>1658</v>
      </c>
    </row>
    <row r="19" spans="1:9" ht="34.5">
      <c r="A19" s="143" t="s">
        <v>2944</v>
      </c>
      <c r="B19" s="143" t="s">
        <v>2945</v>
      </c>
      <c r="C19" s="146">
        <v>9243</v>
      </c>
      <c r="D19" t="s">
        <v>2946</v>
      </c>
      <c r="E19" t="s">
        <v>1446</v>
      </c>
      <c r="F19" s="156">
        <v>48000</v>
      </c>
      <c r="G19" s="145">
        <v>43194</v>
      </c>
      <c r="H19" s="157">
        <v>4</v>
      </c>
      <c r="I19" t="s">
        <v>1658</v>
      </c>
    </row>
    <row r="20" spans="1:9" ht="51.75">
      <c r="A20" s="143" t="s">
        <v>2947</v>
      </c>
      <c r="B20" s="143" t="s">
        <v>2948</v>
      </c>
      <c r="C20" s="146">
        <v>9348</v>
      </c>
      <c r="D20" t="s">
        <v>868</v>
      </c>
      <c r="E20" t="s">
        <v>1547</v>
      </c>
      <c r="F20" s="156">
        <v>50000</v>
      </c>
      <c r="G20" s="145">
        <v>43185</v>
      </c>
      <c r="H20" s="157">
        <v>5</v>
      </c>
      <c r="I20" t="s">
        <v>1658</v>
      </c>
    </row>
    <row r="21" spans="1:9" ht="51.75">
      <c r="A21" s="143" t="s">
        <v>2949</v>
      </c>
      <c r="B21" s="143" t="s">
        <v>2330</v>
      </c>
      <c r="C21" s="146">
        <v>9737</v>
      </c>
      <c r="D21" t="s">
        <v>190</v>
      </c>
      <c r="E21" t="s">
        <v>107</v>
      </c>
      <c r="F21" s="156">
        <v>49186</v>
      </c>
      <c r="G21" s="145">
        <v>43173</v>
      </c>
      <c r="H21" s="157">
        <v>3</v>
      </c>
      <c r="I21" t="s">
        <v>1658</v>
      </c>
    </row>
    <row r="22" spans="1:9" ht="51.75">
      <c r="A22" s="143" t="s">
        <v>2950</v>
      </c>
      <c r="B22" s="143" t="s">
        <v>2330</v>
      </c>
      <c r="C22" s="146">
        <v>9346</v>
      </c>
      <c r="D22" t="s">
        <v>2951</v>
      </c>
      <c r="E22" t="s">
        <v>1992</v>
      </c>
      <c r="F22" s="156">
        <v>47742</v>
      </c>
      <c r="G22" s="145">
        <v>43136</v>
      </c>
      <c r="H22" s="157">
        <v>3</v>
      </c>
      <c r="I22" t="s">
        <v>1658</v>
      </c>
    </row>
    <row r="23" spans="1:9" ht="51.75">
      <c r="A23" s="143" t="s">
        <v>2952</v>
      </c>
      <c r="B23" s="143" t="s">
        <v>2338</v>
      </c>
      <c r="C23" s="146">
        <v>9396</v>
      </c>
      <c r="D23" t="s">
        <v>2953</v>
      </c>
      <c r="E23" t="s">
        <v>232</v>
      </c>
      <c r="F23" s="156">
        <v>49400</v>
      </c>
      <c r="G23" s="145">
        <v>43123</v>
      </c>
      <c r="H23" s="157">
        <v>4</v>
      </c>
      <c r="I23" t="s">
        <v>1658</v>
      </c>
    </row>
    <row r="24" spans="1:9" ht="34.5">
      <c r="A24" s="143" t="s">
        <v>2954</v>
      </c>
      <c r="B24" s="143" t="s">
        <v>2955</v>
      </c>
      <c r="C24" s="146">
        <v>9238</v>
      </c>
      <c r="D24" t="s">
        <v>2956</v>
      </c>
      <c r="E24" t="s">
        <v>421</v>
      </c>
      <c r="F24" s="156">
        <v>50000</v>
      </c>
      <c r="G24" s="145">
        <v>43101</v>
      </c>
      <c r="H24" s="157">
        <v>4</v>
      </c>
      <c r="I24" t="s">
        <v>1658</v>
      </c>
    </row>
    <row r="25" spans="1:9" ht="51.75">
      <c r="A25" s="143" t="s">
        <v>2957</v>
      </c>
      <c r="B25" s="143" t="s">
        <v>2958</v>
      </c>
      <c r="C25" s="146">
        <v>9390</v>
      </c>
      <c r="D25" t="s">
        <v>2959</v>
      </c>
      <c r="E25" t="s">
        <v>1692</v>
      </c>
      <c r="F25" s="156">
        <v>49920</v>
      </c>
      <c r="G25" s="145">
        <v>43087</v>
      </c>
      <c r="H25" s="157">
        <v>3</v>
      </c>
      <c r="I25" t="s">
        <v>1658</v>
      </c>
    </row>
    <row r="26" spans="1:9" ht="34.5">
      <c r="A26" s="143" t="s">
        <v>2960</v>
      </c>
      <c r="B26" s="143" t="s">
        <v>2961</v>
      </c>
      <c r="C26" s="146">
        <v>9240</v>
      </c>
      <c r="D26" t="s">
        <v>2962</v>
      </c>
      <c r="E26" t="s">
        <v>481</v>
      </c>
      <c r="F26" s="156">
        <v>50000</v>
      </c>
      <c r="G26" s="145">
        <v>43070</v>
      </c>
      <c r="H26" s="157">
        <v>4</v>
      </c>
      <c r="I26" t="s">
        <v>1658</v>
      </c>
    </row>
    <row r="27" spans="1:9" ht="34.5">
      <c r="A27" s="143" t="s">
        <v>2963</v>
      </c>
      <c r="B27" s="143" t="s">
        <v>2964</v>
      </c>
      <c r="C27" s="146">
        <v>9351</v>
      </c>
      <c r="D27" t="s">
        <v>2965</v>
      </c>
      <c r="E27" t="s">
        <v>1930</v>
      </c>
      <c r="F27" s="156">
        <v>50000</v>
      </c>
      <c r="G27" s="145">
        <v>43048</v>
      </c>
      <c r="H27" s="157">
        <v>3</v>
      </c>
      <c r="I27" t="s">
        <v>1658</v>
      </c>
    </row>
    <row r="28" spans="1:9" ht="51.75">
      <c r="A28" s="143" t="s">
        <v>2966</v>
      </c>
      <c r="B28" s="143" t="s">
        <v>2967</v>
      </c>
      <c r="C28" s="146">
        <v>9540</v>
      </c>
      <c r="D28" t="s">
        <v>2968</v>
      </c>
      <c r="E28" t="s">
        <v>372</v>
      </c>
      <c r="F28" s="156">
        <v>50000</v>
      </c>
      <c r="G28" s="145">
        <v>43040</v>
      </c>
      <c r="H28" s="157">
        <v>4</v>
      </c>
      <c r="I28" t="s">
        <v>1658</v>
      </c>
    </row>
    <row r="29" spans="1:9" ht="51.75">
      <c r="A29" s="143" t="s">
        <v>2969</v>
      </c>
      <c r="B29" s="143" t="s">
        <v>2970</v>
      </c>
      <c r="C29" s="146">
        <v>9540</v>
      </c>
      <c r="D29" t="s">
        <v>2971</v>
      </c>
      <c r="E29" t="s">
        <v>788</v>
      </c>
      <c r="F29" s="156">
        <v>50000</v>
      </c>
      <c r="G29" s="145">
        <v>43010</v>
      </c>
      <c r="H29" s="157">
        <v>4</v>
      </c>
      <c r="I29" t="s">
        <v>1658</v>
      </c>
    </row>
    <row r="30" spans="1:9" ht="51.75">
      <c r="A30" s="143" t="s">
        <v>2972</v>
      </c>
      <c r="B30" s="143" t="s">
        <v>367</v>
      </c>
      <c r="C30" s="146">
        <v>9354</v>
      </c>
      <c r="D30" t="s">
        <v>901</v>
      </c>
      <c r="E30" s="143" t="s">
        <v>1993</v>
      </c>
      <c r="F30" s="156">
        <v>50000</v>
      </c>
      <c r="G30" s="145">
        <v>43010</v>
      </c>
      <c r="H30" s="157">
        <v>5</v>
      </c>
      <c r="I30" t="s">
        <v>1658</v>
      </c>
    </row>
    <row r="31" spans="1:9" ht="51.75">
      <c r="A31" s="143" t="s">
        <v>2973</v>
      </c>
      <c r="B31" s="143" t="s">
        <v>2974</v>
      </c>
      <c r="C31" s="146">
        <v>9382</v>
      </c>
      <c r="D31" t="s">
        <v>2975</v>
      </c>
      <c r="E31" t="s">
        <v>999</v>
      </c>
      <c r="F31" s="156">
        <v>50000</v>
      </c>
      <c r="G31" s="145">
        <v>43009</v>
      </c>
      <c r="H31" s="157">
        <v>7</v>
      </c>
      <c r="I31" t="s">
        <v>1658</v>
      </c>
    </row>
    <row r="32" spans="1:9" ht="51.75">
      <c r="A32" s="143" t="s">
        <v>2976</v>
      </c>
      <c r="B32" s="143" t="s">
        <v>2901</v>
      </c>
      <c r="C32" s="146">
        <v>9244</v>
      </c>
      <c r="D32" t="s">
        <v>2977</v>
      </c>
      <c r="E32" s="143" t="s">
        <v>1993</v>
      </c>
      <c r="F32" s="156">
        <v>50000</v>
      </c>
      <c r="G32" s="145">
        <v>42993</v>
      </c>
      <c r="H32" s="157">
        <v>6</v>
      </c>
      <c r="I32" t="s">
        <v>1658</v>
      </c>
    </row>
    <row r="33" spans="1:9" ht="34.5">
      <c r="A33" s="143" t="s">
        <v>2978</v>
      </c>
      <c r="B33" s="143" t="s">
        <v>2979</v>
      </c>
      <c r="C33" s="146">
        <v>7188</v>
      </c>
      <c r="D33" t="s">
        <v>2980</v>
      </c>
      <c r="E33" t="s">
        <v>385</v>
      </c>
      <c r="F33" s="156">
        <v>49928</v>
      </c>
      <c r="G33" s="145">
        <v>42991</v>
      </c>
      <c r="H33" s="157">
        <v>4</v>
      </c>
      <c r="I33" t="s">
        <v>1658</v>
      </c>
    </row>
    <row r="34" spans="1:9">
      <c r="A34" s="143" t="s">
        <v>2981</v>
      </c>
      <c r="B34" s="143" t="s">
        <v>2982</v>
      </c>
      <c r="C34" s="146">
        <v>9351</v>
      </c>
      <c r="D34" t="s">
        <v>2983</v>
      </c>
      <c r="E34" t="s">
        <v>100</v>
      </c>
      <c r="F34" s="156">
        <v>50000</v>
      </c>
      <c r="G34" s="145">
        <v>42986</v>
      </c>
      <c r="H34" s="157">
        <v>2</v>
      </c>
      <c r="I34" t="s">
        <v>1658</v>
      </c>
    </row>
    <row r="35" spans="1:9" ht="34.5">
      <c r="A35" s="143" t="s">
        <v>2984</v>
      </c>
      <c r="B35" s="143" t="s">
        <v>945</v>
      </c>
      <c r="C35" s="146">
        <v>9354</v>
      </c>
      <c r="D35" t="s">
        <v>943</v>
      </c>
      <c r="E35" t="s">
        <v>946</v>
      </c>
      <c r="F35" s="156">
        <v>49952</v>
      </c>
      <c r="G35" s="145">
        <v>42979</v>
      </c>
      <c r="H35" s="157">
        <v>3</v>
      </c>
      <c r="I35" t="s">
        <v>1658</v>
      </c>
    </row>
    <row r="36" spans="1:9" ht="34.5">
      <c r="A36" s="143" t="s">
        <v>2985</v>
      </c>
      <c r="B36" s="143" t="s">
        <v>2986</v>
      </c>
      <c r="C36" s="146">
        <v>9243</v>
      </c>
      <c r="D36" t="s">
        <v>2987</v>
      </c>
      <c r="E36" t="s">
        <v>485</v>
      </c>
      <c r="F36" s="156">
        <v>50000</v>
      </c>
      <c r="G36" s="145">
        <v>42979</v>
      </c>
      <c r="H36" s="157">
        <v>3</v>
      </c>
      <c r="I36" t="s">
        <v>1658</v>
      </c>
    </row>
    <row r="37" spans="1:9" ht="34.5">
      <c r="A37" s="143" t="s">
        <v>2988</v>
      </c>
      <c r="B37" s="143" t="s">
        <v>2897</v>
      </c>
      <c r="C37" s="146">
        <v>9384</v>
      </c>
      <c r="D37" t="s">
        <v>2989</v>
      </c>
      <c r="E37" t="s">
        <v>2899</v>
      </c>
      <c r="F37" s="156">
        <v>50000</v>
      </c>
      <c r="G37" s="145">
        <v>42975</v>
      </c>
      <c r="H37" s="157">
        <v>4</v>
      </c>
      <c r="I37" t="s">
        <v>1658</v>
      </c>
    </row>
    <row r="38" spans="1:9">
      <c r="A38" s="143" t="s">
        <v>2990</v>
      </c>
      <c r="B38" s="143" t="s">
        <v>2991</v>
      </c>
      <c r="C38" s="146">
        <v>9243</v>
      </c>
      <c r="D38" t="s">
        <v>2946</v>
      </c>
      <c r="E38" t="s">
        <v>1446</v>
      </c>
      <c r="F38" s="156">
        <v>50000</v>
      </c>
      <c r="G38" s="145">
        <v>42955</v>
      </c>
      <c r="H38" s="157">
        <v>4</v>
      </c>
      <c r="I38" t="s">
        <v>1658</v>
      </c>
    </row>
    <row r="39" spans="1:9" ht="34.5">
      <c r="A39" s="143" t="s">
        <v>2992</v>
      </c>
      <c r="B39" s="143" t="s">
        <v>2993</v>
      </c>
      <c r="C39" s="146">
        <v>9369</v>
      </c>
      <c r="D39" t="s">
        <v>2994</v>
      </c>
      <c r="E39" t="s">
        <v>788</v>
      </c>
      <c r="F39" s="156">
        <v>49695</v>
      </c>
      <c r="G39" s="145">
        <v>42930</v>
      </c>
      <c r="H39" s="157">
        <v>4</v>
      </c>
      <c r="I39" t="s">
        <v>1658</v>
      </c>
    </row>
    <row r="40" spans="1:9" ht="34.5">
      <c r="A40" s="143" t="s">
        <v>2995</v>
      </c>
      <c r="B40" s="143" t="s">
        <v>2996</v>
      </c>
      <c r="C40" s="146">
        <v>9395</v>
      </c>
      <c r="D40" t="s">
        <v>2997</v>
      </c>
      <c r="E40" t="s">
        <v>1208</v>
      </c>
      <c r="F40" s="156">
        <v>50000</v>
      </c>
      <c r="G40" s="145">
        <v>42927</v>
      </c>
      <c r="H40" s="157">
        <v>4</v>
      </c>
      <c r="I40" t="s">
        <v>1658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-0.249977111117893"/>
  </sheetPr>
  <dimension ref="A3:I78"/>
  <sheetViews>
    <sheetView workbookViewId="0">
      <selection activeCell="A11" sqref="A11"/>
    </sheetView>
  </sheetViews>
  <sheetFormatPr defaultRowHeight="17.25"/>
  <cols>
    <col min="1" max="1" width="36.125" bestFit="1" customWidth="1"/>
    <col min="4" max="4" width="45.875" bestFit="1" customWidth="1"/>
    <col min="6" max="6" width="18.875" bestFit="1" customWidth="1"/>
    <col min="8" max="8" width="15.375" bestFit="1" customWidth="1"/>
  </cols>
  <sheetData>
    <row r="3" spans="1:9">
      <c r="A3" s="30" t="s">
        <v>1559</v>
      </c>
      <c r="D3" s="30" t="s">
        <v>1559</v>
      </c>
      <c r="F3" s="30" t="s">
        <v>1559</v>
      </c>
    </row>
    <row r="4" spans="1:9">
      <c r="A4" s="31" t="s">
        <v>2</v>
      </c>
      <c r="D4" s="31" t="s">
        <v>1560</v>
      </c>
      <c r="F4" s="31" t="s">
        <v>1561</v>
      </c>
    </row>
    <row r="5" spans="1:9">
      <c r="A5" s="31" t="s">
        <v>3</v>
      </c>
      <c r="D5" s="31" t="s">
        <v>1562</v>
      </c>
      <c r="F5" s="31" t="s">
        <v>1563</v>
      </c>
      <c r="H5" t="s">
        <v>1654</v>
      </c>
      <c r="I5" t="s">
        <v>1657</v>
      </c>
    </row>
    <row r="6" spans="1:9">
      <c r="A6" s="31" t="s">
        <v>4</v>
      </c>
      <c r="D6" s="31" t="s">
        <v>1564</v>
      </c>
      <c r="F6" s="31" t="s">
        <v>1565</v>
      </c>
      <c r="H6" t="s">
        <v>2035</v>
      </c>
      <c r="I6" t="s">
        <v>1603</v>
      </c>
    </row>
    <row r="7" spans="1:9">
      <c r="A7" s="31" t="s">
        <v>1661</v>
      </c>
      <c r="D7" s="31" t="s">
        <v>1567</v>
      </c>
      <c r="F7" s="31" t="s">
        <v>1568</v>
      </c>
      <c r="H7" t="s">
        <v>2041</v>
      </c>
      <c r="I7" t="s">
        <v>1658</v>
      </c>
    </row>
    <row r="8" spans="1:9">
      <c r="A8" s="31" t="s">
        <v>1569</v>
      </c>
      <c r="D8" s="31" t="s">
        <v>1570</v>
      </c>
      <c r="F8" s="31" t="s">
        <v>1571</v>
      </c>
    </row>
    <row r="9" spans="1:9">
      <c r="A9" s="31" t="s">
        <v>1572</v>
      </c>
      <c r="D9" s="31" t="s">
        <v>1573</v>
      </c>
      <c r="F9" s="31" t="s">
        <v>1574</v>
      </c>
    </row>
    <row r="10" spans="1:9">
      <c r="A10" s="31" t="s">
        <v>1575</v>
      </c>
      <c r="D10" s="31" t="s">
        <v>1576</v>
      </c>
    </row>
    <row r="11" spans="1:9">
      <c r="A11" s="31" t="s">
        <v>1577</v>
      </c>
      <c r="D11" s="31" t="s">
        <v>1578</v>
      </c>
    </row>
    <row r="12" spans="1:9">
      <c r="A12" s="31" t="s">
        <v>1579</v>
      </c>
      <c r="D12" s="31" t="s">
        <v>1574</v>
      </c>
    </row>
    <row r="13" spans="1:9">
      <c r="A13" s="31" t="s">
        <v>1662</v>
      </c>
    </row>
    <row r="14" spans="1:9">
      <c r="A14" s="31" t="s">
        <v>1581</v>
      </c>
    </row>
    <row r="15" spans="1:9">
      <c r="A15" s="31" t="s">
        <v>1582</v>
      </c>
    </row>
    <row r="16" spans="1:9">
      <c r="A16" s="31" t="s">
        <v>1583</v>
      </c>
    </row>
    <row r="17" spans="1:1">
      <c r="A17" s="31" t="s">
        <v>1995</v>
      </c>
    </row>
    <row r="18" spans="1:1">
      <c r="A18" s="31" t="s">
        <v>1585</v>
      </c>
    </row>
    <row r="19" spans="1:1">
      <c r="A19" s="31" t="s">
        <v>1659</v>
      </c>
    </row>
    <row r="20" spans="1:1">
      <c r="A20" s="31" t="s">
        <v>1660</v>
      </c>
    </row>
    <row r="21" spans="1:1">
      <c r="A21" s="31" t="s">
        <v>5</v>
      </c>
    </row>
    <row r="22" spans="1:1">
      <c r="A22" s="31" t="s">
        <v>6</v>
      </c>
    </row>
    <row r="23" spans="1:1">
      <c r="A23" s="31" t="s">
        <v>7</v>
      </c>
    </row>
    <row r="24" spans="1:1">
      <c r="A24" s="31" t="s">
        <v>1574</v>
      </c>
    </row>
    <row r="44" spans="1:5">
      <c r="A44" t="s">
        <v>2998</v>
      </c>
      <c r="C44" t="s">
        <v>1592</v>
      </c>
      <c r="E44" t="s">
        <v>1595</v>
      </c>
    </row>
    <row r="45" spans="1:5">
      <c r="A45" s="31" t="s">
        <v>2</v>
      </c>
      <c r="C45" s="31" t="s">
        <v>1560</v>
      </c>
      <c r="E45" s="31" t="s">
        <v>1684</v>
      </c>
    </row>
    <row r="46" spans="1:5">
      <c r="A46" s="31" t="s">
        <v>3</v>
      </c>
      <c r="C46" s="31" t="s">
        <v>1562</v>
      </c>
      <c r="E46" s="31" t="s">
        <v>1636</v>
      </c>
    </row>
    <row r="47" spans="1:5">
      <c r="A47" s="31" t="s">
        <v>4</v>
      </c>
      <c r="C47" s="31" t="s">
        <v>1564</v>
      </c>
      <c r="E47" s="31" t="s">
        <v>2999</v>
      </c>
    </row>
    <row r="48" spans="1:5">
      <c r="A48" s="31" t="s">
        <v>1566</v>
      </c>
      <c r="C48" s="31" t="s">
        <v>1642</v>
      </c>
      <c r="E48" s="31" t="s">
        <v>1996</v>
      </c>
    </row>
    <row r="49" spans="1:5">
      <c r="A49" s="31" t="s">
        <v>1569</v>
      </c>
      <c r="C49" s="31" t="s">
        <v>1645</v>
      </c>
      <c r="E49" s="31" t="s">
        <v>1615</v>
      </c>
    </row>
    <row r="50" spans="1:5">
      <c r="A50" s="31" t="s">
        <v>1572</v>
      </c>
      <c r="C50" s="31" t="s">
        <v>1650</v>
      </c>
      <c r="E50" s="31" t="s">
        <v>1808</v>
      </c>
    </row>
    <row r="51" spans="1:5">
      <c r="A51" s="31" t="s">
        <v>1575</v>
      </c>
      <c r="C51" s="31" t="s">
        <v>1567</v>
      </c>
      <c r="E51" s="31" t="s">
        <v>1640</v>
      </c>
    </row>
    <row r="52" spans="1:5">
      <c r="A52" s="31" t="s">
        <v>1577</v>
      </c>
      <c r="C52" s="31" t="s">
        <v>1607</v>
      </c>
      <c r="E52" s="31" t="s">
        <v>1997</v>
      </c>
    </row>
    <row r="53" spans="1:5">
      <c r="A53" s="31" t="s">
        <v>1579</v>
      </c>
      <c r="C53" s="31" t="s">
        <v>2686</v>
      </c>
      <c r="E53" s="31" t="s">
        <v>1648</v>
      </c>
    </row>
    <row r="54" spans="1:5">
      <c r="A54" s="31" t="s">
        <v>1580</v>
      </c>
      <c r="C54" s="31" t="s">
        <v>1627</v>
      </c>
      <c r="E54" s="31" t="s">
        <v>1862</v>
      </c>
    </row>
    <row r="55" spans="1:5">
      <c r="A55" s="31" t="s">
        <v>1581</v>
      </c>
      <c r="C55" s="31" t="s">
        <v>1637</v>
      </c>
      <c r="E55" s="31" t="s">
        <v>1863</v>
      </c>
    </row>
    <row r="56" spans="1:5">
      <c r="A56" s="31" t="s">
        <v>1582</v>
      </c>
      <c r="C56" s="31" t="s">
        <v>1632</v>
      </c>
      <c r="E56" s="31" t="s">
        <v>1777</v>
      </c>
    </row>
    <row r="57" spans="1:5">
      <c r="A57" s="31" t="s">
        <v>1583</v>
      </c>
      <c r="C57" s="31" t="s">
        <v>1605</v>
      </c>
      <c r="E57" s="31" t="s">
        <v>1618</v>
      </c>
    </row>
    <row r="58" spans="1:5">
      <c r="A58" s="31" t="s">
        <v>1584</v>
      </c>
      <c r="E58" s="31" t="s">
        <v>1968</v>
      </c>
    </row>
    <row r="59" spans="1:5">
      <c r="A59" s="31" t="s">
        <v>1585</v>
      </c>
      <c r="E59" s="31" t="s">
        <v>1638</v>
      </c>
    </row>
    <row r="60" spans="1:5">
      <c r="A60" s="31" t="s">
        <v>5</v>
      </c>
      <c r="E60" s="31" t="s">
        <v>1602</v>
      </c>
    </row>
    <row r="61" spans="1:5">
      <c r="A61" s="31" t="s">
        <v>6</v>
      </c>
      <c r="E61" s="31" t="s">
        <v>1643</v>
      </c>
    </row>
    <row r="62" spans="1:5">
      <c r="A62" s="31" t="s">
        <v>7</v>
      </c>
      <c r="E62" s="31" t="s">
        <v>1794</v>
      </c>
    </row>
    <row r="63" spans="1:5">
      <c r="E63" s="31" t="s">
        <v>1646</v>
      </c>
    </row>
    <row r="64" spans="1:5">
      <c r="E64" s="31" t="s">
        <v>1611</v>
      </c>
    </row>
    <row r="65" spans="5:5">
      <c r="E65" s="31" t="s">
        <v>1975</v>
      </c>
    </row>
    <row r="66" spans="5:5">
      <c r="E66" s="31" t="s">
        <v>1944</v>
      </c>
    </row>
    <row r="67" spans="5:5">
      <c r="E67" s="31" t="s">
        <v>3000</v>
      </c>
    </row>
    <row r="68" spans="5:5">
      <c r="E68" s="31" t="s">
        <v>1948</v>
      </c>
    </row>
    <row r="69" spans="5:5">
      <c r="E69" s="31" t="s">
        <v>1708</v>
      </c>
    </row>
    <row r="70" spans="5:5">
      <c r="E70" s="31" t="s">
        <v>1963</v>
      </c>
    </row>
    <row r="71" spans="5:5">
      <c r="E71" s="31" t="s">
        <v>1608</v>
      </c>
    </row>
    <row r="72" spans="5:5">
      <c r="E72" s="31" t="s">
        <v>1976</v>
      </c>
    </row>
    <row r="73" spans="5:5">
      <c r="E73" s="31" t="s">
        <v>1903</v>
      </c>
    </row>
    <row r="74" spans="5:5">
      <c r="E74" s="31" t="s">
        <v>1810</v>
      </c>
    </row>
    <row r="75" spans="5:5">
      <c r="E75" s="31" t="s">
        <v>1826</v>
      </c>
    </row>
    <row r="76" spans="5:5">
      <c r="E76" s="31" t="s">
        <v>1795</v>
      </c>
    </row>
    <row r="77" spans="5:5">
      <c r="E77" s="31" t="s">
        <v>1811</v>
      </c>
    </row>
    <row r="78" spans="5:5">
      <c r="E78" s="31" t="s">
        <v>1628</v>
      </c>
    </row>
  </sheetData>
  <pageMargins left="0.7" right="0.7" top="0.75" bottom="0.75" header="0.3" footer="0.3"/>
  <customProperties>
    <customPr name="_pios_id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-0.249977111117893"/>
    <pageSetUpPr fitToPage="1"/>
  </sheetPr>
  <dimension ref="B1:M39"/>
  <sheetViews>
    <sheetView topLeftCell="A10" zoomScale="90" zoomScaleNormal="90" zoomScaleSheetLayoutView="80" workbookViewId="0">
      <selection activeCell="E27" sqref="E27"/>
    </sheetView>
  </sheetViews>
  <sheetFormatPr defaultColWidth="8.875" defaultRowHeight="15"/>
  <cols>
    <col min="1" max="1" width="3.5" style="21" customWidth="1"/>
    <col min="2" max="2" width="9.875" style="21" customWidth="1"/>
    <col min="3" max="3" width="22.5" style="21" customWidth="1"/>
    <col min="4" max="4" width="9.875" style="22" hidden="1" customWidth="1"/>
    <col min="5" max="5" width="24.5" style="22" customWidth="1"/>
    <col min="6" max="6" width="29.5" style="21" customWidth="1"/>
    <col min="7" max="7" width="6.5" style="21" customWidth="1"/>
    <col min="8" max="8" width="10" style="97" customWidth="1"/>
    <col min="9" max="9" width="15.5" style="97" customWidth="1"/>
    <col min="10" max="10" width="10" style="97" customWidth="1"/>
    <col min="11" max="11" width="20" style="21" customWidth="1"/>
    <col min="12" max="13" width="0" style="21" hidden="1" customWidth="1"/>
    <col min="14" max="16384" width="8.875" style="21"/>
  </cols>
  <sheetData>
    <row r="1" spans="2:13" ht="18.75">
      <c r="B1" s="129" t="s">
        <v>0</v>
      </c>
      <c r="C1" s="130"/>
      <c r="D1" s="131"/>
      <c r="E1" s="131"/>
      <c r="F1" s="130"/>
      <c r="G1" s="130"/>
      <c r="H1" s="230"/>
      <c r="I1" s="230"/>
      <c r="J1" s="230"/>
      <c r="K1" s="132">
        <v>43087</v>
      </c>
    </row>
    <row r="2" spans="2:13" ht="18.75">
      <c r="B2" s="20" t="s">
        <v>3001</v>
      </c>
      <c r="C2" s="24"/>
      <c r="D2" s="25"/>
      <c r="E2" s="25"/>
      <c r="F2" s="24"/>
      <c r="G2" s="24"/>
      <c r="H2" s="232"/>
      <c r="I2" s="232"/>
      <c r="J2" s="232"/>
      <c r="K2" s="24"/>
    </row>
    <row r="3" spans="2:13" ht="75">
      <c r="B3" s="23" t="s">
        <v>1591</v>
      </c>
      <c r="C3" s="23" t="s">
        <v>1592</v>
      </c>
      <c r="D3" s="23" t="s">
        <v>1593</v>
      </c>
      <c r="E3" s="133" t="s">
        <v>1594</v>
      </c>
      <c r="F3" s="23" t="s">
        <v>1595</v>
      </c>
      <c r="G3" s="23" t="s">
        <v>1656</v>
      </c>
      <c r="H3" s="96" t="s">
        <v>1597</v>
      </c>
      <c r="I3" s="96" t="s">
        <v>1598</v>
      </c>
      <c r="J3" s="96" t="s">
        <v>1599</v>
      </c>
      <c r="K3" s="23" t="s">
        <v>1600</v>
      </c>
      <c r="L3" s="98" t="s">
        <v>2004</v>
      </c>
      <c r="M3" s="98" t="s">
        <v>2005</v>
      </c>
    </row>
    <row r="4" spans="2:13">
      <c r="B4" s="134" t="s">
        <v>1588</v>
      </c>
      <c r="C4" s="106" t="s">
        <v>2</v>
      </c>
      <c r="D4" s="106" t="s">
        <v>1601</v>
      </c>
      <c r="E4" s="106" t="s">
        <v>1560</v>
      </c>
      <c r="F4" s="226" t="s">
        <v>1565</v>
      </c>
      <c r="G4" s="227" t="s">
        <v>1658</v>
      </c>
      <c r="H4" s="233">
        <v>2.125</v>
      </c>
      <c r="I4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5.64</v>
      </c>
      <c r="J4" s="234">
        <f t="shared" ref="J4:J35" si="0">H4-I4</f>
        <v>-3.5149999999999997</v>
      </c>
      <c r="K4" s="106" t="s">
        <v>3002</v>
      </c>
      <c r="L4" s="235"/>
      <c r="M4" s="235"/>
    </row>
    <row r="5" spans="2:13">
      <c r="B5" s="134" t="s">
        <v>1588</v>
      </c>
      <c r="C5" s="106" t="s">
        <v>3</v>
      </c>
      <c r="D5" s="106" t="s">
        <v>1601</v>
      </c>
      <c r="E5" s="106" t="s">
        <v>1560</v>
      </c>
      <c r="F5" s="226" t="s">
        <v>1565</v>
      </c>
      <c r="G5" s="227" t="s">
        <v>1658</v>
      </c>
      <c r="H5" s="233">
        <v>0.75</v>
      </c>
      <c r="I5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0.85</v>
      </c>
      <c r="J5" s="234">
        <f t="shared" si="0"/>
        <v>-9.9999999999999978E-2</v>
      </c>
      <c r="K5" s="106" t="s">
        <v>3002</v>
      </c>
      <c r="L5" s="235"/>
      <c r="M5" s="235"/>
    </row>
    <row r="6" spans="2:13" ht="30">
      <c r="B6" s="225" t="s">
        <v>1589</v>
      </c>
      <c r="C6" s="226" t="s">
        <v>1583</v>
      </c>
      <c r="D6" s="226" t="s">
        <v>1631</v>
      </c>
      <c r="E6" s="226" t="s">
        <v>1560</v>
      </c>
      <c r="F6" s="226" t="s">
        <v>1565</v>
      </c>
      <c r="G6" s="227" t="s">
        <v>1658</v>
      </c>
      <c r="H6" s="233">
        <v>1.6</v>
      </c>
      <c r="I6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1.75</v>
      </c>
      <c r="J6" s="234">
        <f t="shared" si="0"/>
        <v>-0.14999999999999991</v>
      </c>
      <c r="K6" s="106" t="s">
        <v>3002</v>
      </c>
      <c r="L6" s="235"/>
      <c r="M6" s="235"/>
    </row>
    <row r="7" spans="2:13">
      <c r="B7" s="134" t="s">
        <v>1588</v>
      </c>
      <c r="C7" s="106" t="s">
        <v>5</v>
      </c>
      <c r="D7" s="106" t="s">
        <v>1601</v>
      </c>
      <c r="E7" s="106" t="s">
        <v>1560</v>
      </c>
      <c r="F7" s="226" t="s">
        <v>1565</v>
      </c>
      <c r="G7" s="227" t="s">
        <v>1658</v>
      </c>
      <c r="H7" s="233">
        <v>0</v>
      </c>
      <c r="I7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1.4</v>
      </c>
      <c r="J7" s="234">
        <f t="shared" si="0"/>
        <v>-1.4</v>
      </c>
      <c r="K7" s="106" t="s">
        <v>3002</v>
      </c>
      <c r="L7" s="235"/>
      <c r="M7" s="235"/>
    </row>
    <row r="8" spans="2:13" ht="30">
      <c r="B8" s="225" t="s">
        <v>1588</v>
      </c>
      <c r="C8" s="226" t="s">
        <v>2</v>
      </c>
      <c r="D8" s="226" t="s">
        <v>1601</v>
      </c>
      <c r="E8" s="226" t="s">
        <v>1562</v>
      </c>
      <c r="F8" s="226" t="s">
        <v>1565</v>
      </c>
      <c r="G8" s="227" t="s">
        <v>1658</v>
      </c>
      <c r="H8" s="233">
        <v>2.468</v>
      </c>
      <c r="I8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0.79900000000000004</v>
      </c>
      <c r="J8" s="234">
        <f t="shared" si="0"/>
        <v>1.669</v>
      </c>
      <c r="K8" s="226"/>
      <c r="L8" s="235"/>
      <c r="M8" s="235"/>
    </row>
    <row r="9" spans="2:13" ht="30">
      <c r="B9" s="134" t="s">
        <v>1588</v>
      </c>
      <c r="C9" s="106" t="s">
        <v>3</v>
      </c>
      <c r="D9" s="106" t="s">
        <v>1601</v>
      </c>
      <c r="E9" s="106" t="s">
        <v>1576</v>
      </c>
      <c r="F9" s="226" t="s">
        <v>1565</v>
      </c>
      <c r="G9" s="227" t="s">
        <v>1658</v>
      </c>
      <c r="H9" s="233">
        <v>2</v>
      </c>
      <c r="I9" s="236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0.75</v>
      </c>
      <c r="J9" s="234">
        <f t="shared" si="0"/>
        <v>1.25</v>
      </c>
      <c r="K9" s="226"/>
      <c r="L9" s="235"/>
      <c r="M9" s="235"/>
    </row>
    <row r="10" spans="2:13" ht="30">
      <c r="B10" s="225" t="s">
        <v>1588</v>
      </c>
      <c r="C10" s="226" t="s">
        <v>7</v>
      </c>
      <c r="D10" s="226" t="s">
        <v>1601</v>
      </c>
      <c r="E10" s="106" t="s">
        <v>1576</v>
      </c>
      <c r="F10" s="226" t="s">
        <v>1565</v>
      </c>
      <c r="G10" s="227" t="s">
        <v>1658</v>
      </c>
      <c r="H10" s="233">
        <v>1.31159</v>
      </c>
      <c r="I10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0.2</v>
      </c>
      <c r="J10" s="234">
        <f t="shared" si="0"/>
        <v>1.1115900000000001</v>
      </c>
      <c r="K10" s="226"/>
      <c r="L10" s="235"/>
      <c r="M10" s="235"/>
    </row>
    <row r="11" spans="2:13">
      <c r="B11" s="225" t="s">
        <v>1588</v>
      </c>
      <c r="C11" s="226" t="s">
        <v>2</v>
      </c>
      <c r="D11" s="226" t="s">
        <v>1601</v>
      </c>
      <c r="E11" s="226" t="s">
        <v>1564</v>
      </c>
      <c r="F11" s="226" t="s">
        <v>1565</v>
      </c>
      <c r="G11" s="227" t="s">
        <v>1658</v>
      </c>
      <c r="H11" s="233">
        <v>3</v>
      </c>
      <c r="I11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0.42</v>
      </c>
      <c r="J11" s="234">
        <f t="shared" si="0"/>
        <v>2.58</v>
      </c>
      <c r="K11" s="226"/>
      <c r="L11" s="235"/>
      <c r="M11" s="235"/>
    </row>
    <row r="12" spans="2:13">
      <c r="B12" s="225" t="s">
        <v>1588</v>
      </c>
      <c r="C12" s="226" t="s">
        <v>3</v>
      </c>
      <c r="D12" s="226" t="s">
        <v>1601</v>
      </c>
      <c r="E12" s="226" t="s">
        <v>1564</v>
      </c>
      <c r="F12" s="226" t="s">
        <v>1565</v>
      </c>
      <c r="G12" s="227" t="s">
        <v>1658</v>
      </c>
      <c r="H12" s="233">
        <v>0.4</v>
      </c>
      <c r="I12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0.4</v>
      </c>
      <c r="J12" s="234">
        <f t="shared" si="0"/>
        <v>0</v>
      </c>
      <c r="K12" s="226" t="s">
        <v>1614</v>
      </c>
      <c r="L12" s="235"/>
      <c r="M12" s="235"/>
    </row>
    <row r="13" spans="2:13">
      <c r="B13" s="225" t="s">
        <v>1588</v>
      </c>
      <c r="C13" s="226" t="s">
        <v>4</v>
      </c>
      <c r="D13" s="226" t="s">
        <v>1601</v>
      </c>
      <c r="E13" s="226" t="s">
        <v>1564</v>
      </c>
      <c r="F13" s="226" t="s">
        <v>1565</v>
      </c>
      <c r="G13" s="227" t="s">
        <v>1658</v>
      </c>
      <c r="H13" s="233">
        <v>2</v>
      </c>
      <c r="I13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5.45</v>
      </c>
      <c r="J13" s="234">
        <f t="shared" si="0"/>
        <v>-3.45</v>
      </c>
      <c r="K13" s="226"/>
      <c r="L13" s="235"/>
      <c r="M13" s="235"/>
    </row>
    <row r="14" spans="2:13">
      <c r="B14" s="225" t="s">
        <v>1589</v>
      </c>
      <c r="C14" s="226" t="s">
        <v>1569</v>
      </c>
      <c r="D14" s="226" t="s">
        <v>1601</v>
      </c>
      <c r="E14" s="226" t="s">
        <v>1564</v>
      </c>
      <c r="F14" s="226" t="s">
        <v>1565</v>
      </c>
      <c r="G14" s="227" t="s">
        <v>1658</v>
      </c>
      <c r="H14" s="233">
        <v>0.9</v>
      </c>
      <c r="I14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0.9</v>
      </c>
      <c r="J14" s="234">
        <f t="shared" si="0"/>
        <v>0</v>
      </c>
      <c r="K14" s="226"/>
      <c r="L14" s="235"/>
      <c r="M14" s="235"/>
    </row>
    <row r="15" spans="2:13">
      <c r="B15" s="225" t="s">
        <v>1589</v>
      </c>
      <c r="C15" s="226" t="s">
        <v>1572</v>
      </c>
      <c r="D15" s="226" t="s">
        <v>1601</v>
      </c>
      <c r="E15" s="226" t="s">
        <v>1564</v>
      </c>
      <c r="F15" s="226" t="s">
        <v>1565</v>
      </c>
      <c r="G15" s="227" t="s">
        <v>1658</v>
      </c>
      <c r="H15" s="233">
        <v>0.7</v>
      </c>
      <c r="I15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1.05</v>
      </c>
      <c r="J15" s="234">
        <f t="shared" si="0"/>
        <v>-0.35000000000000009</v>
      </c>
      <c r="K15" s="226"/>
      <c r="L15" s="235"/>
      <c r="M15" s="235"/>
    </row>
    <row r="16" spans="2:13" ht="30">
      <c r="B16" s="219" t="s">
        <v>1589</v>
      </c>
      <c r="C16" s="220" t="s">
        <v>1575</v>
      </c>
      <c r="D16" s="220" t="s">
        <v>1601</v>
      </c>
      <c r="E16" s="220" t="s">
        <v>1564</v>
      </c>
      <c r="F16" s="226" t="s">
        <v>1565</v>
      </c>
      <c r="G16" s="227" t="s">
        <v>1658</v>
      </c>
      <c r="H16" s="238">
        <v>2.5</v>
      </c>
      <c r="I16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1.02</v>
      </c>
      <c r="J16" s="234">
        <f t="shared" si="0"/>
        <v>1.48</v>
      </c>
      <c r="K16" s="220"/>
      <c r="L16" s="235"/>
      <c r="M16" s="235"/>
    </row>
    <row r="17" spans="2:13">
      <c r="B17" s="219" t="s">
        <v>1589</v>
      </c>
      <c r="C17" s="220" t="s">
        <v>1577</v>
      </c>
      <c r="D17" s="220" t="s">
        <v>1601</v>
      </c>
      <c r="E17" s="226" t="s">
        <v>1564</v>
      </c>
      <c r="F17" s="226" t="s">
        <v>1565</v>
      </c>
      <c r="G17" s="227" t="s">
        <v>1658</v>
      </c>
      <c r="H17" s="238">
        <v>1.65</v>
      </c>
      <c r="I17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1.65</v>
      </c>
      <c r="J17" s="234">
        <f t="shared" si="0"/>
        <v>0</v>
      </c>
      <c r="K17" s="220"/>
      <c r="L17" s="235"/>
      <c r="M17" s="235"/>
    </row>
    <row r="18" spans="2:13" ht="30">
      <c r="B18" s="225" t="s">
        <v>1589</v>
      </c>
      <c r="C18" s="226" t="s">
        <v>1583</v>
      </c>
      <c r="D18" s="226" t="s">
        <v>1631</v>
      </c>
      <c r="E18" s="226" t="s">
        <v>1564</v>
      </c>
      <c r="F18" s="226" t="s">
        <v>1565</v>
      </c>
      <c r="G18" s="227" t="s">
        <v>1658</v>
      </c>
      <c r="H18" s="233">
        <v>1.2</v>
      </c>
      <c r="I18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0.9</v>
      </c>
      <c r="J18" s="234">
        <f t="shared" si="0"/>
        <v>0.29999999999999993</v>
      </c>
      <c r="K18" s="226"/>
      <c r="L18" s="235"/>
      <c r="M18" s="235"/>
    </row>
    <row r="19" spans="2:13">
      <c r="B19" s="225" t="s">
        <v>1589</v>
      </c>
      <c r="C19" s="226" t="s">
        <v>1659</v>
      </c>
      <c r="D19" s="226" t="s">
        <v>1631</v>
      </c>
      <c r="E19" s="226" t="s">
        <v>1564</v>
      </c>
      <c r="F19" s="226" t="s">
        <v>1565</v>
      </c>
      <c r="G19" s="227" t="s">
        <v>1658</v>
      </c>
      <c r="H19" s="233">
        <v>1</v>
      </c>
      <c r="I19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0.63</v>
      </c>
      <c r="J19" s="234">
        <f t="shared" si="0"/>
        <v>0.37</v>
      </c>
      <c r="K19" s="226"/>
      <c r="L19" s="235"/>
      <c r="M19" s="235"/>
    </row>
    <row r="20" spans="2:13" ht="30">
      <c r="B20" s="225" t="s">
        <v>1589</v>
      </c>
      <c r="C20" s="226" t="s">
        <v>1660</v>
      </c>
      <c r="D20" s="226" t="s">
        <v>1631</v>
      </c>
      <c r="E20" s="226" t="s">
        <v>1564</v>
      </c>
      <c r="F20" s="226" t="s">
        <v>1565</v>
      </c>
      <c r="G20" s="227" t="s">
        <v>1658</v>
      </c>
      <c r="H20" s="233">
        <v>2.15</v>
      </c>
      <c r="I20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2.0499999999999998</v>
      </c>
      <c r="J20" s="234">
        <f t="shared" si="0"/>
        <v>0.10000000000000009</v>
      </c>
      <c r="K20" s="226"/>
      <c r="L20" s="235"/>
      <c r="M20" s="235"/>
    </row>
    <row r="21" spans="2:13" ht="30">
      <c r="B21" s="225" t="s">
        <v>1589</v>
      </c>
      <c r="C21" s="226" t="s">
        <v>1581</v>
      </c>
      <c r="D21" s="226" t="s">
        <v>1601</v>
      </c>
      <c r="E21" s="226" t="s">
        <v>1564</v>
      </c>
      <c r="F21" s="226" t="s">
        <v>1565</v>
      </c>
      <c r="G21" s="227" t="s">
        <v>1658</v>
      </c>
      <c r="H21" s="233">
        <v>1</v>
      </c>
      <c r="I21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1.53</v>
      </c>
      <c r="J21" s="234">
        <f t="shared" si="0"/>
        <v>-0.53</v>
      </c>
      <c r="K21" s="226"/>
      <c r="L21" s="235"/>
      <c r="M21" s="235"/>
    </row>
    <row r="22" spans="2:13" ht="30">
      <c r="B22" s="225" t="s">
        <v>1589</v>
      </c>
      <c r="C22" s="226" t="s">
        <v>1661</v>
      </c>
      <c r="D22" s="226" t="s">
        <v>1601</v>
      </c>
      <c r="E22" s="226" t="s">
        <v>1564</v>
      </c>
      <c r="F22" s="226" t="s">
        <v>1565</v>
      </c>
      <c r="G22" s="227" t="s">
        <v>1658</v>
      </c>
      <c r="H22" s="233">
        <v>0.95</v>
      </c>
      <c r="I22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0.95</v>
      </c>
      <c r="J22" s="234">
        <f t="shared" si="0"/>
        <v>0</v>
      </c>
      <c r="K22" s="226"/>
      <c r="L22" s="235"/>
      <c r="M22" s="235"/>
    </row>
    <row r="23" spans="2:13">
      <c r="B23" s="225" t="s">
        <v>1589</v>
      </c>
      <c r="C23" s="226" t="s">
        <v>1585</v>
      </c>
      <c r="D23" s="226" t="s">
        <v>1601</v>
      </c>
      <c r="E23" s="226" t="s">
        <v>1564</v>
      </c>
      <c r="F23" s="226" t="s">
        <v>1565</v>
      </c>
      <c r="G23" s="227" t="s">
        <v>1658</v>
      </c>
      <c r="H23" s="233">
        <v>0.5</v>
      </c>
      <c r="I23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0.1</v>
      </c>
      <c r="J23" s="234">
        <f t="shared" si="0"/>
        <v>0.4</v>
      </c>
      <c r="K23" s="226"/>
      <c r="L23" s="235"/>
      <c r="M23" s="235"/>
    </row>
    <row r="24" spans="2:13">
      <c r="B24" s="225" t="s">
        <v>1589</v>
      </c>
      <c r="C24" s="226" t="s">
        <v>1995</v>
      </c>
      <c r="D24" s="226" t="s">
        <v>1601</v>
      </c>
      <c r="E24" s="226" t="s">
        <v>1564</v>
      </c>
      <c r="F24" s="226" t="s">
        <v>1565</v>
      </c>
      <c r="G24" s="227" t="s">
        <v>1658</v>
      </c>
      <c r="H24" s="233">
        <v>0</v>
      </c>
      <c r="I24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1</v>
      </c>
      <c r="J24" s="234">
        <f t="shared" si="0"/>
        <v>-1</v>
      </c>
      <c r="K24" s="226"/>
      <c r="L24" s="235"/>
      <c r="M24" s="235"/>
    </row>
    <row r="25" spans="2:13">
      <c r="B25" s="225" t="s">
        <v>1588</v>
      </c>
      <c r="C25" s="226" t="s">
        <v>5</v>
      </c>
      <c r="D25" s="226" t="s">
        <v>1601</v>
      </c>
      <c r="E25" s="226" t="s">
        <v>1564</v>
      </c>
      <c r="F25" s="226" t="s">
        <v>1565</v>
      </c>
      <c r="G25" s="227" t="s">
        <v>1658</v>
      </c>
      <c r="H25" s="233">
        <v>1.5</v>
      </c>
      <c r="I25" s="236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0.12</v>
      </c>
      <c r="J25" s="234">
        <f t="shared" si="0"/>
        <v>1.38</v>
      </c>
      <c r="K25" s="226" t="s">
        <v>1614</v>
      </c>
      <c r="L25" s="235"/>
      <c r="M25" s="235"/>
    </row>
    <row r="26" spans="2:13">
      <c r="B26" s="225" t="s">
        <v>1588</v>
      </c>
      <c r="C26" s="226" t="s">
        <v>6</v>
      </c>
      <c r="D26" s="226" t="s">
        <v>1601</v>
      </c>
      <c r="E26" s="226" t="s">
        <v>1564</v>
      </c>
      <c r="F26" s="226" t="s">
        <v>1565</v>
      </c>
      <c r="G26" s="227" t="s">
        <v>1658</v>
      </c>
      <c r="H26" s="233">
        <v>0.3</v>
      </c>
      <c r="I26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0.3</v>
      </c>
      <c r="J26" s="105">
        <f t="shared" si="0"/>
        <v>0</v>
      </c>
      <c r="K26" s="226"/>
      <c r="L26" s="235"/>
      <c r="M26" s="235"/>
    </row>
    <row r="27" spans="2:13">
      <c r="B27" s="225" t="s">
        <v>1588</v>
      </c>
      <c r="C27" s="226" t="s">
        <v>7</v>
      </c>
      <c r="D27" s="226" t="s">
        <v>1601</v>
      </c>
      <c r="E27" s="226" t="s">
        <v>1564</v>
      </c>
      <c r="F27" s="226" t="s">
        <v>1565</v>
      </c>
      <c r="G27" s="227" t="s">
        <v>1658</v>
      </c>
      <c r="H27" s="233">
        <v>0</v>
      </c>
      <c r="I27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1.1200000000000001</v>
      </c>
      <c r="J27" s="234">
        <f t="shared" si="0"/>
        <v>-1.1200000000000001</v>
      </c>
      <c r="K27" s="226"/>
      <c r="L27" s="235"/>
      <c r="M27" s="235"/>
    </row>
    <row r="28" spans="2:13">
      <c r="B28" s="134" t="s">
        <v>1588</v>
      </c>
      <c r="C28" s="106" t="s">
        <v>3</v>
      </c>
      <c r="D28" s="106" t="s">
        <v>1601</v>
      </c>
      <c r="E28" s="26" t="s">
        <v>1567</v>
      </c>
      <c r="F28" s="106" t="s">
        <v>1561</v>
      </c>
      <c r="G28" s="227" t="s">
        <v>1658</v>
      </c>
      <c r="H28" s="233">
        <v>6</v>
      </c>
      <c r="I28" s="236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4.4800000000000004</v>
      </c>
      <c r="J28" s="234">
        <f t="shared" si="0"/>
        <v>1.5199999999999996</v>
      </c>
      <c r="K28" s="106"/>
      <c r="L28" s="235"/>
      <c r="M28" s="235"/>
    </row>
    <row r="29" spans="2:13">
      <c r="B29" s="27" t="s">
        <v>1588</v>
      </c>
      <c r="C29" s="26" t="s">
        <v>4</v>
      </c>
      <c r="D29" s="26" t="s">
        <v>1601</v>
      </c>
      <c r="E29" s="26" t="s">
        <v>1567</v>
      </c>
      <c r="F29" s="26" t="s">
        <v>1561</v>
      </c>
      <c r="G29" s="227" t="s">
        <v>1658</v>
      </c>
      <c r="H29" s="238">
        <v>6.2</v>
      </c>
      <c r="I29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7.45</v>
      </c>
      <c r="J29" s="234">
        <f t="shared" si="0"/>
        <v>-1.25</v>
      </c>
      <c r="K29" s="26"/>
      <c r="L29" s="235"/>
      <c r="M29" s="235"/>
    </row>
    <row r="30" spans="2:13">
      <c r="B30" s="219" t="s">
        <v>1589</v>
      </c>
      <c r="C30" s="26" t="s">
        <v>1579</v>
      </c>
      <c r="D30" s="220"/>
      <c r="E30" s="220" t="s">
        <v>1567</v>
      </c>
      <c r="F30" s="226" t="s">
        <v>1563</v>
      </c>
      <c r="G30" s="227" t="s">
        <v>1658</v>
      </c>
      <c r="H30" s="238">
        <v>3.85</v>
      </c>
      <c r="I30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3.71</v>
      </c>
      <c r="J30" s="234">
        <f t="shared" si="0"/>
        <v>0.14000000000000012</v>
      </c>
      <c r="K30" s="220"/>
      <c r="L30" s="235"/>
      <c r="M30" s="235"/>
    </row>
    <row r="31" spans="2:13">
      <c r="B31" s="27" t="s">
        <v>1588</v>
      </c>
      <c r="C31" s="26" t="s">
        <v>5</v>
      </c>
      <c r="D31" s="26" t="s">
        <v>1601</v>
      </c>
      <c r="E31" s="26" t="s">
        <v>1567</v>
      </c>
      <c r="F31" s="26" t="s">
        <v>1561</v>
      </c>
      <c r="G31" s="227" t="s">
        <v>1658</v>
      </c>
      <c r="H31" s="238">
        <v>3</v>
      </c>
      <c r="I31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2.9449999999999998</v>
      </c>
      <c r="J31" s="234">
        <f t="shared" si="0"/>
        <v>5.500000000000016E-2</v>
      </c>
      <c r="K31" s="26"/>
      <c r="L31" s="235"/>
      <c r="M31" s="235"/>
    </row>
    <row r="32" spans="2:13">
      <c r="B32" s="27" t="s">
        <v>1588</v>
      </c>
      <c r="C32" s="26" t="s">
        <v>6</v>
      </c>
      <c r="D32" s="26" t="s">
        <v>1601</v>
      </c>
      <c r="E32" s="26" t="s">
        <v>1567</v>
      </c>
      <c r="F32" s="106" t="s">
        <v>1561</v>
      </c>
      <c r="G32" s="227" t="s">
        <v>1658</v>
      </c>
      <c r="H32" s="238">
        <v>1.3</v>
      </c>
      <c r="I32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0.42499999999999999</v>
      </c>
      <c r="J32" s="234">
        <f t="shared" si="0"/>
        <v>0.875</v>
      </c>
      <c r="K32" s="106"/>
      <c r="L32" s="235"/>
      <c r="M32" s="235"/>
    </row>
    <row r="33" spans="2:13">
      <c r="B33" s="27" t="s">
        <v>1588</v>
      </c>
      <c r="C33" s="26" t="s">
        <v>7</v>
      </c>
      <c r="D33" s="26" t="s">
        <v>1601</v>
      </c>
      <c r="E33" s="106" t="s">
        <v>1567</v>
      </c>
      <c r="F33" s="106" t="s">
        <v>1561</v>
      </c>
      <c r="G33" s="227" t="s">
        <v>1658</v>
      </c>
      <c r="H33" s="238">
        <v>5</v>
      </c>
      <c r="I33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7.25</v>
      </c>
      <c r="J33" s="234">
        <f t="shared" si="0"/>
        <v>-2.25</v>
      </c>
      <c r="K33" s="26"/>
      <c r="L33" s="235"/>
      <c r="M33" s="235"/>
    </row>
    <row r="34" spans="2:13">
      <c r="B34" s="225" t="s">
        <v>1589</v>
      </c>
      <c r="C34" s="226" t="s">
        <v>1582</v>
      </c>
      <c r="D34" s="226" t="s">
        <v>1601</v>
      </c>
      <c r="E34" s="226" t="s">
        <v>1573</v>
      </c>
      <c r="F34" s="226" t="s">
        <v>1565</v>
      </c>
      <c r="G34" s="227" t="s">
        <v>1658</v>
      </c>
      <c r="H34" s="233">
        <v>3.6</v>
      </c>
      <c r="I34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3.4980000000000002</v>
      </c>
      <c r="J34" s="234">
        <f>H34-I34</f>
        <v>0.10199999999999987</v>
      </c>
      <c r="K34" s="226"/>
      <c r="L34" s="235"/>
      <c r="M34" s="235"/>
    </row>
    <row r="35" spans="2:13">
      <c r="B35" s="225" t="s">
        <v>1588</v>
      </c>
      <c r="C35" s="226" t="s">
        <v>4</v>
      </c>
      <c r="D35" s="226" t="s">
        <v>1601</v>
      </c>
      <c r="E35" s="226" t="s">
        <v>1570</v>
      </c>
      <c r="F35" s="226" t="s">
        <v>1565</v>
      </c>
      <c r="G35" s="227" t="s">
        <v>1658</v>
      </c>
      <c r="H35" s="233">
        <v>0</v>
      </c>
      <c r="I35" s="233">
        <f>SUMIFS('FY17-19 Awards'!F:F,'FY17-19 Awards'!G:G,Table23[[#This Row],[Fund Source (Main Fund)]],'FY17-19 Awards'!D:D,Table23[[#This Row],[Team]],'FY17-19 Awards'!O:O,Table23[[#This Row],[Activation Year]],'FY17-19 Awards'!C:C,Table23[[#This Row],[Envelope]],'FY17-19 Awards'!J:J,"&lt;&gt;Pipeline",'FY17-19 Awards'!J:J,"&lt;&gt;Cancelled")/1000000</f>
        <v>0</v>
      </c>
      <c r="J35" s="234">
        <f t="shared" si="0"/>
        <v>0</v>
      </c>
      <c r="K35" s="226"/>
      <c r="L35" s="235"/>
      <c r="M35" s="235"/>
    </row>
    <row r="36" spans="2:13" ht="17.25">
      <c r="B36" s="242"/>
      <c r="C36" s="243"/>
      <c r="D36" s="243"/>
      <c r="E36" s="243"/>
      <c r="F36" s="243"/>
      <c r="G36" s="244"/>
      <c r="H36" s="245"/>
      <c r="I36" s="245"/>
      <c r="J36" s="246"/>
      <c r="K36" s="243"/>
      <c r="L36"/>
      <c r="M36"/>
    </row>
    <row r="37" spans="2:13">
      <c r="B37" s="112"/>
      <c r="C37" s="112"/>
      <c r="D37" s="113"/>
      <c r="E37" s="113"/>
      <c r="F37" s="112" t="s">
        <v>2020</v>
      </c>
      <c r="G37" s="112"/>
      <c r="H37" s="114">
        <f>SUM(Table23[[#Data],[#Totals],[Allocation]])</f>
        <v>58.954589999999996</v>
      </c>
      <c r="I37" s="114">
        <f>SUM(Table23[[#Data],[#Totals],[Awarded (Active New Fund, Award Letter, Pending Top-Up, New Top up)]])</f>
        <v>60.737000000000002</v>
      </c>
      <c r="J37" s="114">
        <f>SUM(Table23[[#Data],[#Totals],[Balance Available]])</f>
        <v>-1.7824099999999996</v>
      </c>
      <c r="K37" s="115"/>
    </row>
    <row r="39" spans="2:13">
      <c r="G39" s="61"/>
      <c r="H39" s="247"/>
      <c r="I39" s="247"/>
      <c r="J39" s="247"/>
    </row>
  </sheetData>
  <conditionalFormatting sqref="J33 J5 J7:J9 J14:J16 J18 J24 J27 J35">
    <cfRule type="cellIs" dxfId="33" priority="20" operator="lessThan">
      <formula>0</formula>
    </cfRule>
  </conditionalFormatting>
  <conditionalFormatting sqref="J32">
    <cfRule type="cellIs" dxfId="32" priority="19" operator="lessThan">
      <formula>0</formula>
    </cfRule>
  </conditionalFormatting>
  <conditionalFormatting sqref="J11">
    <cfRule type="cellIs" dxfId="31" priority="18" operator="lessThan">
      <formula>0</formula>
    </cfRule>
  </conditionalFormatting>
  <conditionalFormatting sqref="J30">
    <cfRule type="cellIs" dxfId="30" priority="17" operator="lessThan">
      <formula>0</formula>
    </cfRule>
  </conditionalFormatting>
  <conditionalFormatting sqref="J6">
    <cfRule type="cellIs" dxfId="29" priority="16" operator="lessThan">
      <formula>0</formula>
    </cfRule>
  </conditionalFormatting>
  <conditionalFormatting sqref="J29">
    <cfRule type="cellIs" dxfId="28" priority="15" operator="lessThan">
      <formula>0</formula>
    </cfRule>
  </conditionalFormatting>
  <conditionalFormatting sqref="J17">
    <cfRule type="cellIs" dxfId="27" priority="14" operator="lessThan">
      <formula>0</formula>
    </cfRule>
  </conditionalFormatting>
  <conditionalFormatting sqref="J22">
    <cfRule type="cellIs" dxfId="26" priority="13" operator="lessThan">
      <formula>0</formula>
    </cfRule>
  </conditionalFormatting>
  <conditionalFormatting sqref="J4">
    <cfRule type="cellIs" dxfId="25" priority="12" operator="lessThan">
      <formula>0</formula>
    </cfRule>
  </conditionalFormatting>
  <conditionalFormatting sqref="J12">
    <cfRule type="cellIs" dxfId="24" priority="11" operator="lessThan">
      <formula>0</formula>
    </cfRule>
  </conditionalFormatting>
  <conditionalFormatting sqref="J28">
    <cfRule type="cellIs" dxfId="23" priority="10" operator="lessThan">
      <formula>0</formula>
    </cfRule>
  </conditionalFormatting>
  <conditionalFormatting sqref="J23">
    <cfRule type="cellIs" dxfId="22" priority="9" operator="lessThan">
      <formula>0</formula>
    </cfRule>
  </conditionalFormatting>
  <conditionalFormatting sqref="J31">
    <cfRule type="cellIs" dxfId="21" priority="8" operator="lessThan">
      <formula>0</formula>
    </cfRule>
  </conditionalFormatting>
  <conditionalFormatting sqref="J13">
    <cfRule type="cellIs" dxfId="20" priority="7" operator="lessThan">
      <formula>0</formula>
    </cfRule>
  </conditionalFormatting>
  <conditionalFormatting sqref="J20 J26">
    <cfRule type="cellIs" dxfId="19" priority="6" operator="lessThan">
      <formula>0</formula>
    </cfRule>
  </conditionalFormatting>
  <conditionalFormatting sqref="J10">
    <cfRule type="cellIs" dxfId="18" priority="5" operator="lessThan">
      <formula>0</formula>
    </cfRule>
  </conditionalFormatting>
  <conditionalFormatting sqref="J21">
    <cfRule type="cellIs" dxfId="17" priority="4" operator="lessThan">
      <formula>0</formula>
    </cfRule>
  </conditionalFormatting>
  <conditionalFormatting sqref="J25">
    <cfRule type="cellIs" dxfId="16" priority="3" operator="lessThan">
      <formula>0</formula>
    </cfRule>
  </conditionalFormatting>
  <conditionalFormatting sqref="J19">
    <cfRule type="cellIs" dxfId="15" priority="2" operator="lessThan">
      <formula>0</formula>
    </cfRule>
  </conditionalFormatting>
  <conditionalFormatting sqref="J34">
    <cfRule type="cellIs" dxfId="14" priority="1" operator="lessThan">
      <formula>0</formula>
    </cfRule>
  </conditionalFormatting>
  <pageMargins left="0.25" right="0.25" top="0.75" bottom="0.75" header="0.3" footer="0.3"/>
  <pageSetup paperSize="3" scale="92" orientation="portrait" r:id="rId1"/>
  <headerFooter>
    <oddFooter>Page &amp;P of &amp;N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-0.249977111117893"/>
  </sheetPr>
  <dimension ref="A1:L268"/>
  <sheetViews>
    <sheetView workbookViewId="0">
      <selection activeCell="A36" sqref="A36"/>
    </sheetView>
  </sheetViews>
  <sheetFormatPr defaultColWidth="9.125" defaultRowHeight="15"/>
  <cols>
    <col min="1" max="1" width="8.875" style="65" customWidth="1"/>
    <col min="2" max="2" width="12.875" style="64" bestFit="1" customWidth="1"/>
    <col min="3" max="3" width="34.125" style="64" bestFit="1" customWidth="1"/>
    <col min="4" max="4" width="22.625" style="64" customWidth="1"/>
    <col min="5" max="5" width="10.875" style="64" customWidth="1"/>
    <col min="6" max="6" width="9.875" style="66" customWidth="1"/>
    <col min="7" max="7" width="19.875" style="66" customWidth="1"/>
    <col min="8" max="8" width="30.375" style="66" customWidth="1"/>
    <col min="9" max="9" width="25.125" style="66" customWidth="1"/>
    <col min="10" max="10" width="22.625" style="66" customWidth="1"/>
    <col min="11" max="11" width="11.125" style="65" customWidth="1"/>
    <col min="12" max="12" width="12.5" style="65" customWidth="1"/>
    <col min="13" max="16384" width="9.125" style="65"/>
  </cols>
  <sheetData>
    <row r="1" spans="1:12">
      <c r="A1" s="315" t="s">
        <v>31</v>
      </c>
      <c r="B1" s="283" t="s">
        <v>3003</v>
      </c>
      <c r="C1" s="316"/>
      <c r="D1" s="316"/>
      <c r="E1" s="316"/>
      <c r="F1" s="214"/>
      <c r="G1" s="214"/>
      <c r="H1" s="214"/>
      <c r="I1" s="214"/>
      <c r="J1" s="214"/>
      <c r="K1" s="283"/>
      <c r="L1" s="283"/>
    </row>
    <row r="2" spans="1:12" ht="15.75" thickBot="1">
      <c r="A2" s="283"/>
      <c r="B2" s="316"/>
      <c r="C2" s="316"/>
      <c r="D2" s="316"/>
      <c r="E2" s="316"/>
      <c r="F2" s="214"/>
      <c r="G2" s="214"/>
      <c r="H2" s="214"/>
      <c r="I2" s="214"/>
      <c r="J2" s="214"/>
      <c r="K2" s="283"/>
      <c r="L2" s="283"/>
    </row>
    <row r="3" spans="1:12">
      <c r="A3" s="315" t="s">
        <v>38</v>
      </c>
      <c r="B3" s="315" t="s">
        <v>3004</v>
      </c>
      <c r="C3" s="315" t="s">
        <v>3005</v>
      </c>
      <c r="D3" s="315" t="s">
        <v>37</v>
      </c>
      <c r="E3" s="315" t="s">
        <v>3006</v>
      </c>
      <c r="F3" s="315" t="s">
        <v>49</v>
      </c>
      <c r="G3" s="317" t="s">
        <v>3007</v>
      </c>
      <c r="H3" s="317" t="s">
        <v>3008</v>
      </c>
      <c r="I3" s="317" t="s">
        <v>3009</v>
      </c>
      <c r="J3" s="317" t="s">
        <v>3010</v>
      </c>
      <c r="K3" s="67" t="s">
        <v>3011</v>
      </c>
      <c r="L3" s="67" t="s">
        <v>3012</v>
      </c>
    </row>
    <row r="4" spans="1:12">
      <c r="A4" s="283" t="s">
        <v>2</v>
      </c>
      <c r="B4" s="283" t="s">
        <v>3013</v>
      </c>
      <c r="C4" s="283" t="s">
        <v>3014</v>
      </c>
      <c r="D4" s="283" t="s">
        <v>2826</v>
      </c>
      <c r="E4" s="283" t="s">
        <v>74</v>
      </c>
      <c r="F4" s="283" t="s">
        <v>3015</v>
      </c>
      <c r="G4" s="317">
        <v>81726.05</v>
      </c>
      <c r="H4" s="317">
        <v>66637.59</v>
      </c>
      <c r="I4" s="317">
        <v>12030.5</v>
      </c>
      <c r="J4" s="317">
        <v>0</v>
      </c>
      <c r="K4" s="317">
        <f t="shared" ref="K4:K15" si="0">G4-H4</f>
        <v>15088.460000000006</v>
      </c>
      <c r="L4" s="317">
        <f t="shared" ref="L4:L15" si="1">K4-J4</f>
        <v>15088.460000000006</v>
      </c>
    </row>
    <row r="5" spans="1:12">
      <c r="A5" s="283"/>
      <c r="B5" s="283" t="s">
        <v>3016</v>
      </c>
      <c r="C5" s="283" t="s">
        <v>3017</v>
      </c>
      <c r="D5" s="283" t="s">
        <v>2826</v>
      </c>
      <c r="E5" s="283" t="s">
        <v>74</v>
      </c>
      <c r="F5" s="283" t="s">
        <v>3015</v>
      </c>
      <c r="G5" s="317">
        <v>66666.67</v>
      </c>
      <c r="H5" s="317">
        <v>40545.99</v>
      </c>
      <c r="I5" s="317">
        <v>3360</v>
      </c>
      <c r="J5" s="317">
        <v>5040</v>
      </c>
      <c r="K5" s="317">
        <f t="shared" si="0"/>
        <v>26120.68</v>
      </c>
      <c r="L5" s="317">
        <f t="shared" si="1"/>
        <v>21080.68</v>
      </c>
    </row>
    <row r="6" spans="1:12">
      <c r="A6" s="283" t="s">
        <v>3018</v>
      </c>
      <c r="B6" s="283"/>
      <c r="C6" s="283"/>
      <c r="D6" s="283"/>
      <c r="E6" s="283"/>
      <c r="F6" s="283"/>
      <c r="G6" s="317">
        <v>148392.72</v>
      </c>
      <c r="H6" s="317">
        <v>107183.57999999999</v>
      </c>
      <c r="I6" s="317">
        <v>15390.5</v>
      </c>
      <c r="J6" s="317">
        <v>5040</v>
      </c>
      <c r="K6" s="317">
        <f t="shared" si="0"/>
        <v>41209.140000000014</v>
      </c>
      <c r="L6" s="317">
        <f t="shared" si="1"/>
        <v>36169.140000000014</v>
      </c>
    </row>
    <row r="7" spans="1:12">
      <c r="A7" s="283" t="s">
        <v>3</v>
      </c>
      <c r="B7" s="283" t="s">
        <v>3019</v>
      </c>
      <c r="C7" s="283" t="s">
        <v>3020</v>
      </c>
      <c r="D7" s="283" t="s">
        <v>132</v>
      </c>
      <c r="E7" s="283" t="s">
        <v>74</v>
      </c>
      <c r="F7" s="283" t="s">
        <v>3021</v>
      </c>
      <c r="G7" s="317">
        <v>206307.58</v>
      </c>
      <c r="H7" s="317">
        <v>152013.07</v>
      </c>
      <c r="I7" s="317">
        <v>87212.22</v>
      </c>
      <c r="J7" s="317">
        <v>9908.0400000000009</v>
      </c>
      <c r="K7" s="317">
        <f t="shared" si="0"/>
        <v>54294.50999999998</v>
      </c>
      <c r="L7" s="317">
        <f t="shared" si="1"/>
        <v>44386.469999999979</v>
      </c>
    </row>
    <row r="8" spans="1:12">
      <c r="A8" s="283"/>
      <c r="B8" s="283" t="s">
        <v>1776</v>
      </c>
      <c r="C8" s="283" t="s">
        <v>3022</v>
      </c>
      <c r="D8" s="283" t="s">
        <v>633</v>
      </c>
      <c r="E8" s="283" t="s">
        <v>74</v>
      </c>
      <c r="F8" s="283" t="s">
        <v>1665</v>
      </c>
      <c r="G8" s="317">
        <v>250000</v>
      </c>
      <c r="H8" s="317">
        <v>132229.24</v>
      </c>
      <c r="I8" s="317">
        <v>132229.24</v>
      </c>
      <c r="J8" s="317">
        <v>15729.84</v>
      </c>
      <c r="K8" s="317">
        <f t="shared" si="0"/>
        <v>117770.76000000001</v>
      </c>
      <c r="L8" s="317">
        <f t="shared" si="1"/>
        <v>102040.92000000001</v>
      </c>
    </row>
    <row r="9" spans="1:12">
      <c r="A9" s="283" t="s">
        <v>3023</v>
      </c>
      <c r="B9" s="283"/>
      <c r="C9" s="283"/>
      <c r="D9" s="283"/>
      <c r="E9" s="283"/>
      <c r="F9" s="283"/>
      <c r="G9" s="317">
        <v>456307.57999999996</v>
      </c>
      <c r="H9" s="317">
        <v>284242.31</v>
      </c>
      <c r="I9" s="317">
        <v>219441.46</v>
      </c>
      <c r="J9" s="317">
        <v>25637.88</v>
      </c>
      <c r="K9" s="70">
        <f t="shared" si="0"/>
        <v>172065.26999999996</v>
      </c>
      <c r="L9" s="70">
        <f t="shared" si="1"/>
        <v>146427.38999999996</v>
      </c>
    </row>
    <row r="10" spans="1:12">
      <c r="A10" s="283" t="s">
        <v>7</v>
      </c>
      <c r="B10" s="283" t="s">
        <v>1883</v>
      </c>
      <c r="C10" s="283" t="s">
        <v>2643</v>
      </c>
      <c r="D10" s="283" t="s">
        <v>1131</v>
      </c>
      <c r="E10" s="283" t="s">
        <v>74</v>
      </c>
      <c r="F10" s="283" t="s">
        <v>3024</v>
      </c>
      <c r="G10" s="317">
        <v>185563.5</v>
      </c>
      <c r="H10" s="317">
        <v>185428.33</v>
      </c>
      <c r="I10" s="317">
        <v>4785.76</v>
      </c>
      <c r="J10" s="317">
        <v>0</v>
      </c>
      <c r="K10" s="317">
        <f t="shared" si="0"/>
        <v>135.17000000001281</v>
      </c>
      <c r="L10" s="317">
        <f t="shared" si="1"/>
        <v>135.17000000001281</v>
      </c>
    </row>
    <row r="11" spans="1:12">
      <c r="A11" s="283" t="s">
        <v>3025</v>
      </c>
      <c r="B11" s="283"/>
      <c r="C11" s="283"/>
      <c r="D11" s="283"/>
      <c r="E11" s="283"/>
      <c r="F11" s="283"/>
      <c r="G11" s="317">
        <v>185563.5</v>
      </c>
      <c r="H11" s="317">
        <v>185428.33</v>
      </c>
      <c r="I11" s="317">
        <v>4785.76</v>
      </c>
      <c r="J11" s="317">
        <v>0</v>
      </c>
      <c r="K11" s="317">
        <f t="shared" si="0"/>
        <v>135.17000000001281</v>
      </c>
      <c r="L11" s="317">
        <f t="shared" si="1"/>
        <v>135.17000000001281</v>
      </c>
    </row>
    <row r="12" spans="1:12">
      <c r="A12" s="283" t="s">
        <v>1574</v>
      </c>
      <c r="B12" s="283"/>
      <c r="C12" s="283"/>
      <c r="D12" s="283"/>
      <c r="E12" s="283"/>
      <c r="F12" s="283"/>
      <c r="G12" s="317">
        <v>790263.8</v>
      </c>
      <c r="H12" s="317">
        <v>576854.22</v>
      </c>
      <c r="I12" s="317">
        <v>239617.72</v>
      </c>
      <c r="J12" s="317">
        <v>30677.88</v>
      </c>
      <c r="K12" s="70">
        <f t="shared" si="0"/>
        <v>213409.58000000007</v>
      </c>
      <c r="L12" s="70">
        <f t="shared" si="1"/>
        <v>182731.70000000007</v>
      </c>
    </row>
    <row r="13" spans="1:12" ht="17.25">
      <c r="A13"/>
      <c r="B13"/>
      <c r="C13"/>
      <c r="D13"/>
      <c r="E13"/>
      <c r="F13"/>
      <c r="G13"/>
      <c r="H13"/>
      <c r="I13"/>
      <c r="J13"/>
      <c r="K13" s="317">
        <f t="shared" si="0"/>
        <v>0</v>
      </c>
      <c r="L13" s="317">
        <f t="shared" si="1"/>
        <v>0</v>
      </c>
    </row>
    <row r="14" spans="1:12" ht="17.25">
      <c r="A14"/>
      <c r="B14"/>
      <c r="C14"/>
      <c r="D14"/>
      <c r="E14"/>
      <c r="F14"/>
      <c r="G14"/>
      <c r="H14"/>
      <c r="I14"/>
      <c r="J14"/>
      <c r="K14" s="70">
        <f t="shared" si="0"/>
        <v>0</v>
      </c>
      <c r="L14" s="70">
        <f t="shared" si="1"/>
        <v>0</v>
      </c>
    </row>
    <row r="15" spans="1:12" ht="18" thickBot="1">
      <c r="A15"/>
      <c r="B15"/>
      <c r="C15"/>
      <c r="D15"/>
      <c r="E15"/>
      <c r="F15"/>
      <c r="G15"/>
      <c r="H15"/>
      <c r="I15"/>
      <c r="J15"/>
      <c r="K15" s="72">
        <f t="shared" si="0"/>
        <v>0</v>
      </c>
      <c r="L15" s="72">
        <f t="shared" si="1"/>
        <v>0</v>
      </c>
    </row>
    <row r="16" spans="1:12" ht="17.25">
      <c r="A16"/>
      <c r="B16"/>
      <c r="C16"/>
      <c r="D16"/>
      <c r="E16"/>
      <c r="F16"/>
      <c r="G16"/>
      <c r="H16"/>
      <c r="I16"/>
      <c r="J16"/>
      <c r="K16" s="317"/>
      <c r="L16" s="317"/>
    </row>
    <row r="17" spans="1:12">
      <c r="A17" s="315" t="s">
        <v>31</v>
      </c>
      <c r="B17" s="283" t="s">
        <v>3026</v>
      </c>
      <c r="C17" s="316"/>
      <c r="D17" s="316"/>
      <c r="E17" s="316"/>
      <c r="F17" s="214"/>
      <c r="G17" s="214"/>
      <c r="H17" s="214"/>
      <c r="I17" s="214"/>
      <c r="J17" s="214"/>
      <c r="K17" s="283"/>
      <c r="L17" s="283"/>
    </row>
    <row r="18" spans="1:12" ht="15.75" thickBot="1">
      <c r="A18" s="283"/>
      <c r="B18" s="316"/>
      <c r="C18" s="316"/>
      <c r="D18" s="316"/>
      <c r="E18" s="316"/>
      <c r="F18" s="214"/>
      <c r="G18" s="214"/>
      <c r="H18" s="214"/>
      <c r="I18" s="214"/>
      <c r="J18" s="214"/>
      <c r="K18" s="283"/>
      <c r="L18" s="283"/>
    </row>
    <row r="19" spans="1:12">
      <c r="A19" s="315" t="s">
        <v>38</v>
      </c>
      <c r="B19" s="315" t="s">
        <v>3004</v>
      </c>
      <c r="C19" s="315" t="s">
        <v>3005</v>
      </c>
      <c r="D19" s="315" t="s">
        <v>37</v>
      </c>
      <c r="E19" s="315" t="s">
        <v>3006</v>
      </c>
      <c r="F19" s="315" t="s">
        <v>49</v>
      </c>
      <c r="G19" s="317" t="s">
        <v>3007</v>
      </c>
      <c r="H19" s="317" t="s">
        <v>3008</v>
      </c>
      <c r="I19" s="317" t="s">
        <v>3009</v>
      </c>
      <c r="J19" s="317" t="s">
        <v>3010</v>
      </c>
      <c r="K19" s="67" t="s">
        <v>3011</v>
      </c>
      <c r="L19" s="67" t="s">
        <v>3012</v>
      </c>
    </row>
    <row r="20" spans="1:12">
      <c r="A20" s="283" t="s">
        <v>3</v>
      </c>
      <c r="B20" s="283" t="s">
        <v>1890</v>
      </c>
      <c r="C20" s="283" t="s">
        <v>3027</v>
      </c>
      <c r="D20" s="283" t="s">
        <v>732</v>
      </c>
      <c r="E20" s="283" t="s">
        <v>74</v>
      </c>
      <c r="F20" s="283" t="s">
        <v>3028</v>
      </c>
      <c r="G20" s="317">
        <v>120000</v>
      </c>
      <c r="H20" s="317">
        <v>89260.1</v>
      </c>
      <c r="I20" s="317">
        <v>89260.1</v>
      </c>
      <c r="J20" s="317">
        <v>7182</v>
      </c>
      <c r="K20" s="317">
        <f>G20-H20</f>
        <v>30739.899999999994</v>
      </c>
      <c r="L20" s="317">
        <f>K20-J20</f>
        <v>23557.899999999994</v>
      </c>
    </row>
    <row r="21" spans="1:12">
      <c r="A21" s="283"/>
      <c r="B21" s="283" t="s">
        <v>1775</v>
      </c>
      <c r="C21" s="283" t="s">
        <v>3029</v>
      </c>
      <c r="D21" s="283" t="s">
        <v>132</v>
      </c>
      <c r="E21" s="283" t="s">
        <v>74</v>
      </c>
      <c r="F21" s="283" t="s">
        <v>3030</v>
      </c>
      <c r="G21" s="317">
        <v>170000</v>
      </c>
      <c r="H21" s="317">
        <v>46236.25</v>
      </c>
      <c r="I21" s="317">
        <v>46236.25</v>
      </c>
      <c r="J21" s="317">
        <v>83630</v>
      </c>
      <c r="K21" s="317">
        <f t="shared" ref="K21:K33" si="2">G21-H21</f>
        <v>123763.75</v>
      </c>
      <c r="L21" s="317">
        <f t="shared" ref="L21:L33" si="3">K21-J21</f>
        <v>40133.75</v>
      </c>
    </row>
    <row r="22" spans="1:12">
      <c r="A22" s="283" t="s">
        <v>3023</v>
      </c>
      <c r="B22" s="283"/>
      <c r="C22" s="283"/>
      <c r="D22" s="283"/>
      <c r="E22" s="283"/>
      <c r="F22" s="283"/>
      <c r="G22" s="317">
        <v>290000</v>
      </c>
      <c r="H22" s="317">
        <v>135496.35</v>
      </c>
      <c r="I22" s="317">
        <v>135496.35</v>
      </c>
      <c r="J22" s="317">
        <v>90812</v>
      </c>
      <c r="K22" s="70">
        <f t="shared" si="2"/>
        <v>154503.65</v>
      </c>
      <c r="L22" s="70">
        <f t="shared" si="3"/>
        <v>63691.649999999994</v>
      </c>
    </row>
    <row r="23" spans="1:12">
      <c r="A23" s="283" t="s">
        <v>4</v>
      </c>
      <c r="B23" s="283" t="s">
        <v>1892</v>
      </c>
      <c r="C23" s="283" t="s">
        <v>3031</v>
      </c>
      <c r="D23" s="283" t="s">
        <v>2516</v>
      </c>
      <c r="E23" s="283" t="s">
        <v>74</v>
      </c>
      <c r="F23" s="283" t="s">
        <v>3028</v>
      </c>
      <c r="G23" s="317">
        <v>83000</v>
      </c>
      <c r="H23" s="317">
        <v>13153.34</v>
      </c>
      <c r="I23" s="317">
        <v>13153.34</v>
      </c>
      <c r="J23" s="317">
        <v>2860</v>
      </c>
      <c r="K23" s="317">
        <f t="shared" si="2"/>
        <v>69846.66</v>
      </c>
      <c r="L23" s="317">
        <f t="shared" si="3"/>
        <v>66986.66</v>
      </c>
    </row>
    <row r="24" spans="1:12">
      <c r="A24" s="283"/>
      <c r="B24" s="283" t="s">
        <v>1895</v>
      </c>
      <c r="C24" s="283" t="s">
        <v>2452</v>
      </c>
      <c r="D24" s="283" t="s">
        <v>470</v>
      </c>
      <c r="E24" s="283" t="s">
        <v>74</v>
      </c>
      <c r="F24" s="283" t="s">
        <v>1665</v>
      </c>
      <c r="G24" s="317">
        <v>84000</v>
      </c>
      <c r="H24" s="317">
        <v>47799.95</v>
      </c>
      <c r="I24" s="317">
        <v>47799.95</v>
      </c>
      <c r="J24" s="317">
        <v>34500.370000000003</v>
      </c>
      <c r="K24" s="317">
        <f t="shared" si="2"/>
        <v>36200.050000000003</v>
      </c>
      <c r="L24" s="317">
        <f t="shared" si="3"/>
        <v>1699.6800000000003</v>
      </c>
    </row>
    <row r="25" spans="1:12">
      <c r="A25" s="283" t="s">
        <v>3032</v>
      </c>
      <c r="B25" s="283"/>
      <c r="C25" s="283"/>
      <c r="D25" s="283"/>
      <c r="E25" s="283"/>
      <c r="F25" s="283"/>
      <c r="G25" s="317">
        <v>167000</v>
      </c>
      <c r="H25" s="317">
        <v>60953.289999999994</v>
      </c>
      <c r="I25" s="317">
        <v>60953.289999999994</v>
      </c>
      <c r="J25" s="317">
        <v>37360.370000000003</v>
      </c>
      <c r="K25" s="317">
        <f t="shared" si="2"/>
        <v>106046.71</v>
      </c>
      <c r="L25" s="317">
        <f t="shared" si="3"/>
        <v>68686.34</v>
      </c>
    </row>
    <row r="26" spans="1:12">
      <c r="A26" s="283" t="s">
        <v>8</v>
      </c>
      <c r="B26" s="283" t="s">
        <v>3033</v>
      </c>
      <c r="C26" s="283" t="s">
        <v>3034</v>
      </c>
      <c r="D26" s="283" t="s">
        <v>3035</v>
      </c>
      <c r="E26" s="283" t="s">
        <v>74</v>
      </c>
      <c r="F26" s="283" t="s">
        <v>3036</v>
      </c>
      <c r="G26" s="317">
        <v>200000</v>
      </c>
      <c r="H26" s="317">
        <v>168273.69</v>
      </c>
      <c r="I26" s="317">
        <v>48582.01</v>
      </c>
      <c r="J26" s="317">
        <v>25440</v>
      </c>
      <c r="K26" s="317">
        <f t="shared" si="2"/>
        <v>31726.309999999998</v>
      </c>
      <c r="L26" s="317">
        <f t="shared" si="3"/>
        <v>6286.3099999999977</v>
      </c>
    </row>
    <row r="27" spans="1:12">
      <c r="A27" s="283"/>
      <c r="B27" s="283" t="s">
        <v>1880</v>
      </c>
      <c r="C27" s="283" t="s">
        <v>3037</v>
      </c>
      <c r="D27" s="283" t="s">
        <v>3038</v>
      </c>
      <c r="E27" s="283" t="s">
        <v>74</v>
      </c>
      <c r="F27" s="283" t="s">
        <v>3036</v>
      </c>
      <c r="G27" s="317">
        <v>650000</v>
      </c>
      <c r="H27" s="317">
        <v>569998.32999999996</v>
      </c>
      <c r="I27" s="317">
        <v>156967.59</v>
      </c>
      <c r="J27" s="317">
        <v>33935.72</v>
      </c>
      <c r="K27" s="70">
        <f t="shared" si="2"/>
        <v>80001.670000000042</v>
      </c>
      <c r="L27" s="70">
        <f t="shared" si="3"/>
        <v>46065.950000000041</v>
      </c>
    </row>
    <row r="28" spans="1:12">
      <c r="A28" s="283"/>
      <c r="B28" s="283" t="s">
        <v>1858</v>
      </c>
      <c r="C28" s="283" t="s">
        <v>2736</v>
      </c>
      <c r="D28" s="283" t="s">
        <v>457</v>
      </c>
      <c r="E28" s="283" t="s">
        <v>74</v>
      </c>
      <c r="F28" s="283" t="s">
        <v>3039</v>
      </c>
      <c r="G28" s="317">
        <v>2428401</v>
      </c>
      <c r="H28" s="317">
        <v>2424513.21</v>
      </c>
      <c r="I28" s="317">
        <v>38646.31</v>
      </c>
      <c r="J28" s="317">
        <v>0</v>
      </c>
      <c r="K28" s="317">
        <f t="shared" si="2"/>
        <v>3887.7900000000373</v>
      </c>
      <c r="L28" s="317">
        <f t="shared" si="3"/>
        <v>3887.7900000000373</v>
      </c>
    </row>
    <row r="29" spans="1:12">
      <c r="A29" s="283"/>
      <c r="B29" s="283" t="s">
        <v>1888</v>
      </c>
      <c r="C29" s="283" t="s">
        <v>3040</v>
      </c>
      <c r="D29" s="283" t="s">
        <v>3038</v>
      </c>
      <c r="E29" s="283" t="s">
        <v>74</v>
      </c>
      <c r="F29" s="283" t="s">
        <v>1665</v>
      </c>
      <c r="G29" s="317">
        <v>530000</v>
      </c>
      <c r="H29" s="317">
        <v>48250.39</v>
      </c>
      <c r="I29" s="317">
        <v>48250.39</v>
      </c>
      <c r="J29" s="317">
        <v>55627.79</v>
      </c>
      <c r="K29" s="317">
        <f t="shared" si="2"/>
        <v>481749.61</v>
      </c>
      <c r="L29" s="317">
        <f t="shared" si="3"/>
        <v>426121.82</v>
      </c>
    </row>
    <row r="30" spans="1:12">
      <c r="A30" s="283" t="s">
        <v>3041</v>
      </c>
      <c r="B30" s="283"/>
      <c r="C30" s="283"/>
      <c r="D30" s="283"/>
      <c r="E30" s="283"/>
      <c r="F30" s="283"/>
      <c r="G30" s="317">
        <v>3808401</v>
      </c>
      <c r="H30" s="317">
        <v>3211035.62</v>
      </c>
      <c r="I30" s="317">
        <v>292446.3</v>
      </c>
      <c r="J30" s="317">
        <v>115003.51000000001</v>
      </c>
      <c r="K30" s="317">
        <f t="shared" si="2"/>
        <v>597365.37999999989</v>
      </c>
      <c r="L30" s="317">
        <f t="shared" si="3"/>
        <v>482361.86999999988</v>
      </c>
    </row>
    <row r="31" spans="1:12">
      <c r="A31" s="283" t="s">
        <v>5</v>
      </c>
      <c r="B31" s="283" t="s">
        <v>1889</v>
      </c>
      <c r="C31" s="283" t="s">
        <v>3042</v>
      </c>
      <c r="D31" s="283" t="s">
        <v>851</v>
      </c>
      <c r="E31" s="283" t="s">
        <v>74</v>
      </c>
      <c r="F31" s="283" t="s">
        <v>3043</v>
      </c>
      <c r="G31" s="317">
        <v>150000</v>
      </c>
      <c r="H31" s="317">
        <v>74687.91</v>
      </c>
      <c r="I31" s="317">
        <v>74687.91</v>
      </c>
      <c r="J31" s="317">
        <v>19678</v>
      </c>
      <c r="K31" s="317">
        <f t="shared" si="2"/>
        <v>75312.09</v>
      </c>
      <c r="L31" s="317">
        <f t="shared" si="3"/>
        <v>55634.09</v>
      </c>
    </row>
    <row r="32" spans="1:12">
      <c r="A32" s="283" t="s">
        <v>3044</v>
      </c>
      <c r="B32" s="283"/>
      <c r="C32" s="283"/>
      <c r="D32" s="283"/>
      <c r="E32" s="283"/>
      <c r="F32" s="283"/>
      <c r="G32" s="317">
        <v>150000</v>
      </c>
      <c r="H32" s="317">
        <v>74687.91</v>
      </c>
      <c r="I32" s="317">
        <v>74687.91</v>
      </c>
      <c r="J32" s="317">
        <v>19678</v>
      </c>
      <c r="K32" s="70">
        <f t="shared" si="2"/>
        <v>75312.09</v>
      </c>
      <c r="L32" s="70">
        <f t="shared" si="3"/>
        <v>55634.09</v>
      </c>
    </row>
    <row r="33" spans="1:12">
      <c r="A33" s="283" t="s">
        <v>1574</v>
      </c>
      <c r="B33" s="283"/>
      <c r="C33" s="283"/>
      <c r="D33" s="283"/>
      <c r="E33" s="283"/>
      <c r="F33" s="283"/>
      <c r="G33" s="317">
        <v>4415401</v>
      </c>
      <c r="H33" s="317">
        <v>3482173.1700000004</v>
      </c>
      <c r="I33" s="317">
        <v>563583.85</v>
      </c>
      <c r="J33" s="317">
        <v>262853.88</v>
      </c>
      <c r="K33" s="317">
        <f t="shared" si="2"/>
        <v>933227.82999999961</v>
      </c>
      <c r="L33" s="317">
        <f t="shared" si="3"/>
        <v>670373.9499999996</v>
      </c>
    </row>
    <row r="34" spans="1:12" ht="17.25">
      <c r="A34"/>
      <c r="B34"/>
      <c r="C34"/>
      <c r="D34"/>
      <c r="E34"/>
      <c r="F34"/>
      <c r="G34"/>
      <c r="H34"/>
      <c r="I34"/>
      <c r="J34"/>
      <c r="K34" s="70">
        <f>G34-H34</f>
        <v>0</v>
      </c>
      <c r="L34" s="70">
        <f>K34-J34</f>
        <v>0</v>
      </c>
    </row>
    <row r="35" spans="1:12" ht="18" thickBot="1">
      <c r="A35"/>
      <c r="B35"/>
      <c r="C35"/>
      <c r="D35"/>
      <c r="E35"/>
      <c r="F35"/>
      <c r="G35"/>
      <c r="H35"/>
      <c r="I35"/>
      <c r="J35"/>
      <c r="K35" s="72">
        <f>G35-H35</f>
        <v>0</v>
      </c>
      <c r="L35" s="72">
        <f>K35-J35</f>
        <v>0</v>
      </c>
    </row>
    <row r="36" spans="1:12">
      <c r="A36" s="283"/>
      <c r="B36" s="283"/>
      <c r="C36" s="283"/>
      <c r="D36" s="283"/>
      <c r="E36" s="283"/>
      <c r="F36" s="214"/>
      <c r="G36" s="214"/>
      <c r="H36" s="214"/>
      <c r="I36" s="214"/>
      <c r="J36" s="214"/>
      <c r="K36" s="283"/>
      <c r="L36" s="283"/>
    </row>
    <row r="37" spans="1:12">
      <c r="A37" s="283"/>
      <c r="B37" s="283"/>
      <c r="C37" s="283"/>
      <c r="D37" s="283"/>
      <c r="E37" s="283"/>
      <c r="F37" s="214"/>
      <c r="G37" s="214"/>
      <c r="H37" s="214"/>
      <c r="I37" s="214"/>
      <c r="J37" s="214"/>
      <c r="K37" s="283"/>
      <c r="L37" s="283"/>
    </row>
    <row r="38" spans="1:12">
      <c r="A38" s="283"/>
      <c r="B38" s="283"/>
      <c r="C38" s="283"/>
      <c r="D38" s="283"/>
      <c r="E38" s="283"/>
      <c r="F38" s="214"/>
      <c r="G38" s="214"/>
      <c r="H38" s="214"/>
      <c r="I38" s="214"/>
      <c r="J38" s="214"/>
      <c r="K38" s="283"/>
      <c r="L38" s="283"/>
    </row>
    <row r="39" spans="1:12">
      <c r="A39" s="283"/>
      <c r="B39" s="283"/>
      <c r="C39" s="283"/>
      <c r="D39" s="283"/>
      <c r="E39" s="283"/>
      <c r="F39" s="214"/>
      <c r="G39" s="214"/>
      <c r="H39" s="214"/>
      <c r="I39" s="214"/>
      <c r="J39" s="214"/>
      <c r="K39" s="283"/>
      <c r="L39" s="283"/>
    </row>
    <row r="40" spans="1:12">
      <c r="A40" s="283"/>
      <c r="B40" s="283"/>
      <c r="C40" s="283"/>
      <c r="D40" s="283"/>
      <c r="E40" s="283"/>
      <c r="F40" s="214"/>
      <c r="G40" s="214"/>
      <c r="H40" s="214"/>
      <c r="I40" s="214"/>
      <c r="J40" s="214"/>
      <c r="K40" s="283"/>
      <c r="L40" s="283"/>
    </row>
    <row r="41" spans="1:12">
      <c r="A41" s="283"/>
      <c r="B41" s="283"/>
      <c r="C41" s="283"/>
      <c r="D41" s="283"/>
      <c r="E41" s="283"/>
      <c r="F41" s="214"/>
      <c r="G41" s="214"/>
      <c r="H41" s="214"/>
      <c r="I41" s="214"/>
      <c r="J41" s="214"/>
      <c r="K41" s="283"/>
      <c r="L41" s="283"/>
    </row>
    <row r="42" spans="1:12">
      <c r="A42" s="283"/>
      <c r="B42" s="283"/>
      <c r="C42" s="283"/>
      <c r="D42" s="283"/>
      <c r="E42" s="283"/>
      <c r="F42" s="214"/>
      <c r="G42" s="214"/>
      <c r="H42" s="214"/>
      <c r="I42" s="214"/>
      <c r="J42" s="214"/>
      <c r="K42" s="283"/>
      <c r="L42" s="283"/>
    </row>
    <row r="43" spans="1:12">
      <c r="A43" s="283"/>
      <c r="B43" s="283"/>
      <c r="C43" s="283"/>
      <c r="D43" s="283"/>
      <c r="E43" s="283"/>
      <c r="F43" s="214"/>
      <c r="G43" s="214"/>
      <c r="H43" s="214"/>
      <c r="I43" s="214"/>
      <c r="J43" s="214"/>
      <c r="K43" s="283"/>
      <c r="L43" s="283"/>
    </row>
    <row r="44" spans="1:12">
      <c r="A44" s="283"/>
      <c r="B44" s="283"/>
      <c r="C44" s="283"/>
      <c r="D44" s="283"/>
      <c r="E44" s="283"/>
      <c r="F44" s="214"/>
      <c r="G44" s="214"/>
      <c r="H44" s="214"/>
      <c r="I44" s="214"/>
      <c r="J44" s="214"/>
      <c r="K44" s="283"/>
      <c r="L44" s="283"/>
    </row>
    <row r="45" spans="1:12">
      <c r="A45" s="283"/>
      <c r="B45" s="283"/>
      <c r="C45" s="283"/>
      <c r="D45" s="283"/>
      <c r="E45" s="283"/>
      <c r="F45" s="214"/>
      <c r="G45" s="214"/>
      <c r="H45" s="214"/>
      <c r="I45" s="214"/>
      <c r="J45" s="214"/>
      <c r="K45" s="283"/>
      <c r="L45" s="283"/>
    </row>
    <row r="46" spans="1:12">
      <c r="A46" s="283"/>
      <c r="B46" s="283"/>
      <c r="C46" s="283"/>
      <c r="D46" s="283"/>
      <c r="E46" s="283"/>
      <c r="F46" s="214"/>
      <c r="G46" s="214"/>
      <c r="H46" s="214"/>
      <c r="I46" s="214"/>
      <c r="J46" s="214"/>
      <c r="K46" s="283"/>
      <c r="L46" s="283"/>
    </row>
    <row r="47" spans="1:12">
      <c r="A47" s="283"/>
      <c r="B47" s="283"/>
      <c r="C47" s="283"/>
      <c r="D47" s="283"/>
      <c r="E47" s="283"/>
      <c r="F47" s="214"/>
      <c r="G47" s="214"/>
      <c r="H47" s="214"/>
      <c r="I47" s="214"/>
      <c r="J47" s="214"/>
      <c r="K47" s="283"/>
      <c r="L47" s="283"/>
    </row>
    <row r="48" spans="1:12">
      <c r="A48" s="283"/>
      <c r="B48" s="283"/>
      <c r="C48" s="283"/>
      <c r="D48" s="283"/>
      <c r="E48" s="283"/>
      <c r="F48" s="214"/>
      <c r="G48" s="214"/>
      <c r="H48" s="214"/>
      <c r="I48" s="214"/>
      <c r="J48" s="214"/>
      <c r="K48" s="283"/>
      <c r="L48" s="283"/>
    </row>
    <row r="49" spans="2:5">
      <c r="B49" s="283"/>
      <c r="C49" s="283"/>
      <c r="D49" s="283"/>
      <c r="E49" s="283"/>
    </row>
    <row r="50" spans="2:5">
      <c r="B50" s="283"/>
      <c r="C50" s="283"/>
      <c r="D50" s="283"/>
      <c r="E50" s="283"/>
    </row>
    <row r="51" spans="2:5">
      <c r="B51" s="283"/>
      <c r="C51" s="283"/>
      <c r="D51" s="283"/>
      <c r="E51" s="283"/>
    </row>
    <row r="52" spans="2:5">
      <c r="B52" s="283"/>
      <c r="C52" s="283"/>
      <c r="D52" s="283"/>
      <c r="E52" s="283"/>
    </row>
    <row r="53" spans="2:5">
      <c r="B53" s="283"/>
      <c r="C53" s="283"/>
      <c r="D53" s="283"/>
      <c r="E53" s="283"/>
    </row>
    <row r="54" spans="2:5">
      <c r="B54" s="283"/>
      <c r="C54" s="283"/>
      <c r="D54" s="283"/>
      <c r="E54" s="283"/>
    </row>
    <row r="55" spans="2:5">
      <c r="B55" s="283"/>
      <c r="C55" s="283"/>
      <c r="D55" s="283"/>
      <c r="E55" s="283"/>
    </row>
    <row r="56" spans="2:5">
      <c r="B56" s="283"/>
      <c r="C56" s="283"/>
      <c r="D56" s="283"/>
      <c r="E56" s="283"/>
    </row>
    <row r="57" spans="2:5">
      <c r="B57" s="283"/>
      <c r="C57" s="283"/>
      <c r="D57" s="283"/>
      <c r="E57" s="283"/>
    </row>
    <row r="58" spans="2:5">
      <c r="B58" s="283"/>
      <c r="C58" s="283"/>
      <c r="D58" s="283"/>
      <c r="E58" s="283"/>
    </row>
    <row r="59" spans="2:5">
      <c r="B59" s="283"/>
      <c r="C59" s="283"/>
      <c r="D59" s="283"/>
      <c r="E59" s="283"/>
    </row>
    <row r="60" spans="2:5">
      <c r="B60" s="283"/>
      <c r="C60" s="283"/>
      <c r="D60" s="283"/>
      <c r="E60" s="283"/>
    </row>
    <row r="61" spans="2:5">
      <c r="B61" s="283"/>
      <c r="C61" s="283"/>
      <c r="D61" s="283"/>
      <c r="E61" s="283"/>
    </row>
    <row r="62" spans="2:5">
      <c r="B62" s="283"/>
      <c r="C62" s="283"/>
      <c r="D62" s="283"/>
      <c r="E62" s="283"/>
    </row>
    <row r="63" spans="2:5">
      <c r="B63" s="283"/>
      <c r="C63" s="283"/>
      <c r="D63" s="283"/>
      <c r="E63" s="283"/>
    </row>
    <row r="64" spans="2:5">
      <c r="B64" s="283"/>
      <c r="C64" s="283"/>
      <c r="D64" s="283"/>
      <c r="E64" s="283"/>
    </row>
    <row r="65" spans="2:5">
      <c r="B65" s="283"/>
      <c r="C65" s="283"/>
      <c r="D65" s="283"/>
      <c r="E65" s="283"/>
    </row>
    <row r="66" spans="2:5">
      <c r="B66" s="283"/>
      <c r="C66" s="283"/>
      <c r="D66" s="283"/>
      <c r="E66" s="283"/>
    </row>
    <row r="67" spans="2:5">
      <c r="B67" s="283"/>
      <c r="C67" s="283"/>
      <c r="D67" s="283"/>
      <c r="E67" s="283"/>
    </row>
    <row r="68" spans="2:5">
      <c r="B68" s="283"/>
      <c r="C68" s="283"/>
      <c r="D68" s="283"/>
      <c r="E68" s="283"/>
    </row>
    <row r="69" spans="2:5">
      <c r="B69" s="283"/>
      <c r="C69" s="283"/>
      <c r="D69" s="283"/>
      <c r="E69" s="283"/>
    </row>
    <row r="70" spans="2:5">
      <c r="B70" s="283"/>
      <c r="C70" s="283"/>
      <c r="D70" s="283"/>
      <c r="E70" s="283"/>
    </row>
    <row r="71" spans="2:5">
      <c r="B71" s="283"/>
      <c r="C71" s="283"/>
      <c r="D71" s="283"/>
      <c r="E71" s="283"/>
    </row>
    <row r="72" spans="2:5">
      <c r="B72" s="283"/>
      <c r="C72" s="283"/>
      <c r="D72" s="283"/>
      <c r="E72" s="283"/>
    </row>
    <row r="73" spans="2:5">
      <c r="B73" s="283"/>
      <c r="C73" s="283"/>
      <c r="D73" s="283"/>
      <c r="E73" s="283"/>
    </row>
    <row r="74" spans="2:5">
      <c r="B74" s="283"/>
      <c r="C74" s="283"/>
      <c r="D74" s="283"/>
      <c r="E74" s="283"/>
    </row>
    <row r="75" spans="2:5">
      <c r="B75" s="283"/>
      <c r="C75" s="283"/>
      <c r="D75" s="283"/>
      <c r="E75" s="283"/>
    </row>
    <row r="76" spans="2:5">
      <c r="B76" s="283"/>
      <c r="C76" s="283"/>
      <c r="D76" s="283"/>
      <c r="E76" s="283"/>
    </row>
    <row r="77" spans="2:5">
      <c r="B77" s="283"/>
      <c r="C77" s="283"/>
      <c r="D77" s="283"/>
      <c r="E77" s="283"/>
    </row>
    <row r="78" spans="2:5">
      <c r="B78" s="283"/>
      <c r="C78" s="283"/>
      <c r="D78" s="283"/>
      <c r="E78" s="283"/>
    </row>
    <row r="79" spans="2:5">
      <c r="B79" s="283"/>
      <c r="C79" s="283"/>
      <c r="D79" s="283"/>
      <c r="E79" s="283"/>
    </row>
    <row r="80" spans="2:5">
      <c r="B80" s="283"/>
      <c r="C80" s="283"/>
      <c r="D80" s="283"/>
      <c r="E80" s="283"/>
    </row>
    <row r="81" spans="2:5">
      <c r="B81" s="283"/>
      <c r="C81" s="283"/>
      <c r="D81" s="283"/>
      <c r="E81" s="283"/>
    </row>
    <row r="82" spans="2:5">
      <c r="B82" s="283"/>
      <c r="C82" s="283"/>
      <c r="D82" s="283"/>
      <c r="E82" s="283"/>
    </row>
    <row r="83" spans="2:5">
      <c r="B83" s="283"/>
      <c r="C83" s="283"/>
      <c r="D83" s="283"/>
      <c r="E83" s="283"/>
    </row>
    <row r="84" spans="2:5">
      <c r="B84" s="283"/>
      <c r="C84" s="283"/>
      <c r="D84" s="283"/>
      <c r="E84" s="283"/>
    </row>
    <row r="85" spans="2:5">
      <c r="B85" s="283"/>
      <c r="C85" s="283"/>
      <c r="D85" s="283"/>
      <c r="E85" s="283"/>
    </row>
    <row r="86" spans="2:5">
      <c r="B86" s="283"/>
      <c r="C86" s="283"/>
      <c r="D86" s="283"/>
      <c r="E86" s="283"/>
    </row>
    <row r="87" spans="2:5">
      <c r="B87" s="283"/>
      <c r="C87" s="283"/>
      <c r="D87" s="283"/>
      <c r="E87" s="283"/>
    </row>
    <row r="88" spans="2:5">
      <c r="B88" s="283"/>
      <c r="C88" s="283"/>
      <c r="D88" s="283"/>
      <c r="E88" s="283"/>
    </row>
    <row r="89" spans="2:5">
      <c r="B89" s="283"/>
      <c r="C89" s="283"/>
      <c r="D89" s="283"/>
      <c r="E89" s="283"/>
    </row>
    <row r="90" spans="2:5">
      <c r="B90" s="283"/>
      <c r="C90" s="283"/>
      <c r="D90" s="283"/>
      <c r="E90" s="283"/>
    </row>
    <row r="91" spans="2:5">
      <c r="B91" s="283"/>
      <c r="C91" s="283"/>
      <c r="D91" s="283"/>
      <c r="E91" s="283"/>
    </row>
    <row r="92" spans="2:5">
      <c r="B92" s="283"/>
      <c r="C92" s="283"/>
      <c r="D92" s="283"/>
      <c r="E92" s="283"/>
    </row>
    <row r="93" spans="2:5">
      <c r="B93" s="283"/>
      <c r="C93" s="283"/>
      <c r="D93" s="283"/>
      <c r="E93" s="283"/>
    </row>
    <row r="94" spans="2:5">
      <c r="B94" s="283"/>
      <c r="C94" s="283"/>
      <c r="D94" s="283"/>
      <c r="E94" s="283"/>
    </row>
    <row r="95" spans="2:5">
      <c r="B95" s="283"/>
      <c r="C95" s="283"/>
      <c r="D95" s="283"/>
      <c r="E95" s="283"/>
    </row>
    <row r="96" spans="2:5">
      <c r="B96" s="283"/>
      <c r="C96" s="283"/>
      <c r="D96" s="283"/>
      <c r="E96" s="283"/>
    </row>
    <row r="97" spans="2:5">
      <c r="B97" s="283"/>
      <c r="C97" s="283"/>
      <c r="D97" s="283"/>
      <c r="E97" s="283"/>
    </row>
    <row r="98" spans="2:5">
      <c r="B98" s="283"/>
      <c r="C98" s="283"/>
      <c r="D98" s="283"/>
      <c r="E98" s="283"/>
    </row>
    <row r="99" spans="2:5">
      <c r="B99" s="283"/>
      <c r="C99" s="283"/>
      <c r="D99" s="283"/>
      <c r="E99" s="283"/>
    </row>
    <row r="100" spans="2:5">
      <c r="B100" s="283"/>
      <c r="C100" s="283"/>
      <c r="D100" s="283"/>
      <c r="E100" s="283"/>
    </row>
    <row r="101" spans="2:5">
      <c r="B101" s="283"/>
      <c r="C101" s="283"/>
      <c r="D101" s="283"/>
      <c r="E101" s="283"/>
    </row>
    <row r="102" spans="2:5">
      <c r="B102" s="283"/>
      <c r="C102" s="283"/>
      <c r="D102" s="283"/>
      <c r="E102" s="283"/>
    </row>
    <row r="103" spans="2:5">
      <c r="B103" s="283"/>
      <c r="C103" s="283"/>
      <c r="D103" s="283"/>
      <c r="E103" s="283"/>
    </row>
    <row r="104" spans="2:5">
      <c r="B104" s="283"/>
      <c r="C104" s="283"/>
      <c r="D104" s="283"/>
      <c r="E104" s="283"/>
    </row>
    <row r="105" spans="2:5">
      <c r="B105" s="283"/>
      <c r="C105" s="283"/>
      <c r="D105" s="283"/>
      <c r="E105" s="283"/>
    </row>
    <row r="106" spans="2:5">
      <c r="B106" s="283"/>
      <c r="C106" s="283"/>
      <c r="D106" s="283"/>
      <c r="E106" s="283"/>
    </row>
    <row r="107" spans="2:5">
      <c r="B107" s="283"/>
      <c r="C107" s="283"/>
      <c r="D107" s="283"/>
      <c r="E107" s="283"/>
    </row>
    <row r="108" spans="2:5">
      <c r="B108" s="283"/>
      <c r="C108" s="283"/>
      <c r="D108" s="283"/>
      <c r="E108" s="283"/>
    </row>
    <row r="109" spans="2:5">
      <c r="B109" s="283"/>
      <c r="C109" s="283"/>
      <c r="D109" s="283"/>
      <c r="E109" s="283"/>
    </row>
    <row r="110" spans="2:5">
      <c r="B110" s="283"/>
      <c r="C110" s="283"/>
      <c r="D110" s="283"/>
      <c r="E110" s="283"/>
    </row>
    <row r="111" spans="2:5">
      <c r="B111" s="283"/>
      <c r="C111" s="283"/>
      <c r="D111" s="283"/>
      <c r="E111" s="283"/>
    </row>
    <row r="112" spans="2:5">
      <c r="B112" s="283"/>
      <c r="C112" s="283"/>
      <c r="D112" s="283"/>
      <c r="E112" s="283"/>
    </row>
    <row r="113" spans="2:5">
      <c r="B113" s="283"/>
      <c r="C113" s="283"/>
      <c r="D113" s="283"/>
      <c r="E113" s="283"/>
    </row>
    <row r="114" spans="2:5">
      <c r="B114" s="283"/>
      <c r="C114" s="283"/>
      <c r="D114" s="283"/>
      <c r="E114" s="283"/>
    </row>
    <row r="115" spans="2:5">
      <c r="B115" s="283"/>
      <c r="C115" s="283"/>
      <c r="D115" s="283"/>
      <c r="E115" s="283"/>
    </row>
    <row r="116" spans="2:5">
      <c r="B116" s="283"/>
      <c r="C116" s="283"/>
      <c r="D116" s="283"/>
      <c r="E116" s="283"/>
    </row>
    <row r="117" spans="2:5">
      <c r="B117" s="283"/>
      <c r="C117" s="283"/>
      <c r="D117" s="283"/>
      <c r="E117" s="283"/>
    </row>
    <row r="118" spans="2:5">
      <c r="B118" s="283"/>
      <c r="C118" s="283"/>
      <c r="D118" s="283"/>
      <c r="E118" s="283"/>
    </row>
    <row r="119" spans="2:5">
      <c r="B119" s="283"/>
      <c r="C119" s="283"/>
      <c r="D119" s="283"/>
      <c r="E119" s="283"/>
    </row>
    <row r="120" spans="2:5">
      <c r="B120" s="283"/>
      <c r="C120" s="283"/>
      <c r="D120" s="283"/>
      <c r="E120" s="283"/>
    </row>
    <row r="121" spans="2:5">
      <c r="B121" s="283"/>
      <c r="C121" s="283"/>
      <c r="D121" s="283"/>
      <c r="E121" s="283"/>
    </row>
    <row r="122" spans="2:5">
      <c r="B122" s="283"/>
      <c r="C122" s="283"/>
      <c r="D122" s="283"/>
      <c r="E122" s="283"/>
    </row>
    <row r="123" spans="2:5">
      <c r="B123" s="283"/>
      <c r="C123" s="283"/>
      <c r="D123" s="283"/>
      <c r="E123" s="283"/>
    </row>
    <row r="124" spans="2:5">
      <c r="B124" s="283"/>
      <c r="C124" s="283"/>
      <c r="D124" s="283"/>
      <c r="E124" s="283"/>
    </row>
    <row r="125" spans="2:5">
      <c r="B125" s="283"/>
      <c r="C125" s="283"/>
      <c r="D125" s="283"/>
      <c r="E125" s="283"/>
    </row>
    <row r="126" spans="2:5">
      <c r="B126" s="283"/>
      <c r="C126" s="283"/>
      <c r="D126" s="283"/>
      <c r="E126" s="283"/>
    </row>
    <row r="127" spans="2:5">
      <c r="B127" s="283"/>
      <c r="C127" s="283"/>
      <c r="D127" s="283"/>
      <c r="E127" s="283"/>
    </row>
    <row r="128" spans="2:5">
      <c r="B128" s="283"/>
      <c r="C128" s="283"/>
      <c r="D128" s="283"/>
      <c r="E128" s="283"/>
    </row>
    <row r="129" spans="2:5">
      <c r="B129" s="283"/>
      <c r="C129" s="283"/>
      <c r="D129" s="283"/>
      <c r="E129" s="283"/>
    </row>
    <row r="130" spans="2:5">
      <c r="B130" s="283"/>
      <c r="C130" s="283"/>
      <c r="D130" s="283"/>
      <c r="E130" s="283"/>
    </row>
    <row r="131" spans="2:5">
      <c r="B131" s="283"/>
      <c r="C131" s="283"/>
      <c r="D131" s="283"/>
      <c r="E131" s="283"/>
    </row>
    <row r="132" spans="2:5">
      <c r="B132" s="283"/>
      <c r="C132" s="283"/>
      <c r="D132" s="283"/>
      <c r="E132" s="283"/>
    </row>
    <row r="133" spans="2:5">
      <c r="B133" s="283"/>
      <c r="C133" s="283"/>
      <c r="D133" s="283"/>
      <c r="E133" s="283"/>
    </row>
    <row r="134" spans="2:5">
      <c r="B134" s="283"/>
      <c r="C134" s="283"/>
      <c r="D134" s="283"/>
      <c r="E134" s="283"/>
    </row>
    <row r="135" spans="2:5">
      <c r="B135" s="283"/>
      <c r="C135" s="283"/>
      <c r="D135" s="283"/>
      <c r="E135" s="283"/>
    </row>
    <row r="136" spans="2:5">
      <c r="B136" s="283"/>
      <c r="C136" s="283"/>
      <c r="D136" s="283"/>
      <c r="E136" s="283"/>
    </row>
    <row r="137" spans="2:5">
      <c r="B137" s="283"/>
      <c r="C137" s="283"/>
      <c r="D137" s="283"/>
      <c r="E137" s="283"/>
    </row>
    <row r="138" spans="2:5">
      <c r="B138" s="283"/>
      <c r="C138" s="283"/>
      <c r="D138" s="283"/>
      <c r="E138" s="283"/>
    </row>
    <row r="139" spans="2:5">
      <c r="B139" s="283"/>
      <c r="C139" s="283"/>
      <c r="D139" s="283"/>
      <c r="E139" s="283"/>
    </row>
    <row r="140" spans="2:5">
      <c r="B140" s="283"/>
      <c r="C140" s="283"/>
      <c r="D140" s="283"/>
      <c r="E140" s="283"/>
    </row>
    <row r="141" spans="2:5">
      <c r="B141" s="283"/>
      <c r="C141" s="283"/>
      <c r="D141" s="283"/>
      <c r="E141" s="283"/>
    </row>
    <row r="142" spans="2:5">
      <c r="B142" s="283"/>
      <c r="C142" s="283"/>
      <c r="D142" s="283"/>
      <c r="E142" s="283"/>
    </row>
    <row r="143" spans="2:5">
      <c r="B143" s="283"/>
      <c r="C143" s="283"/>
      <c r="D143" s="283"/>
      <c r="E143" s="283"/>
    </row>
    <row r="144" spans="2:5">
      <c r="B144" s="283"/>
      <c r="C144" s="283"/>
      <c r="D144" s="283"/>
      <c r="E144" s="283"/>
    </row>
    <row r="145" spans="2:5">
      <c r="B145" s="283"/>
      <c r="C145" s="283"/>
      <c r="D145" s="283"/>
      <c r="E145" s="283"/>
    </row>
    <row r="146" spans="2:5">
      <c r="B146" s="283"/>
      <c r="C146" s="283"/>
      <c r="D146" s="283"/>
      <c r="E146" s="283"/>
    </row>
    <row r="147" spans="2:5">
      <c r="B147" s="283"/>
      <c r="C147" s="283"/>
      <c r="D147" s="283"/>
      <c r="E147" s="283"/>
    </row>
    <row r="148" spans="2:5">
      <c r="B148" s="283"/>
      <c r="C148" s="283"/>
      <c r="D148" s="283"/>
      <c r="E148" s="283"/>
    </row>
    <row r="149" spans="2:5">
      <c r="B149" s="283"/>
      <c r="C149" s="283"/>
      <c r="D149" s="283"/>
      <c r="E149" s="283"/>
    </row>
    <row r="150" spans="2:5">
      <c r="B150" s="283"/>
      <c r="C150" s="283"/>
      <c r="D150" s="283"/>
      <c r="E150" s="283"/>
    </row>
    <row r="151" spans="2:5">
      <c r="B151" s="283"/>
      <c r="C151" s="283"/>
      <c r="D151" s="283"/>
      <c r="E151" s="283"/>
    </row>
    <row r="152" spans="2:5">
      <c r="B152" s="283"/>
      <c r="C152" s="283"/>
      <c r="D152" s="283"/>
      <c r="E152" s="283"/>
    </row>
    <row r="153" spans="2:5">
      <c r="B153" s="283"/>
      <c r="C153" s="283"/>
      <c r="D153" s="283"/>
      <c r="E153" s="283"/>
    </row>
    <row r="154" spans="2:5">
      <c r="B154" s="283"/>
      <c r="C154" s="283"/>
      <c r="D154" s="283"/>
      <c r="E154" s="283"/>
    </row>
    <row r="155" spans="2:5">
      <c r="B155" s="283"/>
      <c r="C155" s="283"/>
      <c r="D155" s="283"/>
      <c r="E155" s="283"/>
    </row>
    <row r="156" spans="2:5">
      <c r="B156" s="283"/>
      <c r="C156" s="283"/>
      <c r="D156" s="283"/>
      <c r="E156" s="283"/>
    </row>
    <row r="157" spans="2:5">
      <c r="B157" s="283"/>
      <c r="C157" s="283"/>
      <c r="D157" s="283"/>
      <c r="E157" s="283"/>
    </row>
    <row r="158" spans="2:5">
      <c r="B158" s="283"/>
      <c r="C158" s="283"/>
      <c r="D158" s="283"/>
      <c r="E158" s="283"/>
    </row>
    <row r="159" spans="2:5">
      <c r="B159" s="283"/>
      <c r="C159" s="283"/>
      <c r="D159" s="283"/>
      <c r="E159" s="283"/>
    </row>
    <row r="160" spans="2:5">
      <c r="B160" s="283"/>
      <c r="C160" s="283"/>
      <c r="D160" s="283"/>
      <c r="E160" s="283"/>
    </row>
    <row r="161" spans="2:5">
      <c r="B161" s="283"/>
      <c r="C161" s="283"/>
      <c r="D161" s="283"/>
      <c r="E161" s="283"/>
    </row>
    <row r="162" spans="2:5">
      <c r="B162" s="283"/>
      <c r="C162" s="283"/>
      <c r="D162" s="283"/>
      <c r="E162" s="283"/>
    </row>
    <row r="163" spans="2:5">
      <c r="B163" s="283"/>
      <c r="C163" s="283"/>
      <c r="D163" s="283"/>
      <c r="E163" s="283"/>
    </row>
    <row r="164" spans="2:5">
      <c r="B164" s="283"/>
      <c r="C164" s="283"/>
      <c r="D164" s="283"/>
      <c r="E164" s="283"/>
    </row>
    <row r="165" spans="2:5">
      <c r="B165" s="283"/>
      <c r="C165" s="283"/>
      <c r="D165" s="283"/>
      <c r="E165" s="283"/>
    </row>
    <row r="166" spans="2:5">
      <c r="B166" s="283"/>
      <c r="C166" s="283"/>
      <c r="D166" s="283"/>
      <c r="E166" s="283"/>
    </row>
    <row r="167" spans="2:5">
      <c r="B167" s="283"/>
      <c r="C167" s="283"/>
      <c r="D167" s="283"/>
      <c r="E167" s="283"/>
    </row>
    <row r="168" spans="2:5">
      <c r="B168" s="283"/>
      <c r="C168" s="283"/>
      <c r="D168" s="283"/>
      <c r="E168" s="283"/>
    </row>
    <row r="169" spans="2:5">
      <c r="B169" s="283"/>
      <c r="C169" s="283"/>
      <c r="D169" s="283"/>
      <c r="E169" s="283"/>
    </row>
    <row r="170" spans="2:5">
      <c r="B170" s="283"/>
      <c r="C170" s="283"/>
      <c r="D170" s="283"/>
      <c r="E170" s="283"/>
    </row>
    <row r="171" spans="2:5">
      <c r="B171" s="283"/>
      <c r="C171" s="283"/>
      <c r="D171" s="283"/>
      <c r="E171" s="283"/>
    </row>
    <row r="172" spans="2:5">
      <c r="B172" s="283"/>
      <c r="C172" s="283"/>
      <c r="D172" s="283"/>
      <c r="E172" s="283"/>
    </row>
    <row r="173" spans="2:5">
      <c r="B173" s="283"/>
      <c r="C173" s="283"/>
      <c r="D173" s="283"/>
      <c r="E173" s="283"/>
    </row>
    <row r="174" spans="2:5">
      <c r="B174" s="283"/>
      <c r="C174" s="283"/>
      <c r="D174" s="283"/>
      <c r="E174" s="283"/>
    </row>
    <row r="175" spans="2:5">
      <c r="B175" s="283"/>
      <c r="C175" s="283"/>
      <c r="D175" s="283"/>
      <c r="E175" s="283"/>
    </row>
    <row r="176" spans="2:5">
      <c r="B176" s="283"/>
      <c r="C176" s="283"/>
      <c r="D176" s="283"/>
      <c r="E176" s="283"/>
    </row>
    <row r="177" spans="2:5">
      <c r="B177" s="283"/>
      <c r="C177" s="283"/>
      <c r="D177" s="283"/>
      <c r="E177" s="283"/>
    </row>
    <row r="178" spans="2:5">
      <c r="B178" s="283"/>
      <c r="C178" s="283"/>
      <c r="D178" s="283"/>
      <c r="E178" s="283"/>
    </row>
    <row r="179" spans="2:5">
      <c r="B179" s="283"/>
      <c r="C179" s="283"/>
      <c r="D179" s="283"/>
      <c r="E179" s="283"/>
    </row>
    <row r="180" spans="2:5">
      <c r="B180" s="283"/>
      <c r="C180" s="283"/>
      <c r="D180" s="283"/>
      <c r="E180" s="283"/>
    </row>
    <row r="181" spans="2:5">
      <c r="B181" s="283"/>
      <c r="C181" s="283"/>
      <c r="D181" s="283"/>
      <c r="E181" s="283"/>
    </row>
    <row r="182" spans="2:5">
      <c r="B182" s="283"/>
      <c r="C182" s="283"/>
      <c r="D182" s="283"/>
      <c r="E182" s="283"/>
    </row>
    <row r="183" spans="2:5">
      <c r="B183" s="283"/>
      <c r="C183" s="283"/>
      <c r="D183" s="283"/>
      <c r="E183" s="283"/>
    </row>
    <row r="184" spans="2:5">
      <c r="B184" s="283"/>
      <c r="C184" s="283"/>
      <c r="D184" s="283"/>
      <c r="E184" s="283"/>
    </row>
    <row r="185" spans="2:5">
      <c r="B185" s="283"/>
      <c r="C185" s="283"/>
      <c r="D185" s="283"/>
      <c r="E185" s="283"/>
    </row>
    <row r="186" spans="2:5">
      <c r="B186" s="283"/>
      <c r="C186" s="283"/>
      <c r="D186" s="283"/>
      <c r="E186" s="283"/>
    </row>
    <row r="187" spans="2:5">
      <c r="B187" s="283"/>
      <c r="C187" s="283"/>
      <c r="D187" s="283"/>
      <c r="E187" s="283"/>
    </row>
    <row r="188" spans="2:5">
      <c r="B188" s="283"/>
      <c r="C188" s="283"/>
      <c r="D188" s="283"/>
      <c r="E188" s="283"/>
    </row>
    <row r="189" spans="2:5">
      <c r="B189" s="283"/>
      <c r="C189" s="283"/>
      <c r="D189" s="283"/>
      <c r="E189" s="283"/>
    </row>
    <row r="190" spans="2:5">
      <c r="B190" s="283"/>
      <c r="C190" s="283"/>
      <c r="D190" s="283"/>
      <c r="E190" s="283"/>
    </row>
    <row r="191" spans="2:5">
      <c r="B191" s="283"/>
      <c r="C191" s="283"/>
      <c r="D191" s="283"/>
      <c r="E191" s="283"/>
    </row>
    <row r="192" spans="2:5">
      <c r="B192" s="283"/>
      <c r="C192" s="283"/>
      <c r="D192" s="283"/>
      <c r="E192" s="283"/>
    </row>
    <row r="193" spans="2:5">
      <c r="B193" s="283"/>
      <c r="C193" s="283"/>
      <c r="D193" s="283"/>
      <c r="E193" s="283"/>
    </row>
    <row r="194" spans="2:5">
      <c r="B194" s="283"/>
      <c r="C194" s="283"/>
      <c r="D194" s="283"/>
      <c r="E194" s="283"/>
    </row>
    <row r="195" spans="2:5">
      <c r="B195" s="283"/>
      <c r="C195" s="283"/>
      <c r="D195" s="283"/>
      <c r="E195" s="283"/>
    </row>
    <row r="196" spans="2:5">
      <c r="B196" s="283"/>
      <c r="C196" s="283"/>
      <c r="D196" s="283"/>
      <c r="E196" s="283"/>
    </row>
    <row r="197" spans="2:5">
      <c r="B197" s="283"/>
      <c r="C197" s="283"/>
      <c r="D197" s="283"/>
      <c r="E197" s="283"/>
    </row>
    <row r="198" spans="2:5">
      <c r="B198" s="283"/>
      <c r="C198" s="283"/>
      <c r="D198" s="283"/>
      <c r="E198" s="283"/>
    </row>
    <row r="199" spans="2:5">
      <c r="B199" s="283"/>
      <c r="C199" s="283"/>
      <c r="D199" s="283"/>
      <c r="E199" s="283"/>
    </row>
    <row r="200" spans="2:5">
      <c r="B200" s="283"/>
      <c r="C200" s="283"/>
      <c r="D200" s="283"/>
      <c r="E200" s="283"/>
    </row>
    <row r="201" spans="2:5">
      <c r="B201" s="283"/>
      <c r="C201" s="283"/>
      <c r="D201" s="283"/>
      <c r="E201" s="283"/>
    </row>
    <row r="202" spans="2:5">
      <c r="B202" s="283"/>
      <c r="C202" s="283"/>
      <c r="D202" s="283"/>
      <c r="E202" s="283"/>
    </row>
    <row r="203" spans="2:5">
      <c r="B203" s="283"/>
      <c r="C203" s="283"/>
      <c r="D203" s="283"/>
      <c r="E203" s="283"/>
    </row>
    <row r="204" spans="2:5">
      <c r="B204" s="283"/>
      <c r="C204" s="283"/>
      <c r="D204" s="283"/>
      <c r="E204" s="283"/>
    </row>
    <row r="205" spans="2:5">
      <c r="B205" s="283"/>
      <c r="C205" s="283"/>
      <c r="D205" s="283"/>
      <c r="E205" s="283"/>
    </row>
    <row r="206" spans="2:5">
      <c r="B206" s="283"/>
      <c r="C206" s="283"/>
      <c r="D206" s="283"/>
      <c r="E206" s="283"/>
    </row>
    <row r="207" spans="2:5">
      <c r="B207" s="283"/>
      <c r="C207" s="283"/>
      <c r="D207" s="283"/>
      <c r="E207" s="283"/>
    </row>
    <row r="208" spans="2:5">
      <c r="B208" s="283"/>
      <c r="C208" s="283"/>
      <c r="D208" s="283"/>
      <c r="E208" s="283"/>
    </row>
    <row r="209" spans="2:5">
      <c r="B209" s="283"/>
      <c r="C209" s="283"/>
      <c r="D209" s="283"/>
      <c r="E209" s="283"/>
    </row>
    <row r="210" spans="2:5">
      <c r="B210" s="283"/>
      <c r="C210" s="283"/>
      <c r="D210" s="283"/>
      <c r="E210" s="283"/>
    </row>
    <row r="211" spans="2:5">
      <c r="B211" s="283"/>
      <c r="C211" s="283"/>
      <c r="D211" s="283"/>
      <c r="E211" s="283"/>
    </row>
    <row r="212" spans="2:5">
      <c r="B212" s="283"/>
      <c r="C212" s="283"/>
      <c r="D212" s="283"/>
      <c r="E212" s="283"/>
    </row>
    <row r="213" spans="2:5">
      <c r="B213" s="283"/>
      <c r="C213" s="283"/>
      <c r="D213" s="283"/>
      <c r="E213" s="283"/>
    </row>
    <row r="214" spans="2:5">
      <c r="B214" s="283"/>
      <c r="C214" s="283"/>
      <c r="D214" s="283"/>
      <c r="E214" s="283"/>
    </row>
    <row r="215" spans="2:5">
      <c r="B215" s="283"/>
      <c r="C215" s="283"/>
      <c r="D215" s="283"/>
      <c r="E215" s="283"/>
    </row>
    <row r="216" spans="2:5">
      <c r="B216" s="283"/>
      <c r="C216" s="283"/>
      <c r="D216" s="283"/>
      <c r="E216" s="283"/>
    </row>
    <row r="217" spans="2:5">
      <c r="B217" s="283"/>
      <c r="C217" s="283"/>
      <c r="D217" s="283"/>
      <c r="E217" s="283"/>
    </row>
    <row r="218" spans="2:5">
      <c r="B218" s="283"/>
      <c r="C218" s="283"/>
      <c r="D218" s="283"/>
      <c r="E218" s="283"/>
    </row>
    <row r="219" spans="2:5">
      <c r="B219" s="283"/>
      <c r="C219" s="283"/>
      <c r="D219" s="283"/>
      <c r="E219" s="283"/>
    </row>
    <row r="220" spans="2:5">
      <c r="B220" s="283"/>
      <c r="C220" s="283"/>
      <c r="D220" s="283"/>
      <c r="E220" s="283"/>
    </row>
    <row r="221" spans="2:5">
      <c r="B221" s="283"/>
      <c r="C221" s="283"/>
      <c r="D221" s="283"/>
      <c r="E221" s="283"/>
    </row>
    <row r="222" spans="2:5">
      <c r="B222" s="283"/>
      <c r="C222" s="283"/>
      <c r="D222" s="283"/>
      <c r="E222" s="283"/>
    </row>
    <row r="223" spans="2:5">
      <c r="B223" s="283"/>
      <c r="C223" s="283"/>
      <c r="D223" s="283"/>
      <c r="E223" s="283"/>
    </row>
    <row r="224" spans="2:5">
      <c r="B224" s="283"/>
      <c r="C224" s="283"/>
      <c r="D224" s="283"/>
      <c r="E224" s="283"/>
    </row>
    <row r="225" spans="2:5">
      <c r="B225" s="283"/>
      <c r="C225" s="283"/>
      <c r="D225" s="283"/>
      <c r="E225" s="283"/>
    </row>
    <row r="226" spans="2:5">
      <c r="B226" s="283"/>
      <c r="C226" s="283"/>
      <c r="D226" s="283"/>
      <c r="E226" s="283"/>
    </row>
    <row r="227" spans="2:5">
      <c r="B227" s="283"/>
      <c r="C227" s="283"/>
      <c r="D227" s="283"/>
      <c r="E227" s="283"/>
    </row>
    <row r="228" spans="2:5">
      <c r="B228" s="283"/>
      <c r="C228" s="283"/>
      <c r="D228" s="283"/>
      <c r="E228" s="283"/>
    </row>
    <row r="229" spans="2:5">
      <c r="B229" s="283"/>
      <c r="C229" s="283"/>
      <c r="D229" s="283"/>
      <c r="E229" s="283"/>
    </row>
    <row r="230" spans="2:5">
      <c r="B230" s="283"/>
      <c r="C230" s="283"/>
      <c r="D230" s="283"/>
      <c r="E230" s="283"/>
    </row>
    <row r="231" spans="2:5">
      <c r="B231" s="283"/>
      <c r="C231" s="283"/>
      <c r="D231" s="283"/>
      <c r="E231" s="283"/>
    </row>
    <row r="232" spans="2:5">
      <c r="B232" s="283"/>
      <c r="C232" s="283"/>
      <c r="D232" s="283"/>
      <c r="E232" s="283"/>
    </row>
    <row r="233" spans="2:5">
      <c r="B233" s="283"/>
      <c r="C233" s="283"/>
      <c r="D233" s="283"/>
      <c r="E233" s="283"/>
    </row>
    <row r="234" spans="2:5">
      <c r="B234" s="283"/>
      <c r="C234" s="283"/>
      <c r="D234" s="283"/>
      <c r="E234" s="283"/>
    </row>
    <row r="235" spans="2:5">
      <c r="B235" s="283"/>
      <c r="C235" s="283"/>
      <c r="D235" s="283"/>
      <c r="E235" s="283"/>
    </row>
    <row r="236" spans="2:5">
      <c r="B236" s="283"/>
      <c r="C236" s="283"/>
      <c r="D236" s="283"/>
      <c r="E236" s="283"/>
    </row>
    <row r="237" spans="2:5">
      <c r="B237" s="283"/>
      <c r="C237" s="283"/>
      <c r="D237" s="283"/>
      <c r="E237" s="283"/>
    </row>
    <row r="238" spans="2:5">
      <c r="B238" s="283"/>
      <c r="C238" s="283"/>
      <c r="D238" s="283"/>
      <c r="E238" s="283"/>
    </row>
    <row r="239" spans="2:5">
      <c r="B239" s="283"/>
      <c r="C239" s="283"/>
      <c r="D239" s="283"/>
      <c r="E239" s="283"/>
    </row>
    <row r="240" spans="2:5">
      <c r="B240" s="283"/>
      <c r="C240" s="283"/>
      <c r="D240" s="283"/>
      <c r="E240" s="283"/>
    </row>
    <row r="241" spans="2:5">
      <c r="B241" s="283"/>
      <c r="C241" s="283"/>
      <c r="D241" s="283"/>
      <c r="E241" s="283"/>
    </row>
    <row r="242" spans="2:5">
      <c r="B242" s="283"/>
      <c r="C242" s="283"/>
      <c r="D242" s="283"/>
      <c r="E242" s="283"/>
    </row>
    <row r="243" spans="2:5">
      <c r="B243" s="283"/>
      <c r="C243" s="283"/>
      <c r="D243" s="283"/>
      <c r="E243" s="283"/>
    </row>
    <row r="244" spans="2:5">
      <c r="B244" s="283"/>
      <c r="C244" s="283"/>
      <c r="D244" s="283"/>
      <c r="E244" s="283"/>
    </row>
    <row r="245" spans="2:5">
      <c r="B245" s="283"/>
      <c r="C245" s="283"/>
      <c r="D245" s="283"/>
      <c r="E245" s="283"/>
    </row>
    <row r="246" spans="2:5">
      <c r="B246" s="283"/>
      <c r="C246" s="283"/>
      <c r="D246" s="283"/>
      <c r="E246" s="283"/>
    </row>
    <row r="247" spans="2:5">
      <c r="B247" s="283"/>
      <c r="C247" s="283"/>
      <c r="D247" s="283"/>
      <c r="E247" s="283"/>
    </row>
    <row r="248" spans="2:5">
      <c r="B248" s="283"/>
      <c r="C248" s="283"/>
      <c r="D248" s="283"/>
      <c r="E248" s="283"/>
    </row>
    <row r="249" spans="2:5">
      <c r="B249" s="283"/>
      <c r="C249" s="283"/>
      <c r="D249" s="283"/>
      <c r="E249" s="283"/>
    </row>
    <row r="250" spans="2:5">
      <c r="B250" s="283"/>
      <c r="C250" s="283"/>
      <c r="D250" s="283"/>
      <c r="E250" s="283"/>
    </row>
    <row r="251" spans="2:5">
      <c r="B251" s="283"/>
      <c r="C251" s="283"/>
      <c r="D251" s="283"/>
      <c r="E251" s="283"/>
    </row>
    <row r="252" spans="2:5">
      <c r="B252" s="283"/>
      <c r="C252" s="283"/>
      <c r="D252" s="283"/>
      <c r="E252" s="283"/>
    </row>
    <row r="253" spans="2:5">
      <c r="B253" s="283"/>
      <c r="C253" s="283"/>
      <c r="D253" s="283"/>
      <c r="E253" s="283"/>
    </row>
    <row r="254" spans="2:5">
      <c r="B254" s="283"/>
      <c r="C254" s="283"/>
      <c r="D254" s="283"/>
      <c r="E254" s="283"/>
    </row>
    <row r="255" spans="2:5">
      <c r="B255" s="283"/>
      <c r="C255" s="283"/>
      <c r="D255" s="283"/>
      <c r="E255" s="283"/>
    </row>
    <row r="256" spans="2:5">
      <c r="B256" s="283"/>
      <c r="C256" s="283"/>
      <c r="D256" s="283"/>
      <c r="E256" s="283"/>
    </row>
    <row r="257" spans="2:5">
      <c r="B257" s="283"/>
      <c r="C257" s="283"/>
      <c r="D257" s="283"/>
      <c r="E257" s="283"/>
    </row>
    <row r="258" spans="2:5">
      <c r="B258" s="283"/>
      <c r="C258" s="283"/>
      <c r="D258" s="283"/>
      <c r="E258" s="283"/>
    </row>
    <row r="259" spans="2:5">
      <c r="B259" s="283"/>
      <c r="C259" s="283"/>
      <c r="D259" s="283"/>
      <c r="E259" s="283"/>
    </row>
    <row r="260" spans="2:5">
      <c r="B260" s="283"/>
      <c r="C260" s="283"/>
      <c r="D260" s="283"/>
      <c r="E260" s="283"/>
    </row>
    <row r="261" spans="2:5">
      <c r="B261" s="283"/>
      <c r="C261" s="283"/>
      <c r="D261" s="283"/>
      <c r="E261" s="283"/>
    </row>
    <row r="262" spans="2:5">
      <c r="B262" s="283"/>
      <c r="C262" s="283"/>
      <c r="D262" s="283"/>
      <c r="E262" s="283"/>
    </row>
    <row r="263" spans="2:5">
      <c r="B263" s="283"/>
      <c r="C263" s="283"/>
      <c r="D263" s="283"/>
      <c r="E263" s="283"/>
    </row>
    <row r="264" spans="2:5">
      <c r="B264" s="283"/>
      <c r="C264" s="283"/>
      <c r="D264" s="283"/>
      <c r="E264" s="283"/>
    </row>
    <row r="265" spans="2:5">
      <c r="B265" s="283"/>
      <c r="C265" s="283"/>
      <c r="D265" s="283"/>
      <c r="E265" s="283"/>
    </row>
    <row r="266" spans="2:5">
      <c r="B266" s="283"/>
      <c r="C266" s="283"/>
      <c r="D266" s="283"/>
      <c r="E266" s="283"/>
    </row>
    <row r="267" spans="2:5">
      <c r="B267" s="283"/>
      <c r="C267" s="283"/>
      <c r="D267" s="283"/>
      <c r="E267" s="283"/>
    </row>
    <row r="268" spans="2:5">
      <c r="B268" s="283"/>
      <c r="C268" s="283"/>
      <c r="D268" s="283"/>
      <c r="E268" s="283"/>
    </row>
  </sheetData>
  <pageMargins left="0.7" right="0.7" top="0.75" bottom="0.75" header="0.3" footer="0.3"/>
  <pageSetup orientation="portrait" r:id="rId3"/>
  <customProperties>
    <customPr name="_pios_id" r:id="rId4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-0.249977111117893"/>
  </sheetPr>
  <dimension ref="A1:M109"/>
  <sheetViews>
    <sheetView workbookViewId="0">
      <pane xSplit="1" ySplit="1" topLeftCell="D95" activePane="bottomRight" state="frozen"/>
      <selection pane="topRight" activeCell="B1" sqref="B1"/>
      <selection pane="bottomLeft" activeCell="A2" sqref="A2"/>
      <selection pane="bottomRight" activeCell="I108" sqref="I108"/>
    </sheetView>
  </sheetViews>
  <sheetFormatPr defaultRowHeight="17.25"/>
  <cols>
    <col min="1" max="1" width="6.875" customWidth="1"/>
    <col min="3" max="3" width="48.875" customWidth="1"/>
    <col min="4" max="4" width="16.125" customWidth="1"/>
    <col min="5" max="5" width="4.125" customWidth="1"/>
    <col min="7" max="8" width="10.875" style="33" bestFit="1" customWidth="1"/>
    <col min="9" max="9" width="11.125" style="33" bestFit="1" customWidth="1"/>
    <col min="10" max="10" width="9.875" style="33" bestFit="1" customWidth="1"/>
    <col min="11" max="11" width="10.875" style="33" bestFit="1" customWidth="1"/>
    <col min="12" max="12" width="13" style="33" bestFit="1" customWidth="1"/>
    <col min="13" max="13" width="12.125" bestFit="1" customWidth="1"/>
  </cols>
  <sheetData>
    <row r="1" spans="1:13" ht="31.5">
      <c r="A1" s="73" t="s">
        <v>38</v>
      </c>
      <c r="B1" s="74" t="s">
        <v>3004</v>
      </c>
      <c r="C1" s="74" t="s">
        <v>2888</v>
      </c>
      <c r="D1" s="74" t="s">
        <v>37</v>
      </c>
      <c r="E1" s="74" t="s">
        <v>3006</v>
      </c>
      <c r="F1" s="74" t="s">
        <v>3045</v>
      </c>
      <c r="G1" s="75" t="s">
        <v>3046</v>
      </c>
      <c r="H1" s="75" t="s">
        <v>3047</v>
      </c>
      <c r="I1" s="75" t="s">
        <v>3048</v>
      </c>
      <c r="J1" s="75" t="s">
        <v>3049</v>
      </c>
      <c r="K1" s="75" t="s">
        <v>3011</v>
      </c>
      <c r="L1" s="76" t="s">
        <v>3012</v>
      </c>
      <c r="M1" s="79" t="s">
        <v>3050</v>
      </c>
    </row>
    <row r="2" spans="1:13">
      <c r="A2" s="68" t="s">
        <v>2</v>
      </c>
      <c r="B2" s="283" t="s">
        <v>3051</v>
      </c>
      <c r="C2" s="283" t="s">
        <v>3052</v>
      </c>
      <c r="D2" s="283" t="s">
        <v>2662</v>
      </c>
      <c r="E2" s="283" t="s">
        <v>124</v>
      </c>
      <c r="F2" s="283" t="s">
        <v>3053</v>
      </c>
      <c r="G2" s="214">
        <v>4290000</v>
      </c>
      <c r="H2" s="214">
        <v>4206504.79</v>
      </c>
      <c r="I2" s="214">
        <v>1953620.8</v>
      </c>
      <c r="J2" s="214">
        <v>83495.210000000006</v>
      </c>
      <c r="K2" s="214">
        <v>83495.209999999963</v>
      </c>
      <c r="L2" s="214">
        <v>0</v>
      </c>
    </row>
    <row r="3" spans="1:13">
      <c r="A3" s="68"/>
      <c r="B3" s="283" t="s">
        <v>3054</v>
      </c>
      <c r="C3" s="283" t="s">
        <v>3055</v>
      </c>
      <c r="D3" s="283" t="s">
        <v>673</v>
      </c>
      <c r="E3" s="283" t="s">
        <v>74</v>
      </c>
      <c r="F3" s="283" t="s">
        <v>3056</v>
      </c>
      <c r="G3" s="214">
        <v>1000000</v>
      </c>
      <c r="H3" s="214">
        <v>999939.48</v>
      </c>
      <c r="I3" s="214">
        <v>82141.41</v>
      </c>
      <c r="J3" s="214">
        <v>0</v>
      </c>
      <c r="K3" s="214">
        <v>60.520000000018626</v>
      </c>
      <c r="L3" s="214">
        <v>60.520000000018626</v>
      </c>
    </row>
    <row r="4" spans="1:13">
      <c r="A4" s="68"/>
      <c r="B4" s="283" t="s">
        <v>3057</v>
      </c>
      <c r="C4" s="283" t="s">
        <v>3058</v>
      </c>
      <c r="D4" s="283" t="s">
        <v>2826</v>
      </c>
      <c r="E4" s="283" t="s">
        <v>124</v>
      </c>
      <c r="F4" s="283" t="s">
        <v>3059</v>
      </c>
      <c r="G4" s="214">
        <v>800000</v>
      </c>
      <c r="H4" s="214">
        <v>738219.59</v>
      </c>
      <c r="I4" s="214">
        <v>110780.83</v>
      </c>
      <c r="J4" s="214">
        <v>61780.41</v>
      </c>
      <c r="K4" s="214">
        <v>61780.410000000033</v>
      </c>
      <c r="L4" s="214">
        <v>0</v>
      </c>
    </row>
    <row r="5" spans="1:13">
      <c r="A5" s="68"/>
      <c r="B5" s="283" t="s">
        <v>3060</v>
      </c>
      <c r="C5" s="283" t="s">
        <v>3061</v>
      </c>
      <c r="D5" s="283" t="s">
        <v>2826</v>
      </c>
      <c r="E5" s="283" t="s">
        <v>74</v>
      </c>
      <c r="F5" s="283" t="s">
        <v>3062</v>
      </c>
      <c r="G5" s="214">
        <v>700000</v>
      </c>
      <c r="H5" s="214">
        <v>616855.57999999996</v>
      </c>
      <c r="I5" s="214">
        <v>227422.2</v>
      </c>
      <c r="J5" s="214">
        <v>25000</v>
      </c>
      <c r="K5" s="214">
        <v>83144.420000000042</v>
      </c>
      <c r="L5" s="214">
        <v>58144.420000000042</v>
      </c>
    </row>
    <row r="6" spans="1:13">
      <c r="A6" s="68"/>
      <c r="B6" s="283" t="s">
        <v>3063</v>
      </c>
      <c r="C6" s="283" t="s">
        <v>3064</v>
      </c>
      <c r="D6" s="283" t="s">
        <v>641</v>
      </c>
      <c r="E6" s="283" t="s">
        <v>74</v>
      </c>
      <c r="F6" s="283" t="s">
        <v>3065</v>
      </c>
      <c r="G6" s="214">
        <v>100000</v>
      </c>
      <c r="H6" s="214">
        <v>99661.23</v>
      </c>
      <c r="I6" s="214">
        <v>0</v>
      </c>
      <c r="J6" s="214">
        <v>0</v>
      </c>
      <c r="K6" s="214">
        <v>338.77000000000407</v>
      </c>
      <c r="L6" s="214">
        <v>338.77000000000407</v>
      </c>
    </row>
    <row r="7" spans="1:13">
      <c r="A7" s="68"/>
      <c r="B7" s="283" t="s">
        <v>1730</v>
      </c>
      <c r="C7" s="283" t="s">
        <v>2322</v>
      </c>
      <c r="D7" s="283" t="s">
        <v>856</v>
      </c>
      <c r="E7" s="283" t="s">
        <v>74</v>
      </c>
      <c r="F7" s="283" t="s">
        <v>3066</v>
      </c>
      <c r="G7" s="214">
        <v>2300000</v>
      </c>
      <c r="H7" s="214">
        <v>1876843.18</v>
      </c>
      <c r="I7" s="214">
        <v>493344.28</v>
      </c>
      <c r="J7" s="214">
        <v>203696.52</v>
      </c>
      <c r="K7" s="214">
        <v>423156.82000000007</v>
      </c>
      <c r="L7" s="214">
        <v>219460.30000000008</v>
      </c>
    </row>
    <row r="8" spans="1:13">
      <c r="A8" s="68"/>
      <c r="B8" s="283" t="s">
        <v>1718</v>
      </c>
      <c r="C8" s="283" t="s">
        <v>3067</v>
      </c>
      <c r="D8" s="283" t="s">
        <v>2051</v>
      </c>
      <c r="E8" s="283" t="s">
        <v>74</v>
      </c>
      <c r="F8" s="283" t="s">
        <v>3068</v>
      </c>
      <c r="G8" s="214">
        <v>260000</v>
      </c>
      <c r="H8" s="214">
        <v>93235.7</v>
      </c>
      <c r="I8" s="214">
        <v>33857.82</v>
      </c>
      <c r="J8" s="214">
        <v>14197.6</v>
      </c>
      <c r="K8" s="214">
        <v>166764.29999999999</v>
      </c>
      <c r="L8" s="214">
        <v>152566.69999999998</v>
      </c>
    </row>
    <row r="9" spans="1:13">
      <c r="A9" s="68"/>
      <c r="B9" s="283" t="s">
        <v>1711</v>
      </c>
      <c r="C9" s="283" t="s">
        <v>3069</v>
      </c>
      <c r="D9" s="283" t="s">
        <v>534</v>
      </c>
      <c r="E9" s="283" t="s">
        <v>74</v>
      </c>
      <c r="F9" s="283" t="s">
        <v>3068</v>
      </c>
      <c r="G9" s="214">
        <v>1450000</v>
      </c>
      <c r="H9" s="214">
        <v>1049391.02</v>
      </c>
      <c r="I9" s="214">
        <v>425310.6</v>
      </c>
      <c r="J9" s="214">
        <v>243794.35</v>
      </c>
      <c r="K9" s="214">
        <v>400608.98</v>
      </c>
      <c r="L9" s="214">
        <v>156814.62999999998</v>
      </c>
    </row>
    <row r="10" spans="1:13">
      <c r="A10" s="68"/>
      <c r="B10" s="283" t="s">
        <v>1719</v>
      </c>
      <c r="C10" s="283" t="s">
        <v>3070</v>
      </c>
      <c r="D10" s="283" t="s">
        <v>673</v>
      </c>
      <c r="E10" s="283" t="s">
        <v>74</v>
      </c>
      <c r="F10" s="283" t="s">
        <v>3071</v>
      </c>
      <c r="G10" s="214">
        <v>200000</v>
      </c>
      <c r="H10" s="214">
        <v>98602.36</v>
      </c>
      <c r="I10" s="214">
        <v>34777.72</v>
      </c>
      <c r="J10" s="214">
        <v>13602.74</v>
      </c>
      <c r="K10" s="214">
        <v>101397.64</v>
      </c>
      <c r="L10" s="214">
        <v>87794.9</v>
      </c>
    </row>
    <row r="11" spans="1:13">
      <c r="A11" s="68"/>
      <c r="B11" s="283" t="s">
        <v>1726</v>
      </c>
      <c r="C11" s="283" t="s">
        <v>2804</v>
      </c>
      <c r="D11" s="283" t="s">
        <v>137</v>
      </c>
      <c r="E11" s="283" t="s">
        <v>74</v>
      </c>
      <c r="F11" s="283" t="s">
        <v>3071</v>
      </c>
      <c r="G11" s="214">
        <v>372000</v>
      </c>
      <c r="H11" s="214">
        <v>167944.02</v>
      </c>
      <c r="I11" s="214">
        <v>99761</v>
      </c>
      <c r="J11" s="214">
        <v>180376.66</v>
      </c>
      <c r="K11" s="214">
        <v>204055.98</v>
      </c>
      <c r="L11" s="214">
        <v>23679.320000000007</v>
      </c>
    </row>
    <row r="12" spans="1:13">
      <c r="A12" s="68"/>
      <c r="B12" s="283" t="s">
        <v>1720</v>
      </c>
      <c r="C12" s="283" t="s">
        <v>3072</v>
      </c>
      <c r="D12" s="283" t="s">
        <v>106</v>
      </c>
      <c r="E12" s="283" t="s">
        <v>74</v>
      </c>
      <c r="F12" s="283" t="s">
        <v>3071</v>
      </c>
      <c r="G12" s="214">
        <v>385000</v>
      </c>
      <c r="H12" s="214">
        <v>42068.77</v>
      </c>
      <c r="I12" s="214">
        <v>9334.2000000000007</v>
      </c>
      <c r="J12" s="214">
        <v>11440</v>
      </c>
      <c r="K12" s="214">
        <v>342931.23</v>
      </c>
      <c r="L12" s="214">
        <v>331491.23</v>
      </c>
    </row>
    <row r="13" spans="1:13">
      <c r="A13" s="68"/>
      <c r="B13" s="283" t="s">
        <v>1738</v>
      </c>
      <c r="C13" s="283" t="s">
        <v>2446</v>
      </c>
      <c r="D13" s="283" t="s">
        <v>2662</v>
      </c>
      <c r="E13" s="283" t="s">
        <v>74</v>
      </c>
      <c r="F13" s="283" t="s">
        <v>3073</v>
      </c>
      <c r="G13" s="214">
        <v>475000</v>
      </c>
      <c r="H13" s="214">
        <v>449727.24</v>
      </c>
      <c r="I13" s="214">
        <v>42200</v>
      </c>
      <c r="J13" s="214">
        <v>5500</v>
      </c>
      <c r="K13" s="214">
        <v>25272.760000000009</v>
      </c>
      <c r="L13" s="214">
        <v>19772.760000000009</v>
      </c>
    </row>
    <row r="14" spans="1:13">
      <c r="A14" s="68"/>
      <c r="B14" s="283" t="s">
        <v>1715</v>
      </c>
      <c r="C14" s="283" t="s">
        <v>2403</v>
      </c>
      <c r="D14" s="283" t="s">
        <v>211</v>
      </c>
      <c r="E14" s="283" t="s">
        <v>74</v>
      </c>
      <c r="F14" s="283" t="s">
        <v>3074</v>
      </c>
      <c r="G14" s="214">
        <v>700000</v>
      </c>
      <c r="H14" s="214">
        <v>374971.47</v>
      </c>
      <c r="I14" s="214">
        <v>171717.17</v>
      </c>
      <c r="J14" s="77">
        <v>316083.86</v>
      </c>
      <c r="K14" s="214">
        <v>325028.53000000003</v>
      </c>
      <c r="L14" s="214">
        <v>8944.6700000000419</v>
      </c>
    </row>
    <row r="15" spans="1:13">
      <c r="A15" s="68"/>
      <c r="B15" s="78" t="s">
        <v>1722</v>
      </c>
      <c r="C15" s="283" t="s">
        <v>2725</v>
      </c>
      <c r="D15" s="283" t="s">
        <v>106</v>
      </c>
      <c r="E15" s="283" t="s">
        <v>74</v>
      </c>
      <c r="F15" s="283" t="s">
        <v>3075</v>
      </c>
      <c r="G15" s="214">
        <v>585000</v>
      </c>
      <c r="H15" s="214">
        <v>237109.21</v>
      </c>
      <c r="I15" s="214">
        <v>145601.16</v>
      </c>
      <c r="J15" s="77">
        <v>136424.94</v>
      </c>
      <c r="K15" s="214">
        <v>347890.79000000004</v>
      </c>
      <c r="L15" s="214">
        <v>211465.85000000003</v>
      </c>
    </row>
    <row r="16" spans="1:13">
      <c r="A16" s="68"/>
      <c r="B16" s="283" t="s">
        <v>1724</v>
      </c>
      <c r="C16" s="283" t="s">
        <v>2370</v>
      </c>
      <c r="D16" s="283" t="s">
        <v>2715</v>
      </c>
      <c r="E16" s="283" t="s">
        <v>74</v>
      </c>
      <c r="F16" s="283" t="s">
        <v>1678</v>
      </c>
      <c r="G16" s="214">
        <v>68120</v>
      </c>
      <c r="H16" s="214">
        <v>18119.36</v>
      </c>
      <c r="I16" s="214">
        <v>0</v>
      </c>
      <c r="J16" s="214">
        <v>12250</v>
      </c>
      <c r="K16" s="214">
        <v>50000.639999999999</v>
      </c>
      <c r="L16" s="214">
        <v>37750.639999999999</v>
      </c>
    </row>
    <row r="17" spans="1:13">
      <c r="A17" s="68"/>
      <c r="B17" s="78" t="s">
        <v>1706</v>
      </c>
      <c r="C17" s="283" t="s">
        <v>2463</v>
      </c>
      <c r="D17" s="283" t="s">
        <v>106</v>
      </c>
      <c r="E17" s="283" t="s">
        <v>74</v>
      </c>
      <c r="F17" s="283" t="s">
        <v>3024</v>
      </c>
      <c r="G17" s="214">
        <v>300000</v>
      </c>
      <c r="H17" s="214">
        <v>146830.81</v>
      </c>
      <c r="I17" s="214">
        <v>146830.81</v>
      </c>
      <c r="J17" s="214">
        <v>0</v>
      </c>
      <c r="K17" s="214">
        <v>153169.19</v>
      </c>
      <c r="L17" s="214">
        <v>153169.19</v>
      </c>
    </row>
    <row r="18" spans="1:13">
      <c r="A18" s="68"/>
      <c r="B18" s="283" t="s">
        <v>1707</v>
      </c>
      <c r="C18" s="283" t="s">
        <v>2567</v>
      </c>
      <c r="D18" s="283" t="s">
        <v>641</v>
      </c>
      <c r="E18" s="283" t="s">
        <v>74</v>
      </c>
      <c r="F18" s="283" t="s">
        <v>3076</v>
      </c>
      <c r="G18" s="214">
        <v>500000</v>
      </c>
      <c r="H18" s="214">
        <v>434929.67</v>
      </c>
      <c r="I18" s="214">
        <v>181729.25</v>
      </c>
      <c r="J18" s="214">
        <v>12165.28</v>
      </c>
      <c r="K18" s="214">
        <v>65070.330000000016</v>
      </c>
      <c r="L18" s="214">
        <v>52905.050000000017</v>
      </c>
    </row>
    <row r="19" spans="1:13">
      <c r="A19" s="68"/>
      <c r="B19" s="283" t="s">
        <v>1745</v>
      </c>
      <c r="C19" s="283" t="s">
        <v>3077</v>
      </c>
      <c r="D19" s="283" t="s">
        <v>3078</v>
      </c>
      <c r="E19" s="283" t="s">
        <v>74</v>
      </c>
      <c r="F19" s="283" t="s">
        <v>1670</v>
      </c>
      <c r="G19" s="214">
        <v>228600</v>
      </c>
      <c r="H19" s="214">
        <v>78829.06</v>
      </c>
      <c r="I19" s="214">
        <v>78829.06</v>
      </c>
      <c r="J19" s="214">
        <v>70654</v>
      </c>
      <c r="K19" s="214">
        <v>149770.94</v>
      </c>
      <c r="L19" s="214">
        <v>79116.94</v>
      </c>
    </row>
    <row r="20" spans="1:13">
      <c r="A20" s="68"/>
      <c r="B20" s="78" t="s">
        <v>1731</v>
      </c>
      <c r="C20" s="283" t="s">
        <v>3079</v>
      </c>
      <c r="D20" s="283" t="s">
        <v>2574</v>
      </c>
      <c r="E20" s="283" t="s">
        <v>74</v>
      </c>
      <c r="F20" s="283" t="s">
        <v>3080</v>
      </c>
      <c r="G20" s="214">
        <v>75000</v>
      </c>
      <c r="H20" s="214">
        <v>6673.16</v>
      </c>
      <c r="I20" s="214">
        <v>6673.16</v>
      </c>
      <c r="J20" s="214">
        <v>0</v>
      </c>
      <c r="K20" s="214">
        <v>68326.84</v>
      </c>
      <c r="L20" s="214">
        <v>68326.84</v>
      </c>
    </row>
    <row r="21" spans="1:13">
      <c r="A21" s="68"/>
      <c r="B21" s="283" t="s">
        <v>1728</v>
      </c>
      <c r="C21" s="283" t="s">
        <v>2514</v>
      </c>
      <c r="D21" s="283" t="s">
        <v>945</v>
      </c>
      <c r="E21" s="283" t="s">
        <v>74</v>
      </c>
      <c r="F21" s="283" t="s">
        <v>3080</v>
      </c>
      <c r="G21" s="214">
        <v>580000</v>
      </c>
      <c r="H21" s="214">
        <v>139517.76000000001</v>
      </c>
      <c r="I21" s="214">
        <v>139517.76000000001</v>
      </c>
      <c r="J21" s="214">
        <v>143536.95999999999</v>
      </c>
      <c r="K21" s="214">
        <v>440482.24</v>
      </c>
      <c r="L21" s="214">
        <v>296945.28000000003</v>
      </c>
    </row>
    <row r="22" spans="1:13">
      <c r="A22" s="68"/>
      <c r="B22" s="283" t="s">
        <v>1741</v>
      </c>
      <c r="C22" s="283" t="s">
        <v>2508</v>
      </c>
      <c r="D22" s="283" t="s">
        <v>2826</v>
      </c>
      <c r="E22" s="283" t="s">
        <v>74</v>
      </c>
      <c r="F22" s="283" t="s">
        <v>3028</v>
      </c>
      <c r="G22" s="214">
        <v>200000</v>
      </c>
      <c r="H22" s="214">
        <v>145254.15</v>
      </c>
      <c r="I22" s="214">
        <v>145254.15</v>
      </c>
      <c r="J22" s="214">
        <v>54278.5</v>
      </c>
      <c r="K22" s="214">
        <v>54745.850000000006</v>
      </c>
      <c r="L22" s="214">
        <v>467.35000000000582</v>
      </c>
    </row>
    <row r="23" spans="1:13">
      <c r="A23" s="68"/>
      <c r="B23" s="283" t="s">
        <v>1734</v>
      </c>
      <c r="C23" s="283" t="s">
        <v>3081</v>
      </c>
      <c r="D23" s="283" t="s">
        <v>842</v>
      </c>
      <c r="E23" s="283" t="s">
        <v>74</v>
      </c>
      <c r="F23" s="283" t="s">
        <v>3028</v>
      </c>
      <c r="G23" s="214">
        <v>210000</v>
      </c>
      <c r="H23" s="214">
        <v>687.41</v>
      </c>
      <c r="I23" s="214">
        <v>687.41</v>
      </c>
      <c r="J23" s="214">
        <v>0</v>
      </c>
      <c r="K23" s="214">
        <v>209312.59</v>
      </c>
      <c r="L23" s="214">
        <v>209312.59</v>
      </c>
    </row>
    <row r="24" spans="1:13">
      <c r="A24" s="68"/>
      <c r="B24" s="283" t="s">
        <v>1733</v>
      </c>
      <c r="C24" s="283" t="s">
        <v>3082</v>
      </c>
      <c r="D24" s="283" t="s">
        <v>3083</v>
      </c>
      <c r="E24" s="283" t="s">
        <v>74</v>
      </c>
      <c r="F24" s="283" t="s">
        <v>3028</v>
      </c>
      <c r="G24" s="214">
        <v>200000</v>
      </c>
      <c r="H24" s="214">
        <v>32556.89</v>
      </c>
      <c r="I24" s="214">
        <v>32556.89</v>
      </c>
      <c r="J24" s="214">
        <v>6088.5</v>
      </c>
      <c r="K24" s="214">
        <v>167443.10999999999</v>
      </c>
      <c r="L24" s="214">
        <v>161354.60999999999</v>
      </c>
    </row>
    <row r="25" spans="1:13">
      <c r="A25" s="68"/>
      <c r="B25" s="283" t="s">
        <v>1737</v>
      </c>
      <c r="C25" s="283" t="s">
        <v>2510</v>
      </c>
      <c r="D25" s="283" t="s">
        <v>2511</v>
      </c>
      <c r="E25" s="283" t="s">
        <v>74</v>
      </c>
      <c r="F25" s="283" t="s">
        <v>1671</v>
      </c>
      <c r="G25" s="214">
        <v>150000</v>
      </c>
      <c r="H25" s="214">
        <v>12599.93</v>
      </c>
      <c r="I25" s="214">
        <v>12599.93</v>
      </c>
      <c r="J25" s="214">
        <v>12000</v>
      </c>
      <c r="K25" s="214">
        <v>137400.07</v>
      </c>
      <c r="L25" s="214">
        <v>125400.07</v>
      </c>
    </row>
    <row r="26" spans="1:13">
      <c r="A26" s="68"/>
      <c r="B26" s="78" t="s">
        <v>1740</v>
      </c>
      <c r="C26" s="283" t="s">
        <v>2491</v>
      </c>
      <c r="D26" s="283" t="s">
        <v>2492</v>
      </c>
      <c r="E26" s="283" t="s">
        <v>74</v>
      </c>
      <c r="F26" s="283" t="s">
        <v>1671</v>
      </c>
      <c r="G26" s="214">
        <v>200000</v>
      </c>
      <c r="H26" s="214">
        <v>5376.1</v>
      </c>
      <c r="I26" s="214">
        <v>5376.1</v>
      </c>
      <c r="J26" s="214">
        <v>45329.65</v>
      </c>
      <c r="K26" s="214">
        <v>194623.9</v>
      </c>
      <c r="L26" s="214">
        <v>149294.25</v>
      </c>
    </row>
    <row r="27" spans="1:13">
      <c r="A27" s="69" t="s">
        <v>3018</v>
      </c>
      <c r="B27" s="318"/>
      <c r="C27" s="318"/>
      <c r="D27" s="318"/>
      <c r="E27" s="318"/>
      <c r="F27" s="318"/>
      <c r="G27" s="319">
        <v>16328720</v>
      </c>
      <c r="H27" s="319">
        <v>12072447.939999999</v>
      </c>
      <c r="I27" s="319">
        <v>4579923.71</v>
      </c>
      <c r="J27" s="319">
        <v>1651695.18</v>
      </c>
      <c r="K27" s="319">
        <v>4256272.0600000005</v>
      </c>
      <c r="L27" s="319">
        <v>2604576.8800000008</v>
      </c>
      <c r="M27" s="319">
        <v>700000</v>
      </c>
    </row>
    <row r="28" spans="1:13">
      <c r="A28" s="68" t="s">
        <v>3</v>
      </c>
      <c r="B28" s="283" t="s">
        <v>3084</v>
      </c>
      <c r="C28" s="283" t="s">
        <v>3085</v>
      </c>
      <c r="D28" s="283" t="s">
        <v>111</v>
      </c>
      <c r="E28" s="283" t="s">
        <v>124</v>
      </c>
      <c r="F28" s="283" t="s">
        <v>3086</v>
      </c>
      <c r="G28" s="214">
        <v>900000</v>
      </c>
      <c r="H28" s="214">
        <v>834945.75</v>
      </c>
      <c r="I28" s="214">
        <v>207223.86</v>
      </c>
      <c r="J28" s="214">
        <v>65054.25</v>
      </c>
      <c r="K28" s="214">
        <v>65054.25</v>
      </c>
      <c r="L28" s="214">
        <v>0</v>
      </c>
    </row>
    <row r="29" spans="1:13">
      <c r="A29" s="68"/>
      <c r="B29" s="283" t="s">
        <v>3087</v>
      </c>
      <c r="C29" s="283" t="s">
        <v>3088</v>
      </c>
      <c r="D29" s="283" t="s">
        <v>3089</v>
      </c>
      <c r="E29" s="283" t="s">
        <v>74</v>
      </c>
      <c r="F29" s="283" t="s">
        <v>3090</v>
      </c>
      <c r="G29" s="214">
        <v>630000</v>
      </c>
      <c r="H29" s="214">
        <v>260638.21</v>
      </c>
      <c r="I29" s="214">
        <v>73629.179999999993</v>
      </c>
      <c r="J29" s="214">
        <v>39375.86</v>
      </c>
      <c r="K29" s="214">
        <v>369361.79000000004</v>
      </c>
      <c r="L29" s="214">
        <v>329985.93000000005</v>
      </c>
    </row>
    <row r="30" spans="1:13">
      <c r="A30" s="68"/>
      <c r="B30" s="283" t="s">
        <v>3091</v>
      </c>
      <c r="C30" s="283" t="s">
        <v>3092</v>
      </c>
      <c r="D30" s="283" t="s">
        <v>416</v>
      </c>
      <c r="E30" s="283" t="s">
        <v>74</v>
      </c>
      <c r="F30" s="283" t="s">
        <v>3065</v>
      </c>
      <c r="G30" s="214">
        <v>260000</v>
      </c>
      <c r="H30" s="214">
        <v>217718.68</v>
      </c>
      <c r="I30" s="214">
        <v>36902.28</v>
      </c>
      <c r="J30" s="214">
        <v>2681.34</v>
      </c>
      <c r="K30" s="214">
        <v>42281.320000000007</v>
      </c>
      <c r="L30" s="214">
        <v>39599.98000000001</v>
      </c>
    </row>
    <row r="31" spans="1:13">
      <c r="A31" s="68"/>
      <c r="B31" s="283" t="s">
        <v>3093</v>
      </c>
      <c r="C31" s="283" t="s">
        <v>3094</v>
      </c>
      <c r="D31" s="283" t="s">
        <v>111</v>
      </c>
      <c r="E31" s="283" t="s">
        <v>74</v>
      </c>
      <c r="F31" s="283" t="s">
        <v>3021</v>
      </c>
      <c r="G31" s="214">
        <v>966000</v>
      </c>
      <c r="H31" s="214">
        <v>910990.81</v>
      </c>
      <c r="I31" s="214">
        <v>71540.820000000007</v>
      </c>
      <c r="J31" s="214">
        <v>15910.56</v>
      </c>
      <c r="K31" s="214">
        <v>55009.189999999944</v>
      </c>
      <c r="L31" s="214">
        <v>39098.629999999946</v>
      </c>
    </row>
    <row r="32" spans="1:13">
      <c r="A32" s="68"/>
      <c r="B32" s="283" t="s">
        <v>1768</v>
      </c>
      <c r="C32" s="283" t="s">
        <v>3095</v>
      </c>
      <c r="D32" s="283" t="s">
        <v>633</v>
      </c>
      <c r="E32" s="283" t="s">
        <v>74</v>
      </c>
      <c r="F32" s="283" t="s">
        <v>3071</v>
      </c>
      <c r="G32" s="214">
        <v>800000</v>
      </c>
      <c r="H32" s="214">
        <v>456253.67</v>
      </c>
      <c r="I32" s="214">
        <v>136293.49</v>
      </c>
      <c r="J32" s="214">
        <v>321569.42</v>
      </c>
      <c r="K32" s="214">
        <v>343746.33</v>
      </c>
      <c r="L32" s="214">
        <v>22176.910000000033</v>
      </c>
    </row>
    <row r="33" spans="1:13">
      <c r="A33" s="68"/>
      <c r="B33" s="283" t="s">
        <v>1765</v>
      </c>
      <c r="C33" s="283" t="s">
        <v>3096</v>
      </c>
      <c r="D33" s="283" t="s">
        <v>416</v>
      </c>
      <c r="E33" s="283" t="s">
        <v>74</v>
      </c>
      <c r="F33" s="283" t="s">
        <v>3075</v>
      </c>
      <c r="G33" s="214">
        <v>588000</v>
      </c>
      <c r="H33" s="214">
        <v>194957.66</v>
      </c>
      <c r="I33" s="214">
        <v>15308.17</v>
      </c>
      <c r="J33" s="214">
        <v>0</v>
      </c>
      <c r="K33" s="214">
        <v>393042.33999999997</v>
      </c>
      <c r="L33" s="214">
        <v>393042.33999999997</v>
      </c>
    </row>
    <row r="34" spans="1:13">
      <c r="A34" s="68"/>
      <c r="B34" s="283" t="s">
        <v>2000</v>
      </c>
      <c r="C34" s="283" t="s">
        <v>2694</v>
      </c>
      <c r="D34" s="283" t="s">
        <v>132</v>
      </c>
      <c r="E34" s="283" t="s">
        <v>74</v>
      </c>
      <c r="F34" s="283" t="s">
        <v>3097</v>
      </c>
      <c r="G34" s="214">
        <v>700000</v>
      </c>
      <c r="H34" s="214">
        <v>167182.51999999999</v>
      </c>
      <c r="I34" s="214">
        <v>135625.07999999999</v>
      </c>
      <c r="J34" s="214">
        <v>31126.78</v>
      </c>
      <c r="K34" s="214">
        <v>532817.48</v>
      </c>
      <c r="L34" s="214">
        <v>501690.69999999995</v>
      </c>
    </row>
    <row r="35" spans="1:13">
      <c r="A35" s="68"/>
      <c r="B35" s="283" t="s">
        <v>1760</v>
      </c>
      <c r="C35" s="283" t="s">
        <v>2620</v>
      </c>
      <c r="D35" s="283" t="s">
        <v>111</v>
      </c>
      <c r="E35" s="283" t="s">
        <v>74</v>
      </c>
      <c r="F35" s="283" t="s">
        <v>3098</v>
      </c>
      <c r="G35" s="214">
        <v>100000</v>
      </c>
      <c r="H35" s="214">
        <v>9064.3799999999992</v>
      </c>
      <c r="I35" s="214">
        <v>9064.3799999999992</v>
      </c>
      <c r="J35" s="214">
        <v>15596</v>
      </c>
      <c r="K35" s="214">
        <v>90935.62</v>
      </c>
      <c r="L35" s="214">
        <v>75339.62</v>
      </c>
    </row>
    <row r="36" spans="1:13">
      <c r="A36" s="69" t="s">
        <v>3023</v>
      </c>
      <c r="B36" s="318"/>
      <c r="C36" s="318"/>
      <c r="D36" s="318"/>
      <c r="E36" s="318"/>
      <c r="F36" s="318"/>
      <c r="G36" s="319">
        <v>4944000</v>
      </c>
      <c r="H36" s="319">
        <v>3051751.68</v>
      </c>
      <c r="I36" s="319">
        <v>685587.25999999989</v>
      </c>
      <c r="J36" s="319">
        <v>491314.20999999996</v>
      </c>
      <c r="K36" s="319">
        <v>1892248.3199999998</v>
      </c>
      <c r="L36" s="319">
        <v>1400934.1099999999</v>
      </c>
      <c r="M36" s="319">
        <v>1200000</v>
      </c>
    </row>
    <row r="37" spans="1:13">
      <c r="A37" s="68" t="s">
        <v>4</v>
      </c>
      <c r="B37" s="283" t="s">
        <v>3099</v>
      </c>
      <c r="C37" s="283" t="s">
        <v>3100</v>
      </c>
      <c r="D37" s="283" t="s">
        <v>3101</v>
      </c>
      <c r="E37" s="283" t="s">
        <v>74</v>
      </c>
      <c r="F37" s="283" t="s">
        <v>3036</v>
      </c>
      <c r="G37" s="214">
        <v>1000000</v>
      </c>
      <c r="H37" s="214">
        <v>622014.93999999994</v>
      </c>
      <c r="I37" s="214">
        <v>198049.28</v>
      </c>
      <c r="J37" s="214">
        <v>321754.59000000003</v>
      </c>
      <c r="K37" s="214">
        <v>377985.06000000006</v>
      </c>
      <c r="L37" s="214">
        <v>56230.47000000003</v>
      </c>
    </row>
    <row r="38" spans="1:13">
      <c r="A38" s="68"/>
      <c r="B38" s="283" t="s">
        <v>1798</v>
      </c>
      <c r="C38" s="283" t="s">
        <v>3102</v>
      </c>
      <c r="D38" s="283" t="s">
        <v>411</v>
      </c>
      <c r="E38" s="283" t="s">
        <v>74</v>
      </c>
      <c r="F38" s="283" t="s">
        <v>3103</v>
      </c>
      <c r="G38" s="214">
        <v>100000</v>
      </c>
      <c r="H38" s="214">
        <v>99711.56</v>
      </c>
      <c r="I38" s="214">
        <v>37082.57</v>
      </c>
      <c r="J38" s="214">
        <v>0</v>
      </c>
      <c r="K38" s="214">
        <v>288.44000000000233</v>
      </c>
      <c r="L38" s="214">
        <v>288.44000000000233</v>
      </c>
    </row>
    <row r="39" spans="1:13">
      <c r="A39" s="68"/>
      <c r="B39" s="283" t="s">
        <v>1801</v>
      </c>
      <c r="C39" s="283" t="s">
        <v>3104</v>
      </c>
      <c r="D39" s="283" t="s">
        <v>609</v>
      </c>
      <c r="E39" s="283" t="s">
        <v>74</v>
      </c>
      <c r="F39" s="283" t="s">
        <v>3068</v>
      </c>
      <c r="G39" s="214">
        <v>500000</v>
      </c>
      <c r="H39" s="214">
        <v>398733.21</v>
      </c>
      <c r="I39" s="214">
        <v>28133.82</v>
      </c>
      <c r="J39" s="214">
        <v>0</v>
      </c>
      <c r="K39" s="214">
        <v>101266.78999999998</v>
      </c>
      <c r="L39" s="214">
        <v>101266.78999999998</v>
      </c>
    </row>
    <row r="40" spans="1:13">
      <c r="A40" s="68"/>
      <c r="B40" s="283" t="s">
        <v>1802</v>
      </c>
      <c r="C40" s="283" t="s">
        <v>2851</v>
      </c>
      <c r="D40" s="283" t="s">
        <v>2516</v>
      </c>
      <c r="E40" s="283" t="s">
        <v>74</v>
      </c>
      <c r="F40" s="283" t="s">
        <v>3068</v>
      </c>
      <c r="G40" s="214">
        <v>100000</v>
      </c>
      <c r="H40" s="214">
        <v>99302.27</v>
      </c>
      <c r="I40" s="214">
        <v>4295.84</v>
      </c>
      <c r="J40" s="214">
        <v>0</v>
      </c>
      <c r="K40" s="214">
        <v>697.72999999999593</v>
      </c>
      <c r="L40" s="214">
        <v>697.72999999999593</v>
      </c>
    </row>
    <row r="41" spans="1:13">
      <c r="A41" s="68"/>
      <c r="B41" s="283" t="s">
        <v>1800</v>
      </c>
      <c r="C41" s="283" t="s">
        <v>3105</v>
      </c>
      <c r="D41" s="283" t="s">
        <v>3106</v>
      </c>
      <c r="E41" s="283" t="s">
        <v>74</v>
      </c>
      <c r="F41" s="283" t="s">
        <v>1681</v>
      </c>
      <c r="G41" s="214">
        <v>597900</v>
      </c>
      <c r="H41" s="214">
        <v>311631.64</v>
      </c>
      <c r="I41" s="214">
        <v>127053.26</v>
      </c>
      <c r="J41" s="214">
        <v>279470</v>
      </c>
      <c r="K41" s="214">
        <v>286268.36</v>
      </c>
      <c r="L41" s="214">
        <v>6798.359999999986</v>
      </c>
    </row>
    <row r="42" spans="1:13">
      <c r="A42" s="68"/>
      <c r="B42" s="283" t="s">
        <v>1799</v>
      </c>
      <c r="C42" s="283" t="s">
        <v>3107</v>
      </c>
      <c r="D42" s="283" t="s">
        <v>142</v>
      </c>
      <c r="E42" s="283" t="s">
        <v>74</v>
      </c>
      <c r="F42" s="283" t="s">
        <v>1675</v>
      </c>
      <c r="G42" s="214">
        <v>150000</v>
      </c>
      <c r="H42" s="214">
        <v>100954.21</v>
      </c>
      <c r="I42" s="214">
        <v>10294.85</v>
      </c>
      <c r="J42" s="214">
        <v>39000</v>
      </c>
      <c r="K42" s="214">
        <v>49045.789999999994</v>
      </c>
      <c r="L42" s="214">
        <v>10045.789999999994</v>
      </c>
    </row>
    <row r="43" spans="1:13">
      <c r="A43" s="68"/>
      <c r="B43" s="283" t="s">
        <v>1788</v>
      </c>
      <c r="C43" s="283" t="s">
        <v>2585</v>
      </c>
      <c r="D43" s="283" t="s">
        <v>2586</v>
      </c>
      <c r="E43" s="283" t="s">
        <v>74</v>
      </c>
      <c r="F43" s="283" t="s">
        <v>1664</v>
      </c>
      <c r="G43" s="214">
        <v>200000</v>
      </c>
      <c r="H43" s="214">
        <v>20000</v>
      </c>
      <c r="I43" s="214">
        <v>20000</v>
      </c>
      <c r="J43" s="214">
        <v>180000</v>
      </c>
      <c r="K43" s="214">
        <v>180000</v>
      </c>
      <c r="L43" s="214">
        <v>0</v>
      </c>
    </row>
    <row r="44" spans="1:13">
      <c r="A44" s="69" t="s">
        <v>3032</v>
      </c>
      <c r="B44" s="318"/>
      <c r="C44" s="318"/>
      <c r="D44" s="318"/>
      <c r="E44" s="318"/>
      <c r="F44" s="318"/>
      <c r="G44" s="319">
        <v>2647900</v>
      </c>
      <c r="H44" s="319">
        <v>1652347.83</v>
      </c>
      <c r="I44" s="319">
        <v>424909.62</v>
      </c>
      <c r="J44" s="319">
        <v>820224.59000000008</v>
      </c>
      <c r="K44" s="319">
        <v>995552.16999999993</v>
      </c>
      <c r="L44" s="319">
        <v>175327.57999999984</v>
      </c>
    </row>
    <row r="45" spans="1:13">
      <c r="A45" s="68" t="s">
        <v>8</v>
      </c>
      <c r="B45" s="283" t="s">
        <v>3108</v>
      </c>
      <c r="C45" s="283" t="s">
        <v>3109</v>
      </c>
      <c r="D45" s="283" t="s">
        <v>1246</v>
      </c>
      <c r="E45" s="283" t="s">
        <v>124</v>
      </c>
      <c r="F45" s="283" t="s">
        <v>3110</v>
      </c>
      <c r="G45" s="214">
        <v>150000</v>
      </c>
      <c r="H45" s="214">
        <v>150000</v>
      </c>
      <c r="I45" s="214">
        <v>0</v>
      </c>
      <c r="J45" s="214">
        <v>0</v>
      </c>
      <c r="K45" s="214">
        <v>0</v>
      </c>
      <c r="L45" s="214">
        <v>0</v>
      </c>
    </row>
    <row r="46" spans="1:13">
      <c r="A46" s="68"/>
      <c r="B46" s="283" t="s">
        <v>3111</v>
      </c>
      <c r="C46" s="283" t="s">
        <v>3112</v>
      </c>
      <c r="D46" s="283" t="s">
        <v>206</v>
      </c>
      <c r="E46" s="283" t="s">
        <v>74</v>
      </c>
      <c r="F46" s="283" t="s">
        <v>3113</v>
      </c>
      <c r="G46" s="214">
        <v>340000</v>
      </c>
      <c r="H46" s="214">
        <v>269346.42</v>
      </c>
      <c r="I46" s="214">
        <v>33326.51</v>
      </c>
      <c r="J46" s="214">
        <v>0</v>
      </c>
      <c r="K46" s="214">
        <v>70653.580000000016</v>
      </c>
      <c r="L46" s="214">
        <v>70653.580000000016</v>
      </c>
    </row>
    <row r="47" spans="1:13">
      <c r="A47" s="68"/>
      <c r="B47" s="283" t="s">
        <v>3114</v>
      </c>
      <c r="C47" s="283" t="s">
        <v>3115</v>
      </c>
      <c r="D47" s="283" t="s">
        <v>3116</v>
      </c>
      <c r="E47" s="283" t="s">
        <v>74</v>
      </c>
      <c r="F47" s="283" t="s">
        <v>3110</v>
      </c>
      <c r="G47" s="214">
        <v>2883124</v>
      </c>
      <c r="H47" s="214">
        <v>2800015.49</v>
      </c>
      <c r="I47" s="214">
        <v>290882.2</v>
      </c>
      <c r="J47" s="214">
        <v>82655.75</v>
      </c>
      <c r="K47" s="214">
        <v>83108.509999999776</v>
      </c>
      <c r="L47" s="214">
        <v>452.75999999977648</v>
      </c>
    </row>
    <row r="48" spans="1:13">
      <c r="A48" s="68"/>
      <c r="B48" s="283" t="s">
        <v>3117</v>
      </c>
      <c r="C48" s="283" t="s">
        <v>3118</v>
      </c>
      <c r="D48" s="283" t="s">
        <v>1036</v>
      </c>
      <c r="E48" s="283" t="s">
        <v>74</v>
      </c>
      <c r="F48" s="283" t="s">
        <v>3119</v>
      </c>
      <c r="G48" s="214">
        <v>865552.45</v>
      </c>
      <c r="H48" s="214">
        <v>861197.45</v>
      </c>
      <c r="I48" s="214">
        <v>-4355</v>
      </c>
      <c r="J48" s="214">
        <v>0</v>
      </c>
      <c r="K48" s="214">
        <v>4355</v>
      </c>
      <c r="L48" s="214">
        <v>4355</v>
      </c>
    </row>
    <row r="49" spans="1:13">
      <c r="A49" s="68"/>
      <c r="B49" s="283" t="s">
        <v>1844</v>
      </c>
      <c r="C49" s="283" t="s">
        <v>3120</v>
      </c>
      <c r="D49" s="283" t="s">
        <v>354</v>
      </c>
      <c r="E49" s="283" t="s">
        <v>74</v>
      </c>
      <c r="F49" s="283" t="s">
        <v>1682</v>
      </c>
      <c r="G49" s="214">
        <v>300000</v>
      </c>
      <c r="H49" s="214">
        <v>241830.52</v>
      </c>
      <c r="I49" s="214">
        <v>19562.77</v>
      </c>
      <c r="J49" s="214">
        <v>12500</v>
      </c>
      <c r="K49" s="214">
        <v>58169.48000000001</v>
      </c>
      <c r="L49" s="214">
        <v>45669.48000000001</v>
      </c>
    </row>
    <row r="50" spans="1:13">
      <c r="A50" s="68"/>
      <c r="B50" s="283" t="s">
        <v>1999</v>
      </c>
      <c r="C50" s="283" t="s">
        <v>3121</v>
      </c>
      <c r="D50" s="283" t="s">
        <v>142</v>
      </c>
      <c r="E50" s="283" t="s">
        <v>74</v>
      </c>
      <c r="F50" s="283" t="s">
        <v>3122</v>
      </c>
      <c r="G50" s="214">
        <v>1436000</v>
      </c>
      <c r="H50" s="214">
        <v>1037854.93</v>
      </c>
      <c r="I50" s="214">
        <v>191882.68</v>
      </c>
      <c r="J50" s="214">
        <v>383886.25</v>
      </c>
      <c r="K50" s="214">
        <v>398145.06999999995</v>
      </c>
      <c r="L50" s="214">
        <v>14258.819999999949</v>
      </c>
      <c r="M50" s="214">
        <v>375000</v>
      </c>
    </row>
    <row r="51" spans="1:13">
      <c r="A51" s="68"/>
      <c r="B51" s="283" t="s">
        <v>1845</v>
      </c>
      <c r="C51" s="283" t="s">
        <v>2775</v>
      </c>
      <c r="D51" s="283" t="s">
        <v>769</v>
      </c>
      <c r="E51" s="283" t="s">
        <v>74</v>
      </c>
      <c r="F51" s="283" t="s">
        <v>3123</v>
      </c>
      <c r="G51" s="214">
        <v>554000</v>
      </c>
      <c r="H51" s="214">
        <v>553972.57999999996</v>
      </c>
      <c r="I51" s="214">
        <v>51695.62</v>
      </c>
      <c r="J51" s="214">
        <v>0</v>
      </c>
      <c r="K51" s="214">
        <v>27.42000000004191</v>
      </c>
      <c r="L51" s="214">
        <v>27.42000000004191</v>
      </c>
    </row>
    <row r="52" spans="1:13">
      <c r="A52" s="68"/>
      <c r="B52" s="283" t="s">
        <v>1832</v>
      </c>
      <c r="C52" s="283" t="s">
        <v>3124</v>
      </c>
      <c r="D52" s="283" t="s">
        <v>3125</v>
      </c>
      <c r="E52" s="283" t="s">
        <v>74</v>
      </c>
      <c r="F52" s="283" t="s">
        <v>3123</v>
      </c>
      <c r="G52" s="214">
        <v>612000</v>
      </c>
      <c r="H52" s="214">
        <v>358281.28</v>
      </c>
      <c r="I52" s="214">
        <v>34188.89</v>
      </c>
      <c r="J52" s="214">
        <v>0</v>
      </c>
      <c r="K52" s="214">
        <v>253718.71999999997</v>
      </c>
      <c r="L52" s="214">
        <v>253718.71999999997</v>
      </c>
    </row>
    <row r="53" spans="1:13">
      <c r="A53" s="68"/>
      <c r="B53" s="283" t="s">
        <v>1833</v>
      </c>
      <c r="C53" s="283" t="s">
        <v>3126</v>
      </c>
      <c r="D53" s="283" t="s">
        <v>147</v>
      </c>
      <c r="E53" s="283" t="s">
        <v>74</v>
      </c>
      <c r="F53" s="283" t="s">
        <v>3123</v>
      </c>
      <c r="G53" s="214">
        <v>1485000</v>
      </c>
      <c r="H53" s="214">
        <v>1039193.59</v>
      </c>
      <c r="I53" s="214">
        <v>314823.01</v>
      </c>
      <c r="J53" s="214">
        <v>405055.86</v>
      </c>
      <c r="K53" s="214">
        <v>445806.41000000003</v>
      </c>
      <c r="L53" s="214">
        <v>40750.550000000047</v>
      </c>
    </row>
    <row r="54" spans="1:13">
      <c r="A54" s="68"/>
      <c r="B54" s="283" t="s">
        <v>1834</v>
      </c>
      <c r="C54" s="283" t="s">
        <v>2820</v>
      </c>
      <c r="D54" s="283" t="s">
        <v>147</v>
      </c>
      <c r="E54" s="283" t="s">
        <v>74</v>
      </c>
      <c r="F54" s="283" t="s">
        <v>3123</v>
      </c>
      <c r="G54" s="214">
        <v>770000</v>
      </c>
      <c r="H54" s="214">
        <v>546897.51</v>
      </c>
      <c r="I54" s="214">
        <v>179441.81</v>
      </c>
      <c r="J54" s="214">
        <v>97791.65</v>
      </c>
      <c r="K54" s="214">
        <v>223102.49</v>
      </c>
      <c r="L54" s="214">
        <v>125310.84</v>
      </c>
    </row>
    <row r="55" spans="1:13">
      <c r="A55" s="68"/>
      <c r="B55" s="283" t="s">
        <v>1835</v>
      </c>
      <c r="C55" s="283" t="s">
        <v>2522</v>
      </c>
      <c r="D55" s="283" t="s">
        <v>147</v>
      </c>
      <c r="E55" s="283" t="s">
        <v>74</v>
      </c>
      <c r="F55" s="283" t="s">
        <v>3123</v>
      </c>
      <c r="G55" s="214">
        <v>820000</v>
      </c>
      <c r="H55" s="214">
        <v>385702.72</v>
      </c>
      <c r="I55" s="214">
        <v>141592.89000000001</v>
      </c>
      <c r="J55" s="214">
        <v>156233.39000000001</v>
      </c>
      <c r="K55" s="214">
        <v>434297.28</v>
      </c>
      <c r="L55" s="214">
        <v>278063.89</v>
      </c>
    </row>
    <row r="56" spans="1:13">
      <c r="A56" s="68"/>
      <c r="B56" s="283" t="s">
        <v>1836</v>
      </c>
      <c r="C56" s="283" t="s">
        <v>3127</v>
      </c>
      <c r="D56" s="283" t="s">
        <v>551</v>
      </c>
      <c r="E56" s="283" t="s">
        <v>74</v>
      </c>
      <c r="F56" s="283" t="s">
        <v>3123</v>
      </c>
      <c r="G56" s="214">
        <v>795000</v>
      </c>
      <c r="H56" s="214">
        <v>372956.69</v>
      </c>
      <c r="I56" s="214">
        <v>123468.78</v>
      </c>
      <c r="J56" s="214">
        <v>214351.19</v>
      </c>
      <c r="K56" s="214">
        <v>422043.31</v>
      </c>
      <c r="L56" s="214">
        <v>207692.12</v>
      </c>
    </row>
    <row r="57" spans="1:13">
      <c r="A57" s="68"/>
      <c r="B57" s="78" t="s">
        <v>1812</v>
      </c>
      <c r="C57" s="283" t="s">
        <v>2807</v>
      </c>
      <c r="D57" s="283" t="s">
        <v>255</v>
      </c>
      <c r="E57" s="283" t="s">
        <v>74</v>
      </c>
      <c r="F57" s="283" t="s">
        <v>3123</v>
      </c>
      <c r="G57" s="214">
        <v>1000000</v>
      </c>
      <c r="H57" s="214">
        <v>668811.47</v>
      </c>
      <c r="I57" s="214">
        <v>252177.66</v>
      </c>
      <c r="J57" s="214">
        <v>255457.6</v>
      </c>
      <c r="K57" s="214">
        <v>331188.53000000003</v>
      </c>
      <c r="L57" s="214">
        <v>75730.930000000022</v>
      </c>
      <c r="M57" s="214">
        <v>75000</v>
      </c>
    </row>
    <row r="58" spans="1:13">
      <c r="A58" s="68"/>
      <c r="B58" s="283" t="s">
        <v>1813</v>
      </c>
      <c r="C58" s="283" t="s">
        <v>3128</v>
      </c>
      <c r="D58" s="283" t="s">
        <v>1333</v>
      </c>
      <c r="E58" s="283" t="s">
        <v>74</v>
      </c>
      <c r="F58" s="283" t="s">
        <v>3068</v>
      </c>
      <c r="G58" s="214">
        <v>500000</v>
      </c>
      <c r="H58" s="214">
        <v>499459.84000000003</v>
      </c>
      <c r="I58" s="214">
        <v>11523.61</v>
      </c>
      <c r="J58" s="214">
        <v>0</v>
      </c>
      <c r="K58" s="214">
        <v>540.15999999997439</v>
      </c>
      <c r="L58" s="214">
        <v>540.15999999997439</v>
      </c>
    </row>
    <row r="59" spans="1:13">
      <c r="A59" s="68"/>
      <c r="B59" s="78" t="s">
        <v>1814</v>
      </c>
      <c r="C59" s="283" t="s">
        <v>3129</v>
      </c>
      <c r="D59" s="283" t="s">
        <v>1036</v>
      </c>
      <c r="E59" s="283" t="s">
        <v>74</v>
      </c>
      <c r="F59" s="283" t="s">
        <v>3130</v>
      </c>
      <c r="G59" s="214">
        <v>500000</v>
      </c>
      <c r="H59" s="214">
        <v>292030.07</v>
      </c>
      <c r="I59" s="214">
        <v>74921.56</v>
      </c>
      <c r="J59" s="214">
        <v>128639.5</v>
      </c>
      <c r="K59" s="214">
        <v>207969.93</v>
      </c>
      <c r="L59" s="214">
        <v>79330.429999999993</v>
      </c>
      <c r="M59" s="214">
        <v>79000</v>
      </c>
    </row>
    <row r="60" spans="1:13">
      <c r="A60" s="68"/>
      <c r="B60" s="283" t="s">
        <v>1807</v>
      </c>
      <c r="C60" s="283" t="s">
        <v>3131</v>
      </c>
      <c r="D60" s="283" t="s">
        <v>242</v>
      </c>
      <c r="E60" s="283" t="s">
        <v>74</v>
      </c>
      <c r="F60" s="283" t="s">
        <v>3074</v>
      </c>
      <c r="G60" s="214">
        <v>250000</v>
      </c>
      <c r="H60" s="214">
        <v>185128.28</v>
      </c>
      <c r="I60" s="214">
        <v>53606.39</v>
      </c>
      <c r="J60" s="214">
        <v>11233.46</v>
      </c>
      <c r="K60" s="214">
        <v>64871.72</v>
      </c>
      <c r="L60" s="214">
        <v>53638.26</v>
      </c>
    </row>
    <row r="61" spans="1:13">
      <c r="A61" s="68"/>
      <c r="B61" s="78" t="s">
        <v>1752</v>
      </c>
      <c r="C61" s="283" t="s">
        <v>3132</v>
      </c>
      <c r="D61" s="283" t="s">
        <v>132</v>
      </c>
      <c r="E61" s="283" t="s">
        <v>74</v>
      </c>
      <c r="F61" s="283" t="s">
        <v>1678</v>
      </c>
      <c r="G61" s="214">
        <v>450000</v>
      </c>
      <c r="H61" s="214">
        <v>339156.17</v>
      </c>
      <c r="I61" s="214">
        <v>123302.02</v>
      </c>
      <c r="J61" s="214">
        <v>15259.91</v>
      </c>
      <c r="K61" s="214">
        <v>110843.83000000002</v>
      </c>
      <c r="L61" s="214">
        <v>95583.920000000013</v>
      </c>
      <c r="M61" s="214">
        <v>95000</v>
      </c>
    </row>
    <row r="62" spans="1:13">
      <c r="A62" s="68"/>
      <c r="B62" s="283" t="s">
        <v>1872</v>
      </c>
      <c r="C62" s="283" t="s">
        <v>2642</v>
      </c>
      <c r="D62" s="283" t="s">
        <v>1142</v>
      </c>
      <c r="E62" s="283" t="s">
        <v>74</v>
      </c>
      <c r="F62" s="283" t="s">
        <v>3098</v>
      </c>
      <c r="G62" s="214">
        <v>650000</v>
      </c>
      <c r="H62" s="214">
        <v>539909.80000000005</v>
      </c>
      <c r="I62" s="214">
        <v>261935.19</v>
      </c>
      <c r="J62" s="214">
        <v>74228.31</v>
      </c>
      <c r="K62" s="214">
        <v>110090.19999999995</v>
      </c>
      <c r="L62" s="214">
        <v>35861.889999999956</v>
      </c>
    </row>
    <row r="63" spans="1:13">
      <c r="A63" s="68"/>
      <c r="B63" s="283" t="s">
        <v>1838</v>
      </c>
      <c r="C63" s="283" t="s">
        <v>2623</v>
      </c>
      <c r="D63" s="283" t="s">
        <v>1459</v>
      </c>
      <c r="E63" s="283" t="s">
        <v>74</v>
      </c>
      <c r="F63" s="283" t="s">
        <v>3098</v>
      </c>
      <c r="G63" s="214">
        <v>120000</v>
      </c>
      <c r="H63" s="214">
        <v>49756.79</v>
      </c>
      <c r="I63" s="214">
        <v>31162.59</v>
      </c>
      <c r="J63" s="214">
        <v>36200</v>
      </c>
      <c r="K63" s="214">
        <v>70243.209999999992</v>
      </c>
      <c r="L63" s="214">
        <v>34043.209999999992</v>
      </c>
    </row>
    <row r="64" spans="1:13">
      <c r="A64" s="68"/>
      <c r="B64" s="78" t="s">
        <v>1870</v>
      </c>
      <c r="C64" s="283" t="s">
        <v>2621</v>
      </c>
      <c r="D64" s="283" t="s">
        <v>3133</v>
      </c>
      <c r="E64" s="283" t="s">
        <v>74</v>
      </c>
      <c r="F64" s="283" t="s">
        <v>3134</v>
      </c>
      <c r="G64" s="214">
        <v>320000</v>
      </c>
      <c r="H64" s="214">
        <v>173661.38</v>
      </c>
      <c r="I64" s="214">
        <v>70067.55</v>
      </c>
      <c r="J64" s="214">
        <v>18396.41</v>
      </c>
      <c r="K64" s="214">
        <v>146338.62</v>
      </c>
      <c r="L64" s="214">
        <v>127942.20999999999</v>
      </c>
      <c r="M64" s="214">
        <v>125000</v>
      </c>
    </row>
    <row r="65" spans="1:12">
      <c r="A65" s="68"/>
      <c r="B65" s="283" t="s">
        <v>1871</v>
      </c>
      <c r="C65" s="283" t="s">
        <v>2518</v>
      </c>
      <c r="D65" s="283" t="s">
        <v>91</v>
      </c>
      <c r="E65" s="283" t="s">
        <v>74</v>
      </c>
      <c r="F65" s="283" t="s">
        <v>3134</v>
      </c>
      <c r="G65" s="214">
        <v>170000</v>
      </c>
      <c r="H65" s="214">
        <v>169161.57</v>
      </c>
      <c r="I65" s="214">
        <v>127318.88</v>
      </c>
      <c r="J65" s="214">
        <v>0</v>
      </c>
      <c r="K65" s="214">
        <v>838.42999999999302</v>
      </c>
      <c r="L65" s="214">
        <v>838.42999999999302</v>
      </c>
    </row>
    <row r="66" spans="1:12">
      <c r="A66" s="68"/>
      <c r="B66" s="283" t="s">
        <v>1847</v>
      </c>
      <c r="C66" s="283" t="s">
        <v>2569</v>
      </c>
      <c r="D66" s="283" t="s">
        <v>769</v>
      </c>
      <c r="E66" s="283" t="s">
        <v>74</v>
      </c>
      <c r="F66" s="283" t="s">
        <v>3076</v>
      </c>
      <c r="G66" s="214">
        <v>115000</v>
      </c>
      <c r="H66" s="214">
        <v>31755.4</v>
      </c>
      <c r="I66" s="214">
        <v>31755.4</v>
      </c>
      <c r="J66" s="214">
        <v>72815</v>
      </c>
      <c r="K66" s="214">
        <v>83244.600000000006</v>
      </c>
      <c r="L66" s="214">
        <v>10429.600000000006</v>
      </c>
    </row>
    <row r="67" spans="1:12">
      <c r="A67" s="68"/>
      <c r="B67" s="283" t="s">
        <v>1846</v>
      </c>
      <c r="C67" s="283" t="s">
        <v>3135</v>
      </c>
      <c r="D67" s="283" t="s">
        <v>2216</v>
      </c>
      <c r="E67" s="283" t="s">
        <v>74</v>
      </c>
      <c r="F67" s="283" t="s">
        <v>1672</v>
      </c>
      <c r="G67" s="214">
        <v>100000</v>
      </c>
      <c r="H67" s="214">
        <v>13071.5</v>
      </c>
      <c r="I67" s="214">
        <v>13071.5</v>
      </c>
      <c r="J67" s="214">
        <v>0</v>
      </c>
      <c r="K67" s="214">
        <v>86928.5</v>
      </c>
      <c r="L67" s="214">
        <v>86928.5</v>
      </c>
    </row>
    <row r="68" spans="1:12">
      <c r="A68" s="68"/>
      <c r="B68" s="283" t="s">
        <v>1901</v>
      </c>
      <c r="C68" s="283" t="s">
        <v>3136</v>
      </c>
      <c r="D68" s="283" t="s">
        <v>2550</v>
      </c>
      <c r="E68" s="283" t="s">
        <v>74</v>
      </c>
      <c r="F68" s="283" t="s">
        <v>1664</v>
      </c>
      <c r="G68" s="214">
        <v>1200000</v>
      </c>
      <c r="H68" s="214">
        <v>450773.69</v>
      </c>
      <c r="I68" s="214">
        <v>450773.69</v>
      </c>
      <c r="J68" s="214">
        <v>12960</v>
      </c>
      <c r="K68" s="214">
        <v>749226.31</v>
      </c>
      <c r="L68" s="214">
        <v>736266.31</v>
      </c>
    </row>
    <row r="69" spans="1:12">
      <c r="A69" s="68"/>
      <c r="B69" s="283" t="s">
        <v>1853</v>
      </c>
      <c r="C69" s="283" t="s">
        <v>2280</v>
      </c>
      <c r="D69" s="283" t="s">
        <v>3038</v>
      </c>
      <c r="E69" s="283" t="s">
        <v>74</v>
      </c>
      <c r="F69" s="283" t="s">
        <v>1670</v>
      </c>
      <c r="G69" s="214">
        <v>50000</v>
      </c>
      <c r="H69" s="214">
        <v>42086.9</v>
      </c>
      <c r="I69" s="214">
        <v>42086.9</v>
      </c>
      <c r="J69" s="214">
        <v>0</v>
      </c>
      <c r="K69" s="214">
        <v>7913.0999999999985</v>
      </c>
      <c r="L69" s="214">
        <v>7913.0999999999985</v>
      </c>
    </row>
    <row r="70" spans="1:12">
      <c r="A70" s="68"/>
      <c r="B70" s="283" t="s">
        <v>1938</v>
      </c>
      <c r="C70" s="283" t="s">
        <v>3137</v>
      </c>
      <c r="D70" s="283" t="s">
        <v>539</v>
      </c>
      <c r="E70" s="283" t="s">
        <v>74</v>
      </c>
      <c r="F70" s="283" t="s">
        <v>1670</v>
      </c>
      <c r="G70" s="214">
        <v>305000</v>
      </c>
      <c r="H70" s="214">
        <v>32969.089999999997</v>
      </c>
      <c r="I70" s="214">
        <v>32969.089999999997</v>
      </c>
      <c r="J70" s="214">
        <v>240474.87</v>
      </c>
      <c r="K70" s="214">
        <v>272030.91000000003</v>
      </c>
      <c r="L70" s="214">
        <v>31556.040000000037</v>
      </c>
    </row>
    <row r="71" spans="1:12">
      <c r="A71" s="68"/>
      <c r="B71" s="283" t="s">
        <v>1821</v>
      </c>
      <c r="C71" s="283" t="s">
        <v>3138</v>
      </c>
      <c r="D71" s="283" t="s">
        <v>1246</v>
      </c>
      <c r="E71" s="283" t="s">
        <v>74</v>
      </c>
      <c r="F71" s="283" t="s">
        <v>1670</v>
      </c>
      <c r="G71" s="214">
        <v>250000</v>
      </c>
      <c r="H71" s="214">
        <v>94397.7</v>
      </c>
      <c r="I71" s="214">
        <v>94397.7</v>
      </c>
      <c r="J71" s="214">
        <v>0</v>
      </c>
      <c r="K71" s="214">
        <v>155602.29999999999</v>
      </c>
      <c r="L71" s="214">
        <v>155602.29999999999</v>
      </c>
    </row>
    <row r="72" spans="1:12">
      <c r="A72" s="68"/>
      <c r="B72" s="283" t="s">
        <v>1732</v>
      </c>
      <c r="C72" s="283" t="s">
        <v>3139</v>
      </c>
      <c r="D72" s="283" t="s">
        <v>1153</v>
      </c>
      <c r="E72" s="283" t="s">
        <v>74</v>
      </c>
      <c r="F72" s="283" t="s">
        <v>3043</v>
      </c>
      <c r="G72" s="214">
        <v>200000</v>
      </c>
      <c r="H72" s="214">
        <v>24452.27</v>
      </c>
      <c r="I72" s="214">
        <v>24452.27</v>
      </c>
      <c r="J72" s="214">
        <v>33523</v>
      </c>
      <c r="K72" s="214">
        <v>175547.73</v>
      </c>
      <c r="L72" s="214">
        <v>142024.73000000001</v>
      </c>
    </row>
    <row r="73" spans="1:12">
      <c r="A73" s="68"/>
      <c r="B73" s="283" t="s">
        <v>1867</v>
      </c>
      <c r="C73" s="283" t="s">
        <v>2472</v>
      </c>
      <c r="D73" s="283" t="s">
        <v>616</v>
      </c>
      <c r="E73" s="283" t="s">
        <v>74</v>
      </c>
      <c r="F73" s="283" t="s">
        <v>1665</v>
      </c>
      <c r="G73" s="214">
        <v>175000</v>
      </c>
      <c r="H73" s="214">
        <v>2171.46</v>
      </c>
      <c r="I73" s="214">
        <v>2171.46</v>
      </c>
      <c r="J73" s="214">
        <v>0</v>
      </c>
      <c r="K73" s="214">
        <v>172828.54</v>
      </c>
      <c r="L73" s="214">
        <v>172828.54</v>
      </c>
    </row>
    <row r="74" spans="1:12">
      <c r="A74" s="69" t="s">
        <v>3041</v>
      </c>
      <c r="B74" s="318"/>
      <c r="C74" s="318"/>
      <c r="D74" s="318"/>
      <c r="E74" s="318"/>
      <c r="F74" s="318"/>
      <c r="G74" s="319">
        <v>17365676.449999999</v>
      </c>
      <c r="H74" s="319">
        <v>12226002.560000001</v>
      </c>
      <c r="I74" s="319">
        <v>3074203.6199999992</v>
      </c>
      <c r="J74" s="319">
        <v>2251662.15</v>
      </c>
      <c r="K74" s="319">
        <v>5139673.8899999987</v>
      </c>
      <c r="L74" s="319">
        <v>2888011.7399999988</v>
      </c>
    </row>
    <row r="75" spans="1:12">
      <c r="A75" s="68" t="s">
        <v>5</v>
      </c>
      <c r="B75" s="283" t="s">
        <v>3140</v>
      </c>
      <c r="C75" s="283" t="s">
        <v>3141</v>
      </c>
      <c r="D75" s="283" t="s">
        <v>851</v>
      </c>
      <c r="E75" s="283" t="s">
        <v>74</v>
      </c>
      <c r="F75" s="283" t="s">
        <v>3090</v>
      </c>
      <c r="G75" s="214">
        <v>900000</v>
      </c>
      <c r="H75" s="214">
        <v>899261.29</v>
      </c>
      <c r="I75" s="214">
        <v>1122.21</v>
      </c>
      <c r="J75" s="214">
        <v>0</v>
      </c>
      <c r="K75" s="214">
        <v>738.70999999996275</v>
      </c>
      <c r="L75" s="214">
        <v>738.70999999996275</v>
      </c>
    </row>
    <row r="76" spans="1:12">
      <c r="A76" s="68"/>
      <c r="B76" s="283" t="s">
        <v>1923</v>
      </c>
      <c r="C76" s="283" t="s">
        <v>2794</v>
      </c>
      <c r="D76" s="283" t="s">
        <v>181</v>
      </c>
      <c r="E76" s="283" t="s">
        <v>74</v>
      </c>
      <c r="F76" s="283" t="s">
        <v>3142</v>
      </c>
      <c r="G76" s="214">
        <v>500000</v>
      </c>
      <c r="H76" s="214">
        <v>466199.72</v>
      </c>
      <c r="I76" s="214">
        <v>52644.09</v>
      </c>
      <c r="J76" s="214">
        <v>23188</v>
      </c>
      <c r="K76" s="214">
        <v>33800.280000000028</v>
      </c>
      <c r="L76" s="214">
        <v>10612.280000000028</v>
      </c>
    </row>
    <row r="77" spans="1:12">
      <c r="A77" s="68"/>
      <c r="B77" s="283" t="s">
        <v>3143</v>
      </c>
      <c r="C77" s="283" t="s">
        <v>3144</v>
      </c>
      <c r="D77" s="283" t="s">
        <v>248</v>
      </c>
      <c r="E77" s="283" t="s">
        <v>74</v>
      </c>
      <c r="F77" s="283" t="s">
        <v>3036</v>
      </c>
      <c r="G77" s="214">
        <v>728000</v>
      </c>
      <c r="H77" s="214">
        <v>715899.87</v>
      </c>
      <c r="I77" s="214">
        <v>173896.49</v>
      </c>
      <c r="J77" s="214">
        <v>10930</v>
      </c>
      <c r="K77" s="214">
        <v>12100.130000000005</v>
      </c>
      <c r="L77" s="214">
        <v>1170.1300000000047</v>
      </c>
    </row>
    <row r="78" spans="1:12">
      <c r="A78" s="68"/>
      <c r="B78" s="283" t="s">
        <v>1929</v>
      </c>
      <c r="C78" s="283" t="s">
        <v>3145</v>
      </c>
      <c r="D78" s="283" t="s">
        <v>248</v>
      </c>
      <c r="E78" s="283" t="s">
        <v>74</v>
      </c>
      <c r="F78" s="283" t="s">
        <v>3122</v>
      </c>
      <c r="G78" s="214">
        <v>260000</v>
      </c>
      <c r="H78" s="214">
        <v>181497.82</v>
      </c>
      <c r="I78" s="214">
        <v>58313.32</v>
      </c>
      <c r="J78" s="214">
        <v>58958</v>
      </c>
      <c r="K78" s="214">
        <v>78502.179999999993</v>
      </c>
      <c r="L78" s="214">
        <v>19544.179999999993</v>
      </c>
    </row>
    <row r="79" spans="1:12">
      <c r="A79" s="68"/>
      <c r="B79" s="283" t="s">
        <v>1917</v>
      </c>
      <c r="C79" s="283" t="s">
        <v>2779</v>
      </c>
      <c r="D79" s="283" t="s">
        <v>980</v>
      </c>
      <c r="E79" s="283" t="s">
        <v>74</v>
      </c>
      <c r="F79" s="283" t="s">
        <v>1681</v>
      </c>
      <c r="G79" s="214">
        <v>80000</v>
      </c>
      <c r="H79" s="214">
        <v>69583.67</v>
      </c>
      <c r="I79" s="214">
        <v>4218.84</v>
      </c>
      <c r="J79" s="214">
        <v>0</v>
      </c>
      <c r="K79" s="214">
        <v>10416.330000000002</v>
      </c>
      <c r="L79" s="214">
        <v>10416.330000000002</v>
      </c>
    </row>
    <row r="80" spans="1:12">
      <c r="A80" s="68"/>
      <c r="B80" s="283" t="s">
        <v>1921</v>
      </c>
      <c r="C80" s="283" t="s">
        <v>3146</v>
      </c>
      <c r="D80" s="283" t="s">
        <v>248</v>
      </c>
      <c r="E80" s="283" t="s">
        <v>74</v>
      </c>
      <c r="F80" s="283" t="s">
        <v>3130</v>
      </c>
      <c r="G80" s="214">
        <v>150000</v>
      </c>
      <c r="H80" s="214">
        <v>134999.22</v>
      </c>
      <c r="I80" s="214">
        <v>1453.32</v>
      </c>
      <c r="J80" s="214">
        <v>5020</v>
      </c>
      <c r="K80" s="214">
        <v>15000.779999999999</v>
      </c>
      <c r="L80" s="214">
        <v>9980.7799999999988</v>
      </c>
    </row>
    <row r="81" spans="1:12">
      <c r="A81" s="68"/>
      <c r="B81" s="283" t="s">
        <v>1915</v>
      </c>
      <c r="C81" s="283" t="s">
        <v>2663</v>
      </c>
      <c r="D81" s="283" t="s">
        <v>248</v>
      </c>
      <c r="E81" s="283" t="s">
        <v>74</v>
      </c>
      <c r="F81" s="283" t="s">
        <v>1677</v>
      </c>
      <c r="G81" s="214">
        <v>100000</v>
      </c>
      <c r="H81" s="214">
        <v>65580.11</v>
      </c>
      <c r="I81" s="214">
        <v>53880.11</v>
      </c>
      <c r="J81" s="214">
        <v>0</v>
      </c>
      <c r="K81" s="214">
        <v>34419.89</v>
      </c>
      <c r="L81" s="214">
        <v>34419.89</v>
      </c>
    </row>
    <row r="82" spans="1:12">
      <c r="A82" s="68"/>
      <c r="B82" s="283" t="s">
        <v>1913</v>
      </c>
      <c r="C82" s="283" t="s">
        <v>2589</v>
      </c>
      <c r="D82" s="283" t="s">
        <v>248</v>
      </c>
      <c r="E82" s="283" t="s">
        <v>74</v>
      </c>
      <c r="F82" s="283" t="s">
        <v>3134</v>
      </c>
      <c r="G82" s="214">
        <v>150000</v>
      </c>
      <c r="H82" s="214">
        <v>60281.38</v>
      </c>
      <c r="I82" s="214">
        <v>55790.1</v>
      </c>
      <c r="J82" s="214">
        <v>43647</v>
      </c>
      <c r="K82" s="214">
        <v>89718.62</v>
      </c>
      <c r="L82" s="214">
        <v>46071.619999999995</v>
      </c>
    </row>
    <row r="83" spans="1:12">
      <c r="A83" s="68"/>
      <c r="B83" s="283" t="s">
        <v>1912</v>
      </c>
      <c r="C83" s="283" t="s">
        <v>2587</v>
      </c>
      <c r="D83" s="283" t="s">
        <v>3147</v>
      </c>
      <c r="E83" s="283" t="s">
        <v>74</v>
      </c>
      <c r="F83" s="283" t="s">
        <v>3134</v>
      </c>
      <c r="G83" s="214">
        <v>170000</v>
      </c>
      <c r="H83" s="214">
        <v>59855.56</v>
      </c>
      <c r="I83" s="214">
        <v>45775.39</v>
      </c>
      <c r="J83" s="214">
        <v>50431</v>
      </c>
      <c r="K83" s="214">
        <v>110144.44</v>
      </c>
      <c r="L83" s="214">
        <v>59713.440000000002</v>
      </c>
    </row>
    <row r="84" spans="1:12">
      <c r="A84" s="68"/>
      <c r="B84" s="283" t="s">
        <v>1914</v>
      </c>
      <c r="C84" s="283" t="s">
        <v>2597</v>
      </c>
      <c r="D84" s="283" t="s">
        <v>2598</v>
      </c>
      <c r="E84" s="283" t="s">
        <v>74</v>
      </c>
      <c r="F84" s="283" t="s">
        <v>3134</v>
      </c>
      <c r="G84" s="214">
        <v>125000</v>
      </c>
      <c r="H84" s="214">
        <v>38447.94</v>
      </c>
      <c r="I84" s="214">
        <v>18159</v>
      </c>
      <c r="J84" s="214">
        <v>30433</v>
      </c>
      <c r="K84" s="214">
        <v>86552.06</v>
      </c>
      <c r="L84" s="214">
        <v>56119.06</v>
      </c>
    </row>
    <row r="85" spans="1:12">
      <c r="A85" s="68"/>
      <c r="B85" s="283" t="s">
        <v>1945</v>
      </c>
      <c r="C85" s="283" t="s">
        <v>3148</v>
      </c>
      <c r="D85" s="283" t="s">
        <v>851</v>
      </c>
      <c r="E85" s="283" t="s">
        <v>74</v>
      </c>
      <c r="F85" s="283" t="s">
        <v>3076</v>
      </c>
      <c r="G85" s="214">
        <v>200000</v>
      </c>
      <c r="H85" s="214">
        <v>76569.399999999994</v>
      </c>
      <c r="I85" s="214">
        <v>69410.05</v>
      </c>
      <c r="J85" s="214">
        <v>21546</v>
      </c>
      <c r="K85" s="214">
        <v>123430.6</v>
      </c>
      <c r="L85" s="214">
        <v>101884.6</v>
      </c>
    </row>
    <row r="86" spans="1:12">
      <c r="A86" s="68"/>
      <c r="B86" s="283" t="s">
        <v>1947</v>
      </c>
      <c r="C86" s="283" t="s">
        <v>3149</v>
      </c>
      <c r="D86" s="283" t="s">
        <v>2616</v>
      </c>
      <c r="E86" s="283" t="s">
        <v>74</v>
      </c>
      <c r="F86" s="283" t="s">
        <v>3076</v>
      </c>
      <c r="G86" s="214">
        <v>200000</v>
      </c>
      <c r="H86" s="214">
        <v>80174.92</v>
      </c>
      <c r="I86" s="214">
        <v>76057.850000000006</v>
      </c>
      <c r="J86" s="214">
        <v>45343.69</v>
      </c>
      <c r="K86" s="214">
        <v>119825.08</v>
      </c>
      <c r="L86" s="214">
        <v>74481.39</v>
      </c>
    </row>
    <row r="87" spans="1:12">
      <c r="A87" s="68"/>
      <c r="B87" s="283" t="s">
        <v>1946</v>
      </c>
      <c r="C87" s="283" t="s">
        <v>2605</v>
      </c>
      <c r="D87" s="283" t="s">
        <v>248</v>
      </c>
      <c r="E87" s="283" t="s">
        <v>74</v>
      </c>
      <c r="F87" s="283" t="s">
        <v>3076</v>
      </c>
      <c r="G87" s="214">
        <v>200000</v>
      </c>
      <c r="H87" s="214">
        <v>4585</v>
      </c>
      <c r="I87" s="214">
        <v>2830</v>
      </c>
      <c r="J87" s="214">
        <v>74460</v>
      </c>
      <c r="K87" s="214">
        <v>195415</v>
      </c>
      <c r="L87" s="214">
        <v>120955</v>
      </c>
    </row>
    <row r="88" spans="1:12">
      <c r="A88" s="68"/>
      <c r="B88" s="283" t="s">
        <v>1935</v>
      </c>
      <c r="C88" s="283" t="s">
        <v>2559</v>
      </c>
      <c r="D88" s="283" t="s">
        <v>842</v>
      </c>
      <c r="E88" s="283" t="s">
        <v>74</v>
      </c>
      <c r="F88" s="283" t="s">
        <v>1672</v>
      </c>
      <c r="G88" s="214">
        <v>200000</v>
      </c>
      <c r="H88" s="214">
        <v>47627</v>
      </c>
      <c r="I88" s="214">
        <v>47627</v>
      </c>
      <c r="J88" s="214">
        <v>67208.94</v>
      </c>
      <c r="K88" s="214">
        <v>152373</v>
      </c>
      <c r="L88" s="214">
        <v>85164.06</v>
      </c>
    </row>
    <row r="89" spans="1:12">
      <c r="A89" s="68"/>
      <c r="B89" s="283" t="s">
        <v>1937</v>
      </c>
      <c r="C89" s="283" t="s">
        <v>2524</v>
      </c>
      <c r="D89" s="283" t="s">
        <v>980</v>
      </c>
      <c r="E89" s="283" t="s">
        <v>74</v>
      </c>
      <c r="F89" s="283" t="s">
        <v>1670</v>
      </c>
      <c r="G89" s="214">
        <v>215000</v>
      </c>
      <c r="H89" s="214">
        <v>50347</v>
      </c>
      <c r="I89" s="214">
        <v>50347</v>
      </c>
      <c r="J89" s="214">
        <v>111010</v>
      </c>
      <c r="K89" s="214">
        <v>164653</v>
      </c>
      <c r="L89" s="214">
        <v>53643</v>
      </c>
    </row>
    <row r="90" spans="1:12">
      <c r="A90" s="69" t="s">
        <v>3044</v>
      </c>
      <c r="B90" s="318"/>
      <c r="C90" s="318"/>
      <c r="D90" s="318"/>
      <c r="E90" s="318"/>
      <c r="F90" s="318"/>
      <c r="G90" s="319">
        <v>4178000</v>
      </c>
      <c r="H90" s="319">
        <v>2950909.8999999994</v>
      </c>
      <c r="I90" s="319">
        <v>711524.77</v>
      </c>
      <c r="J90" s="319">
        <v>542175.63</v>
      </c>
      <c r="K90" s="319">
        <v>1227090.1000000006</v>
      </c>
      <c r="L90" s="319">
        <v>684914.47000000055</v>
      </c>
    </row>
    <row r="91" spans="1:12">
      <c r="A91" s="68" t="s">
        <v>6</v>
      </c>
      <c r="B91" s="283" t="s">
        <v>1961</v>
      </c>
      <c r="C91" s="283" t="s">
        <v>2565</v>
      </c>
      <c r="D91" s="283" t="s">
        <v>2691</v>
      </c>
      <c r="E91" s="283" t="s">
        <v>74</v>
      </c>
      <c r="F91" s="283" t="s">
        <v>3021</v>
      </c>
      <c r="G91" s="214">
        <v>495000</v>
      </c>
      <c r="H91" s="214">
        <v>464321.07</v>
      </c>
      <c r="I91" s="214">
        <v>69516.960000000006</v>
      </c>
      <c r="J91" s="214">
        <v>0</v>
      </c>
      <c r="K91" s="214">
        <v>30678.929999999993</v>
      </c>
      <c r="L91" s="214">
        <v>30678.929999999993</v>
      </c>
    </row>
    <row r="92" spans="1:12">
      <c r="A92" s="68"/>
      <c r="B92" s="283" t="s">
        <v>1960</v>
      </c>
      <c r="C92" s="283" t="s">
        <v>3150</v>
      </c>
      <c r="D92" s="283" t="s">
        <v>653</v>
      </c>
      <c r="E92" s="283" t="s">
        <v>74</v>
      </c>
      <c r="F92" s="283" t="s">
        <v>3123</v>
      </c>
      <c r="G92" s="214">
        <v>100000</v>
      </c>
      <c r="H92" s="214">
        <v>99708.74</v>
      </c>
      <c r="I92" s="214">
        <v>10763.28</v>
      </c>
      <c r="J92" s="214">
        <v>0</v>
      </c>
      <c r="K92" s="214">
        <v>291.25999999999476</v>
      </c>
      <c r="L92" s="214">
        <v>291.25999999999476</v>
      </c>
    </row>
    <row r="93" spans="1:12">
      <c r="A93" s="68"/>
      <c r="B93" s="283" t="s">
        <v>1954</v>
      </c>
      <c r="C93" s="283" t="s">
        <v>2517</v>
      </c>
      <c r="D93" s="283" t="s">
        <v>653</v>
      </c>
      <c r="E93" s="283" t="s">
        <v>74</v>
      </c>
      <c r="F93" s="283" t="s">
        <v>3071</v>
      </c>
      <c r="G93" s="214">
        <v>1000000</v>
      </c>
      <c r="H93" s="214">
        <v>643397.13</v>
      </c>
      <c r="I93" s="214">
        <v>423431.6</v>
      </c>
      <c r="J93" s="214">
        <v>313827</v>
      </c>
      <c r="K93" s="214">
        <v>356602.87</v>
      </c>
      <c r="L93" s="214">
        <v>42775.869999999995</v>
      </c>
    </row>
    <row r="94" spans="1:12">
      <c r="A94" s="68"/>
      <c r="B94" s="283" t="s">
        <v>1955</v>
      </c>
      <c r="C94" s="283" t="s">
        <v>2426</v>
      </c>
      <c r="D94" s="283" t="s">
        <v>653</v>
      </c>
      <c r="E94" s="283" t="s">
        <v>74</v>
      </c>
      <c r="F94" s="283" t="s">
        <v>1681</v>
      </c>
      <c r="G94" s="214">
        <v>330000</v>
      </c>
      <c r="H94" s="214">
        <v>323513.08</v>
      </c>
      <c r="I94" s="214">
        <v>44837.5</v>
      </c>
      <c r="J94" s="214">
        <v>5108</v>
      </c>
      <c r="K94" s="214">
        <v>6486.9199999999837</v>
      </c>
      <c r="L94" s="214">
        <v>1378.9199999999837</v>
      </c>
    </row>
    <row r="95" spans="1:12">
      <c r="A95" s="68"/>
      <c r="B95" s="283" t="s">
        <v>1957</v>
      </c>
      <c r="C95" s="283" t="s">
        <v>3151</v>
      </c>
      <c r="D95" s="283" t="s">
        <v>653</v>
      </c>
      <c r="E95" s="283" t="s">
        <v>74</v>
      </c>
      <c r="F95" s="283" t="s">
        <v>3152</v>
      </c>
      <c r="G95" s="214">
        <v>970000</v>
      </c>
      <c r="H95" s="214">
        <v>927873.6</v>
      </c>
      <c r="I95" s="214">
        <v>30038.22</v>
      </c>
      <c r="J95" s="214">
        <v>484.37</v>
      </c>
      <c r="K95" s="214">
        <v>42126.400000000023</v>
      </c>
      <c r="L95" s="214">
        <v>41642.030000000021</v>
      </c>
    </row>
    <row r="96" spans="1:12">
      <c r="A96" s="68"/>
      <c r="B96" s="283" t="s">
        <v>1959</v>
      </c>
      <c r="C96" s="283" t="s">
        <v>3153</v>
      </c>
      <c r="D96" s="283" t="s">
        <v>1074</v>
      </c>
      <c r="E96" s="283" t="s">
        <v>74</v>
      </c>
      <c r="F96" s="283" t="s">
        <v>3028</v>
      </c>
      <c r="G96" s="214">
        <v>250000</v>
      </c>
      <c r="H96" s="214">
        <v>3249.25</v>
      </c>
      <c r="I96" s="214">
        <v>3249.25</v>
      </c>
      <c r="J96" s="214">
        <v>116300</v>
      </c>
      <c r="K96" s="214">
        <v>246750.75</v>
      </c>
      <c r="L96" s="214">
        <v>130450.75</v>
      </c>
    </row>
    <row r="97" spans="1:13">
      <c r="A97" s="69" t="s">
        <v>3154</v>
      </c>
      <c r="B97" s="318"/>
      <c r="C97" s="318"/>
      <c r="D97" s="318"/>
      <c r="E97" s="318"/>
      <c r="F97" s="318"/>
      <c r="G97" s="319">
        <v>3145000</v>
      </c>
      <c r="H97" s="319">
        <v>2462062.87</v>
      </c>
      <c r="I97" s="319">
        <v>581836.80999999994</v>
      </c>
      <c r="J97" s="319">
        <v>435719.37</v>
      </c>
      <c r="K97" s="319">
        <v>682937.12999999989</v>
      </c>
      <c r="L97" s="319">
        <v>247217.75999999989</v>
      </c>
    </row>
    <row r="98" spans="1:13">
      <c r="A98" s="68" t="s">
        <v>7</v>
      </c>
      <c r="B98" s="283" t="s">
        <v>1974</v>
      </c>
      <c r="C98" s="283" t="s">
        <v>2563</v>
      </c>
      <c r="D98" s="283" t="s">
        <v>451</v>
      </c>
      <c r="E98" s="283" t="s">
        <v>74</v>
      </c>
      <c r="F98" s="283" t="s">
        <v>3155</v>
      </c>
      <c r="G98" s="214">
        <v>1388997.33</v>
      </c>
      <c r="H98" s="214">
        <v>1329128.31</v>
      </c>
      <c r="I98" s="214">
        <v>20965.490000000002</v>
      </c>
      <c r="J98" s="214">
        <v>30049.919999999998</v>
      </c>
      <c r="K98" s="214">
        <v>59869.020000000019</v>
      </c>
      <c r="L98" s="214">
        <v>29819.10000000002</v>
      </c>
    </row>
    <row r="99" spans="1:13">
      <c r="A99" s="68"/>
      <c r="B99" s="283" t="s">
        <v>1972</v>
      </c>
      <c r="C99" s="283" t="s">
        <v>3156</v>
      </c>
      <c r="D99" s="283" t="s">
        <v>451</v>
      </c>
      <c r="E99" s="283" t="s">
        <v>74</v>
      </c>
      <c r="F99" s="283" t="s">
        <v>3053</v>
      </c>
      <c r="G99" s="214">
        <v>1025000</v>
      </c>
      <c r="H99" s="214">
        <v>726701.39</v>
      </c>
      <c r="I99" s="214">
        <v>102473.67</v>
      </c>
      <c r="J99" s="214">
        <v>23751.96</v>
      </c>
      <c r="K99" s="214">
        <v>298298.61</v>
      </c>
      <c r="L99" s="214">
        <v>274546.64999999997</v>
      </c>
    </row>
    <row r="100" spans="1:13">
      <c r="A100" s="68"/>
      <c r="B100" s="283" t="s">
        <v>3157</v>
      </c>
      <c r="C100" s="283" t="s">
        <v>3158</v>
      </c>
      <c r="D100" s="283" t="s">
        <v>451</v>
      </c>
      <c r="E100" s="283" t="s">
        <v>74</v>
      </c>
      <c r="F100" s="283" t="s">
        <v>3090</v>
      </c>
      <c r="G100" s="214">
        <v>1400000</v>
      </c>
      <c r="H100" s="214">
        <v>1387730.83</v>
      </c>
      <c r="I100" s="214">
        <v>0</v>
      </c>
      <c r="J100" s="214">
        <v>0</v>
      </c>
      <c r="K100" s="214">
        <v>12269.169999999925</v>
      </c>
      <c r="L100" s="214">
        <v>12269.169999999925</v>
      </c>
    </row>
    <row r="101" spans="1:13">
      <c r="A101" s="68"/>
      <c r="B101" s="283" t="s">
        <v>1979</v>
      </c>
      <c r="C101" s="283" t="s">
        <v>3159</v>
      </c>
      <c r="D101" s="283" t="s">
        <v>451</v>
      </c>
      <c r="E101" s="283" t="s">
        <v>74</v>
      </c>
      <c r="F101" s="283" t="s">
        <v>3066</v>
      </c>
      <c r="G101" s="214">
        <v>900000</v>
      </c>
      <c r="H101" s="214">
        <v>864228.97</v>
      </c>
      <c r="I101" s="214">
        <v>33097.480000000003</v>
      </c>
      <c r="J101" s="214">
        <v>33885.68</v>
      </c>
      <c r="K101" s="214">
        <v>35771.030000000028</v>
      </c>
      <c r="L101" s="214">
        <v>1885.3500000000276</v>
      </c>
    </row>
    <row r="102" spans="1:13">
      <c r="A102" s="68"/>
      <c r="B102" s="283" t="s">
        <v>3160</v>
      </c>
      <c r="C102" s="283" t="s">
        <v>3161</v>
      </c>
      <c r="D102" s="283" t="s">
        <v>451</v>
      </c>
      <c r="E102" s="283" t="s">
        <v>74</v>
      </c>
      <c r="F102" s="283" t="s">
        <v>3036</v>
      </c>
      <c r="G102" s="214">
        <v>200000</v>
      </c>
      <c r="H102" s="214">
        <v>186476.28</v>
      </c>
      <c r="I102" s="214">
        <v>11177.85</v>
      </c>
      <c r="J102" s="214">
        <v>12937.1</v>
      </c>
      <c r="K102" s="214">
        <v>13523.720000000001</v>
      </c>
      <c r="L102" s="214">
        <v>586.6200000000008</v>
      </c>
    </row>
    <row r="103" spans="1:13">
      <c r="A103" s="68"/>
      <c r="B103" s="283" t="s">
        <v>1970</v>
      </c>
      <c r="C103" s="283" t="s">
        <v>2606</v>
      </c>
      <c r="D103" s="283" t="s">
        <v>625</v>
      </c>
      <c r="E103" s="283" t="s">
        <v>74</v>
      </c>
      <c r="F103" s="283" t="s">
        <v>3122</v>
      </c>
      <c r="G103" s="214">
        <v>950000</v>
      </c>
      <c r="H103" s="214">
        <v>879211.21</v>
      </c>
      <c r="I103" s="214">
        <v>120336.63</v>
      </c>
      <c r="J103" s="214">
        <v>67026.149999999994</v>
      </c>
      <c r="K103" s="214">
        <v>70788.790000000037</v>
      </c>
      <c r="L103" s="214">
        <v>3762.6400000000431</v>
      </c>
    </row>
    <row r="104" spans="1:13">
      <c r="A104" s="68"/>
      <c r="B104" s="283" t="s">
        <v>3162</v>
      </c>
      <c r="C104" s="283" t="s">
        <v>3163</v>
      </c>
      <c r="D104" s="283" t="s">
        <v>1131</v>
      </c>
      <c r="E104" s="283" t="s">
        <v>74</v>
      </c>
      <c r="F104" s="283" t="s">
        <v>3164</v>
      </c>
      <c r="G104" s="214">
        <v>1885064.31</v>
      </c>
      <c r="H104" s="214">
        <v>1795618.92</v>
      </c>
      <c r="I104" s="214">
        <v>192120.35</v>
      </c>
      <c r="J104" s="214">
        <v>90000</v>
      </c>
      <c r="K104" s="214">
        <v>89445.39000000013</v>
      </c>
      <c r="L104" s="214">
        <v>-554.60999999986961</v>
      </c>
    </row>
    <row r="105" spans="1:13">
      <c r="A105" s="68"/>
      <c r="B105" s="283" t="s">
        <v>1973</v>
      </c>
      <c r="C105" s="283" t="s">
        <v>2576</v>
      </c>
      <c r="D105" s="283" t="s">
        <v>451</v>
      </c>
      <c r="E105" s="283" t="s">
        <v>74</v>
      </c>
      <c r="F105" s="283" t="s">
        <v>1664</v>
      </c>
      <c r="G105" s="214">
        <v>500000</v>
      </c>
      <c r="H105" s="214">
        <v>44800.94</v>
      </c>
      <c r="I105" s="214">
        <v>44800.94</v>
      </c>
      <c r="J105" s="214">
        <v>7264.02</v>
      </c>
      <c r="K105" s="214">
        <v>455199.06</v>
      </c>
      <c r="L105" s="214">
        <v>447935.04</v>
      </c>
    </row>
    <row r="106" spans="1:13">
      <c r="A106" s="68"/>
      <c r="B106" s="283" t="s">
        <v>1986</v>
      </c>
      <c r="C106" s="283" t="s">
        <v>3165</v>
      </c>
      <c r="D106" s="283" t="s">
        <v>1131</v>
      </c>
      <c r="E106" s="283" t="s">
        <v>74</v>
      </c>
      <c r="F106" s="283" t="s">
        <v>3028</v>
      </c>
      <c r="G106" s="214">
        <v>500000</v>
      </c>
      <c r="H106" s="214">
        <v>52929.06</v>
      </c>
      <c r="I106" s="214">
        <v>52929.06</v>
      </c>
      <c r="J106" s="214">
        <v>77837.59</v>
      </c>
      <c r="K106" s="214">
        <v>447070.94</v>
      </c>
      <c r="L106" s="214">
        <v>369233.35</v>
      </c>
      <c r="M106" s="214">
        <v>350000</v>
      </c>
    </row>
    <row r="107" spans="1:13">
      <c r="A107" s="69" t="s">
        <v>3025</v>
      </c>
      <c r="B107" s="318"/>
      <c r="C107" s="318"/>
      <c r="D107" s="318"/>
      <c r="E107" s="318"/>
      <c r="F107" s="318"/>
      <c r="G107" s="319">
        <v>8749061.6400000006</v>
      </c>
      <c r="H107" s="319">
        <v>7266825.9100000001</v>
      </c>
      <c r="I107" s="319">
        <v>577901.47</v>
      </c>
      <c r="J107" s="319">
        <v>342752.42000000004</v>
      </c>
      <c r="K107" s="319">
        <v>1482235.7300000004</v>
      </c>
      <c r="L107" s="319">
        <v>1139483.3100000005</v>
      </c>
    </row>
    <row r="108" spans="1:13" ht="18" thickBot="1">
      <c r="A108" s="71" t="s">
        <v>1574</v>
      </c>
      <c r="B108" s="320"/>
      <c r="C108" s="320"/>
      <c r="D108" s="320"/>
      <c r="E108" s="320"/>
      <c r="F108" s="320"/>
      <c r="G108" s="321">
        <v>57358358.090000004</v>
      </c>
      <c r="H108" s="321">
        <v>41682348.690000005</v>
      </c>
      <c r="I108" s="321">
        <v>10635887.260000002</v>
      </c>
      <c r="J108" s="321">
        <v>6535543.5499999998</v>
      </c>
      <c r="K108" s="321">
        <v>15676009.399999999</v>
      </c>
      <c r="L108" s="321">
        <v>9140465.8499999978</v>
      </c>
      <c r="M108" s="34">
        <f>SUM(M27:M106)</f>
        <v>2999000</v>
      </c>
    </row>
    <row r="109" spans="1:13" ht="18" thickBot="1">
      <c r="A109" s="71"/>
    </row>
  </sheetData>
  <conditionalFormatting sqref="J1">
    <cfRule type="cellIs" dxfId="13" priority="4" operator="greaterThan">
      <formula>100000</formula>
    </cfRule>
  </conditionalFormatting>
  <conditionalFormatting sqref="J1:J1048576">
    <cfRule type="cellIs" dxfId="12" priority="3" operator="greaterThan">
      <formula>100000</formula>
    </cfRule>
  </conditionalFormatting>
  <conditionalFormatting sqref="K1:K1048576 M1">
    <cfRule type="cellIs" dxfId="11" priority="2" operator="greaterThan">
      <formula>100000</formula>
    </cfRule>
  </conditionalFormatting>
  <conditionalFormatting sqref="L1:L1048576 M27 M36 M106 M64 M50 M57 M59 M61">
    <cfRule type="cellIs" dxfId="10" priority="1" operator="greaterThan">
      <formula>100000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FY19 Active Portfolio</vt:lpstr>
      <vt:lpstr>FY19 Work Plan Details</vt:lpstr>
      <vt:lpstr>Raw Data</vt:lpstr>
      <vt:lpstr>Name</vt:lpstr>
      <vt:lpstr>Sheet1</vt:lpstr>
      <vt:lpstr>201512 - FY16 Envelope Deta (2</vt:lpstr>
      <vt:lpstr>Pending Activation</vt:lpstr>
      <vt:lpstr>FY16 by region and theme</vt:lpstr>
      <vt:lpstr>FY17-19 Awards</vt:lpstr>
      <vt:lpstr>InsuResilience MDTF</vt:lpstr>
      <vt:lpstr>JIT RCC</vt:lpstr>
      <vt:lpstr>List</vt:lpstr>
      <vt:lpstr>201712 - FY18 Work Plan Det (2)</vt:lpstr>
      <vt:lpstr>Track 3</vt:lpstr>
      <vt:lpstr>Track2 MDTF</vt:lpstr>
      <vt:lpstr>'201512 - FY16 Envelope Deta (2'!Print_Area</vt:lpstr>
      <vt:lpstr>'201712 - FY18 Work Plan Det (2)'!Print_Area</vt:lpstr>
      <vt:lpstr>'FY19 Active Portfolio'!Print_Area</vt:lpstr>
      <vt:lpstr>'FY19 Work Plan Details'!Print_Area</vt:lpstr>
      <vt:lpstr>'Raw Data'!Print_Area</vt:lpstr>
      <vt:lpstr>'201512 - FY16 Envelope Deta (2'!Print_Titles</vt:lpstr>
      <vt:lpstr>'201712 - FY18 Work Plan Det (2)'!Print_Titles</vt:lpstr>
      <vt:lpstr>'FY17-19 Awards'!Print_Titles</vt:lpstr>
      <vt:lpstr>'FY19 Work Plan Details'!Print_Titles</vt:lpstr>
      <vt:lpstr>'Raw Data'!Print_Titles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Tafadzwa Irvine Dube</dc:creator>
  <cp:keywords/>
  <dc:description/>
  <cp:lastModifiedBy>Jaime Enrique Lusinchi Machado</cp:lastModifiedBy>
  <cp:revision/>
  <dcterms:created xsi:type="dcterms:W3CDTF">2014-01-16T19:30:34Z</dcterms:created>
  <dcterms:modified xsi:type="dcterms:W3CDTF">2019-05-03T15:28:21Z</dcterms:modified>
  <cp:category/>
  <cp:contentStatus/>
</cp:coreProperties>
</file>