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uz\OneDrive\Escritorio\respaldo-compaq\U Autonoma\Ingeniería Económica\Guias\"/>
    </mc:Choice>
  </mc:AlternateContent>
  <xr:revisionPtr revIDLastSave="0" documentId="13_ncr:1_{D950B062-D9FA-4A28-BFA0-2BB8D535808E}" xr6:coauthVersionLast="47" xr6:coauthVersionMax="47" xr10:uidLastSave="{00000000-0000-0000-0000-000000000000}"/>
  <bookViews>
    <workbookView xWindow="-108" yWindow="-108" windowWidth="19416" windowHeight="10416" xr2:uid="{3F16BBF9-AE9E-4A7B-B943-E6949CE572D0}"/>
  </bookViews>
  <sheets>
    <sheet name="Ejercicio 1" sheetId="4" r:id="rId1"/>
    <sheet name="Ejercicio 2" sheetId="5" r:id="rId2"/>
    <sheet name="Ejercicio 3" sheetId="3" r:id="rId3"/>
    <sheet name="Ejercicio 4" sheetId="2" r:id="rId4"/>
    <sheet name="Ejercicio 5" sheetId="1" r:id="rId5"/>
    <sheet name="Ejercicio 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E28" i="2" s="1"/>
  <c r="F28" i="2" s="1"/>
  <c r="G28" i="2" s="1"/>
  <c r="H28" i="2" s="1"/>
  <c r="I28" i="2" s="1"/>
  <c r="E35" i="2"/>
  <c r="J27" i="2"/>
  <c r="I27" i="2"/>
  <c r="H27" i="2"/>
  <c r="G27" i="2"/>
  <c r="F27" i="2"/>
  <c r="E27" i="2"/>
  <c r="E34" i="2" s="1"/>
  <c r="D27" i="2"/>
  <c r="F20" i="2"/>
  <c r="G20" i="2"/>
  <c r="H20" i="2"/>
  <c r="I20" i="2"/>
  <c r="J20" i="2"/>
  <c r="E20" i="2"/>
  <c r="E36" i="2" l="1"/>
  <c r="J28" i="2"/>
  <c r="D46" i="3"/>
  <c r="E43" i="3"/>
  <c r="F43" i="3"/>
  <c r="G43" i="3"/>
  <c r="H43" i="3"/>
  <c r="I43" i="3"/>
  <c r="D43" i="3"/>
  <c r="D44" i="3" s="1"/>
  <c r="E44" i="3" s="1"/>
  <c r="F44" i="3" s="1"/>
  <c r="D32" i="3"/>
  <c r="D31" i="3"/>
  <c r="D24" i="3"/>
  <c r="D23" i="3"/>
  <c r="F18" i="3"/>
  <c r="G18" i="3"/>
  <c r="H18" i="3"/>
  <c r="I18" i="3"/>
  <c r="E18" i="3"/>
  <c r="D29" i="3"/>
  <c r="D37" i="3" s="1"/>
  <c r="F15" i="3"/>
  <c r="G15" i="3" s="1"/>
  <c r="H15" i="3" s="1"/>
  <c r="I15" i="3" s="1"/>
  <c r="E46" i="5"/>
  <c r="F43" i="5"/>
  <c r="G43" i="5"/>
  <c r="H43" i="5"/>
  <c r="I43" i="5"/>
  <c r="J43" i="5"/>
  <c r="K43" i="5"/>
  <c r="L43" i="5"/>
  <c r="M43" i="5"/>
  <c r="E43" i="5"/>
  <c r="E44" i="5"/>
  <c r="F44" i="5" s="1"/>
  <c r="G44" i="5" s="1"/>
  <c r="H44" i="5" s="1"/>
  <c r="E28" i="5"/>
  <c r="E31" i="5" s="1"/>
  <c r="F19" i="5"/>
  <c r="G19" i="5"/>
  <c r="H19" i="5"/>
  <c r="I19" i="5"/>
  <c r="J19" i="5"/>
  <c r="K19" i="5"/>
  <c r="L19" i="5"/>
  <c r="E19" i="5"/>
  <c r="D23" i="5" s="1"/>
  <c r="G37" i="4"/>
  <c r="D35" i="4"/>
  <c r="D37" i="4" s="1"/>
  <c r="D41" i="4"/>
  <c r="D42" i="4" s="1"/>
  <c r="D30" i="4"/>
  <c r="D28" i="4"/>
  <c r="E28" i="4" s="1"/>
  <c r="F28" i="4" s="1"/>
  <c r="G28" i="4" s="1"/>
  <c r="H28" i="4" s="1"/>
  <c r="I28" i="4" s="1"/>
  <c r="D22" i="4"/>
  <c r="D21" i="4"/>
  <c r="D19" i="5"/>
  <c r="D24" i="5" s="1"/>
  <c r="G44" i="3" l="1"/>
  <c r="H44" i="3" s="1"/>
  <c r="I44" i="3" s="1"/>
  <c r="I44" i="5"/>
  <c r="J44" i="5" s="1"/>
  <c r="E30" i="5"/>
  <c r="E32" i="5" s="1"/>
  <c r="D38" i="4"/>
  <c r="E35" i="5"/>
  <c r="E37" i="5" s="1"/>
  <c r="D33" i="3"/>
  <c r="H30" i="5" l="1"/>
  <c r="D18" i="3" l="1"/>
  <c r="D20" i="2"/>
  <c r="D21" i="2" s="1"/>
  <c r="E21" i="2" s="1"/>
  <c r="F21" i="2" s="1"/>
  <c r="G21" i="2" s="1"/>
  <c r="H21" i="2" s="1"/>
  <c r="I21" i="2" l="1"/>
  <c r="D36" i="2"/>
  <c r="D35" i="2"/>
  <c r="D34" i="2"/>
  <c r="D36" i="3"/>
  <c r="D38" i="3" s="1"/>
  <c r="G31" i="3" s="1"/>
</calcChain>
</file>

<file path=xl/sharedStrings.xml><?xml version="1.0" encoding="utf-8"?>
<sst xmlns="http://schemas.openxmlformats.org/spreadsheetml/2006/main" count="92" uniqueCount="31">
  <si>
    <t>Periodo</t>
  </si>
  <si>
    <t>Inversión</t>
  </si>
  <si>
    <t>Ingresos</t>
  </si>
  <si>
    <t>Flujos Netos</t>
  </si>
  <si>
    <t>V.Salvamento</t>
  </si>
  <si>
    <t>TIR</t>
  </si>
  <si>
    <t>Tasa descto.</t>
  </si>
  <si>
    <t>VAN</t>
  </si>
  <si>
    <t>Ingreso</t>
  </si>
  <si>
    <t>Valor Salvto.</t>
  </si>
  <si>
    <t>Total</t>
  </si>
  <si>
    <t>Tasa</t>
  </si>
  <si>
    <t>Beneficios</t>
  </si>
  <si>
    <t>VP Ingresos</t>
  </si>
  <si>
    <t>Razón B-C</t>
  </si>
  <si>
    <t>VP Vrescate</t>
  </si>
  <si>
    <t>Costos</t>
  </si>
  <si>
    <t>VP Inversion</t>
  </si>
  <si>
    <t>VP Gastos</t>
  </si>
  <si>
    <t>Flujo de caja</t>
  </si>
  <si>
    <t>Periodo de Recuperación</t>
  </si>
  <si>
    <t>Payback</t>
  </si>
  <si>
    <t>Beneficio-Costo</t>
  </si>
  <si>
    <t>Razón Beneficio Costo</t>
  </si>
  <si>
    <t xml:space="preserve"> Razón Beneficio Costo</t>
  </si>
  <si>
    <t>Proyecto A</t>
  </si>
  <si>
    <t>Proyecto B</t>
  </si>
  <si>
    <t>Tasa descto Anual</t>
  </si>
  <si>
    <t>Periodo Recup</t>
  </si>
  <si>
    <t>Próxima Evaluación</t>
  </si>
  <si>
    <t>Elección Proyecto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</si>
</sst>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42" formatCode="_ &quot;$&quot;* #,##0_ ;_ &quot;$&quot;* \-#,##0_ ;_ &quot;$&quot;* &quot;-&quot;_ ;_ @_ "/>
    <numFmt numFmtId="165" formatCode="&quot;$&quot;#,##0.0000;[Red]&quot;$&quot;\-#,##0.0000"/>
    <numFmt numFmtId="166" formatCode="_ &quot;$&quot;* #,##0.0_ ;_ &quot;$&quot;* \-#,##0.0_ ;_ &quot;$&quot;* &quot;-&quot;_ ;_ @_ "/>
    <numFmt numFmtId="171"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0"/>
      <color theme="1"/>
      <name val="Calibri"/>
      <family val="2"/>
      <scheme val="minor"/>
    </font>
    <font>
      <b/>
      <sz val="12"/>
      <color rgb="FF000000"/>
      <name val="Calibri"/>
      <family val="2"/>
      <scheme val="minor"/>
    </font>
    <font>
      <b/>
      <sz val="9"/>
      <color theme="1"/>
      <name val="Calibri"/>
      <family val="2"/>
      <scheme val="minor"/>
    </font>
    <font>
      <b/>
      <sz val="14"/>
      <name val="Calibri"/>
      <family val="2"/>
      <scheme val="minor"/>
    </font>
    <font>
      <sz val="14"/>
      <name val="Calibri"/>
      <family val="2"/>
      <scheme val="minor"/>
    </font>
    <font>
      <b/>
      <sz val="16"/>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7"/>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42"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0" fontId="0" fillId="0" borderId="1" xfId="0" applyBorder="1"/>
    <xf numFmtId="42" fontId="0" fillId="0" borderId="1" xfId="1" applyFont="1" applyBorder="1"/>
    <xf numFmtId="10" fontId="0" fillId="0" borderId="1" xfId="0" applyNumberFormat="1" applyBorder="1"/>
    <xf numFmtId="0" fontId="0" fillId="0" borderId="1" xfId="0" applyFill="1" applyBorder="1"/>
    <xf numFmtId="8" fontId="0" fillId="0" borderId="1" xfId="0" applyNumberFormat="1" applyBorder="1"/>
    <xf numFmtId="0" fontId="0" fillId="2" borderId="1" xfId="0" applyFill="1" applyBorder="1"/>
    <xf numFmtId="0" fontId="2" fillId="2" borderId="1" xfId="0" applyFont="1" applyFill="1" applyBorder="1"/>
    <xf numFmtId="42" fontId="0" fillId="0" borderId="1" xfId="0" applyNumberFormat="1" applyBorder="1"/>
    <xf numFmtId="9" fontId="0" fillId="0" borderId="1" xfId="0" applyNumberFormat="1" applyBorder="1"/>
    <xf numFmtId="0" fontId="2" fillId="0" borderId="0" xfId="0" applyFont="1"/>
    <xf numFmtId="2" fontId="0" fillId="0" borderId="1" xfId="0" applyNumberFormat="1" applyBorder="1"/>
    <xf numFmtId="0" fontId="3" fillId="2" borderId="1" xfId="0" applyFont="1" applyFill="1" applyBorder="1"/>
    <xf numFmtId="0" fontId="2" fillId="3" borderId="1" xfId="0" applyFont="1" applyFill="1" applyBorder="1"/>
    <xf numFmtId="0" fontId="2" fillId="4" borderId="1" xfId="0" applyFont="1" applyFill="1" applyBorder="1"/>
    <xf numFmtId="165" fontId="2" fillId="3" borderId="1" xfId="0" applyNumberFormat="1" applyFont="1" applyFill="1" applyBorder="1"/>
    <xf numFmtId="166" fontId="0" fillId="0" borderId="1" xfId="1" applyNumberFormat="1" applyFont="1" applyBorder="1"/>
    <xf numFmtId="42" fontId="4" fillId="0" borderId="1" xfId="1" applyFont="1" applyBorder="1"/>
    <xf numFmtId="6" fontId="5" fillId="0" borderId="1" xfId="1" applyNumberFormat="1" applyFont="1" applyBorder="1"/>
    <xf numFmtId="0" fontId="0" fillId="0" borderId="0" xfId="0" applyBorder="1"/>
    <xf numFmtId="10" fontId="0" fillId="0" borderId="0" xfId="0" applyNumberFormat="1" applyBorder="1"/>
    <xf numFmtId="0" fontId="0" fillId="0" borderId="0" xfId="0" applyFill="1" applyBorder="1"/>
    <xf numFmtId="9" fontId="0" fillId="0" borderId="0" xfId="2" applyFont="1" applyBorder="1"/>
    <xf numFmtId="42" fontId="4" fillId="0" borderId="1" xfId="0" applyNumberFormat="1" applyFont="1" applyBorder="1"/>
    <xf numFmtId="0" fontId="0" fillId="5" borderId="1" xfId="0" applyFill="1" applyBorder="1"/>
    <xf numFmtId="42" fontId="4" fillId="5" borderId="1" xfId="0" applyNumberFormat="1" applyFont="1" applyFill="1" applyBorder="1"/>
    <xf numFmtId="0" fontId="6" fillId="0" borderId="0" xfId="0" applyFont="1"/>
    <xf numFmtId="8" fontId="4" fillId="0" borderId="1" xfId="0" applyNumberFormat="1" applyFont="1" applyBorder="1"/>
    <xf numFmtId="8" fontId="7" fillId="4" borderId="1" xfId="0" applyNumberFormat="1" applyFont="1" applyFill="1" applyBorder="1"/>
    <xf numFmtId="42" fontId="0" fillId="2" borderId="1" xfId="0" applyNumberFormat="1" applyFill="1" applyBorder="1"/>
    <xf numFmtId="8" fontId="2" fillId="3" borderId="1" xfId="0" applyNumberFormat="1" applyFont="1" applyFill="1" applyBorder="1"/>
    <xf numFmtId="42" fontId="5" fillId="0" borderId="1" xfId="1" applyFont="1" applyBorder="1"/>
    <xf numFmtId="10" fontId="5" fillId="0" borderId="1" xfId="0" applyNumberFormat="1" applyFont="1" applyBorder="1"/>
    <xf numFmtId="8" fontId="5" fillId="0" borderId="1" xfId="0" applyNumberFormat="1" applyFont="1" applyBorder="1"/>
    <xf numFmtId="9" fontId="5" fillId="0" borderId="1" xfId="0" applyNumberFormat="1" applyFont="1" applyBorder="1"/>
    <xf numFmtId="0" fontId="5" fillId="0" borderId="0" xfId="0" applyFont="1"/>
    <xf numFmtId="0" fontId="5" fillId="0" borderId="1" xfId="0" applyFont="1" applyBorder="1"/>
    <xf numFmtId="0" fontId="3" fillId="0" borderId="0" xfId="0" applyFont="1"/>
    <xf numFmtId="0" fontId="3" fillId="4" borderId="1" xfId="0" applyFont="1" applyFill="1" applyBorder="1"/>
    <xf numFmtId="0" fontId="5" fillId="2" borderId="1" xfId="0" applyFont="1" applyFill="1" applyBorder="1"/>
    <xf numFmtId="42" fontId="0" fillId="0" borderId="2" xfId="1" applyFont="1" applyFill="1" applyBorder="1"/>
    <xf numFmtId="0" fontId="4" fillId="0" borderId="0" xfId="0" applyFont="1"/>
    <xf numFmtId="8" fontId="4" fillId="2" borderId="1" xfId="0" applyNumberFormat="1" applyFont="1" applyFill="1" applyBorder="1"/>
    <xf numFmtId="0" fontId="8" fillId="0" borderId="0" xfId="0" applyFont="1"/>
    <xf numFmtId="42" fontId="4" fillId="6" borderId="1" xfId="0" applyNumberFormat="1" applyFont="1" applyFill="1" applyBorder="1"/>
    <xf numFmtId="0" fontId="9" fillId="0" borderId="0" xfId="0" applyFont="1"/>
    <xf numFmtId="42" fontId="0" fillId="0" borderId="1" xfId="1" applyFont="1" applyFill="1" applyBorder="1"/>
    <xf numFmtId="0" fontId="2" fillId="0" borderId="0" xfId="0" applyFont="1" applyFill="1" applyBorder="1"/>
    <xf numFmtId="42" fontId="0" fillId="0" borderId="0" xfId="1" applyFont="1" applyFill="1" applyBorder="1"/>
    <xf numFmtId="0" fontId="0" fillId="0" borderId="3" xfId="0" applyBorder="1"/>
    <xf numFmtId="9" fontId="0" fillId="0" borderId="3" xfId="0" applyNumberFormat="1" applyBorder="1"/>
    <xf numFmtId="42" fontId="0" fillId="0" borderId="0" xfId="0" applyNumberFormat="1" applyFill="1" applyBorder="1"/>
    <xf numFmtId="8" fontId="3" fillId="4" borderId="1" xfId="0" applyNumberFormat="1" applyFont="1" applyFill="1" applyBorder="1"/>
    <xf numFmtId="42" fontId="5" fillId="0" borderId="1" xfId="0" applyNumberFormat="1" applyFont="1" applyBorder="1"/>
    <xf numFmtId="8" fontId="5" fillId="2" borderId="1" xfId="0" applyNumberFormat="1" applyFont="1" applyFill="1" applyBorder="1"/>
    <xf numFmtId="42" fontId="0" fillId="0" borderId="0" xfId="1" applyFont="1" applyBorder="1"/>
    <xf numFmtId="0" fontId="2" fillId="7" borderId="1" xfId="0" applyFont="1" applyFill="1" applyBorder="1"/>
    <xf numFmtId="42" fontId="0" fillId="7" borderId="1" xfId="0" applyNumberFormat="1" applyFill="1" applyBorder="1"/>
    <xf numFmtId="0" fontId="0" fillId="7" borderId="1" xfId="0" applyFill="1" applyBorder="1"/>
    <xf numFmtId="42" fontId="0" fillId="8" borderId="1" xfId="0" applyNumberFormat="1" applyFill="1" applyBorder="1"/>
    <xf numFmtId="171" fontId="0" fillId="0" borderId="1" xfId="0" applyNumberFormat="1" applyBorder="1"/>
    <xf numFmtId="0" fontId="2" fillId="9" borderId="1" xfId="0" applyFont="1" applyFill="1" applyBorder="1"/>
    <xf numFmtId="0" fontId="2" fillId="0" borderId="4" xfId="0" applyFont="1" applyFill="1" applyBorder="1"/>
    <xf numFmtId="0" fontId="2" fillId="0" borderId="1" xfId="0" applyFont="1" applyFill="1" applyBorder="1"/>
    <xf numFmtId="0" fontId="10" fillId="0" borderId="0" xfId="0" applyFont="1"/>
  </cellXfs>
  <cellStyles count="3">
    <cellStyle name="Moneda [0]" xfId="1" builtinId="7"/>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701039</xdr:colOff>
      <xdr:row>0</xdr:row>
      <xdr:rowOff>167640</xdr:rowOff>
    </xdr:from>
    <xdr:to>
      <xdr:col>10</xdr:col>
      <xdr:colOff>533399</xdr:colOff>
      <xdr:row>9</xdr:row>
      <xdr:rowOff>22860</xdr:rowOff>
    </xdr:to>
    <xdr:sp macro="" textlink="">
      <xdr:nvSpPr>
        <xdr:cNvPr id="2" name="CuadroTexto 1">
          <a:extLst>
            <a:ext uri="{FF2B5EF4-FFF2-40B4-BE49-F238E27FC236}">
              <a16:creationId xmlns:a16="http://schemas.microsoft.com/office/drawing/2014/main" id="{DE2151D1-3030-41E3-8EFF-70E3A93DE951}"/>
            </a:ext>
          </a:extLst>
        </xdr:cNvPr>
        <xdr:cNvSpPr txBox="1"/>
      </xdr:nvSpPr>
      <xdr:spPr>
        <a:xfrm>
          <a:off x="701039" y="167640"/>
          <a:ext cx="7043651" cy="1476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ES_tradnl" sz="1200">
              <a:solidFill>
                <a:schemeClr val="dk1"/>
              </a:solidFill>
              <a:effectLst/>
              <a:latin typeface="+mn-lt"/>
              <a:ea typeface="+mn-ea"/>
              <a:cs typeface="+mn-cs"/>
            </a:rPr>
            <a:t>Acabo de empezar a trabajar en el departamento financiero de una empresa de componentes de electrónicos. Me han pedido que elabore un informe de un proyecto de inversión, pero desgraciadamente tiré mis libros de finanzas después de graduarme en la Universidad. La Directora de Planificación (DP); me ha dado la siguiente información: el proyecto tiene una vida de 8 años y generará unos flujos de fondos de $200.000 el primer año, $250.000 el segundo y $320.000 anuales los 6 restantes; requiere una inversión inicial de $1.120.000 ; el coste de capital de la empresa es el 14% anual. Estoy pensando incluir los siguientes indicadores: VAN, TIR, Beneficio-Costo y periodo de Recuperación. Espero que me puedas ayudar.</a:t>
          </a:r>
          <a:endParaRPr lang="es-CL" sz="1200">
            <a:solidFill>
              <a:schemeClr val="dk1"/>
            </a:solidFill>
            <a:effectLst/>
            <a:latin typeface="+mn-lt"/>
            <a:ea typeface="+mn-ea"/>
            <a:cs typeface="+mn-cs"/>
          </a:endParaRPr>
        </a:p>
        <a:p>
          <a:endParaRPr lang="es-CL" sz="1200">
            <a:solidFill>
              <a:schemeClr val="dk1"/>
            </a:solidFill>
            <a:effectLst/>
            <a:latin typeface="+mn-lt"/>
            <a:ea typeface="+mn-ea"/>
            <a:cs typeface="+mn-cs"/>
          </a:endParaRPr>
        </a:p>
        <a:p>
          <a:endParaRPr lang="es-CL"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701040</xdr:colOff>
      <xdr:row>0</xdr:row>
      <xdr:rowOff>167640</xdr:rowOff>
    </xdr:from>
    <xdr:to>
      <xdr:col>11</xdr:col>
      <xdr:colOff>438150</xdr:colOff>
      <xdr:row>10</xdr:row>
      <xdr:rowOff>171450</xdr:rowOff>
    </xdr:to>
    <xdr:sp macro="" textlink="">
      <xdr:nvSpPr>
        <xdr:cNvPr id="2" name="CuadroTexto 1">
          <a:extLst>
            <a:ext uri="{FF2B5EF4-FFF2-40B4-BE49-F238E27FC236}">
              <a16:creationId xmlns:a16="http://schemas.microsoft.com/office/drawing/2014/main" id="{62C7090C-F324-47A4-9D9B-79FC4301D20B}"/>
            </a:ext>
          </a:extLst>
        </xdr:cNvPr>
        <xdr:cNvSpPr txBox="1"/>
      </xdr:nvSpPr>
      <xdr:spPr>
        <a:xfrm>
          <a:off x="701040" y="167640"/>
          <a:ext cx="8166735" cy="1813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ES_tradnl" sz="1600">
              <a:solidFill>
                <a:schemeClr val="dk1"/>
              </a:solidFill>
              <a:effectLst/>
              <a:latin typeface="+mn-lt"/>
              <a:ea typeface="+mn-ea"/>
              <a:cs typeface="+mn-cs"/>
            </a:rPr>
            <a:t>Se solicita el análisis del siguiente proyecto de inversión. El proyecto tiene una vida de 8 años y generará flujos de $300.000 anuales y teniendo en cuenta que al final de la vida del proyecto podremos vender la maquinaria por $200.000; requiere una inversión inicial de $1.120.000; el coste de capital de la empresa es el 14% anual. Determine los siguientes indicadores: VAN, TIR, Beneficio-Costo y periodo de Recuperación.</a:t>
          </a:r>
          <a:endParaRPr lang="es-CL" sz="16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365760</xdr:colOff>
      <xdr:row>0</xdr:row>
      <xdr:rowOff>0</xdr:rowOff>
    </xdr:from>
    <xdr:to>
      <xdr:col>10</xdr:col>
      <xdr:colOff>533400</xdr:colOff>
      <xdr:row>7</xdr:row>
      <xdr:rowOff>76200</xdr:rowOff>
    </xdr:to>
    <xdr:sp macro="" textlink="">
      <xdr:nvSpPr>
        <xdr:cNvPr id="2" name="CuadroTexto 1">
          <a:extLst>
            <a:ext uri="{FF2B5EF4-FFF2-40B4-BE49-F238E27FC236}">
              <a16:creationId xmlns:a16="http://schemas.microsoft.com/office/drawing/2014/main" id="{A038531C-796E-44F8-AAC5-730EF73FA36D}"/>
            </a:ext>
          </a:extLst>
        </xdr:cNvPr>
        <xdr:cNvSpPr txBox="1"/>
      </xdr:nvSpPr>
      <xdr:spPr>
        <a:xfrm>
          <a:off x="365760" y="0"/>
          <a:ext cx="8145780" cy="1356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200">
              <a:solidFill>
                <a:schemeClr val="dk1"/>
              </a:solidFill>
              <a:effectLst/>
              <a:latin typeface="+mn-lt"/>
              <a:ea typeface="+mn-ea"/>
              <a:cs typeface="+mn-cs"/>
            </a:rPr>
            <a:t>Se va a abrir «Ski Park» en Farellones, que es pista de esquí cubierta. Es posible firmar un acuerdo con sus propietarios para explotar, en exclusiva, el negocio de alquiler de material de esquí durante 5 años. El contrato supone hacerles un único pago de $1.300.000 al comienzo de la explotación, ellos nos dejan el local, todo el material de alquiler y la maquinaria de reparaciones. Hemos estimado que el cash flow que obtendremos el primer año será de $400.000 y que posteriormente aumentará un 3% anual. Queremos obtener una rentabilidad del 12% anual con este negocio. ¿Cuál es el VAN del proyecto? ¿Cuál es su TIR? Beneficio-Costo y periodo de Recuperación.</a:t>
          </a:r>
          <a:endParaRPr lang="es-CL"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CL" sz="1200">
            <a:solidFill>
              <a:schemeClr val="dk1"/>
            </a:solidFill>
            <a:effectLst/>
            <a:latin typeface="+mn-lt"/>
            <a:ea typeface="+mn-ea"/>
            <a:cs typeface="+mn-cs"/>
          </a:endParaRPr>
        </a:p>
        <a:p>
          <a:pPr lvl="0"/>
          <a:endParaRPr lang="es-CL" sz="1200">
            <a:solidFill>
              <a:schemeClr val="dk1"/>
            </a:solidFill>
            <a:effectLst/>
            <a:latin typeface="+mn-lt"/>
            <a:ea typeface="+mn-ea"/>
            <a:cs typeface="+mn-cs"/>
          </a:endParaRPr>
        </a:p>
        <a:p>
          <a:endParaRPr lang="es-CL"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701040</xdr:colOff>
      <xdr:row>0</xdr:row>
      <xdr:rowOff>167640</xdr:rowOff>
    </xdr:from>
    <xdr:to>
      <xdr:col>9</xdr:col>
      <xdr:colOff>276225</xdr:colOff>
      <xdr:row>11</xdr:row>
      <xdr:rowOff>175260</xdr:rowOff>
    </xdr:to>
    <xdr:sp macro="" textlink="">
      <xdr:nvSpPr>
        <xdr:cNvPr id="2" name="CuadroTexto 1">
          <a:extLst>
            <a:ext uri="{FF2B5EF4-FFF2-40B4-BE49-F238E27FC236}">
              <a16:creationId xmlns:a16="http://schemas.microsoft.com/office/drawing/2014/main" id="{1AC01C3D-642E-4B1B-AD7C-A1F47A0DA55F}"/>
            </a:ext>
          </a:extLst>
        </xdr:cNvPr>
        <xdr:cNvSpPr txBox="1"/>
      </xdr:nvSpPr>
      <xdr:spPr>
        <a:xfrm>
          <a:off x="701040" y="167640"/>
          <a:ext cx="6448425" cy="201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ES_tradnl" sz="1200">
              <a:solidFill>
                <a:schemeClr val="dk1"/>
              </a:solidFill>
              <a:effectLst/>
              <a:latin typeface="+mn-lt"/>
              <a:ea typeface="+mn-ea"/>
              <a:cs typeface="+mn-cs"/>
            </a:rPr>
            <a:t>Supongamos que para un inversionista el coste de capital de la empresa es el de </a:t>
          </a:r>
          <a:r>
            <a:rPr lang="es-ES_tradnl" sz="1200" b="1">
              <a:solidFill>
                <a:srgbClr val="FF0000"/>
              </a:solidFill>
              <a:effectLst/>
              <a:latin typeface="+mn-lt"/>
              <a:ea typeface="+mn-ea"/>
              <a:cs typeface="+mn-cs"/>
            </a:rPr>
            <a:t>3% anual</a:t>
          </a:r>
          <a:r>
            <a:rPr lang="es-ES_tradnl" sz="1200">
              <a:solidFill>
                <a:schemeClr val="dk1"/>
              </a:solidFill>
              <a:effectLst/>
              <a:latin typeface="+mn-lt"/>
              <a:ea typeface="+mn-ea"/>
              <a:cs typeface="+mn-cs"/>
            </a:rPr>
            <a:t>, con esta tasa seleccionar uno de los siguientes proyectos: </a:t>
          </a:r>
        </a:p>
        <a:p>
          <a:pPr lvl="0"/>
          <a:endParaRPr lang="es-CL" sz="1200">
            <a:solidFill>
              <a:schemeClr val="dk1"/>
            </a:solidFill>
            <a:effectLst/>
            <a:latin typeface="+mn-lt"/>
            <a:ea typeface="+mn-ea"/>
            <a:cs typeface="+mn-cs"/>
          </a:endParaRPr>
        </a:p>
        <a:p>
          <a:r>
            <a:rPr lang="es-ES_tradnl" sz="1200">
              <a:solidFill>
                <a:schemeClr val="dk1"/>
              </a:solidFill>
              <a:effectLst/>
              <a:latin typeface="+mn-lt"/>
              <a:ea typeface="+mn-ea"/>
              <a:cs typeface="+mn-cs"/>
            </a:rPr>
            <a:t>Proyecto A: Requiere de una inversión inicial de $116.000, producirá un ingreso de $100.000 en el primer año y en cada uno de los años 2 al 6 producirá ingresos de $5.000. </a:t>
          </a:r>
        </a:p>
        <a:p>
          <a:endParaRPr lang="es-CL" sz="1200">
            <a:solidFill>
              <a:schemeClr val="dk1"/>
            </a:solidFill>
            <a:effectLst/>
            <a:latin typeface="+mn-lt"/>
            <a:ea typeface="+mn-ea"/>
            <a:cs typeface="+mn-cs"/>
          </a:endParaRPr>
        </a:p>
        <a:p>
          <a:r>
            <a:rPr lang="es-ES_tradnl" sz="1200">
              <a:solidFill>
                <a:schemeClr val="dk1"/>
              </a:solidFill>
              <a:effectLst/>
              <a:latin typeface="+mn-lt"/>
              <a:ea typeface="+mn-ea"/>
              <a:cs typeface="+mn-cs"/>
            </a:rPr>
            <a:t>Proyecto B: Requiere de una inversión inicial de $116.000 y al final del año 6 producirá un ingreso de $150.000.</a:t>
          </a:r>
          <a:endParaRPr lang="es-CL" sz="1200">
            <a:solidFill>
              <a:schemeClr val="dk1"/>
            </a:solidFill>
            <a:effectLst/>
            <a:latin typeface="+mn-lt"/>
            <a:ea typeface="+mn-ea"/>
            <a:cs typeface="+mn-cs"/>
          </a:endParaRPr>
        </a:p>
        <a:p>
          <a:r>
            <a:rPr lang="es-ES_tradnl" sz="1200">
              <a:solidFill>
                <a:schemeClr val="dk1"/>
              </a:solidFill>
              <a:effectLst/>
              <a:latin typeface="+mn-lt"/>
              <a:ea typeface="+mn-ea"/>
              <a:cs typeface="+mn-cs"/>
            </a:rPr>
            <a:t>¿Qué haría usted para orientar al inversionista?</a:t>
          </a:r>
          <a:endParaRPr lang="es-CL" sz="1200">
            <a:solidFill>
              <a:schemeClr val="dk1"/>
            </a:solidFill>
            <a:effectLst/>
            <a:latin typeface="+mn-lt"/>
            <a:ea typeface="+mn-ea"/>
            <a:cs typeface="+mn-cs"/>
          </a:endParaRPr>
        </a:p>
        <a:p>
          <a:endParaRPr lang="es-CL" sz="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701040</xdr:colOff>
      <xdr:row>0</xdr:row>
      <xdr:rowOff>167640</xdr:rowOff>
    </xdr:from>
    <xdr:to>
      <xdr:col>9</xdr:col>
      <xdr:colOff>510540</xdr:colOff>
      <xdr:row>11</xdr:row>
      <xdr:rowOff>15240</xdr:rowOff>
    </xdr:to>
    <xdr:sp macro="" textlink="">
      <xdr:nvSpPr>
        <xdr:cNvPr id="2" name="CuadroTexto 1">
          <a:extLst>
            <a:ext uri="{FF2B5EF4-FFF2-40B4-BE49-F238E27FC236}">
              <a16:creationId xmlns:a16="http://schemas.microsoft.com/office/drawing/2014/main" id="{548B9B3A-51B2-D9B8-3EB8-B5CEBD85E822}"/>
            </a:ext>
          </a:extLst>
        </xdr:cNvPr>
        <xdr:cNvSpPr txBox="1"/>
      </xdr:nvSpPr>
      <xdr:spPr>
        <a:xfrm>
          <a:off x="701040" y="167640"/>
          <a:ext cx="6995160" cy="1859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ES_tradnl" sz="1100">
              <a:solidFill>
                <a:schemeClr val="dk1"/>
              </a:solidFill>
              <a:effectLst/>
              <a:latin typeface="+mn-lt"/>
              <a:ea typeface="+mn-ea"/>
              <a:cs typeface="+mn-cs"/>
            </a:rPr>
            <a:t>Una fábrica necesita adquirir una máquina para su planta de acabados. Puede comprar una máquina importada, de las últimas que le quedan al distribuidor, a un costo de $300.000; tiene una vida útil de 4 años y, al final de este tiempo podrá venderse en $50.000. El costo anual de operación que incluye combustibles, lubricantes y mantenimientos menores, se estima en $25 000. También puede comprarse una máquina de fabricación nacional, la cual, aunque no cumple exactamente con las especificaciones técnicas requeridas podría adaptarse haciendo unas pequeñas modificaciones. Su costo es de $400.000, tiene una vida útil de 6 años al final de los cuales podrá ser vendida en $100.000, pero a los tres años de uso deberán cambiarse los pistones y las bielas a un costo estimado de $80.000; en compensación, el costo anual de operación es de solo $5.000. Suponiendo una tasa inversionista 30% anual, decidir cuál máquina comprar.</a:t>
          </a:r>
          <a:endParaRPr lang="es-CL" sz="1100">
            <a:solidFill>
              <a:schemeClr val="dk1"/>
            </a:solidFill>
            <a:effectLst/>
            <a:latin typeface="+mn-lt"/>
            <a:ea typeface="+mn-ea"/>
            <a:cs typeface="+mn-cs"/>
          </a:endParaRPr>
        </a:p>
        <a:p>
          <a:endParaRPr lang="es-CL"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36EA6-5AAC-4C51-9D72-44A32CDD0FA2}">
  <dimension ref="B11:L42"/>
  <sheetViews>
    <sheetView tabSelected="1" topLeftCell="A31" zoomScale="110" zoomScaleNormal="110" workbookViewId="0">
      <selection activeCell="F35" sqref="F35"/>
    </sheetView>
  </sheetViews>
  <sheetFormatPr baseColWidth="10" defaultRowHeight="14.4" x14ac:dyDescent="0.3"/>
  <cols>
    <col min="3" max="3" width="10.109375" customWidth="1"/>
    <col min="4" max="4" width="11.44140625" customWidth="1"/>
    <col min="5" max="12" width="10.109375" customWidth="1"/>
  </cols>
  <sheetData>
    <row r="11" spans="2:12" x14ac:dyDescent="0.3">
      <c r="B11" s="10" t="s">
        <v>19</v>
      </c>
    </row>
    <row r="13" spans="2:12" x14ac:dyDescent="0.3">
      <c r="C13" s="7" t="s">
        <v>0</v>
      </c>
      <c r="D13" s="6">
        <v>0</v>
      </c>
      <c r="E13" s="6">
        <v>1</v>
      </c>
      <c r="F13" s="6">
        <v>2</v>
      </c>
      <c r="G13" s="6">
        <v>3</v>
      </c>
      <c r="H13" s="6">
        <v>4</v>
      </c>
      <c r="I13" s="6">
        <v>5</v>
      </c>
      <c r="J13" s="6">
        <v>6</v>
      </c>
      <c r="K13" s="6">
        <v>7</v>
      </c>
      <c r="L13" s="6">
        <v>8</v>
      </c>
    </row>
    <row r="14" spans="2:12" x14ac:dyDescent="0.3">
      <c r="C14" s="7" t="s">
        <v>1</v>
      </c>
      <c r="D14" s="2"/>
      <c r="E14" s="2"/>
      <c r="F14" s="2"/>
      <c r="G14" s="2"/>
      <c r="H14" s="2"/>
      <c r="I14" s="2"/>
      <c r="J14" s="1"/>
      <c r="K14" s="1"/>
      <c r="L14" s="1"/>
    </row>
    <row r="15" spans="2:12" x14ac:dyDescent="0.3">
      <c r="C15" s="7" t="s">
        <v>2</v>
      </c>
      <c r="D15" s="2"/>
      <c r="E15" s="16"/>
      <c r="F15" s="16"/>
      <c r="G15" s="16"/>
      <c r="H15" s="16"/>
      <c r="I15" s="16"/>
      <c r="J15" s="1"/>
      <c r="K15" s="1"/>
      <c r="L15" s="1"/>
    </row>
    <row r="16" spans="2:12" x14ac:dyDescent="0.3">
      <c r="C16" s="7" t="s">
        <v>3</v>
      </c>
      <c r="D16" s="17">
        <v>-1200000</v>
      </c>
      <c r="E16" s="2">
        <v>200000</v>
      </c>
      <c r="F16" s="2">
        <v>250000</v>
      </c>
      <c r="G16" s="2">
        <v>320000</v>
      </c>
      <c r="H16" s="2">
        <v>320000</v>
      </c>
      <c r="I16" s="2">
        <v>320000</v>
      </c>
      <c r="J16" s="2">
        <v>320000</v>
      </c>
      <c r="K16" s="2">
        <v>320000</v>
      </c>
      <c r="L16" s="2">
        <v>320000</v>
      </c>
    </row>
    <row r="17" spans="2:12" x14ac:dyDescent="0.3">
      <c r="C17" s="4"/>
      <c r="D17" s="8"/>
      <c r="E17" s="8"/>
      <c r="F17" s="8"/>
      <c r="G17" s="8"/>
      <c r="H17" s="8"/>
      <c r="I17" s="8"/>
      <c r="J17" s="1"/>
      <c r="K17" s="1"/>
      <c r="L17" s="1"/>
    </row>
    <row r="20" spans="2:12" x14ac:dyDescent="0.3">
      <c r="C20" s="7" t="s">
        <v>6</v>
      </c>
      <c r="D20" s="9">
        <v>0.14000000000000001</v>
      </c>
    </row>
    <row r="21" spans="2:12" x14ac:dyDescent="0.3">
      <c r="C21" s="7" t="s">
        <v>7</v>
      </c>
      <c r="D21" s="18">
        <f>NPV(D20,E16:L16)+D16</f>
        <v>125310.56116774585</v>
      </c>
    </row>
    <row r="22" spans="2:12" x14ac:dyDescent="0.3">
      <c r="C22" s="7" t="s">
        <v>5</v>
      </c>
      <c r="D22" s="9">
        <f>IRR(D16:L16)</f>
        <v>0.16819245629831192</v>
      </c>
    </row>
    <row r="23" spans="2:12" x14ac:dyDescent="0.3">
      <c r="C23" s="19"/>
      <c r="D23" s="20"/>
    </row>
    <row r="24" spans="2:12" x14ac:dyDescent="0.3">
      <c r="B24" s="10" t="s">
        <v>20</v>
      </c>
      <c r="C24" s="21"/>
      <c r="D24" s="22"/>
    </row>
    <row r="26" spans="2:12" x14ac:dyDescent="0.3">
      <c r="C26" s="7" t="s">
        <v>0</v>
      </c>
      <c r="D26" s="6">
        <v>0</v>
      </c>
      <c r="E26" s="6">
        <v>1</v>
      </c>
      <c r="F26" s="6">
        <v>2</v>
      </c>
      <c r="G26" s="6">
        <v>3</v>
      </c>
      <c r="H26" s="6">
        <v>4</v>
      </c>
      <c r="I26" s="6">
        <v>5</v>
      </c>
      <c r="J26" s="6">
        <v>6</v>
      </c>
      <c r="K26" s="6">
        <v>7</v>
      </c>
      <c r="L26" s="6">
        <v>8</v>
      </c>
    </row>
    <row r="27" spans="2:12" x14ac:dyDescent="0.3">
      <c r="C27" s="7" t="s">
        <v>3</v>
      </c>
      <c r="D27" s="17">
        <v>-1200000</v>
      </c>
      <c r="E27" s="17">
        <v>200000</v>
      </c>
      <c r="F27" s="17">
        <v>250000</v>
      </c>
      <c r="G27" s="17">
        <v>320000</v>
      </c>
      <c r="H27" s="17">
        <v>320000</v>
      </c>
      <c r="I27" s="17">
        <v>320000</v>
      </c>
      <c r="J27" s="17">
        <v>320000</v>
      </c>
      <c r="K27" s="17">
        <v>320000</v>
      </c>
      <c r="L27" s="17">
        <v>320000</v>
      </c>
    </row>
    <row r="28" spans="2:12" x14ac:dyDescent="0.3">
      <c r="C28" s="24" t="s">
        <v>21</v>
      </c>
      <c r="D28" s="23">
        <f>+D27</f>
        <v>-1200000</v>
      </c>
      <c r="E28" s="23">
        <f>+D28+E27</f>
        <v>-1000000</v>
      </c>
      <c r="F28" s="23">
        <f t="shared" ref="F28:I28" si="0">+E28+F27</f>
        <v>-750000</v>
      </c>
      <c r="G28" s="23">
        <f t="shared" si="0"/>
        <v>-430000</v>
      </c>
      <c r="H28" s="25">
        <f t="shared" si="0"/>
        <v>-110000</v>
      </c>
      <c r="I28" s="25">
        <f t="shared" si="0"/>
        <v>210000</v>
      </c>
      <c r="J28" s="23"/>
      <c r="K28" s="23"/>
      <c r="L28" s="23"/>
    </row>
    <row r="30" spans="2:12" x14ac:dyDescent="0.3">
      <c r="C30" s="7" t="s">
        <v>21</v>
      </c>
      <c r="D30" s="11">
        <f>4+110/320</f>
        <v>4.34375</v>
      </c>
    </row>
    <row r="32" spans="2:12" ht="15.6" x14ac:dyDescent="0.3">
      <c r="B32" s="26" t="s">
        <v>22</v>
      </c>
    </row>
    <row r="35" spans="3:7" x14ac:dyDescent="0.3">
      <c r="C35" s="1" t="s">
        <v>11</v>
      </c>
      <c r="D35" s="9">
        <f>+D20</f>
        <v>0.14000000000000001</v>
      </c>
    </row>
    <row r="36" spans="3:7" x14ac:dyDescent="0.3">
      <c r="C36" s="10" t="s">
        <v>12</v>
      </c>
    </row>
    <row r="37" spans="3:7" x14ac:dyDescent="0.3">
      <c r="C37" s="1" t="s">
        <v>13</v>
      </c>
      <c r="D37" s="27">
        <f>NPV(D35,E27:L27)</f>
        <v>1325310.5611677459</v>
      </c>
      <c r="F37" s="13" t="s">
        <v>14</v>
      </c>
      <c r="G37" s="30">
        <f>+D38/D42</f>
        <v>1.1044254676397882</v>
      </c>
    </row>
    <row r="38" spans="3:7" x14ac:dyDescent="0.3">
      <c r="C38" s="14" t="s">
        <v>10</v>
      </c>
      <c r="D38" s="28">
        <f>SUM(D37:D37)</f>
        <v>1325310.5611677459</v>
      </c>
    </row>
    <row r="40" spans="3:7" x14ac:dyDescent="0.3">
      <c r="C40" s="10" t="s">
        <v>16</v>
      </c>
    </row>
    <row r="41" spans="3:7" x14ac:dyDescent="0.3">
      <c r="C41" s="1" t="s">
        <v>17</v>
      </c>
      <c r="D41" s="8">
        <f>D27*-1</f>
        <v>1200000</v>
      </c>
    </row>
    <row r="42" spans="3:7" x14ac:dyDescent="0.3">
      <c r="C42" s="6" t="s">
        <v>10</v>
      </c>
      <c r="D42" s="29">
        <f>SUM(D41)</f>
        <v>1200000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0340-578E-4F67-B1B5-D007C5E4FBC7}">
  <dimension ref="B13:M46"/>
  <sheetViews>
    <sheetView topLeftCell="A30" zoomScale="90" zoomScaleNormal="90" workbookViewId="0">
      <selection activeCell="C40" sqref="C40"/>
    </sheetView>
  </sheetViews>
  <sheetFormatPr baseColWidth="10" defaultRowHeight="14.4" x14ac:dyDescent="0.3"/>
  <cols>
    <col min="3" max="3" width="13.88671875" customWidth="1"/>
    <col min="4" max="4" width="12.88671875" style="35" bestFit="1" customWidth="1"/>
    <col min="5" max="5" width="11.5546875" customWidth="1"/>
    <col min="6" max="9" width="10.33203125" customWidth="1"/>
  </cols>
  <sheetData>
    <row r="13" spans="2:12" x14ac:dyDescent="0.3">
      <c r="B13" s="10" t="s">
        <v>19</v>
      </c>
    </row>
    <row r="15" spans="2:12" x14ac:dyDescent="0.3">
      <c r="C15" s="7" t="s">
        <v>0</v>
      </c>
      <c r="D15" s="12">
        <v>0</v>
      </c>
      <c r="E15" s="7">
        <v>1</v>
      </c>
      <c r="F15" s="7">
        <v>2</v>
      </c>
      <c r="G15" s="7">
        <v>3</v>
      </c>
      <c r="H15" s="7">
        <v>4</v>
      </c>
      <c r="I15" s="7">
        <v>5</v>
      </c>
      <c r="J15" s="7">
        <v>6</v>
      </c>
      <c r="K15" s="7">
        <v>7</v>
      </c>
      <c r="L15" s="7">
        <v>8</v>
      </c>
    </row>
    <row r="16" spans="2:12" x14ac:dyDescent="0.3">
      <c r="C16" s="7" t="s">
        <v>1</v>
      </c>
      <c r="D16" s="31">
        <v>-1120000</v>
      </c>
      <c r="E16" s="2"/>
      <c r="F16" s="2"/>
      <c r="G16" s="2"/>
      <c r="H16" s="2"/>
      <c r="I16" s="2"/>
    </row>
    <row r="17" spans="3:12" x14ac:dyDescent="0.3">
      <c r="C17" s="7" t="s">
        <v>2</v>
      </c>
      <c r="D17" s="31"/>
      <c r="E17" s="2">
        <v>300000</v>
      </c>
      <c r="F17" s="2">
        <v>300000</v>
      </c>
      <c r="G17" s="2">
        <v>300000</v>
      </c>
      <c r="H17" s="2">
        <v>300000</v>
      </c>
      <c r="I17" s="2">
        <v>300000</v>
      </c>
      <c r="J17" s="2">
        <v>300000</v>
      </c>
      <c r="K17" s="2">
        <v>300000</v>
      </c>
      <c r="L17" s="2">
        <v>300000</v>
      </c>
    </row>
    <row r="18" spans="3:12" x14ac:dyDescent="0.3">
      <c r="C18" s="7" t="s">
        <v>9</v>
      </c>
      <c r="D18" s="31"/>
      <c r="E18" s="2">
        <v>0</v>
      </c>
      <c r="F18" s="2">
        <v>0</v>
      </c>
      <c r="G18" s="2">
        <v>0</v>
      </c>
      <c r="H18" s="2">
        <v>0</v>
      </c>
      <c r="I18" s="40">
        <v>0</v>
      </c>
      <c r="J18" s="40">
        <v>0</v>
      </c>
      <c r="K18" s="40">
        <v>0</v>
      </c>
      <c r="L18" s="2">
        <v>200000</v>
      </c>
    </row>
    <row r="19" spans="3:12" x14ac:dyDescent="0.3">
      <c r="C19" s="7" t="s">
        <v>3</v>
      </c>
      <c r="D19" s="31">
        <f>+D16</f>
        <v>-1120000</v>
      </c>
      <c r="E19" s="2">
        <f>+SUM(E17:E18)</f>
        <v>300000</v>
      </c>
      <c r="F19" s="2">
        <f t="shared" ref="F19:L19" si="0">+SUM(F17:F18)</f>
        <v>300000</v>
      </c>
      <c r="G19" s="2">
        <f t="shared" si="0"/>
        <v>300000</v>
      </c>
      <c r="H19" s="2">
        <f t="shared" si="0"/>
        <v>300000</v>
      </c>
      <c r="I19" s="2">
        <f t="shared" si="0"/>
        <v>300000</v>
      </c>
      <c r="J19" s="2">
        <f t="shared" si="0"/>
        <v>300000</v>
      </c>
      <c r="K19" s="2">
        <f t="shared" si="0"/>
        <v>300000</v>
      </c>
      <c r="L19" s="2">
        <f t="shared" si="0"/>
        <v>500000</v>
      </c>
    </row>
    <row r="22" spans="3:12" x14ac:dyDescent="0.3">
      <c r="C22" s="1" t="s">
        <v>6</v>
      </c>
      <c r="D22" s="32">
        <v>0.14000000000000001</v>
      </c>
    </row>
    <row r="23" spans="3:12" x14ac:dyDescent="0.3">
      <c r="C23" s="4" t="s">
        <v>7</v>
      </c>
      <c r="D23" s="33">
        <f>NPV(D22,E19:L19)+D19</f>
        <v>341770.97914709267</v>
      </c>
    </row>
    <row r="24" spans="3:12" x14ac:dyDescent="0.3">
      <c r="C24" s="4" t="s">
        <v>5</v>
      </c>
      <c r="D24" s="34">
        <f>IRR(D19:L19)</f>
        <v>0.22194170410784664</v>
      </c>
    </row>
    <row r="26" spans="3:12" ht="18" x14ac:dyDescent="0.35">
      <c r="C26" s="43" t="s">
        <v>23</v>
      </c>
    </row>
    <row r="28" spans="3:12" x14ac:dyDescent="0.3">
      <c r="D28" s="36" t="s">
        <v>11</v>
      </c>
      <c r="E28" s="9">
        <f>+D22</f>
        <v>0.14000000000000001</v>
      </c>
    </row>
    <row r="29" spans="3:12" x14ac:dyDescent="0.3">
      <c r="D29" s="37" t="s">
        <v>12</v>
      </c>
    </row>
    <row r="30" spans="3:12" x14ac:dyDescent="0.3">
      <c r="D30" s="36" t="s">
        <v>13</v>
      </c>
      <c r="E30" s="27">
        <f>NPV(E28,E17:L17)</f>
        <v>1391659.1681769406</v>
      </c>
      <c r="G30" s="13" t="s">
        <v>14</v>
      </c>
      <c r="H30" s="15">
        <f>+E32/E37</f>
        <v>1.3991944327394363</v>
      </c>
    </row>
    <row r="31" spans="3:12" x14ac:dyDescent="0.3">
      <c r="D31" s="36" t="s">
        <v>15</v>
      </c>
      <c r="E31" s="27">
        <f>NPV(E28,L18)</f>
        <v>175438.59649122806</v>
      </c>
    </row>
    <row r="32" spans="3:12" x14ac:dyDescent="0.3">
      <c r="D32" s="38" t="s">
        <v>10</v>
      </c>
      <c r="E32" s="28">
        <f>SUM(E30:E31)</f>
        <v>1567097.7646681687</v>
      </c>
    </row>
    <row r="33" spans="3:13" x14ac:dyDescent="0.3">
      <c r="E33" s="41"/>
    </row>
    <row r="34" spans="3:13" x14ac:dyDescent="0.3">
      <c r="D34" s="37" t="s">
        <v>16</v>
      </c>
      <c r="E34" s="41"/>
    </row>
    <row r="35" spans="3:13" x14ac:dyDescent="0.3">
      <c r="D35" s="36" t="s">
        <v>17</v>
      </c>
      <c r="E35" s="23">
        <f>D19*-1</f>
        <v>1120000</v>
      </c>
    </row>
    <row r="36" spans="3:13" x14ac:dyDescent="0.3">
      <c r="D36" s="36" t="s">
        <v>18</v>
      </c>
      <c r="E36" s="27">
        <v>0</v>
      </c>
    </row>
    <row r="37" spans="3:13" x14ac:dyDescent="0.3">
      <c r="D37" s="39" t="s">
        <v>10</v>
      </c>
      <c r="E37" s="42">
        <f>SUM(E35:E36)</f>
        <v>1120000</v>
      </c>
    </row>
    <row r="40" spans="3:13" x14ac:dyDescent="0.3">
      <c r="C40" s="10" t="s">
        <v>20</v>
      </c>
      <c r="D40" s="21"/>
      <c r="E40" s="22"/>
    </row>
    <row r="41" spans="3:13" x14ac:dyDescent="0.3">
      <c r="D41"/>
    </row>
    <row r="42" spans="3:13" x14ac:dyDescent="0.3">
      <c r="D42" s="7" t="s">
        <v>0</v>
      </c>
      <c r="E42" s="6">
        <v>0</v>
      </c>
      <c r="F42" s="6">
        <v>1</v>
      </c>
      <c r="G42" s="6">
        <v>2</v>
      </c>
      <c r="H42" s="6">
        <v>3</v>
      </c>
      <c r="I42" s="6">
        <v>4</v>
      </c>
      <c r="J42" s="6">
        <v>5</v>
      </c>
      <c r="K42" s="6">
        <v>6</v>
      </c>
      <c r="L42" s="6">
        <v>7</v>
      </c>
      <c r="M42" s="6">
        <v>8</v>
      </c>
    </row>
    <row r="43" spans="3:13" x14ac:dyDescent="0.3">
      <c r="D43" s="7" t="s">
        <v>3</v>
      </c>
      <c r="E43" s="17">
        <f>+D19</f>
        <v>-1120000</v>
      </c>
      <c r="F43" s="17">
        <f t="shared" ref="F43:M43" si="1">+E19</f>
        <v>300000</v>
      </c>
      <c r="G43" s="17">
        <f t="shared" si="1"/>
        <v>300000</v>
      </c>
      <c r="H43" s="17">
        <f t="shared" si="1"/>
        <v>300000</v>
      </c>
      <c r="I43" s="17">
        <f t="shared" si="1"/>
        <v>300000</v>
      </c>
      <c r="J43" s="17">
        <f t="shared" si="1"/>
        <v>300000</v>
      </c>
      <c r="K43" s="17">
        <f t="shared" si="1"/>
        <v>300000</v>
      </c>
      <c r="L43" s="17">
        <f t="shared" si="1"/>
        <v>300000</v>
      </c>
      <c r="M43" s="17">
        <f t="shared" si="1"/>
        <v>500000</v>
      </c>
    </row>
    <row r="44" spans="3:13" x14ac:dyDescent="0.3">
      <c r="D44" s="24" t="s">
        <v>21</v>
      </c>
      <c r="E44" s="23">
        <f>+E43</f>
        <v>-1120000</v>
      </c>
      <c r="F44" s="23">
        <f>+E44+F43</f>
        <v>-820000</v>
      </c>
      <c r="G44" s="23">
        <f t="shared" ref="G44:J44" si="2">+F44+G43</f>
        <v>-520000</v>
      </c>
      <c r="H44" s="25">
        <f t="shared" si="2"/>
        <v>-220000</v>
      </c>
      <c r="I44" s="25">
        <f t="shared" si="2"/>
        <v>80000</v>
      </c>
      <c r="J44" s="44">
        <f t="shared" si="2"/>
        <v>380000</v>
      </c>
      <c r="K44" s="23"/>
      <c r="L44" s="23"/>
      <c r="M44" s="23"/>
    </row>
    <row r="45" spans="3:13" x14ac:dyDescent="0.3">
      <c r="D45"/>
    </row>
    <row r="46" spans="3:13" x14ac:dyDescent="0.3">
      <c r="D46" s="7" t="s">
        <v>21</v>
      </c>
      <c r="E46" s="11">
        <f>3+220/300</f>
        <v>3.7333333333333334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5B68B-7D70-45C2-ACD3-0BBE19E3DD0D}">
  <dimension ref="B13:Q46"/>
  <sheetViews>
    <sheetView topLeftCell="A34" zoomScale="107" zoomScaleNormal="107" workbookViewId="0">
      <selection activeCell="D46" sqref="D46"/>
    </sheetView>
  </sheetViews>
  <sheetFormatPr baseColWidth="10" defaultRowHeight="14.4" x14ac:dyDescent="0.3"/>
  <cols>
    <col min="3" max="3" width="12.33203125" customWidth="1"/>
    <col min="4" max="4" width="12.5546875" bestFit="1" customWidth="1"/>
  </cols>
  <sheetData>
    <row r="13" spans="3:9" x14ac:dyDescent="0.3">
      <c r="C13" s="7" t="s">
        <v>0</v>
      </c>
      <c r="D13" s="7">
        <v>0</v>
      </c>
      <c r="E13" s="7">
        <v>1</v>
      </c>
      <c r="F13" s="7">
        <v>2</v>
      </c>
      <c r="G13" s="7">
        <v>3</v>
      </c>
      <c r="H13" s="7">
        <v>4</v>
      </c>
      <c r="I13" s="7">
        <v>5</v>
      </c>
    </row>
    <row r="14" spans="3:9" x14ac:dyDescent="0.3">
      <c r="C14" s="7" t="s">
        <v>1</v>
      </c>
      <c r="D14" s="2">
        <v>-1300000</v>
      </c>
      <c r="E14" s="2"/>
      <c r="F14" s="2"/>
      <c r="G14" s="2"/>
      <c r="H14" s="2"/>
      <c r="I14" s="2"/>
    </row>
    <row r="15" spans="3:9" x14ac:dyDescent="0.3">
      <c r="C15" s="7" t="s">
        <v>8</v>
      </c>
      <c r="D15" s="2"/>
      <c r="E15" s="2">
        <v>400000</v>
      </c>
      <c r="F15" s="2">
        <f>+E15*1.03</f>
        <v>412000</v>
      </c>
      <c r="G15" s="2">
        <f t="shared" ref="G15:I15" si="0">+F15*1.03</f>
        <v>424360</v>
      </c>
      <c r="H15" s="2">
        <f t="shared" si="0"/>
        <v>437090.8</v>
      </c>
      <c r="I15" s="2">
        <f t="shared" si="0"/>
        <v>450203.52399999998</v>
      </c>
    </row>
    <row r="16" spans="3:9" x14ac:dyDescent="0.3">
      <c r="C16" s="7" t="s">
        <v>4</v>
      </c>
      <c r="D16" s="2"/>
      <c r="E16" s="2">
        <v>0</v>
      </c>
      <c r="F16" s="2">
        <v>0</v>
      </c>
      <c r="G16" s="2">
        <v>0</v>
      </c>
      <c r="H16" s="2">
        <v>0</v>
      </c>
      <c r="I16" s="2">
        <v>2000</v>
      </c>
    </row>
    <row r="17" spans="2:17" x14ac:dyDescent="0.3">
      <c r="C17" s="1"/>
      <c r="D17" s="2"/>
      <c r="E17" s="2"/>
      <c r="F17" s="2"/>
      <c r="G17" s="2"/>
      <c r="H17" s="2"/>
      <c r="I17" s="2"/>
    </row>
    <row r="18" spans="2:17" x14ac:dyDescent="0.3">
      <c r="C18" s="7" t="s">
        <v>3</v>
      </c>
      <c r="D18" s="2">
        <f>+D14</f>
        <v>-1300000</v>
      </c>
      <c r="E18" s="2">
        <f>+SUM(E15:E16)</f>
        <v>400000</v>
      </c>
      <c r="F18" s="2">
        <f t="shared" ref="F18:I18" si="1">+SUM(F15:F16)</f>
        <v>412000</v>
      </c>
      <c r="G18" s="2">
        <f t="shared" si="1"/>
        <v>424360</v>
      </c>
      <c r="H18" s="2">
        <f t="shared" si="1"/>
        <v>437090.8</v>
      </c>
      <c r="I18" s="2">
        <f t="shared" si="1"/>
        <v>452203.52399999998</v>
      </c>
    </row>
    <row r="19" spans="2:17" x14ac:dyDescent="0.3">
      <c r="C19" s="47"/>
      <c r="D19" s="51"/>
      <c r="E19" s="51"/>
      <c r="F19" s="51"/>
      <c r="G19" s="51"/>
      <c r="H19" s="51"/>
      <c r="I19" s="51"/>
    </row>
    <row r="20" spans="2:17" x14ac:dyDescent="0.3">
      <c r="C20" s="21"/>
      <c r="D20" s="21"/>
      <c r="E20" s="21"/>
      <c r="F20" s="21"/>
      <c r="G20" s="21"/>
      <c r="H20" s="21"/>
      <c r="I20" s="21"/>
    </row>
    <row r="21" spans="2:17" x14ac:dyDescent="0.3">
      <c r="C21" s="49"/>
      <c r="D21" s="50"/>
    </row>
    <row r="22" spans="2:17" x14ac:dyDescent="0.3">
      <c r="C22" s="1" t="s">
        <v>6</v>
      </c>
      <c r="D22" s="3">
        <v>0.12</v>
      </c>
    </row>
    <row r="23" spans="2:17" x14ac:dyDescent="0.3">
      <c r="C23" s="4" t="s">
        <v>7</v>
      </c>
      <c r="D23" s="5">
        <f>NPV(D22,E18:I18)+D18</f>
        <v>222009.32972859708</v>
      </c>
    </row>
    <row r="24" spans="2:17" x14ac:dyDescent="0.3">
      <c r="C24" s="4" t="s">
        <v>5</v>
      </c>
      <c r="D24" s="3">
        <f>IRR(D18:I18)</f>
        <v>0.18539116003172129</v>
      </c>
    </row>
    <row r="27" spans="2:17" ht="18" x14ac:dyDescent="0.35">
      <c r="B27" s="45" t="s">
        <v>24</v>
      </c>
    </row>
    <row r="28" spans="2:17" x14ac:dyDescent="0.3">
      <c r="I28" s="21"/>
      <c r="J28" s="21"/>
      <c r="K28" s="21"/>
      <c r="L28" s="21"/>
      <c r="M28" s="21"/>
      <c r="N28" s="21"/>
      <c r="O28" s="21"/>
      <c r="P28" s="21"/>
      <c r="Q28" s="21"/>
    </row>
    <row r="29" spans="2:17" x14ac:dyDescent="0.3">
      <c r="C29" s="1" t="s">
        <v>11</v>
      </c>
      <c r="D29" s="9">
        <f>+D22</f>
        <v>0.12</v>
      </c>
      <c r="I29" s="47"/>
      <c r="J29" s="47"/>
      <c r="K29" s="47"/>
      <c r="L29" s="47"/>
      <c r="M29" s="47"/>
      <c r="N29" s="47"/>
      <c r="O29" s="47"/>
      <c r="P29" s="21"/>
      <c r="Q29" s="21"/>
    </row>
    <row r="30" spans="2:17" x14ac:dyDescent="0.3">
      <c r="C30" s="10" t="s">
        <v>12</v>
      </c>
      <c r="I30" s="47"/>
      <c r="J30" s="48"/>
      <c r="K30" s="48"/>
      <c r="L30" s="48"/>
      <c r="M30" s="48"/>
      <c r="N30" s="48"/>
      <c r="O30" s="48"/>
      <c r="P30" s="21"/>
      <c r="Q30" s="21"/>
    </row>
    <row r="31" spans="2:17" x14ac:dyDescent="0.3">
      <c r="C31" s="1" t="s">
        <v>13</v>
      </c>
      <c r="D31" s="33">
        <f>NPV(D29,E15:I15)</f>
        <v>1520874.4760171596</v>
      </c>
      <c r="F31" s="13" t="s">
        <v>14</v>
      </c>
      <c r="G31" s="30">
        <f>+D33/D38</f>
        <v>1.1707764074835361</v>
      </c>
      <c r="I31" s="47"/>
      <c r="J31" s="48"/>
      <c r="K31" s="48"/>
      <c r="L31" s="48"/>
      <c r="M31" s="48"/>
      <c r="N31" s="48"/>
      <c r="O31" s="48"/>
      <c r="P31" s="21"/>
      <c r="Q31" s="21"/>
    </row>
    <row r="32" spans="2:17" x14ac:dyDescent="0.3">
      <c r="C32" s="1" t="s">
        <v>15</v>
      </c>
      <c r="D32" s="33">
        <f>NPV(D29,E16:I16)</f>
        <v>1134.8537114371982</v>
      </c>
      <c r="I32" s="47"/>
      <c r="J32" s="48"/>
      <c r="K32" s="48"/>
      <c r="L32" s="48"/>
      <c r="M32" s="48"/>
      <c r="N32" s="48"/>
      <c r="O32" s="48"/>
      <c r="P32" s="21"/>
      <c r="Q32" s="21"/>
    </row>
    <row r="33" spans="2:17" x14ac:dyDescent="0.3">
      <c r="C33" s="14" t="s">
        <v>10</v>
      </c>
      <c r="D33" s="52">
        <f>SUM(D31:D32)</f>
        <v>1522009.3297285968</v>
      </c>
      <c r="I33" s="47"/>
      <c r="J33" s="48"/>
      <c r="K33" s="48"/>
      <c r="L33" s="48"/>
      <c r="M33" s="48"/>
      <c r="N33" s="48"/>
      <c r="O33" s="48"/>
      <c r="P33" s="21"/>
      <c r="Q33" s="21"/>
    </row>
    <row r="34" spans="2:17" x14ac:dyDescent="0.3">
      <c r="D34" s="35"/>
      <c r="I34" s="21"/>
      <c r="J34" s="48"/>
      <c r="K34" s="48"/>
      <c r="L34" s="48"/>
      <c r="M34" s="48"/>
      <c r="N34" s="48"/>
      <c r="O34" s="48"/>
      <c r="P34" s="21"/>
      <c r="Q34" s="21"/>
    </row>
    <row r="35" spans="2:17" x14ac:dyDescent="0.3">
      <c r="C35" s="10" t="s">
        <v>16</v>
      </c>
      <c r="D35" s="35"/>
      <c r="I35" s="47"/>
      <c r="J35" s="48"/>
      <c r="K35" s="48"/>
      <c r="L35" s="48"/>
      <c r="M35" s="48"/>
      <c r="N35" s="48"/>
      <c r="O35" s="48"/>
      <c r="P35" s="21"/>
      <c r="Q35" s="21"/>
    </row>
    <row r="36" spans="2:17" x14ac:dyDescent="0.3">
      <c r="C36" s="1" t="s">
        <v>17</v>
      </c>
      <c r="D36" s="53">
        <f>+D18*-1</f>
        <v>1300000</v>
      </c>
      <c r="I36" s="21"/>
      <c r="J36" s="21"/>
      <c r="K36" s="21"/>
      <c r="L36" s="21"/>
      <c r="M36" s="21"/>
      <c r="N36" s="21"/>
      <c r="O36" s="21"/>
      <c r="P36" s="21"/>
      <c r="Q36" s="21"/>
    </row>
    <row r="37" spans="2:17" x14ac:dyDescent="0.3">
      <c r="C37" s="1" t="s">
        <v>18</v>
      </c>
      <c r="D37" s="33">
        <f>NPV(D29,K33:O33)</f>
        <v>0</v>
      </c>
      <c r="I37" s="21"/>
      <c r="J37" s="21"/>
      <c r="K37" s="21"/>
      <c r="L37" s="21"/>
      <c r="M37" s="21"/>
      <c r="N37" s="21"/>
      <c r="O37" s="21"/>
      <c r="P37" s="21"/>
      <c r="Q37" s="21"/>
    </row>
    <row r="38" spans="2:17" x14ac:dyDescent="0.3">
      <c r="C38" s="6" t="s">
        <v>10</v>
      </c>
      <c r="D38" s="54">
        <f>SUM(D36:D37)</f>
        <v>1300000</v>
      </c>
      <c r="I38" s="21"/>
      <c r="J38" s="21"/>
      <c r="K38" s="21"/>
      <c r="L38" s="21"/>
      <c r="M38" s="21"/>
      <c r="N38" s="21"/>
      <c r="O38" s="21"/>
      <c r="P38" s="21"/>
      <c r="Q38" s="21"/>
    </row>
    <row r="39" spans="2:17" x14ac:dyDescent="0.3">
      <c r="I39" s="21"/>
      <c r="J39" s="21"/>
      <c r="K39" s="21"/>
      <c r="L39" s="21"/>
      <c r="M39" s="21"/>
      <c r="N39" s="21"/>
      <c r="O39" s="21"/>
      <c r="P39" s="21"/>
      <c r="Q39" s="21"/>
    </row>
    <row r="40" spans="2:17" x14ac:dyDescent="0.3">
      <c r="I40" s="21"/>
      <c r="J40" s="21"/>
      <c r="K40" s="21"/>
      <c r="L40" s="21"/>
      <c r="M40" s="21"/>
      <c r="N40" s="21"/>
      <c r="O40" s="21"/>
      <c r="P40" s="21"/>
      <c r="Q40" s="21"/>
    </row>
    <row r="41" spans="2:17" x14ac:dyDescent="0.3">
      <c r="B41" s="10" t="s">
        <v>20</v>
      </c>
      <c r="I41" s="21"/>
      <c r="J41" s="21"/>
      <c r="K41" s="21"/>
      <c r="L41" s="21"/>
      <c r="M41" s="21"/>
      <c r="N41" s="21"/>
      <c r="O41" s="21"/>
      <c r="P41" s="21"/>
      <c r="Q41" s="21"/>
    </row>
    <row r="42" spans="2:17" x14ac:dyDescent="0.3">
      <c r="C42" s="7" t="s">
        <v>0</v>
      </c>
      <c r="D42" s="6">
        <v>0</v>
      </c>
      <c r="E42" s="6">
        <v>1</v>
      </c>
      <c r="F42" s="6">
        <v>2</v>
      </c>
      <c r="G42" s="6">
        <v>3</v>
      </c>
      <c r="H42" s="6">
        <v>4</v>
      </c>
      <c r="I42" s="6">
        <v>5</v>
      </c>
    </row>
    <row r="43" spans="2:17" x14ac:dyDescent="0.3">
      <c r="C43" s="7" t="s">
        <v>3</v>
      </c>
      <c r="D43" s="17">
        <f>+D18</f>
        <v>-1300000</v>
      </c>
      <c r="E43" s="17">
        <f t="shared" ref="E43:I43" si="2">+E18</f>
        <v>400000</v>
      </c>
      <c r="F43" s="17">
        <f t="shared" si="2"/>
        <v>412000</v>
      </c>
      <c r="G43" s="17">
        <f t="shared" si="2"/>
        <v>424360</v>
      </c>
      <c r="H43" s="17">
        <f t="shared" si="2"/>
        <v>437090.8</v>
      </c>
      <c r="I43" s="17">
        <f t="shared" si="2"/>
        <v>452203.52399999998</v>
      </c>
    </row>
    <row r="44" spans="2:17" x14ac:dyDescent="0.3">
      <c r="C44" s="24" t="s">
        <v>21</v>
      </c>
      <c r="D44" s="23">
        <f>+D43</f>
        <v>-1300000</v>
      </c>
      <c r="E44" s="23">
        <f>+D44+E43</f>
        <v>-900000</v>
      </c>
      <c r="F44" s="23">
        <f t="shared" ref="F44:I44" si="3">+E44+F43</f>
        <v>-488000</v>
      </c>
      <c r="G44" s="25">
        <f t="shared" si="3"/>
        <v>-63640</v>
      </c>
      <c r="H44" s="25">
        <f t="shared" si="3"/>
        <v>373450.8</v>
      </c>
      <c r="I44" s="44">
        <f t="shared" si="3"/>
        <v>825654.32400000002</v>
      </c>
    </row>
    <row r="46" spans="2:17" x14ac:dyDescent="0.3">
      <c r="C46" s="7" t="s">
        <v>21</v>
      </c>
      <c r="D46" s="11">
        <f>3+-G44/H43</f>
        <v>3.1455990380030876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64B5C-08C0-45D4-842C-19E03995A581}">
  <dimension ref="C16:J39"/>
  <sheetViews>
    <sheetView topLeftCell="A25" zoomScaleNormal="100" workbookViewId="0">
      <selection activeCell="C40" sqref="C40"/>
    </sheetView>
  </sheetViews>
  <sheetFormatPr baseColWidth="10" defaultRowHeight="14.4" x14ac:dyDescent="0.3"/>
  <cols>
    <col min="3" max="3" width="15" customWidth="1"/>
    <col min="5" max="9" width="10.33203125" customWidth="1"/>
  </cols>
  <sheetData>
    <row r="16" spans="3:3" x14ac:dyDescent="0.3">
      <c r="C16" s="10" t="s">
        <v>25</v>
      </c>
    </row>
    <row r="17" spans="3:10" x14ac:dyDescent="0.3">
      <c r="C17" s="7" t="s">
        <v>0</v>
      </c>
      <c r="D17" s="7">
        <v>0</v>
      </c>
      <c r="E17" s="7">
        <v>1</v>
      </c>
      <c r="F17" s="7">
        <v>2</v>
      </c>
      <c r="G17" s="7">
        <v>3</v>
      </c>
      <c r="H17" s="7">
        <v>4</v>
      </c>
      <c r="I17" s="7">
        <v>5</v>
      </c>
      <c r="J17" s="7">
        <v>6</v>
      </c>
    </row>
    <row r="18" spans="3:10" x14ac:dyDescent="0.3">
      <c r="C18" s="7" t="s">
        <v>1</v>
      </c>
      <c r="D18" s="2">
        <v>-116000</v>
      </c>
      <c r="E18" s="2"/>
      <c r="F18" s="2"/>
      <c r="G18" s="2"/>
      <c r="H18" s="2"/>
      <c r="I18" s="2"/>
      <c r="J18" s="1"/>
    </row>
    <row r="19" spans="3:10" x14ac:dyDescent="0.3">
      <c r="C19" s="7" t="s">
        <v>2</v>
      </c>
      <c r="D19" s="2"/>
      <c r="E19" s="2">
        <v>100000</v>
      </c>
      <c r="F19" s="2">
        <v>5000</v>
      </c>
      <c r="G19" s="2">
        <v>5000</v>
      </c>
      <c r="H19" s="2">
        <v>5000</v>
      </c>
      <c r="I19" s="2">
        <v>5000</v>
      </c>
      <c r="J19" s="2">
        <v>5000</v>
      </c>
    </row>
    <row r="20" spans="3:10" x14ac:dyDescent="0.3">
      <c r="C20" s="7" t="s">
        <v>3</v>
      </c>
      <c r="D20" s="2">
        <f>+D18</f>
        <v>-116000</v>
      </c>
      <c r="E20" s="2">
        <f>SUM(E19)</f>
        <v>100000</v>
      </c>
      <c r="F20" s="2">
        <f t="shared" ref="F20:J20" si="0">SUM(F19)</f>
        <v>5000</v>
      </c>
      <c r="G20" s="2">
        <f t="shared" si="0"/>
        <v>5000</v>
      </c>
      <c r="H20" s="2">
        <f t="shared" si="0"/>
        <v>5000</v>
      </c>
      <c r="I20" s="2">
        <f t="shared" si="0"/>
        <v>5000</v>
      </c>
      <c r="J20" s="2">
        <f t="shared" si="0"/>
        <v>5000</v>
      </c>
    </row>
    <row r="21" spans="3:10" x14ac:dyDescent="0.3">
      <c r="C21" s="56" t="s">
        <v>21</v>
      </c>
      <c r="D21" s="57">
        <f>+D20</f>
        <v>-116000</v>
      </c>
      <c r="E21" s="57">
        <f>+D21+E20</f>
        <v>-16000</v>
      </c>
      <c r="F21" s="57">
        <f t="shared" ref="F21:G21" si="1">+E21+F20</f>
        <v>-11000</v>
      </c>
      <c r="G21" s="57">
        <f t="shared" si="1"/>
        <v>-6000</v>
      </c>
      <c r="H21" s="59">
        <f>+G21+H20</f>
        <v>-1000</v>
      </c>
      <c r="I21" s="59">
        <f t="shared" ref="I21" si="2">+H21+I20</f>
        <v>4000</v>
      </c>
      <c r="J21" s="58"/>
    </row>
    <row r="23" spans="3:10" x14ac:dyDescent="0.3">
      <c r="C23" s="10" t="s">
        <v>26</v>
      </c>
    </row>
    <row r="24" spans="3:10" x14ac:dyDescent="0.3">
      <c r="C24" s="7" t="s">
        <v>0</v>
      </c>
      <c r="D24" s="7">
        <v>0</v>
      </c>
      <c r="E24" s="7">
        <v>1</v>
      </c>
      <c r="F24" s="7">
        <v>2</v>
      </c>
      <c r="G24" s="7">
        <v>3</v>
      </c>
      <c r="H24" s="7">
        <v>4</v>
      </c>
      <c r="I24" s="7">
        <v>5</v>
      </c>
      <c r="J24" s="7">
        <v>6</v>
      </c>
    </row>
    <row r="25" spans="3:10" x14ac:dyDescent="0.3">
      <c r="C25" s="7" t="s">
        <v>1</v>
      </c>
      <c r="D25" s="2">
        <v>-116000</v>
      </c>
      <c r="E25" s="2"/>
      <c r="F25" s="2"/>
      <c r="G25" s="2"/>
      <c r="H25" s="2"/>
      <c r="I25" s="2"/>
      <c r="J25" s="1"/>
    </row>
    <row r="26" spans="3:10" x14ac:dyDescent="0.3">
      <c r="C26" s="7" t="s">
        <v>2</v>
      </c>
      <c r="D26" s="2"/>
      <c r="E26" s="2">
        <v>0</v>
      </c>
      <c r="F26" s="2">
        <v>0</v>
      </c>
      <c r="G26" s="2">
        <v>0</v>
      </c>
      <c r="H26" s="2">
        <v>0</v>
      </c>
      <c r="I26" s="2">
        <v>0</v>
      </c>
      <c r="J26" s="46">
        <v>150000</v>
      </c>
    </row>
    <row r="27" spans="3:10" x14ac:dyDescent="0.3">
      <c r="C27" s="7" t="s">
        <v>3</v>
      </c>
      <c r="D27" s="2">
        <f>+D25</f>
        <v>-116000</v>
      </c>
      <c r="E27" s="2">
        <f>SUM(E26)</f>
        <v>0</v>
      </c>
      <c r="F27" s="2">
        <f t="shared" ref="F27" si="3">SUM(F26)</f>
        <v>0</v>
      </c>
      <c r="G27" s="2">
        <f t="shared" ref="G27" si="4">SUM(G26)</f>
        <v>0</v>
      </c>
      <c r="H27" s="2">
        <f t="shared" ref="H27" si="5">SUM(H26)</f>
        <v>0</v>
      </c>
      <c r="I27" s="2">
        <f t="shared" ref="I27" si="6">SUM(I26)</f>
        <v>0</v>
      </c>
      <c r="J27" s="2">
        <f t="shared" ref="J27" si="7">SUM(J26)</f>
        <v>150000</v>
      </c>
    </row>
    <row r="28" spans="3:10" x14ac:dyDescent="0.3">
      <c r="C28" s="56" t="s">
        <v>21</v>
      </c>
      <c r="D28" s="57">
        <f>+D27</f>
        <v>-116000</v>
      </c>
      <c r="E28" s="57">
        <f>+D28+E27</f>
        <v>-116000</v>
      </c>
      <c r="F28" s="57">
        <f t="shared" ref="F28" si="8">+E28+F27</f>
        <v>-116000</v>
      </c>
      <c r="G28" s="57">
        <f t="shared" ref="G28" si="9">+F28+G27</f>
        <v>-116000</v>
      </c>
      <c r="H28" s="57">
        <f>+G28+H27</f>
        <v>-116000</v>
      </c>
      <c r="I28" s="59">
        <f t="shared" ref="I28" si="10">+H28+I27</f>
        <v>-116000</v>
      </c>
      <c r="J28" s="59">
        <f>+I24+I28+J27</f>
        <v>34005</v>
      </c>
    </row>
    <row r="29" spans="3:10" x14ac:dyDescent="0.3">
      <c r="C29" s="47"/>
      <c r="D29" s="48"/>
      <c r="E29" s="55"/>
      <c r="F29" s="55"/>
      <c r="G29" s="55"/>
      <c r="H29" s="55"/>
      <c r="I29" s="55"/>
      <c r="J29" s="55"/>
    </row>
    <row r="30" spans="3:10" x14ac:dyDescent="0.3">
      <c r="C30" s="47"/>
      <c r="D30" s="48"/>
      <c r="E30" s="55"/>
      <c r="F30" s="55"/>
      <c r="G30" s="55"/>
      <c r="H30" s="55"/>
      <c r="I30" s="55"/>
      <c r="J30" s="55"/>
    </row>
    <row r="31" spans="3:10" x14ac:dyDescent="0.3">
      <c r="C31" s="1" t="s">
        <v>27</v>
      </c>
      <c r="D31" s="3">
        <v>0.03</v>
      </c>
    </row>
    <row r="33" spans="3:5" x14ac:dyDescent="0.3">
      <c r="D33" s="61" t="s">
        <v>25</v>
      </c>
      <c r="E33" s="61" t="s">
        <v>26</v>
      </c>
    </row>
    <row r="34" spans="3:5" x14ac:dyDescent="0.3">
      <c r="C34" s="62" t="s">
        <v>7</v>
      </c>
      <c r="D34" s="5">
        <f>+NPV($D$31,E20:J20)+D20</f>
        <v>3318.9669281287934</v>
      </c>
      <c r="E34" s="5">
        <f>+NPV($D$31,E27:J27)+D27</f>
        <v>9622.6385025481432</v>
      </c>
    </row>
    <row r="35" spans="3:5" x14ac:dyDescent="0.3">
      <c r="C35" s="62" t="s">
        <v>5</v>
      </c>
      <c r="D35" s="9">
        <f>IRR(D20:J20)</f>
        <v>4.9132631225934587E-2</v>
      </c>
      <c r="E35" s="9">
        <f>IRR(D27:J27)</f>
        <v>4.3771765874879742E-2</v>
      </c>
    </row>
    <row r="36" spans="3:5" x14ac:dyDescent="0.3">
      <c r="C36" s="63" t="s">
        <v>28</v>
      </c>
      <c r="D36" s="1">
        <f>+H17-H21/I20</f>
        <v>4.2</v>
      </c>
      <c r="E36" s="60">
        <f>+I24-I28/J27</f>
        <v>5.7733333333333334</v>
      </c>
    </row>
    <row r="39" spans="3:5" x14ac:dyDescent="0.3">
      <c r="C39" s="47" t="s">
        <v>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D04A-A4A3-4126-9865-0DE20A948C54}">
  <dimension ref="C16"/>
  <sheetViews>
    <sheetView topLeftCell="A7" workbookViewId="0">
      <selection activeCell="C16" sqref="C16"/>
    </sheetView>
  </sheetViews>
  <sheetFormatPr baseColWidth="10" defaultRowHeight="14.4" x14ac:dyDescent="0.3"/>
  <cols>
    <col min="3" max="3" width="12.33203125" customWidth="1"/>
  </cols>
  <sheetData>
    <row r="16" spans="3:3" ht="21" x14ac:dyDescent="0.4">
      <c r="C16" s="64" t="s">
        <v>29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E240-86A0-4064-BAD5-AFF10F124144}">
  <dimension ref="C8"/>
  <sheetViews>
    <sheetView workbookViewId="0">
      <selection activeCell="C8" sqref="C8"/>
    </sheetView>
  </sheetViews>
  <sheetFormatPr baseColWidth="10" defaultRowHeight="14.4" x14ac:dyDescent="0.3"/>
  <sheetData>
    <row r="8" spans="3:3" ht="21" x14ac:dyDescent="0.4">
      <c r="C8" s="64"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Ejercicio 1</vt:lpstr>
      <vt:lpstr>Ejercicio 2</vt:lpstr>
      <vt:lpstr>Ejercicio 3</vt:lpstr>
      <vt:lpstr>Ejercicio 4</vt:lpstr>
      <vt:lpstr>Ejercicio 5</vt:lpstr>
      <vt:lpstr>Ejercicio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Luz</dc:creator>
  <cp:lastModifiedBy>Luz</cp:lastModifiedBy>
  <dcterms:created xsi:type="dcterms:W3CDTF">2022-11-01T20:21:56Z</dcterms:created>
  <dcterms:modified xsi:type="dcterms:W3CDTF">2022-11-08T21:06:52Z</dcterms:modified>
</cp:coreProperties>
</file>