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155" activeTab="2"/>
  </bookViews>
  <sheets>
    <sheet name="Inicio" sheetId="2" r:id="rId1"/>
    <sheet name="Presupuesto mensual personal" sheetId="1" r:id="rId2"/>
    <sheet name="Talento Humano" sheetId="3" r:id="rId3"/>
    <sheet name="Recursos tecnicos" sheetId="4" r:id="rId4"/>
    <sheet name="otros recursos" sheetId="5" r:id="rId5"/>
    <sheet name="Total" sheetId="6" r:id="rId6"/>
    <sheet name="Hoja5" sheetId="7" r:id="rId7"/>
  </sheets>
  <definedNames>
    <definedName name="_xlnm.Print_Area" localSheetId="1">'Presupuesto mensual personal'!$A$1:$L$61</definedName>
    <definedName name="_xlnm.Print_Area" localSheetId="2">'Talento Humano'!$A$1:$G$7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3" l="1"/>
  <c r="B1" i="6" l="1"/>
  <c r="C12" i="1"/>
  <c r="C7" i="1"/>
  <c r="H4" i="1" s="1"/>
  <c r="I30" i="1"/>
  <c r="I28" i="1"/>
  <c r="D30" i="1"/>
  <c r="D31" i="1" s="1"/>
  <c r="I25" i="1"/>
  <c r="E16" i="1"/>
  <c r="E17" i="1"/>
  <c r="E18" i="1"/>
  <c r="E19" i="1"/>
  <c r="E20" i="1"/>
  <c r="E21" i="1"/>
  <c r="E22" i="1"/>
  <c r="E23" i="1"/>
  <c r="D24" i="1"/>
  <c r="C24" i="1"/>
  <c r="E15" i="1"/>
  <c r="B2" i="6" l="1"/>
  <c r="C3" i="6" s="1"/>
  <c r="G7" i="3"/>
  <c r="G5" i="5"/>
  <c r="G4" i="5"/>
  <c r="G3" i="5"/>
  <c r="G4" i="3"/>
  <c r="G5" i="3"/>
  <c r="G6" i="3"/>
  <c r="G6" i="4"/>
  <c r="D7" i="3"/>
  <c r="C7" i="3"/>
  <c r="E24" i="1" l="1"/>
  <c r="E28" i="1" l="1"/>
  <c r="E29" i="1"/>
  <c r="E27" i="1"/>
  <c r="H6" i="1" l="1"/>
  <c r="H8" i="1" s="1"/>
  <c r="I32" i="1" l="1"/>
  <c r="J17" i="1"/>
  <c r="I18" i="1"/>
  <c r="J16" i="1"/>
  <c r="J23" i="1"/>
  <c r="J24" i="1"/>
  <c r="H18" i="1" l="1"/>
  <c r="C30" i="1"/>
  <c r="E30" i="1" s="1"/>
  <c r="E31" i="1" s="1"/>
  <c r="J15" i="1"/>
  <c r="J18" i="1"/>
  <c r="C31" i="1" l="1"/>
  <c r="H25" i="1"/>
  <c r="D34" i="1"/>
  <c r="E34" i="1" s="1"/>
  <c r="E35" i="1" s="1"/>
  <c r="J25" i="1"/>
  <c r="J22" i="1"/>
  <c r="C34" i="1"/>
</calcChain>
</file>

<file path=xl/sharedStrings.xml><?xml version="1.0" encoding="utf-8"?>
<sst xmlns="http://schemas.openxmlformats.org/spreadsheetml/2006/main" count="328" uniqueCount="167">
  <si>
    <t>Use esta hoja de cálculo de presupuesto mensual personal para realizar un seguimiento de sus ingresos mensuales previstos y reales, así como de sus gastos mensuales previstos y reales.</t>
  </si>
  <si>
    <t>Escriba los gastos realizados divididos en diferentes categorías en las tablas correspondientes.</t>
  </si>
  <si>
    <t>El saldo previsto, el saldo real y la diferencia se calculan automáticamente.</t>
  </si>
  <si>
    <t>Nota: </t>
  </si>
  <si>
    <t>Se facilitan instrucciones adicionales en la columna A de la hoja de cálculo PRESUPUESTO MENSUAL PERSONAL. Este texto se ha ocultado a propósito. Para eliminar el texto, seleccione la columna A y, a continuación, ELIMINAR. Para mostrar el texto, seleccione la columna A y, a continuación, cambie el color de fuente.</t>
  </si>
  <si>
    <t>Para obtener más información sobre las tablas de la hoja de cálculo, presione las teclas MAYÚS y F10 dentro de una tabla, seleccione la opción TABLA y, a continuación, TEXTO ALTERNATIVO.</t>
  </si>
  <si>
    <t>Cree un presupuesto mensual personal en esta hoja de cálculo. Encontrará instrucciones útiles sobre cómo usar esta hoja de cálculo en las celdas de esta columna. Presione la flecha abajo para empezar.</t>
  </si>
  <si>
    <t>El título de esta hoja de cálculo se encuentra en la celda de la derecha. La instrucción siguiente se encuentra en la celda A5.</t>
  </si>
  <si>
    <t>La etiqueta Ingresos mensuales previstos se encuentra en la celda de la derecha. Escriba el Ingreso 1 en la celda C5 y el Ingreso adicional en la C6 para calcular el total de ingresos mensuales en la celda C7. La instrucción siguiente se encuentra en la celda A7.</t>
  </si>
  <si>
    <t>El saldo previsto se calcula automáticamente en la celda H4; el saldo real, en la H6; y la diferencia, en la celda H8. La instrucción siguiente se encuentra en la celda A9.</t>
  </si>
  <si>
    <t>La etiqueta Ingresos mensuales reales se encuentra en la celda de la derecha. Escriba el Ingreso 1 en la celda C10 y el Ingreso adicional en la C11 para calcular el total de ingresos mensuales en la celda C12. La instrucción siguiente se encuentra en la celda A14.</t>
  </si>
  <si>
    <t>Escriba la información en la tabla Alojamiento, empezando por la celda de la derecha y en la tabla Entretenimiento, empezando por la celda G14. La instrucción siguiente se encuentra en la celda A27.</t>
  </si>
  <si>
    <t>Escriba la información en la tabla Transporte, empezando por la celda de la derecha y en la tabla Préstamos, empezando por la celda G26. La instrucción siguiente se encuentra en la celda A37.</t>
  </si>
  <si>
    <t>Escriba la información en la tabla Seguro, empezando por la celda de la derecha y en la tabla Impuestos, empezando por la celda G35. La instrucción siguiente se encuentra en la celda A44.</t>
  </si>
  <si>
    <t>Escriba la información en la tabla Comida, empezando por la celda de la derecha y en la tabla Ahorros, empezando por la celda G42. La instrucción siguiente se encuentra en la celda A50.</t>
  </si>
  <si>
    <t>Escriba la información en la tabla Mascotas, empezando por la celda de la derecha y en la tabla Regalos, empezando por la celda G48. La instrucción siguiente se encuentra en la celda A58.</t>
  </si>
  <si>
    <t>Escriba la información en la tabla Cuidado personal, empezando por la celda de la derecha y en la tabla Legal, empezando por la celda G54. La instrucción siguiente se encuentra en la celda A61.</t>
  </si>
  <si>
    <t>El total de gastos previstos se calcula automáticamente en la celda J61; el total del gasto real, en la J63; y la diferencia total, en la celda J65.</t>
  </si>
  <si>
    <t>Ingresos mensuales previstos</t>
  </si>
  <si>
    <t>Ingreso 1</t>
  </si>
  <si>
    <t>Ingresos adicionales</t>
  </si>
  <si>
    <t>Total de ingresos mensuales</t>
  </si>
  <si>
    <t>Ingresos mensuales reales</t>
  </si>
  <si>
    <t>Electricidad</t>
  </si>
  <si>
    <t>Suministros</t>
  </si>
  <si>
    <t>Otros</t>
  </si>
  <si>
    <t>Subtotal</t>
  </si>
  <si>
    <t>SEGURO</t>
  </si>
  <si>
    <t>Coste previsto</t>
  </si>
  <si>
    <t>Costo real</t>
  </si>
  <si>
    <t>Saldo previsto
(Ingresos previstos menos gastos)</t>
  </si>
  <si>
    <t>Saldo real
(Ingresos reales menos gastos)</t>
  </si>
  <si>
    <t>Diferencia
(Real menos previsto)</t>
  </si>
  <si>
    <t>Coste estimado total</t>
  </si>
  <si>
    <t>Coste real total</t>
  </si>
  <si>
    <t>Diferencia total</t>
  </si>
  <si>
    <t xml:space="preserve">PERSONAL </t>
  </si>
  <si>
    <t>ADMINISTRACION</t>
  </si>
  <si>
    <t>DESARROLLADOR SOFTWARE</t>
  </si>
  <si>
    <t>PROGRAMADOR SOFTWARE</t>
  </si>
  <si>
    <t>INSUMOS</t>
  </si>
  <si>
    <t>APLICATIVO</t>
  </si>
  <si>
    <t>ELEMENTO COMPUTARIZADO</t>
  </si>
  <si>
    <t>MEMORIA RAM</t>
  </si>
  <si>
    <t>Pago de impuestos</t>
  </si>
  <si>
    <t>Gastos por inventario</t>
  </si>
  <si>
    <t>iva producto</t>
  </si>
  <si>
    <t>TOTAL</t>
  </si>
  <si>
    <t>VENTAS INVERSIONES</t>
  </si>
  <si>
    <t xml:space="preserve">GANANCIAS </t>
  </si>
  <si>
    <t>VALOR VENTA</t>
  </si>
  <si>
    <t>ACTIVOS EN  VENTAS</t>
  </si>
  <si>
    <t>ANALISTA</t>
  </si>
  <si>
    <t>ADMINISTRADOR DE BASE DE DATOS</t>
  </si>
  <si>
    <t>DISEÑADOR</t>
  </si>
  <si>
    <t>TALENTO HUMANO</t>
  </si>
  <si>
    <t>Concepto</t>
  </si>
  <si>
    <t>Descripción</t>
  </si>
  <si>
    <t>Nº</t>
  </si>
  <si>
    <t>Cant/horas</t>
  </si>
  <si>
    <t>Valor Unitario </t>
  </si>
  <si>
    <t>N/A</t>
  </si>
  <si>
    <t>Valor Total</t>
  </si>
  <si>
    <t>Analista</t>
  </si>
  <si>
    <t>Es la persona encargada de hacer la recolección de la información, plantear posibles soluciones y establecer reglas del negocio según lo interpretado.</t>
  </si>
  <si>
    <t>X</t>
  </si>
  <si>
    <t>Programador</t>
  </si>
  <si>
    <t>Su función es hacer la codificación del  software de parte del ‘backend’ implantando reglas de negocio en el lenguaje de programación c#.</t>
  </si>
  <si>
    <t>Administrador de base de datos</t>
  </si>
  <si>
    <t>Es el encargado de hacer la lógica de negocio plasmada en la base de datos, además de definir tipos de datos.</t>
  </si>
  <si>
    <t>Encargados de la arquitectura del software y modelamiento de datos</t>
  </si>
  <si>
    <t>TOTAL TALENTO HUMANO</t>
  </si>
  <si>
    <t>RECURSOS TÉCNICOS/TECNOLÓGICOS</t>
  </si>
  <si>
    <t>Equipo</t>
  </si>
  <si>
    <t>Cant</t>
  </si>
  <si>
    <t>No. Horas</t>
  </si>
  <si>
    <t>Valor/Hora</t>
  </si>
  <si>
    <t>Total</t>
  </si>
  <si>
    <t>Equipos de cómputo.</t>
  </si>
  <si>
    <t>2 a 4</t>
  </si>
  <si>
    <t>Todo el tiempo.</t>
  </si>
  <si>
    <t>Software</t>
  </si>
  <si>
    <t>Licencias de herramientas que faciliten el desarrollo. </t>
  </si>
  <si>
    <t>1 o 2</t>
  </si>
  <si>
    <t>Otros recursos</t>
  </si>
  <si>
    <t>Son los recursos técnicos y tecnológicos que no hayan sido mencionados.</t>
  </si>
  <si>
    <t>TOTAL RECURSOS TÉCNICOS/TECNOLÓGICOS</t>
  </si>
  <si>
    <t>4 o 6</t>
  </si>
  <si>
    <t>OTROS RECURSOS</t>
  </si>
  <si>
    <t>Valor Unitario</t>
  </si>
  <si>
    <t> Papelería</t>
  </si>
  <si>
    <t>Son todos los implementos necesitados para hacer un análisis más detallado en papel, como: esferos, marcadores, libretas, entre otros. </t>
  </si>
  <si>
    <t>Papelería</t>
  </si>
  <si>
    <t>Implementos necesarios para la entrega de parte de la documentación del proyecto: folder.</t>
  </si>
  <si>
    <t>TOTAL OTROS GASTOS</t>
  </si>
  <si>
    <t>TOTAL GATOS</t>
  </si>
  <si>
    <t>IMPREVISTOS 15%</t>
  </si>
  <si>
    <t>TOTAL PROYECTO ( AvalPro  )</t>
  </si>
  <si>
    <t>Nombre de tarea</t>
  </si>
  <si>
    <t>Trabajo</t>
  </si>
  <si>
    <t>Duración</t>
  </si>
  <si>
    <t>proyecto institucional</t>
  </si>
  <si>
    <t>504 horas</t>
  </si>
  <si>
    <t>89 días</t>
  </si>
  <si>
    <t>1.Analisis</t>
  </si>
  <si>
    <t>248 horas</t>
  </si>
  <si>
    <t>15 días</t>
  </si>
  <si>
    <t>1.1 componente metodologico</t>
  </si>
  <si>
    <t>0 horas</t>
  </si>
  <si>
    <t>1 día</t>
  </si>
  <si>
    <t>1.1.1 nombre del proyecto</t>
  </si>
  <si>
    <t>8 horas</t>
  </si>
  <si>
    <t>1.1.2 Objetivo General</t>
  </si>
  <si>
    <t>1.1.3 Objetivos Especificos</t>
  </si>
  <si>
    <t>1.1.4 planteamiento del problema</t>
  </si>
  <si>
    <t>1.1.5 alcance del proyecto</t>
  </si>
  <si>
    <t>1.1.6 Justificacion</t>
  </si>
  <si>
    <t>1.2 levantamiento de informacion</t>
  </si>
  <si>
    <t>120 horas</t>
  </si>
  <si>
    <t>3 días</t>
  </si>
  <si>
    <t>24 horas</t>
  </si>
  <si>
    <t>1.2.1 entrevistas</t>
  </si>
  <si>
    <t>32 horas</t>
  </si>
  <si>
    <t>2 días</t>
  </si>
  <si>
    <t>16 horas</t>
  </si>
  <si>
    <t>1.2.2 observaciones</t>
  </si>
  <si>
    <t>1.2.3 encuesta</t>
  </si>
  <si>
    <t>48 horas</t>
  </si>
  <si>
    <t>2 planeacion</t>
  </si>
  <si>
    <t>184 horas</t>
  </si>
  <si>
    <t>62 días</t>
  </si>
  <si>
    <t>2.1 informe requerimiento (estandar IEEE830)</t>
  </si>
  <si>
    <t>6 días</t>
  </si>
  <si>
    <t>2.1.1 requerimientos funcionales</t>
  </si>
  <si>
    <t>2.1.2 Requerimientos No funcionales.</t>
  </si>
  <si>
    <t>2.1.3 Especificaciones de casos de uso</t>
  </si>
  <si>
    <t>2.2 Mapa de procesos.</t>
  </si>
  <si>
    <t>2.2.1 Mapa de procesos.</t>
  </si>
  <si>
    <t>2.2.2 Diagrama de flujo de proceso BPMN</t>
  </si>
  <si>
    <t>2.3 Modelo Entidad Relación.</t>
  </si>
  <si>
    <t>2.3.1 MER.</t>
  </si>
  <si>
    <t>3. Ejecución:</t>
  </si>
  <si>
    <t>72 horas</t>
  </si>
  <si>
    <t>21 días</t>
  </si>
  <si>
    <t>3.1 Base de Datos.</t>
  </si>
  <si>
    <t>3.1.1 Construcción de la Base de Datos.</t>
  </si>
  <si>
    <t>3.1.2 Datos insertados en la Base de Datos.</t>
  </si>
  <si>
    <t>3.1.3 Consultas y Joins en la Base de Datos.</t>
  </si>
  <si>
    <t>3.2 Prototipo no funcional.</t>
  </si>
  <si>
    <t>3.2.1 Mockup.</t>
  </si>
  <si>
    <t>3.3 Codificación y manejo de CRUD.</t>
  </si>
  <si>
    <t>3.3.1 Conexión base de datos.</t>
  </si>
  <si>
    <t>3.3.2 Crud funcional módulos del sistema.</t>
  </si>
  <si>
    <t>3.2.1 Caso de uso 001</t>
  </si>
  <si>
    <t>3.2.2 Caso de uso n..</t>
  </si>
  <si>
    <t>4. Evaluación</t>
  </si>
  <si>
    <t>4.1 Modelo De Calidad</t>
  </si>
  <si>
    <t>4.2 Construcción de manuales</t>
  </si>
  <si>
    <t>4.2.1 Usuario</t>
  </si>
  <si>
    <t>4.2.2 Operación.</t>
  </si>
  <si>
    <t>ANDRES RODRIGUEZ</t>
  </si>
  <si>
    <t>HEIDY GUARNIZO</t>
  </si>
  <si>
    <t>GILBERT SALCEDO</t>
  </si>
  <si>
    <t>Diseñador</t>
  </si>
  <si>
    <t>Windows 10, memoria RAM 8 GB 500 GB de DISCO DURO</t>
  </si>
  <si>
    <t>INVENTORY MANAGEMENT_INVENTARIO</t>
  </si>
  <si>
    <t>Presupuesto en Inventory Management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</si>
</sst>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0\ &quot;€&quot;;[Red]\-#,##0.00\ &quot;€&quot;"/>
    <numFmt numFmtId="165" formatCode="_-* #,##0\ &quot;€&quot;_-;\-* #,##0\ &quot;€&quot;_-;_-* &quot;-&quot;\ &quot;€&quot;_-;_-@_-"/>
    <numFmt numFmtId="166" formatCode="_-* #,##0.00\ &quot;€&quot;_-;\-* #,##0.00\ &quot;€&quot;_-;_-* &quot;-&quot;??\ &quot;€&quot;_-;_-@_-"/>
    <numFmt numFmtId="167" formatCode="_(* #,##0_);_(* \(#,##0\);_(* &quot;-&quot;_);_(@_)"/>
    <numFmt numFmtId="168" formatCode="_(* #,##0.00_);_(* \(#,##0.00\);_(* &quot;-&quot;??_);_(@_)"/>
    <numFmt numFmtId="169" formatCode="[&lt;=9999999]###\-####;\(###\)\ ###\-####"/>
    <numFmt numFmtId="170" formatCode="_-[$$-240A]* #,##0.00_-;\-[$$-240A]* #,##0.00_-;_-[$$-240A]* &quot;-&quot;??_-;_-@_-"/>
    <numFmt numFmtId="171" formatCode="_-[$$-240A]* #,##0_-;\-[$$-240A]* #,##0_-;_-[$$-240A]* &quot;-&quot;??_-;_-@_-"/>
    <numFmt numFmtId="172" formatCode="_-[$$-240A]* #,##0_-;\-[$$-240A]* #,##0_-;_-[$$-240A]* &quot;-&quot;_-;_-@_-"/>
  </numFmts>
  <fonts count="41">
    <font>
      <sz val="10"/>
      <color theme="1" tint="0.24994659260841701"/>
      <name val="Lucida Sans"/>
      <family val="2"/>
      <scheme val="minor"/>
    </font>
    <font>
      <sz val="11"/>
      <color theme="1"/>
      <name val="Lucida Sans"/>
      <family val="2"/>
      <scheme val="minor"/>
    </font>
    <font>
      <sz val="11"/>
      <color theme="1"/>
      <name val="Lucida Sans"/>
      <family val="2"/>
      <scheme val="minor"/>
    </font>
    <font>
      <sz val="10"/>
      <color theme="1" tint="0.24994659260841701"/>
      <name val="Rockwell"/>
      <family val="2"/>
      <scheme val="major"/>
    </font>
    <font>
      <b/>
      <sz val="10"/>
      <color theme="1" tint="0.24994659260841701"/>
      <name val="Rockwell"/>
      <family val="2"/>
      <scheme val="major"/>
    </font>
    <font>
      <sz val="22"/>
      <color theme="3" tint="0.24994659260841701"/>
      <name val="Rockwell"/>
      <family val="2"/>
      <scheme val="major"/>
    </font>
    <font>
      <sz val="11"/>
      <color theme="0"/>
      <name val="Lucida Sans"/>
      <family val="2"/>
      <scheme val="minor"/>
    </font>
    <font>
      <sz val="11"/>
      <color theme="1" tint="0.24994659260841701"/>
      <name val="Lucida Sans"/>
      <family val="2"/>
      <scheme val="minor"/>
    </font>
    <font>
      <b/>
      <sz val="11"/>
      <color theme="1" tint="0.24994659260841701"/>
      <name val="Lucida Sans"/>
      <family val="2"/>
      <scheme val="minor"/>
    </font>
    <font>
      <sz val="16"/>
      <color theme="5" tint="-0.499984740745262"/>
      <name val="Rockwell"/>
      <family val="1"/>
      <scheme val="major"/>
    </font>
    <font>
      <sz val="12"/>
      <name val="Lucida Sans"/>
      <family val="2"/>
      <charset val="238"/>
      <scheme val="minor"/>
    </font>
    <font>
      <sz val="11"/>
      <color theme="4" tint="-0.499984740745262"/>
      <name val="Lucida Sans"/>
      <family val="2"/>
      <scheme val="minor"/>
    </font>
    <font>
      <sz val="14"/>
      <color theme="0"/>
      <name val="Rockwell"/>
      <family val="1"/>
      <scheme val="major"/>
    </font>
    <font>
      <b/>
      <sz val="12"/>
      <name val="Lucida Sans"/>
      <family val="2"/>
      <charset val="238"/>
      <scheme val="minor"/>
    </font>
    <font>
      <sz val="36"/>
      <color theme="5" tint="-0.499984740745262"/>
      <name val="Rockwell"/>
      <family val="2"/>
      <scheme val="major"/>
    </font>
    <font>
      <sz val="12"/>
      <color theme="1" tint="0.24994659260841701"/>
      <name val="Lucida Sans"/>
      <family val="2"/>
      <scheme val="minor"/>
    </font>
    <font>
      <sz val="12"/>
      <color theme="1" tint="0.24994659260841701"/>
      <name val="Rockwell"/>
      <family val="1"/>
      <scheme val="major"/>
    </font>
    <font>
      <b/>
      <sz val="12"/>
      <color theme="1" tint="0.24994659260841701"/>
      <name val="Lucida Sans"/>
      <family val="2"/>
      <charset val="238"/>
      <scheme val="minor"/>
    </font>
    <font>
      <sz val="10"/>
      <color theme="1" tint="0.24994659260841701"/>
      <name val="Lucida Sans"/>
      <family val="2"/>
      <scheme val="minor"/>
    </font>
    <font>
      <sz val="18"/>
      <color theme="3"/>
      <name val="Rockwell"/>
      <family val="2"/>
      <scheme val="major"/>
    </font>
    <font>
      <b/>
      <sz val="11"/>
      <color theme="3"/>
      <name val="Lucida Sans"/>
      <family val="2"/>
      <scheme val="minor"/>
    </font>
    <font>
      <sz val="11"/>
      <color rgb="FF006100"/>
      <name val="Lucida Sans"/>
      <family val="2"/>
      <scheme val="minor"/>
    </font>
    <font>
      <sz val="11"/>
      <color rgb="FF9C0006"/>
      <name val="Lucida Sans"/>
      <family val="2"/>
      <scheme val="minor"/>
    </font>
    <font>
      <sz val="11"/>
      <color rgb="FF9C5700"/>
      <name val="Lucida Sans"/>
      <family val="2"/>
      <scheme val="minor"/>
    </font>
    <font>
      <sz val="11"/>
      <color rgb="FF3F3F76"/>
      <name val="Lucida Sans"/>
      <family val="2"/>
      <scheme val="minor"/>
    </font>
    <font>
      <b/>
      <sz val="11"/>
      <color rgb="FF3F3F3F"/>
      <name val="Lucida Sans"/>
      <family val="2"/>
      <scheme val="minor"/>
    </font>
    <font>
      <b/>
      <sz val="11"/>
      <color rgb="FFFA7D00"/>
      <name val="Lucida Sans"/>
      <family val="2"/>
      <scheme val="minor"/>
    </font>
    <font>
      <sz val="11"/>
      <color rgb="FFFA7D00"/>
      <name val="Lucida Sans"/>
      <family val="2"/>
      <scheme val="minor"/>
    </font>
    <font>
      <b/>
      <sz val="11"/>
      <color theme="0"/>
      <name val="Lucida Sans"/>
      <family val="2"/>
      <scheme val="minor"/>
    </font>
    <font>
      <sz val="11"/>
      <color rgb="FFFF0000"/>
      <name val="Lucida Sans"/>
      <family val="2"/>
      <scheme val="minor"/>
    </font>
    <font>
      <i/>
      <sz val="11"/>
      <color rgb="FF7F7F7F"/>
      <name val="Lucida Sans"/>
      <family val="2"/>
      <scheme val="minor"/>
    </font>
    <font>
      <b/>
      <sz val="11"/>
      <color theme="1"/>
      <name val="Lucida Sans"/>
      <family val="2"/>
      <scheme val="minor"/>
    </font>
    <font>
      <sz val="12"/>
      <color rgb="FF000000"/>
      <name val="Times New Roman"/>
      <family val="1"/>
    </font>
    <font>
      <b/>
      <sz val="12"/>
      <color rgb="FF000000"/>
      <name val="Times New Roman"/>
      <family val="1"/>
    </font>
    <font>
      <sz val="10"/>
      <color rgb="FF1E395B"/>
      <name val="Calibri"/>
      <family val="2"/>
    </font>
    <font>
      <b/>
      <sz val="11"/>
      <color rgb="FF000000"/>
      <name val="Calibri"/>
      <family val="2"/>
    </font>
    <font>
      <sz val="11"/>
      <color rgb="FF000000"/>
      <name val="Calibri"/>
      <family val="2"/>
    </font>
    <font>
      <i/>
      <sz val="11"/>
      <color rgb="FF000000"/>
      <name val="Calibri"/>
      <family val="2"/>
    </font>
    <font>
      <sz val="11"/>
      <color theme="1" tint="0.24994659260841701"/>
      <name val="Calibri"/>
      <family val="2"/>
    </font>
    <font>
      <b/>
      <sz val="12"/>
      <color theme="1" tint="0.24994659260841701"/>
      <name val="Lucida Sans"/>
      <family val="2"/>
      <scheme val="minor"/>
    </font>
    <font>
      <sz val="10"/>
      <color theme="0"/>
      <name val="Lucida Sans"/>
      <family val="2"/>
      <scheme val="minor"/>
    </font>
  </fonts>
  <fills count="49">
    <fill>
      <patternFill patternType="none"/>
    </fill>
    <fill>
      <patternFill patternType="gray125"/>
    </fill>
    <fill>
      <patternFill patternType="solid">
        <fgColor theme="6" tint="0.79998168889431442"/>
        <bgColor indexed="64"/>
      </patternFill>
    </fill>
    <fill>
      <patternFill patternType="solid">
        <fgColor theme="4"/>
        <bgColor indexed="64"/>
      </patternFill>
    </fill>
    <fill>
      <patternFill patternType="solid">
        <fgColor theme="6" tint="-0.49998474074526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7"/>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8D08D"/>
        <bgColor indexed="64"/>
      </patternFill>
    </fill>
    <fill>
      <patternFill patternType="solid">
        <fgColor rgb="FFDAE7F5"/>
        <bgColor indexed="64"/>
      </patternFill>
    </fill>
    <fill>
      <patternFill patternType="solid">
        <fgColor rgb="FFFFFFFF"/>
        <bgColor indexed="64"/>
      </patternFill>
    </fill>
    <fill>
      <patternFill patternType="solid">
        <fgColor rgb="FFE2EFD9"/>
        <bgColor indexed="64"/>
      </patternFill>
    </fill>
    <fill>
      <patternFill patternType="solid">
        <fgColor rgb="FF8EAADB"/>
        <bgColor indexed="64"/>
      </patternFill>
    </fill>
    <fill>
      <patternFill patternType="solid">
        <fgColor rgb="FFD9E2F3"/>
        <bgColor indexed="64"/>
      </patternFill>
    </fill>
    <fill>
      <patternFill patternType="solid">
        <fgColor rgb="FFFFD965"/>
        <bgColor indexed="64"/>
      </patternFill>
    </fill>
    <fill>
      <patternFill patternType="solid">
        <fgColor rgb="FFFEF2CB"/>
        <bgColor indexed="64"/>
      </patternFill>
    </fill>
    <fill>
      <patternFill patternType="solid">
        <fgColor rgb="FF9CC2E5"/>
        <bgColor indexed="64"/>
      </patternFill>
    </fill>
    <fill>
      <patternFill patternType="solid">
        <fgColor rgb="FFDEEAF6"/>
        <bgColor indexed="64"/>
      </patternFill>
    </fill>
  </fills>
  <borders count="26">
    <border>
      <left/>
      <right/>
      <top/>
      <bottom/>
      <diagonal/>
    </border>
    <border>
      <left/>
      <right/>
      <top/>
      <bottom style="medium">
        <color theme="4" tint="-0.24994659260841701"/>
      </bottom>
      <diagonal/>
    </border>
    <border>
      <left/>
      <right/>
      <top/>
      <bottom style="thick">
        <color theme="4" tint="0.499984740745262"/>
      </bottom>
      <diagonal/>
    </border>
    <border>
      <left/>
      <right/>
      <top/>
      <bottom style="medium">
        <color theme="4" tint="0.39997558519241921"/>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right/>
      <top style="thin">
        <color theme="0"/>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9EB6CE"/>
      </left>
      <right style="medium">
        <color rgb="FF9EB6CE"/>
      </right>
      <top style="medium">
        <color rgb="FF9EB6CE"/>
      </top>
      <bottom style="medium">
        <color rgb="FF9EB6CE"/>
      </bottom>
      <diagonal/>
    </border>
    <border>
      <left style="medium">
        <color rgb="FFCCCCCC"/>
      </left>
      <right style="medium">
        <color rgb="FF9EB6CE"/>
      </right>
      <top style="medium">
        <color rgb="FF9EB6CE"/>
      </top>
      <bottom style="medium">
        <color rgb="FF9EB6CE"/>
      </bottom>
      <diagonal/>
    </border>
    <border>
      <left style="medium">
        <color rgb="FF9EB6CE"/>
      </left>
      <right style="medium">
        <color rgb="FF9EB6CE"/>
      </right>
      <top style="medium">
        <color rgb="FFCCCCCC"/>
      </top>
      <bottom style="medium">
        <color rgb="FF9EB6CE"/>
      </bottom>
      <diagonal/>
    </border>
    <border>
      <left style="medium">
        <color rgb="FFCCCCCC"/>
      </left>
      <right style="medium">
        <color rgb="FF9EB6CE"/>
      </right>
      <top style="medium">
        <color rgb="FFCCCCCC"/>
      </top>
      <bottom style="medium">
        <color rgb="FF9EB6CE"/>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s>
  <cellStyleXfs count="49">
    <xf numFmtId="0" fontId="0" fillId="0" borderId="0"/>
    <xf numFmtId="0" fontId="5" fillId="0" borderId="1" applyNumberFormat="0" applyFill="0" applyAlignment="0" applyProtection="0"/>
    <xf numFmtId="0" fontId="3" fillId="0" borderId="2" applyNumberFormat="0" applyFill="0" applyBorder="0" applyAlignment="0" applyProtection="0"/>
    <xf numFmtId="0" fontId="4" fillId="0" borderId="3" applyNumberFormat="0" applyFill="0" applyBorder="0" applyAlignment="0" applyProtection="0"/>
    <xf numFmtId="169" fontId="11" fillId="0" borderId="0" applyFont="0" applyFill="0" applyBorder="0" applyAlignment="0" applyProtection="0"/>
    <xf numFmtId="14" fontId="11"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166" fontId="18" fillId="0" borderId="0" applyFont="0" applyFill="0" applyBorder="0" applyAlignment="0" applyProtection="0"/>
    <xf numFmtId="165" fontId="18" fillId="0" borderId="0" applyFont="0" applyFill="0" applyBorder="0" applyAlignment="0" applyProtection="0"/>
    <xf numFmtId="9" fontId="18"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8" borderId="0" applyNumberFormat="0" applyBorder="0" applyAlignment="0" applyProtection="0"/>
    <xf numFmtId="0" fontId="22" fillId="9" borderId="0" applyNumberFormat="0" applyBorder="0" applyAlignment="0" applyProtection="0"/>
    <xf numFmtId="0" fontId="23" fillId="10" borderId="0" applyNumberFormat="0" applyBorder="0" applyAlignment="0" applyProtection="0"/>
    <xf numFmtId="0" fontId="24" fillId="11" borderId="8" applyNumberFormat="0" applyAlignment="0" applyProtection="0"/>
    <xf numFmtId="0" fontId="25" fillId="12" borderId="9" applyNumberFormat="0" applyAlignment="0" applyProtection="0"/>
    <xf numFmtId="0" fontId="26" fillId="12" borderId="8" applyNumberFormat="0" applyAlignment="0" applyProtection="0"/>
    <xf numFmtId="0" fontId="27" fillId="0" borderId="10" applyNumberFormat="0" applyFill="0" applyAlignment="0" applyProtection="0"/>
    <xf numFmtId="0" fontId="28" fillId="13" borderId="11" applyNumberFormat="0" applyAlignment="0" applyProtection="0"/>
    <xf numFmtId="0" fontId="29" fillId="0" borderId="0" applyNumberFormat="0" applyFill="0" applyBorder="0" applyAlignment="0" applyProtection="0"/>
    <xf numFmtId="0" fontId="18" fillId="14" borderId="12" applyNumberFormat="0" applyFont="0" applyAlignment="0" applyProtection="0"/>
    <xf numFmtId="0" fontId="30" fillId="0" borderId="0" applyNumberFormat="0" applyFill="0" applyBorder="0" applyAlignment="0" applyProtection="0"/>
    <xf numFmtId="0" fontId="31" fillId="0" borderId="13" applyNumberFormat="0" applyFill="0" applyAlignment="0" applyProtection="0"/>
    <xf numFmtId="0" fontId="6"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6"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6"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6"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6"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105">
    <xf numFmtId="0" fontId="0" fillId="0" borderId="0" xfId="0"/>
    <xf numFmtId="0" fontId="2" fillId="0" borderId="0" xfId="0" applyFont="1"/>
    <xf numFmtId="0" fontId="3" fillId="0" borderId="0" xfId="0" applyFont="1"/>
    <xf numFmtId="0" fontId="7" fillId="0" borderId="0" xfId="0" applyFont="1" applyAlignment="1">
      <alignment vertical="center" wrapText="1"/>
    </xf>
    <xf numFmtId="0" fontId="0" fillId="0" borderId="0" xfId="0" applyAlignment="1">
      <alignment vertical="center"/>
    </xf>
    <xf numFmtId="0" fontId="9" fillId="3" borderId="0" xfId="2" applyFont="1" applyFill="1" applyBorder="1" applyAlignment="1">
      <alignment horizontal="center" vertical="center"/>
    </xf>
    <xf numFmtId="0" fontId="3" fillId="0" borderId="0" xfId="2" applyBorder="1" applyAlignment="1">
      <alignment vertical="center" wrapText="1"/>
    </xf>
    <xf numFmtId="0" fontId="3" fillId="0" borderId="0" xfId="2" applyBorder="1" applyAlignment="1">
      <alignment vertical="center"/>
    </xf>
    <xf numFmtId="0" fontId="3" fillId="0" borderId="0" xfId="2" applyBorder="1" applyAlignment="1">
      <alignment horizontal="left" vertical="center"/>
    </xf>
    <xf numFmtId="0" fontId="10" fillId="2" borderId="4" xfId="2" applyFont="1" applyFill="1" applyBorder="1" applyAlignment="1">
      <alignment vertical="center"/>
    </xf>
    <xf numFmtId="0" fontId="15" fillId="0" borderId="0" xfId="0" applyFont="1" applyAlignment="1">
      <alignment vertical="center"/>
    </xf>
    <xf numFmtId="0" fontId="16" fillId="0" borderId="0" xfId="0" applyFont="1" applyAlignment="1">
      <alignment vertical="center"/>
    </xf>
    <xf numFmtId="0" fontId="15" fillId="0" borderId="0" xfId="0" applyFont="1"/>
    <xf numFmtId="0" fontId="17" fillId="0" borderId="0" xfId="0" applyFont="1" applyAlignment="1">
      <alignment vertical="center"/>
    </xf>
    <xf numFmtId="0" fontId="8" fillId="0" borderId="0" xfId="0" applyFont="1" applyAlignment="1">
      <alignment wrapText="1"/>
    </xf>
    <xf numFmtId="164" fontId="4" fillId="0" borderId="0" xfId="0" applyNumberFormat="1" applyFont="1" applyAlignment="1">
      <alignment vertical="center"/>
    </xf>
    <xf numFmtId="0" fontId="0" fillId="0" borderId="0" xfId="0" applyAlignment="1">
      <alignment horizontal="center"/>
    </xf>
    <xf numFmtId="0" fontId="33" fillId="0" borderId="14" xfId="0" applyFont="1" applyBorder="1" applyAlignment="1">
      <alignment horizontal="center" vertical="center" wrapText="1"/>
    </xf>
    <xf numFmtId="0" fontId="32" fillId="0" borderId="14" xfId="0" applyFont="1" applyBorder="1" applyAlignment="1">
      <alignment vertical="center" wrapText="1"/>
    </xf>
    <xf numFmtId="0" fontId="32" fillId="0" borderId="14" xfId="0" applyFont="1" applyBorder="1" applyAlignment="1">
      <alignment horizontal="center" vertical="center" wrapText="1"/>
    </xf>
    <xf numFmtId="0" fontId="33" fillId="0" borderId="14" xfId="0" applyFont="1" applyBorder="1" applyAlignment="1">
      <alignment vertical="center" wrapText="1"/>
    </xf>
    <xf numFmtId="0" fontId="0" fillId="0" borderId="14" xfId="0" applyBorder="1" applyAlignment="1">
      <alignment vertical="top" wrapText="1"/>
    </xf>
    <xf numFmtId="170" fontId="33" fillId="0" borderId="14" xfId="0" applyNumberFormat="1" applyFont="1" applyBorder="1" applyAlignment="1">
      <alignment horizontal="center" vertical="center" wrapText="1"/>
    </xf>
    <xf numFmtId="170" fontId="32" fillId="0" borderId="14" xfId="0" applyNumberFormat="1" applyFont="1" applyBorder="1" applyAlignment="1">
      <alignment vertical="center" wrapText="1"/>
    </xf>
    <xf numFmtId="170" fontId="0" fillId="0" borderId="14" xfId="0" applyNumberFormat="1" applyBorder="1" applyAlignment="1">
      <alignment vertical="top" wrapText="1"/>
    </xf>
    <xf numFmtId="170" fontId="0" fillId="0" borderId="0" xfId="0" applyNumberFormat="1"/>
    <xf numFmtId="0" fontId="0" fillId="0" borderId="14" xfId="0" applyBorder="1" applyAlignment="1">
      <alignment horizontal="center" vertical="top" wrapText="1"/>
    </xf>
    <xf numFmtId="0" fontId="32" fillId="0" borderId="14" xfId="8" applyNumberFormat="1" applyFont="1" applyBorder="1" applyAlignment="1">
      <alignment horizontal="center" vertical="center" wrapText="1"/>
    </xf>
    <xf numFmtId="170" fontId="32" fillId="0" borderId="14" xfId="0" applyNumberFormat="1" applyFont="1" applyBorder="1" applyAlignment="1">
      <alignment horizontal="right" vertical="center" wrapText="1"/>
    </xf>
    <xf numFmtId="0" fontId="0" fillId="0" borderId="0" xfId="0" applyAlignment="1">
      <alignment horizontal="right"/>
    </xf>
    <xf numFmtId="171" fontId="32" fillId="0" borderId="14" xfId="0" applyNumberFormat="1" applyFont="1" applyBorder="1" applyAlignment="1">
      <alignment horizontal="right" vertical="center" wrapText="1"/>
    </xf>
    <xf numFmtId="0" fontId="34" fillId="40" borderId="15" xfId="0" applyFont="1" applyFill="1" applyBorder="1" applyAlignment="1">
      <alignment vertical="center" wrapText="1"/>
    </xf>
    <xf numFmtId="0" fontId="34" fillId="40" borderId="16" xfId="0" applyFont="1" applyFill="1" applyBorder="1" applyAlignment="1">
      <alignment vertical="center" wrapText="1"/>
    </xf>
    <xf numFmtId="0" fontId="35" fillId="41" borderId="17" xfId="0" applyFont="1" applyFill="1" applyBorder="1" applyAlignment="1">
      <alignment vertical="center" wrapText="1"/>
    </xf>
    <xf numFmtId="0" fontId="35" fillId="41" borderId="18" xfId="0" applyFont="1" applyFill="1" applyBorder="1" applyAlignment="1">
      <alignment horizontal="right" vertical="center" wrapText="1"/>
    </xf>
    <xf numFmtId="0" fontId="35" fillId="41" borderId="18" xfId="0" applyFont="1" applyFill="1" applyBorder="1" applyAlignment="1">
      <alignment vertical="center" wrapText="1"/>
    </xf>
    <xf numFmtId="0" fontId="35" fillId="39" borderId="17" xfId="0" applyFont="1" applyFill="1" applyBorder="1" applyAlignment="1">
      <alignment vertical="center" wrapText="1"/>
    </xf>
    <xf numFmtId="0" fontId="35" fillId="39" borderId="18" xfId="0" applyFont="1" applyFill="1" applyBorder="1" applyAlignment="1">
      <alignment horizontal="right" vertical="center" wrapText="1"/>
    </xf>
    <xf numFmtId="0" fontId="35" fillId="39" borderId="18" xfId="0" applyFont="1" applyFill="1" applyBorder="1" applyAlignment="1">
      <alignment vertical="center" wrapText="1"/>
    </xf>
    <xf numFmtId="0" fontId="36" fillId="42" borderId="17" xfId="0" applyFont="1" applyFill="1" applyBorder="1" applyAlignment="1">
      <alignment vertical="center" wrapText="1"/>
    </xf>
    <xf numFmtId="0" fontId="36" fillId="42" borderId="18" xfId="0" applyFont="1" applyFill="1" applyBorder="1" applyAlignment="1">
      <alignment horizontal="right" vertical="center" wrapText="1"/>
    </xf>
    <xf numFmtId="0" fontId="36" fillId="42" borderId="18" xfId="0" applyFont="1" applyFill="1" applyBorder="1" applyAlignment="1">
      <alignment vertical="center" wrapText="1"/>
    </xf>
    <xf numFmtId="0" fontId="37" fillId="42" borderId="17" xfId="0" applyFont="1" applyFill="1" applyBorder="1" applyAlignment="1">
      <alignment vertical="center" wrapText="1"/>
    </xf>
    <xf numFmtId="0" fontId="37" fillId="42" borderId="18" xfId="0" applyFont="1" applyFill="1" applyBorder="1" applyAlignment="1">
      <alignment horizontal="right" vertical="center" wrapText="1"/>
    </xf>
    <xf numFmtId="0" fontId="38" fillId="42" borderId="18" xfId="0" applyFont="1" applyFill="1" applyBorder="1" applyAlignment="1">
      <alignment vertical="center" wrapText="1"/>
    </xf>
    <xf numFmtId="0" fontId="35" fillId="43" borderId="17" xfId="0" applyFont="1" applyFill="1" applyBorder="1" applyAlignment="1">
      <alignment vertical="center" wrapText="1"/>
    </xf>
    <xf numFmtId="0" fontId="35" fillId="43" borderId="18" xfId="0" applyFont="1" applyFill="1" applyBorder="1" applyAlignment="1">
      <alignment horizontal="right" vertical="center" wrapText="1"/>
    </xf>
    <xf numFmtId="0" fontId="35" fillId="43" borderId="18" xfId="0" applyFont="1" applyFill="1" applyBorder="1" applyAlignment="1">
      <alignment vertical="center" wrapText="1"/>
    </xf>
    <xf numFmtId="0" fontId="36" fillId="44" borderId="17" xfId="0" applyFont="1" applyFill="1" applyBorder="1" applyAlignment="1">
      <alignment vertical="center" wrapText="1"/>
    </xf>
    <xf numFmtId="0" fontId="36" fillId="44" borderId="18" xfId="0" applyFont="1" applyFill="1" applyBorder="1" applyAlignment="1">
      <alignment horizontal="right" vertical="center" wrapText="1"/>
    </xf>
    <xf numFmtId="0" fontId="36" fillId="44" borderId="18" xfId="0" applyFont="1" applyFill="1" applyBorder="1" applyAlignment="1">
      <alignment vertical="center" wrapText="1"/>
    </xf>
    <xf numFmtId="0" fontId="37" fillId="44" borderId="17" xfId="0" applyFont="1" applyFill="1" applyBorder="1" applyAlignment="1">
      <alignment vertical="center" wrapText="1"/>
    </xf>
    <xf numFmtId="0" fontId="37" fillId="44" borderId="18" xfId="0" applyFont="1" applyFill="1" applyBorder="1" applyAlignment="1">
      <alignment horizontal="right" vertical="center" wrapText="1"/>
    </xf>
    <xf numFmtId="0" fontId="38" fillId="44" borderId="18" xfId="0" applyFont="1" applyFill="1" applyBorder="1" applyAlignment="1">
      <alignment vertical="center" wrapText="1"/>
    </xf>
    <xf numFmtId="0" fontId="35" fillId="45" borderId="17" xfId="0" applyFont="1" applyFill="1" applyBorder="1" applyAlignment="1">
      <alignment vertical="center" wrapText="1"/>
    </xf>
    <xf numFmtId="0" fontId="35" fillId="45" borderId="18" xfId="0" applyFont="1" applyFill="1" applyBorder="1" applyAlignment="1">
      <alignment horizontal="right" vertical="center" wrapText="1"/>
    </xf>
    <xf numFmtId="0" fontId="35" fillId="45" borderId="18" xfId="0" applyFont="1" applyFill="1" applyBorder="1" applyAlignment="1">
      <alignment vertical="center" wrapText="1"/>
    </xf>
    <xf numFmtId="0" fontId="36" fillId="46" borderId="17" xfId="0" applyFont="1" applyFill="1" applyBorder="1" applyAlignment="1">
      <alignment vertical="center" wrapText="1"/>
    </xf>
    <xf numFmtId="0" fontId="36" fillId="46" borderId="18" xfId="0" applyFont="1" applyFill="1" applyBorder="1" applyAlignment="1">
      <alignment horizontal="right" vertical="center" wrapText="1"/>
    </xf>
    <xf numFmtId="0" fontId="36" fillId="46" borderId="18" xfId="0" applyFont="1" applyFill="1" applyBorder="1" applyAlignment="1">
      <alignment vertical="center" wrapText="1"/>
    </xf>
    <xf numFmtId="0" fontId="37" fillId="46" borderId="17" xfId="0" applyFont="1" applyFill="1" applyBorder="1" applyAlignment="1">
      <alignment vertical="center" wrapText="1"/>
    </xf>
    <xf numFmtId="0" fontId="37" fillId="46" borderId="18" xfId="0" applyFont="1" applyFill="1" applyBorder="1" applyAlignment="1">
      <alignment horizontal="right" vertical="center" wrapText="1"/>
    </xf>
    <xf numFmtId="0" fontId="38" fillId="46" borderId="18" xfId="0" applyFont="1" applyFill="1" applyBorder="1" applyAlignment="1">
      <alignment vertical="center" wrapText="1"/>
    </xf>
    <xf numFmtId="0" fontId="35" fillId="47" borderId="17" xfId="0" applyFont="1" applyFill="1" applyBorder="1" applyAlignment="1">
      <alignment vertical="center" wrapText="1"/>
    </xf>
    <xf numFmtId="0" fontId="35" fillId="47" borderId="18" xfId="0" applyFont="1" applyFill="1" applyBorder="1" applyAlignment="1">
      <alignment horizontal="right" vertical="center" wrapText="1"/>
    </xf>
    <xf numFmtId="0" fontId="35" fillId="47" borderId="18" xfId="0" applyFont="1" applyFill="1" applyBorder="1" applyAlignment="1">
      <alignment vertical="center" wrapText="1"/>
    </xf>
    <xf numFmtId="0" fontId="36" fillId="48" borderId="17" xfId="0" applyFont="1" applyFill="1" applyBorder="1" applyAlignment="1">
      <alignment vertical="center" wrapText="1"/>
    </xf>
    <xf numFmtId="0" fontId="36" fillId="48" borderId="18" xfId="0" applyFont="1" applyFill="1" applyBorder="1" applyAlignment="1">
      <alignment horizontal="right" vertical="center" wrapText="1"/>
    </xf>
    <xf numFmtId="0" fontId="36" fillId="48" borderId="18" xfId="0" applyFont="1" applyFill="1" applyBorder="1" applyAlignment="1">
      <alignment vertical="center" wrapText="1"/>
    </xf>
    <xf numFmtId="0" fontId="0" fillId="0" borderId="0" xfId="0" applyBorder="1" applyAlignment="1">
      <alignment vertical="top" wrapText="1"/>
    </xf>
    <xf numFmtId="170" fontId="0" fillId="0" borderId="14" xfId="0" applyNumberFormat="1" applyBorder="1"/>
    <xf numFmtId="172" fontId="10" fillId="2" borderId="6" xfId="0" applyNumberFormat="1" applyFont="1" applyFill="1" applyBorder="1" applyAlignment="1">
      <alignment vertical="center"/>
    </xf>
    <xf numFmtId="172" fontId="13" fillId="5" borderId="6" xfId="0" applyNumberFormat="1" applyFont="1" applyFill="1" applyBorder="1" applyAlignment="1">
      <alignment vertical="center"/>
    </xf>
    <xf numFmtId="0" fontId="39" fillId="0" borderId="0" xfId="0" applyFont="1" applyAlignment="1">
      <alignment vertical="center"/>
    </xf>
    <xf numFmtId="0" fontId="6" fillId="0" borderId="0" xfId="0" applyFont="1"/>
    <xf numFmtId="0" fontId="6" fillId="0" borderId="0" xfId="0" applyFont="1" applyAlignment="1">
      <alignment wrapText="1"/>
    </xf>
    <xf numFmtId="0" fontId="40" fillId="0" borderId="0" xfId="0" applyFont="1"/>
    <xf numFmtId="171" fontId="15" fillId="0" borderId="0" xfId="0" applyNumberFormat="1" applyFont="1" applyAlignment="1">
      <alignment vertical="center"/>
    </xf>
    <xf numFmtId="171" fontId="15" fillId="0" borderId="0" xfId="8" applyNumberFormat="1" applyFont="1" applyAlignment="1">
      <alignment vertical="center"/>
    </xf>
    <xf numFmtId="171" fontId="13" fillId="7" borderId="22" xfId="0" applyNumberFormat="1" applyFont="1" applyFill="1" applyBorder="1" applyAlignment="1">
      <alignment horizontal="center" vertical="center"/>
    </xf>
    <xf numFmtId="171" fontId="13" fillId="7" borderId="23" xfId="0" applyNumberFormat="1" applyFont="1" applyFill="1" applyBorder="1" applyAlignment="1">
      <alignment horizontal="center" vertical="center"/>
    </xf>
    <xf numFmtId="171" fontId="13" fillId="7" borderId="24" xfId="0" applyNumberFormat="1" applyFont="1" applyFill="1" applyBorder="1" applyAlignment="1">
      <alignment horizontal="center" vertical="center"/>
    </xf>
    <xf numFmtId="171" fontId="13" fillId="7" borderId="25" xfId="0" applyNumberFormat="1" applyFont="1" applyFill="1" applyBorder="1" applyAlignment="1">
      <alignment horizontal="center" vertical="center"/>
    </xf>
    <xf numFmtId="0" fontId="10" fillId="6" borderId="22" xfId="2" applyFont="1" applyFill="1" applyBorder="1" applyAlignment="1">
      <alignment vertical="center" wrapText="1"/>
    </xf>
    <xf numFmtId="0" fontId="10" fillId="6" borderId="23" xfId="2" applyFont="1" applyFill="1" applyBorder="1" applyAlignment="1">
      <alignment vertical="center" wrapText="1"/>
    </xf>
    <xf numFmtId="0" fontId="10" fillId="6" borderId="24" xfId="2" applyFont="1" applyFill="1" applyBorder="1" applyAlignment="1">
      <alignment vertical="center" wrapText="1"/>
    </xf>
    <xf numFmtId="0" fontId="10" fillId="6" borderId="25" xfId="2" applyFont="1" applyFill="1" applyBorder="1" applyAlignment="1">
      <alignment vertical="center" wrapText="1"/>
    </xf>
    <xf numFmtId="0" fontId="15" fillId="0" borderId="0" xfId="0" applyFont="1" applyAlignment="1">
      <alignment horizontal="center"/>
    </xf>
    <xf numFmtId="0" fontId="12" fillId="4" borderId="4" xfId="3" applyFont="1" applyFill="1" applyBorder="1" applyAlignment="1">
      <alignment vertical="center"/>
    </xf>
    <xf numFmtId="0" fontId="12" fillId="4" borderId="7" xfId="3" applyFont="1" applyFill="1" applyBorder="1" applyAlignment="1">
      <alignment vertical="center"/>
    </xf>
    <xf numFmtId="0" fontId="12" fillId="4" borderId="5" xfId="3" applyFont="1" applyFill="1" applyBorder="1" applyAlignment="1">
      <alignment vertical="center"/>
    </xf>
    <xf numFmtId="170" fontId="13" fillId="7" borderId="6" xfId="0" applyNumberFormat="1" applyFont="1" applyFill="1" applyBorder="1" applyAlignment="1">
      <alignment horizontal="right" vertical="center" indent="1"/>
    </xf>
    <xf numFmtId="0" fontId="14" fillId="3" borderId="0" xfId="1" applyFont="1" applyFill="1" applyBorder="1" applyAlignment="1">
      <alignment horizontal="center" vertical="center"/>
    </xf>
    <xf numFmtId="0" fontId="0" fillId="0" borderId="0" xfId="0" applyAlignment="1">
      <alignment horizontal="center"/>
    </xf>
    <xf numFmtId="0" fontId="10" fillId="6" borderId="6" xfId="2" applyFont="1" applyFill="1" applyBorder="1" applyAlignment="1">
      <alignment horizontal="left" vertical="center" wrapText="1" indent="1"/>
    </xf>
    <xf numFmtId="0" fontId="32" fillId="39" borderId="14" xfId="0" applyFont="1" applyFill="1" applyBorder="1" applyAlignment="1">
      <alignment horizontal="center" vertical="center" wrapText="1"/>
    </xf>
    <xf numFmtId="0" fontId="33" fillId="0" borderId="19" xfId="0" applyFont="1" applyBorder="1" applyAlignment="1">
      <alignment horizontal="center" vertical="center" wrapText="1"/>
    </xf>
    <xf numFmtId="0" fontId="33" fillId="0" borderId="21" xfId="0" applyFont="1" applyBorder="1" applyAlignment="1">
      <alignment horizontal="center" vertical="center" wrapText="1"/>
    </xf>
    <xf numFmtId="0" fontId="33" fillId="39" borderId="14" xfId="0" applyFont="1" applyFill="1" applyBorder="1" applyAlignment="1">
      <alignment horizontal="center" vertical="center" wrapText="1"/>
    </xf>
    <xf numFmtId="0" fontId="33" fillId="0" borderId="20" xfId="0" applyFont="1" applyBorder="1" applyAlignment="1">
      <alignment horizontal="center" vertical="center" wrapText="1"/>
    </xf>
    <xf numFmtId="0" fontId="0" fillId="0" borderId="0" xfId="0" applyBorder="1" applyAlignment="1">
      <alignment vertical="top" wrapText="1"/>
    </xf>
    <xf numFmtId="170" fontId="32" fillId="0" borderId="14" xfId="0" applyNumberFormat="1" applyFont="1" applyBorder="1" applyAlignment="1">
      <alignment vertical="center" wrapText="1"/>
    </xf>
    <xf numFmtId="170" fontId="32" fillId="0" borderId="19" xfId="0" applyNumberFormat="1" applyFont="1" applyBorder="1" applyAlignment="1">
      <alignment horizontal="center" vertical="center" wrapText="1"/>
    </xf>
    <xf numFmtId="170" fontId="32" fillId="0" borderId="21" xfId="0" applyNumberFormat="1" applyFont="1" applyBorder="1" applyAlignment="1">
      <alignment horizontal="center" vertical="center" wrapText="1"/>
    </xf>
    <xf numFmtId="0" fontId="33" fillId="0" borderId="14" xfId="0" applyFont="1" applyBorder="1" applyAlignment="1">
      <alignment vertical="center" wrapText="1"/>
    </xf>
  </cellXfs>
  <cellStyles count="49">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42" builtinId="46" customBuiltin="1"/>
    <cellStyle name="20% - Énfasis6" xfId="46"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3" builtinId="47" customBuiltin="1"/>
    <cellStyle name="40% - Énfasis6" xfId="47"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4" builtinId="48" customBuiltin="1"/>
    <cellStyle name="60% - Énfasis6" xfId="48" builtinId="52" customBuiltin="1"/>
    <cellStyle name="Buena" xfId="13" builtinId="26" customBuiltin="1"/>
    <cellStyle name="Cálculo" xfId="18" builtinId="22" customBuiltin="1"/>
    <cellStyle name="Celda de comprobación" xfId="20" builtinId="23" customBuiltin="1"/>
    <cellStyle name="Celda vinculada" xfId="19" builtinId="24" customBuiltin="1"/>
    <cellStyle name="Encabezado 1" xfId="1" builtinId="16" customBuiltin="1"/>
    <cellStyle name="Encabezado 4" xfId="12"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5" builtinId="49" customBuiltin="1"/>
    <cellStyle name="Entrada" xfId="16" builtinId="20" customBuiltin="1"/>
    <cellStyle name="Fecha" xfId="5"/>
    <cellStyle name="Incorrecto" xfId="14" builtinId="27" customBuiltin="1"/>
    <cellStyle name="Millares" xfId="6" builtinId="3" customBuiltin="1"/>
    <cellStyle name="Millares [0]" xfId="7" builtinId="6" customBuiltin="1"/>
    <cellStyle name="Moneda" xfId="8" builtinId="4" customBuiltin="1"/>
    <cellStyle name="Moneda [0]" xfId="9" builtinId="7" customBuiltin="1"/>
    <cellStyle name="Neutral" xfId="15" builtinId="28" customBuiltin="1"/>
    <cellStyle name="Normal" xfId="0" builtinId="0" customBuiltin="1"/>
    <cellStyle name="Notas" xfId="22" builtinId="10" customBuiltin="1"/>
    <cellStyle name="Porcentaje" xfId="10" builtinId="5" customBuiltin="1"/>
    <cellStyle name="Salida" xfId="17" builtinId="21" customBuiltin="1"/>
    <cellStyle name="Teléfono" xfId="4"/>
    <cellStyle name="Texto de advertencia" xfId="21" builtinId="11" customBuiltin="1"/>
    <cellStyle name="Texto explicativo" xfId="23" builtinId="53" customBuiltin="1"/>
    <cellStyle name="Título" xfId="11" builtinId="15" customBuiltin="1"/>
    <cellStyle name="Título 2" xfId="2" builtinId="17" customBuiltin="1"/>
    <cellStyle name="Título 3" xfId="3" builtinId="18" customBuiltin="1"/>
    <cellStyle name="Total" xfId="24" builtinId="25" customBuiltin="1"/>
  </cellStyles>
  <dxfs count="67">
    <dxf>
      <font>
        <b val="0"/>
        <i val="0"/>
        <strike val="0"/>
        <condense val="0"/>
        <extend val="0"/>
        <outline val="0"/>
        <shadow val="0"/>
        <u val="none"/>
        <vertAlign val="baseline"/>
        <sz val="12"/>
        <color theme="1" tint="0.24994659260841701"/>
        <name val="Lucida Sans"/>
        <scheme val="minor"/>
      </font>
      <numFmt numFmtId="170" formatCode="_-[$$-240A]* #,##0.00_-;\-[$$-240A]* #,##0.00_-;_-[$$-240A]* &quot;-&quot;??_-;_-@_-"/>
      <alignment horizontal="general" vertical="center" textRotation="0" wrapText="0" indent="0" justifyLastLine="0" shrinkToFit="0" readingOrder="0"/>
    </dxf>
    <dxf>
      <font>
        <strike val="0"/>
        <outline val="0"/>
        <shadow val="0"/>
        <u val="none"/>
        <vertAlign val="baseline"/>
        <sz val="12"/>
        <color theme="1" tint="0.24994659260841701"/>
      </font>
      <numFmt numFmtId="171" formatCode="_-[$$-240A]* #,##0_-;\-[$$-240A]* #,##0_-;_-[$$-240A]* &quot;-&quot;??_-;_-@_-"/>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70" formatCode="_-[$$-240A]* #,##0.00_-;\-[$$-240A]* #,##0.00_-;_-[$$-240A]* &quot;-&quot;??_-;_-@_-"/>
      <alignment horizontal="general" vertical="center" textRotation="0" wrapText="0" indent="0" justifyLastLine="0" shrinkToFit="0" readingOrder="0"/>
    </dxf>
    <dxf>
      <font>
        <strike val="0"/>
        <outline val="0"/>
        <shadow val="0"/>
        <u val="none"/>
        <vertAlign val="baseline"/>
        <sz val="12"/>
        <color theme="1" tint="0.24994659260841701"/>
      </font>
      <numFmt numFmtId="171" formatCode="_-[$$-240A]* #,##0_-;\-[$$-240A]* #,##0_-;_-[$$-240A]* &quot;-&quot;??_-;_-@_-"/>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70" formatCode="_-[$$-240A]* #,##0.00_-;\-[$$-240A]* #,##0.00_-;_-[$$-240A]* &quot;-&quot;??_-;_-@_-"/>
      <alignment horizontal="general" vertical="center" textRotation="0" wrapText="0" indent="0" justifyLastLine="0" shrinkToFit="0" readingOrder="0"/>
    </dxf>
    <dxf>
      <font>
        <strike val="0"/>
        <outline val="0"/>
        <shadow val="0"/>
        <u val="none"/>
        <vertAlign val="baseline"/>
        <sz val="12"/>
        <color theme="1" tint="0.24994659260841701"/>
      </font>
      <numFmt numFmtId="171" formatCode="_-[$$-240A]* #,##0_-;\-[$$-240A]* #,##0_-;_-[$$-240A]* &quot;-&quot;??_-;_-@_-"/>
      <alignment horizontal="general" vertical="center" textRotation="0" wrapText="0" indent="0" justifyLastLine="0" shrinkToFit="0" readingOrder="0"/>
    </dxf>
    <dxf>
      <font>
        <b/>
        <i val="0"/>
        <strike val="0"/>
        <condense val="0"/>
        <extend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font>
      <alignment horizontal="general" vertical="center" textRotation="0" wrapText="0" indent="0" justifyLastLine="0" shrinkToFit="0" readingOrder="0"/>
    </dxf>
    <dxf>
      <font>
        <strike val="0"/>
        <outline val="0"/>
        <shadow val="0"/>
        <u val="none"/>
        <vertAlign val="baseline"/>
        <sz val="12"/>
        <color theme="1" tint="0.24994659260841701"/>
      </font>
    </dxf>
    <dxf>
      <font>
        <strike val="0"/>
        <outline val="0"/>
        <shadow val="0"/>
        <u val="none"/>
        <vertAlign val="baseline"/>
        <sz val="12"/>
        <color theme="1" tint="0.24994659260841701"/>
      </font>
    </dxf>
    <dxf>
      <font>
        <b val="0"/>
        <i val="0"/>
        <strike val="0"/>
        <condense val="0"/>
        <extend val="0"/>
        <outline val="0"/>
        <shadow val="0"/>
        <u val="none"/>
        <vertAlign val="baseline"/>
        <sz val="12"/>
        <color theme="1" tint="0.24994659260841701"/>
        <name val="Rockwell"/>
        <scheme val="maj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73" formatCode="_-[$$-240A]\ * #,##0.00_-;\-[$$-240A]\ * #,##0.00_-;_-[$$-240A]\ * &quot;-&quot;??_-;_-@_-"/>
      <alignment horizontal="general" vertical="center" textRotation="0" wrapText="0" indent="0" justifyLastLine="0" shrinkToFit="0" readingOrder="0"/>
    </dxf>
    <dxf>
      <font>
        <strike val="0"/>
        <outline val="0"/>
        <shadow val="0"/>
        <u val="none"/>
        <vertAlign val="baseline"/>
        <sz val="12"/>
        <color theme="1" tint="0.24994659260841701"/>
      </font>
      <numFmt numFmtId="171" formatCode="_-[$$-240A]* #,##0_-;\-[$$-240A]* #,##0_-;_-[$$-240A]* &quot;-&quot;??_-;_-@_-"/>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73" formatCode="_-[$$-240A]\ * #,##0.00_-;\-[$$-240A]\ * #,##0.00_-;_-[$$-240A]\ * &quot;-&quot;??_-;_-@_-"/>
      <alignment horizontal="general" vertical="center" textRotation="0" wrapText="0" indent="0" justifyLastLine="0" shrinkToFit="0" readingOrder="0"/>
    </dxf>
    <dxf>
      <font>
        <strike val="0"/>
        <outline val="0"/>
        <shadow val="0"/>
        <u val="none"/>
        <vertAlign val="baseline"/>
        <sz val="12"/>
        <color theme="1" tint="0.24994659260841701"/>
      </font>
      <numFmt numFmtId="171" formatCode="_-[$$-240A]* #,##0_-;\-[$$-240A]* #,##0_-;_-[$$-240A]* &quot;-&quot;??_-;_-@_-"/>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73" formatCode="_-[$$-240A]\ * #,##0.00_-;\-[$$-240A]\ * #,##0.00_-;_-[$$-240A]\ * &quot;-&quot;??_-;_-@_-"/>
      <alignment horizontal="general" vertical="center" textRotation="0" wrapText="0" indent="0" justifyLastLine="0" shrinkToFit="0" readingOrder="0"/>
    </dxf>
    <dxf>
      <font>
        <strike val="0"/>
        <outline val="0"/>
        <shadow val="0"/>
        <u val="none"/>
        <vertAlign val="baseline"/>
        <sz val="12"/>
        <color theme="1" tint="0.24994659260841701"/>
      </font>
      <numFmt numFmtId="171" formatCode="_-[$$-240A]* #,##0_-;\-[$$-240A]* #,##0_-;_-[$$-240A]* &quot;-&quot;??_-;_-@_-"/>
      <alignment horizontal="general" vertical="center" textRotation="0" wrapText="0" indent="0" justifyLastLine="0" shrinkToFit="0" readingOrder="0"/>
    </dxf>
    <dxf>
      <font>
        <b/>
        <i val="0"/>
        <strike val="0"/>
        <condense val="0"/>
        <extend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font>
      <alignment horizontal="general" vertical="center" textRotation="0" wrapText="0" indent="0" justifyLastLine="0" shrinkToFit="0" readingOrder="0"/>
    </dxf>
    <dxf>
      <font>
        <strike val="0"/>
        <outline val="0"/>
        <shadow val="0"/>
        <u val="none"/>
        <vertAlign val="baseline"/>
        <sz val="12"/>
        <color theme="1" tint="0.24994659260841701"/>
      </font>
    </dxf>
    <dxf>
      <font>
        <strike val="0"/>
        <outline val="0"/>
        <shadow val="0"/>
        <u val="none"/>
        <vertAlign val="baseline"/>
        <sz val="12"/>
        <color theme="1" tint="0.24994659260841701"/>
      </font>
    </dxf>
    <dxf>
      <font>
        <b val="0"/>
        <i val="0"/>
        <strike val="0"/>
        <condense val="0"/>
        <extend val="0"/>
        <outline val="0"/>
        <shadow val="0"/>
        <u val="none"/>
        <vertAlign val="baseline"/>
        <sz val="12"/>
        <color theme="1" tint="0.24994659260841701"/>
        <name val="Rockwell"/>
        <scheme val="maj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70" formatCode="_-[$$-240A]* #,##0.00_-;\-[$$-240A]* #,##0.00_-;_-[$$-240A]* &quot;-&quot;??_-;_-@_-"/>
      <alignment horizontal="general" vertical="center" textRotation="0" wrapText="0" indent="0" justifyLastLine="0" shrinkToFit="0" readingOrder="0"/>
    </dxf>
    <dxf>
      <font>
        <strike val="0"/>
        <outline val="0"/>
        <shadow val="0"/>
        <u val="none"/>
        <vertAlign val="baseline"/>
        <sz val="12"/>
        <color theme="1" tint="0.24994659260841701"/>
      </font>
      <numFmt numFmtId="171" formatCode="_-[$$-240A]* #,##0_-;\-[$$-240A]* #,##0_-;_-[$$-240A]* &quot;-&quot;??_-;_-@_-"/>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70" formatCode="_-[$$-240A]* #,##0.00_-;\-[$$-240A]* #,##0.00_-;_-[$$-240A]* &quot;-&quot;??_-;_-@_-"/>
      <alignment horizontal="general" vertical="center" textRotation="0" wrapText="0" indent="0" justifyLastLine="0" shrinkToFit="0" readingOrder="0"/>
    </dxf>
    <dxf>
      <font>
        <strike val="0"/>
        <outline val="0"/>
        <shadow val="0"/>
        <u val="none"/>
        <vertAlign val="baseline"/>
        <sz val="12"/>
        <color theme="1" tint="0.24994659260841701"/>
      </font>
      <numFmt numFmtId="171" formatCode="_-[$$-240A]* #,##0_-;\-[$$-240A]* #,##0_-;_-[$$-240A]* &quot;-&quot;??_-;_-@_-"/>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70" formatCode="_-[$$-240A]* #,##0.00_-;\-[$$-240A]* #,##0.00_-;_-[$$-240A]* &quot;-&quot;??_-;_-@_-"/>
      <alignment horizontal="general" vertical="center" textRotation="0" wrapText="0" indent="0" justifyLastLine="0" shrinkToFit="0" readingOrder="0"/>
    </dxf>
    <dxf>
      <font>
        <strike val="0"/>
        <outline val="0"/>
        <shadow val="0"/>
        <u val="none"/>
        <vertAlign val="baseline"/>
        <sz val="12"/>
        <color theme="1" tint="0.24994659260841701"/>
      </font>
      <numFmt numFmtId="171" formatCode="_-[$$-240A]* #,##0_-;\-[$$-240A]* #,##0_-;_-[$$-240A]* &quot;-&quot;??_-;_-@_-"/>
      <alignment horizontal="general" vertical="center" textRotation="0" wrapText="0" indent="0" justifyLastLine="0" shrinkToFit="0" readingOrder="0"/>
    </dxf>
    <dxf>
      <font>
        <b/>
        <i val="0"/>
        <strike val="0"/>
        <condense val="0"/>
        <extend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font>
      <alignment horizontal="general" vertical="center" textRotation="0" wrapText="0" indent="0" justifyLastLine="0" shrinkToFit="0" readingOrder="0"/>
    </dxf>
    <dxf>
      <font>
        <strike val="0"/>
        <outline val="0"/>
        <shadow val="0"/>
        <u val="none"/>
        <vertAlign val="baseline"/>
        <sz val="12"/>
        <color theme="1" tint="0.24994659260841701"/>
      </font>
    </dxf>
    <dxf>
      <font>
        <strike val="0"/>
        <outline val="0"/>
        <shadow val="0"/>
        <u val="none"/>
        <vertAlign val="baseline"/>
        <sz val="12"/>
        <color theme="1" tint="0.24994659260841701"/>
      </font>
    </dxf>
    <dxf>
      <font>
        <b val="0"/>
        <i val="0"/>
        <strike val="0"/>
        <condense val="0"/>
        <extend val="0"/>
        <outline val="0"/>
        <shadow val="0"/>
        <u val="none"/>
        <vertAlign val="baseline"/>
        <sz val="12"/>
        <color theme="1" tint="0.24994659260841701"/>
        <name val="Rockwell"/>
        <scheme val="maj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70" formatCode="_-[$$-240A]* #,##0.00_-;\-[$$-240A]* #,##0.00_-;_-[$$-240A]* &quot;-&quot;??_-;_-@_-"/>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numFmt numFmtId="171" formatCode="_-[$$-240A]* #,##0_-;\-[$$-240A]* #,##0_-;_-[$$-240A]* &quot;-&quot;??_-;_-@_-"/>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70" formatCode="_-[$$-240A]* #,##0.00_-;\-[$$-240A]* #,##0.00_-;_-[$$-240A]* &quot;-&quot;??_-;_-@_-"/>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numFmt numFmtId="171" formatCode="_-[$$-240A]* #,##0_-;\-[$$-240A]* #,##0_-;_-[$$-240A]* &quot;-&quot;??_-;_-@_-"/>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70" formatCode="_-[$$-240A]* #,##0.00_-;\-[$$-240A]* #,##0.00_-;_-[$$-240A]* &quot;-&quot;??_-;_-@_-"/>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numFmt numFmtId="171" formatCode="_-[$$-240A]* #,##0_-;\-[$$-240A]* #,##0_-;_-[$$-240A]* &quot;-&quot;??_-;_-@_-"/>
      <alignment horizontal="general" vertical="center" textRotation="0" wrapText="0" indent="0" justifyLastLine="0" shrinkToFit="0" readingOrder="0"/>
    </dxf>
    <dxf>
      <font>
        <b/>
        <i val="0"/>
        <strike val="0"/>
        <condense val="0"/>
        <extend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font>
    </dxf>
    <dxf>
      <font>
        <strike val="0"/>
        <outline val="0"/>
        <shadow val="0"/>
        <u val="none"/>
        <vertAlign val="baseline"/>
        <sz val="12"/>
        <color theme="1" tint="0.24994659260841701"/>
      </font>
    </dxf>
    <dxf>
      <font>
        <strike val="0"/>
        <outline val="0"/>
        <shadow val="0"/>
        <u val="none"/>
        <vertAlign val="baseline"/>
        <sz val="12"/>
        <color theme="1" tint="0.24994659260841701"/>
        <name val="Rockwell"/>
        <scheme val="major"/>
      </font>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70" formatCode="_-[$$-240A]* #,##0.00_-;\-[$$-240A]* #,##0.00_-;_-[$$-240A]* &quot;-&quot;??_-;_-@_-"/>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numFmt numFmtId="171" formatCode="_-[$$-240A]* #,##0_-;\-[$$-240A]* #,##0_-;_-[$$-240A]* &quot;-&quot;??_-;_-@_-"/>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70" formatCode="_-[$$-240A]* #,##0.00_-;\-[$$-240A]* #,##0.00_-;_-[$$-240A]* &quot;-&quot;??_-;_-@_-"/>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numFmt numFmtId="171" formatCode="_-[$$-240A]* #,##0_-;\-[$$-240A]* #,##0_-;_-[$$-240A]* &quot;-&quot;??_-;_-@_-"/>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70" formatCode="_-[$$-240A]* #,##0.00_-;\-[$$-240A]* #,##0.00_-;_-[$$-240A]* &quot;-&quot;??_-;_-@_-"/>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numFmt numFmtId="171" formatCode="_-[$$-240A]* #,##0_-;\-[$$-240A]* #,##0_-;_-[$$-240A]* &quot;-&quot;??_-;_-@_-"/>
      <alignment horizontal="general" vertical="center" textRotation="0" wrapText="0" indent="0" justifyLastLine="0" shrinkToFit="0" readingOrder="0"/>
    </dxf>
    <dxf>
      <font>
        <b/>
        <i val="0"/>
        <strike val="0"/>
        <condense val="0"/>
        <extend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font>
    </dxf>
    <dxf>
      <font>
        <strike val="0"/>
        <outline val="0"/>
        <shadow val="0"/>
        <u val="none"/>
        <vertAlign val="baseline"/>
        <sz val="12"/>
        <color theme="1" tint="0.24994659260841701"/>
      </font>
    </dxf>
    <dxf>
      <font>
        <strike val="0"/>
        <outline val="0"/>
        <shadow val="0"/>
        <u val="none"/>
        <vertAlign val="baseline"/>
        <sz val="12"/>
        <color theme="1" tint="0.24994659260841701"/>
        <name val="Rockwell"/>
        <scheme val="major"/>
      </font>
      <alignment horizontal="general" vertical="center" textRotation="0" wrapText="0" indent="0" justifyLastLine="0" shrinkToFit="0" readingOrder="0"/>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val="0"/>
        <i val="0"/>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ill>
        <patternFill patternType="solid">
          <fgColor theme="2" tint="0.59996337778862885"/>
          <bgColor theme="0" tint="-4.9989318521683403E-2"/>
        </patternFill>
      </fill>
    </dxf>
    <dxf>
      <fill>
        <patternFill patternType="solid">
          <fgColor theme="2" tint="0.79995117038483843"/>
          <bgColor theme="2"/>
        </patternFill>
      </fill>
    </dxf>
    <dxf>
      <border>
        <top style="thin">
          <color theme="6" tint="-0.499984740745262"/>
        </top>
      </border>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ableStyleLight9" defaultPivotStyle="PivotStyleLight16">
    <tableStyle name="Libreta de direcciones" pivot="0" count="5">
      <tableStyleElement type="wholeTable" dxfId="66"/>
      <tableStyleElement type="headerRow" dxfId="65"/>
      <tableStyleElement type="totalRow" dxfId="64"/>
      <tableStyleElement type="firstRowStripe" dxfId="63"/>
      <tableStyleElement type="secondRowStripe" dxfId="62"/>
    </tableStyle>
    <tableStyle name="Presupuesto personal mensual" pivot="0" count="7">
      <tableStyleElement type="wholeTable" dxfId="61"/>
      <tableStyleElement type="headerRow" dxfId="60"/>
      <tableStyleElement type="totalRow" dxfId="59"/>
      <tableStyleElement type="firstColumn" dxfId="58"/>
      <tableStyleElement type="lastColumn" dxfId="57"/>
      <tableStyleElement type="firstRowStripe" dxfId="56"/>
      <tableStyleElement type="firstColumnStripe" dxfId="5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179397</xdr:colOff>
      <xdr:row>1</xdr:row>
      <xdr:rowOff>154781</xdr:rowOff>
    </xdr:from>
    <xdr:to>
      <xdr:col>1</xdr:col>
      <xdr:colOff>934305</xdr:colOff>
      <xdr:row>2</xdr:row>
      <xdr:rowOff>0</xdr:rowOff>
    </xdr:to>
    <xdr:pic>
      <xdr:nvPicPr>
        <xdr:cNvPr id="2" name="Imagen 1" descr="Elemento decorativo&#10;">
          <a:extLst>
            <a:ext uri="{FF2B5EF4-FFF2-40B4-BE49-F238E27FC236}">
              <a16:creationId xmlns="" xmlns:a16="http://schemas.microsoft.com/office/drawing/2014/main" id="{4766C989-0398-4EF2-AE72-0FCA1C9EA2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803" y="333375"/>
          <a:ext cx="754908" cy="750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Alojamiento" displayName="Alojamiento" ref="B14:E24" totalsRowCount="1" headerRowDxfId="54" dataDxfId="53" totalsRowDxfId="52">
  <autoFilter ref="B14:E23">
    <filterColumn colId="0" hiddenButton="1"/>
    <filterColumn colId="1" hiddenButton="1"/>
    <filterColumn colId="2" hiddenButton="1"/>
    <filterColumn colId="3" hiddenButton="1"/>
  </autoFilter>
  <tableColumns count="4">
    <tableColumn id="1" name="PERSONAL " totalsRowLabel="Subtotal" dataDxfId="51" totalsRowDxfId="50"/>
    <tableColumn id="2" name="Coste previsto" totalsRowFunction="sum" dataDxfId="49" totalsRowDxfId="48"/>
    <tableColumn id="3" name="Costo real" totalsRowFunction="sum" dataDxfId="47" totalsRowDxfId="46"/>
    <tableColumn id="4" name="TOTAL" totalsRowFunction="sum" dataDxfId="45" totalsRowDxfId="44">
      <calculatedColumnFormula>Alojamiento[[#This Row],[Coste previsto]]-Alojamiento[[#This Row],[Costo real]]</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gastos previstos y reales de alojamiento en esta tabla. La diferencia se calcula automáticamente."/>
    </ext>
  </extLst>
</table>
</file>

<file path=xl/tables/table2.xml><?xml version="1.0" encoding="utf-8"?>
<table xmlns="http://schemas.openxmlformats.org/spreadsheetml/2006/main" id="2" name="Entretenimiento" displayName="Entretenimiento" ref="G14:J18" totalsRowCount="1" headerRowDxfId="43" dataDxfId="42" totalsRowDxfId="41">
  <autoFilter ref="G14:J17">
    <filterColumn colId="0" hiddenButton="1"/>
    <filterColumn colId="1" hiddenButton="1"/>
    <filterColumn colId="2" hiddenButton="1"/>
    <filterColumn colId="3" hiddenButton="1"/>
  </autoFilter>
  <tableColumns count="4">
    <tableColumn id="1" name="INSUMOS" totalsRowLabel="Subtotal" dataDxfId="40" totalsRowDxfId="39"/>
    <tableColumn id="2" name="Coste previsto" totalsRowFunction="sum" dataDxfId="38" totalsRowDxfId="37" dataCellStyle="Moneda">
      <calculatedColumnFormula>Entretenimiento[[#This Row],[Coste previsto]]-Entretenimiento[[#This Row],[Costo real]]</calculatedColumnFormula>
    </tableColumn>
    <tableColumn id="3" name="Costo real" totalsRowFunction="sum" dataDxfId="36" totalsRowDxfId="35" dataCellStyle="Moneda">
      <calculatedColumnFormula>Entretenimiento[[#This Row],[Coste previsto]]-Entretenimiento[[#This Row],[Costo real]]</calculatedColumnFormula>
    </tableColumn>
    <tableColumn id="4" name="TOTAL" totalsRowFunction="sum" dataDxfId="34" totalsRowDxfId="33" dataCellStyle="Moneda">
      <calculatedColumnFormula>Entretenimiento[[#This Row],[Coste previsto]]-Entretenimiento[[#This Row],[Costo real]]</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gastos previstos y reales de entretenimiento en esta tabla. La diferencia se calcula automáticamente."/>
    </ext>
  </extLst>
</table>
</file>

<file path=xl/tables/table3.xml><?xml version="1.0" encoding="utf-8"?>
<table xmlns="http://schemas.openxmlformats.org/spreadsheetml/2006/main" id="4" name="Transporte" displayName="Transporte" ref="B26:E31" totalsRowCount="1" headerRowDxfId="32" dataDxfId="31" totalsRowDxfId="30">
  <autoFilter ref="B26:E30">
    <filterColumn colId="0" hiddenButton="1"/>
    <filterColumn colId="1" hiddenButton="1"/>
    <filterColumn colId="2" hiddenButton="1"/>
    <filterColumn colId="3" hiddenButton="1"/>
  </autoFilter>
  <tableColumns count="4">
    <tableColumn id="1" name="VENTAS INVERSIONES" totalsRowLabel="Subtotal" dataDxfId="29" totalsRowDxfId="28"/>
    <tableColumn id="2" name="Coste previsto" totalsRowFunction="sum" dataDxfId="27" totalsRowDxfId="26"/>
    <tableColumn id="3" name="Costo real" totalsRowFunction="sum" dataDxfId="25" totalsRowDxfId="24"/>
    <tableColumn id="4" name="TOTAL" totalsRowFunction="sum" dataDxfId="23" totalsRowDxfId="22">
      <calculatedColumnFormula>Transporte[[#This Row],[Coste previsto]]-Transporte[[#This Row],[Costo real]]</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gastos previstos y reales de transporte en esta tabla. La diferencia se calcula automáticamente."/>
    </ext>
  </extLst>
</table>
</file>

<file path=xl/tables/table4.xml><?xml version="1.0" encoding="utf-8"?>
<table xmlns="http://schemas.openxmlformats.org/spreadsheetml/2006/main" id="5" name="Seguro" displayName="Seguro" ref="B33:E35" totalsRowCount="1" headerRowDxfId="21" dataDxfId="20" totalsRowDxfId="19">
  <autoFilter ref="B33:E34">
    <filterColumn colId="0" hiddenButton="1"/>
    <filterColumn colId="1" hiddenButton="1"/>
    <filterColumn colId="2" hiddenButton="1"/>
    <filterColumn colId="3" hiddenButton="1"/>
  </autoFilter>
  <tableColumns count="4">
    <tableColumn id="1" name="SEGURO" totalsRowLabel="Subtotal" dataDxfId="18" totalsRowDxfId="17"/>
    <tableColumn id="2" name="Coste previsto" dataDxfId="16" totalsRowDxfId="15"/>
    <tableColumn id="3" name="Costo real" dataDxfId="14" totalsRowDxfId="13"/>
    <tableColumn id="4" name="TOTAL" totalsRowFunction="sum" dataDxfId="12" totalsRowDxfId="11">
      <calculatedColumnFormula>Seguro[[#This Row],[Coste previsto]]-Seguro[[#This Row],[Costo real]]</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gastos previstos y reales de seguro en esta tabla. La diferencia se calcula automáticamente."/>
    </ext>
  </extLst>
</table>
</file>

<file path=xl/tables/table5.xml><?xml version="1.0" encoding="utf-8"?>
<table xmlns="http://schemas.openxmlformats.org/spreadsheetml/2006/main" id="7" name="Ahorros" displayName="Ahorros" ref="G21:J25" totalsRowCount="1" headerRowDxfId="10" dataDxfId="9" totalsRowDxfId="8">
  <autoFilter ref="G21:J24">
    <filterColumn colId="0" hiddenButton="1"/>
    <filterColumn colId="1" hiddenButton="1"/>
    <filterColumn colId="2" hiddenButton="1"/>
    <filterColumn colId="3" hiddenButton="1"/>
  </autoFilter>
  <tableColumns count="4">
    <tableColumn id="1" name="GANANCIAS " totalsRowLabel="Subtotal" dataDxfId="7" totalsRowDxfId="6"/>
    <tableColumn id="2" name="Coste previsto" totalsRowFunction="sum" dataDxfId="5" totalsRowDxfId="4">
      <calculatedColumnFormula>Ahorros[[#This Row],[Coste previsto]]-Ahorros[[#This Row],[Costo real]]</calculatedColumnFormula>
    </tableColumn>
    <tableColumn id="3" name="Costo real" totalsRowFunction="sum" dataDxfId="3" totalsRowDxfId="2">
      <calculatedColumnFormula>Ahorros[[#This Row],[Coste previsto]]-Ahorros[[#This Row],[Costo real]]</calculatedColumnFormula>
    </tableColumn>
    <tableColumn id="4" name="TOTAL" totalsRowFunction="sum" dataDxfId="1" totalsRowDxfId="0">
      <calculatedColumnFormula>Ahorros[[#This Row],[Coste previsto]]-Ahorros[[#This Row],[Costo real]]</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gastos previstos y reales de ahorros en esta tabla. La diferencia se calcula automáticament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B1:B7"/>
  <sheetViews>
    <sheetView showGridLines="0" workbookViewId="0">
      <selection activeCell="B2" sqref="B2"/>
    </sheetView>
  </sheetViews>
  <sheetFormatPr baseColWidth="10" defaultColWidth="9" defaultRowHeight="12.75"/>
  <cols>
    <col min="1" max="1" width="2.375" customWidth="1"/>
    <col min="2" max="2" width="105.125" customWidth="1"/>
    <col min="3" max="3" width="2.625" customWidth="1"/>
  </cols>
  <sheetData>
    <row r="1" spans="2:2" s="4" customFormat="1" ht="30" customHeight="1">
      <c r="B1" s="5" t="s">
        <v>165</v>
      </c>
    </row>
    <row r="2" spans="2:2" ht="48.6" customHeight="1">
      <c r="B2" s="3" t="s">
        <v>0</v>
      </c>
    </row>
    <row r="3" spans="2:2" ht="34.35" customHeight="1">
      <c r="B3" s="3" t="s">
        <v>1</v>
      </c>
    </row>
    <row r="4" spans="2:2" ht="33.75" customHeight="1">
      <c r="B4" s="3" t="s">
        <v>2</v>
      </c>
    </row>
    <row r="5" spans="2:2" ht="34.35" customHeight="1">
      <c r="B5" s="14" t="s">
        <v>3</v>
      </c>
    </row>
    <row r="6" spans="2:2" ht="57">
      <c r="B6" s="3" t="s">
        <v>4</v>
      </c>
    </row>
    <row r="7" spans="2:2" ht="28.5">
      <c r="B7" s="3" t="s">
        <v>5</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L66"/>
  <sheetViews>
    <sheetView showGridLines="0" topLeftCell="A21" zoomScale="60" zoomScaleNormal="60" zoomScaleSheetLayoutView="10" zoomScalePageLayoutView="10" workbookViewId="0">
      <selection activeCell="I30" sqref="I30:J31"/>
    </sheetView>
  </sheetViews>
  <sheetFormatPr baseColWidth="10" defaultColWidth="9" defaultRowHeight="12.75"/>
  <cols>
    <col min="1" max="1" width="22.625" style="76" customWidth="1"/>
    <col min="2" max="2" width="39.5" bestFit="1" customWidth="1"/>
    <col min="3" max="3" width="18.5" bestFit="1" customWidth="1"/>
    <col min="4" max="4" width="17.25" bestFit="1" customWidth="1"/>
    <col min="5" max="5" width="18.5" bestFit="1" customWidth="1"/>
    <col min="6" max="6" width="8.25" customWidth="1"/>
    <col min="7" max="7" width="34.75" customWidth="1"/>
    <col min="8" max="8" width="20.5" bestFit="1" customWidth="1"/>
    <col min="9" max="10" width="17.25" bestFit="1" customWidth="1"/>
    <col min="11" max="11" width="2.625" customWidth="1"/>
    <col min="13" max="13" width="11" bestFit="1" customWidth="1"/>
  </cols>
  <sheetData>
    <row r="1" spans="1:12" s="1" customFormat="1" ht="14.25">
      <c r="A1" s="74" t="s">
        <v>6</v>
      </c>
    </row>
    <row r="2" spans="1:12" s="1" customFormat="1" ht="71.25" customHeight="1">
      <c r="A2" s="75" t="s">
        <v>7</v>
      </c>
      <c r="B2" s="92" t="s">
        <v>166</v>
      </c>
      <c r="C2" s="92"/>
      <c r="D2" s="92"/>
      <c r="E2" s="92"/>
      <c r="F2" s="92"/>
      <c r="G2" s="92"/>
      <c r="H2" s="92"/>
      <c r="I2" s="92"/>
      <c r="J2" s="92"/>
      <c r="K2" s="92"/>
      <c r="L2" s="92"/>
    </row>
    <row r="3" spans="1:12">
      <c r="B3" s="92"/>
      <c r="C3" s="92"/>
      <c r="D3" s="92"/>
      <c r="E3" s="92"/>
      <c r="F3" s="92"/>
      <c r="G3" s="92"/>
      <c r="H3" s="92"/>
      <c r="I3" s="92"/>
      <c r="J3" s="92"/>
      <c r="K3" s="92"/>
      <c r="L3" s="92"/>
    </row>
    <row r="4" spans="1:12" ht="24.95" customHeight="1">
      <c r="A4" s="76" t="s">
        <v>8</v>
      </c>
      <c r="B4" s="88" t="s">
        <v>18</v>
      </c>
      <c r="C4" s="89"/>
      <c r="D4" s="6"/>
      <c r="E4" s="94" t="s">
        <v>30</v>
      </c>
      <c r="F4" s="94"/>
      <c r="G4" s="94"/>
      <c r="H4" s="91">
        <f>C7-I28</f>
        <v>-3750000</v>
      </c>
    </row>
    <row r="5" spans="1:12" ht="24.95" customHeight="1">
      <c r="B5" s="9" t="s">
        <v>19</v>
      </c>
      <c r="C5" s="71">
        <v>10000000</v>
      </c>
      <c r="E5" s="94"/>
      <c r="F5" s="94"/>
      <c r="G5" s="94"/>
      <c r="H5" s="91"/>
      <c r="I5" s="7"/>
    </row>
    <row r="6" spans="1:12" ht="24.95" customHeight="1">
      <c r="B6" s="9" t="s">
        <v>20</v>
      </c>
      <c r="C6" s="71">
        <v>2000000</v>
      </c>
      <c r="E6" s="94" t="s">
        <v>31</v>
      </c>
      <c r="F6" s="94"/>
      <c r="G6" s="94"/>
      <c r="H6" s="91">
        <f>C12-I30</f>
        <v>-195000</v>
      </c>
      <c r="I6" s="7"/>
    </row>
    <row r="7" spans="1:12" ht="24.95" customHeight="1">
      <c r="A7" s="76" t="s">
        <v>9</v>
      </c>
      <c r="B7" s="9" t="s">
        <v>21</v>
      </c>
      <c r="C7" s="72">
        <f>C5+C6</f>
        <v>12000000</v>
      </c>
      <c r="E7" s="94"/>
      <c r="F7" s="94"/>
      <c r="G7" s="94"/>
      <c r="H7" s="91"/>
      <c r="I7" s="7"/>
    </row>
    <row r="8" spans="1:12" ht="24.95" customHeight="1">
      <c r="B8" s="2"/>
      <c r="C8" s="2"/>
      <c r="D8" s="2"/>
      <c r="E8" s="94" t="s">
        <v>32</v>
      </c>
      <c r="F8" s="94"/>
      <c r="G8" s="94"/>
      <c r="H8" s="91">
        <f>H6-H4</f>
        <v>3555000</v>
      </c>
      <c r="I8" s="7"/>
    </row>
    <row r="9" spans="1:12" ht="24.95" customHeight="1">
      <c r="A9" s="76" t="s">
        <v>10</v>
      </c>
      <c r="B9" s="88" t="s">
        <v>22</v>
      </c>
      <c r="C9" s="90"/>
      <c r="D9" s="6"/>
      <c r="E9" s="94"/>
      <c r="F9" s="94"/>
      <c r="G9" s="94"/>
      <c r="H9" s="91"/>
      <c r="I9" s="8"/>
    </row>
    <row r="10" spans="1:12" ht="24.95" customHeight="1">
      <c r="B10" s="9" t="s">
        <v>19</v>
      </c>
      <c r="C10" s="71">
        <v>10000000</v>
      </c>
      <c r="I10" s="7"/>
    </row>
    <row r="11" spans="1:12" ht="24.95" customHeight="1">
      <c r="B11" s="9" t="s">
        <v>20</v>
      </c>
      <c r="C11" s="71">
        <v>3000000</v>
      </c>
      <c r="E11" s="7"/>
      <c r="H11" s="15"/>
      <c r="I11" s="7"/>
    </row>
    <row r="12" spans="1:12" ht="24.95" customHeight="1">
      <c r="B12" s="9" t="s">
        <v>21</v>
      </c>
      <c r="C12" s="71">
        <f>C10+C11</f>
        <v>13000000</v>
      </c>
    </row>
    <row r="14" spans="1:12" ht="24.95" customHeight="1">
      <c r="A14" s="76" t="s">
        <v>11</v>
      </c>
      <c r="B14" s="11" t="s">
        <v>36</v>
      </c>
      <c r="C14" s="11" t="s">
        <v>28</v>
      </c>
      <c r="D14" s="11" t="s">
        <v>29</v>
      </c>
      <c r="E14" s="11" t="s">
        <v>47</v>
      </c>
      <c r="F14" s="12"/>
      <c r="G14" s="11" t="s">
        <v>40</v>
      </c>
      <c r="H14" s="11" t="s">
        <v>28</v>
      </c>
      <c r="I14" s="11" t="s">
        <v>29</v>
      </c>
      <c r="J14" s="11" t="s">
        <v>47</v>
      </c>
    </row>
    <row r="15" spans="1:12" ht="24.95" customHeight="1">
      <c r="B15" s="10" t="s">
        <v>37</v>
      </c>
      <c r="C15" s="77">
        <v>1000000</v>
      </c>
      <c r="D15" s="77">
        <v>850000</v>
      </c>
      <c r="E15" s="77">
        <f>Alojamiento[[#This Row],[Coste previsto]]-Alojamiento[[#This Row],[Costo real]]</f>
        <v>150000</v>
      </c>
      <c r="F15" s="12"/>
      <c r="G15" s="10" t="s">
        <v>41</v>
      </c>
      <c r="H15" s="78">
        <v>800000</v>
      </c>
      <c r="I15" s="78">
        <v>500000</v>
      </c>
      <c r="J15" s="78">
        <f>Entretenimiento[[#This Row],[Coste previsto]]-Entretenimiento[[#This Row],[Costo real]]</f>
        <v>300000</v>
      </c>
    </row>
    <row r="16" spans="1:12" ht="24.95" customHeight="1">
      <c r="B16" s="10" t="s">
        <v>38</v>
      </c>
      <c r="C16" s="77">
        <v>2000000</v>
      </c>
      <c r="D16" s="77">
        <v>1500000</v>
      </c>
      <c r="E16" s="77">
        <f>Alojamiento[[#This Row],[Coste previsto]]-Alojamiento[[#This Row],[Costo real]]</f>
        <v>500000</v>
      </c>
      <c r="F16" s="12"/>
      <c r="G16" s="10" t="s">
        <v>42</v>
      </c>
      <c r="H16" s="78">
        <v>4000000</v>
      </c>
      <c r="I16" s="78">
        <v>4500000</v>
      </c>
      <c r="J16" s="78">
        <f>Entretenimiento[[#This Row],[Coste previsto]]-Entretenimiento[[#This Row],[Costo real]]</f>
        <v>-500000</v>
      </c>
    </row>
    <row r="17" spans="1:10" ht="24.95" customHeight="1">
      <c r="B17" s="10" t="s">
        <v>23</v>
      </c>
      <c r="C17" s="77">
        <v>50000</v>
      </c>
      <c r="D17" s="77">
        <v>45000</v>
      </c>
      <c r="E17" s="77">
        <f>Alojamiento[[#This Row],[Coste previsto]]-Alojamiento[[#This Row],[Costo real]]</f>
        <v>5000</v>
      </c>
      <c r="F17" s="12"/>
      <c r="G17" s="10" t="s">
        <v>43</v>
      </c>
      <c r="H17" s="78">
        <v>100000</v>
      </c>
      <c r="I17" s="78">
        <v>200000</v>
      </c>
      <c r="J17" s="78">
        <f>Entretenimiento[[#This Row],[Coste previsto]]-Entretenimiento[[#This Row],[Costo real]]</f>
        <v>-100000</v>
      </c>
    </row>
    <row r="18" spans="1:10" ht="24.95" customHeight="1">
      <c r="B18" s="10" t="s">
        <v>39</v>
      </c>
      <c r="C18" s="77">
        <v>1500000</v>
      </c>
      <c r="D18" s="77">
        <v>1000000</v>
      </c>
      <c r="E18" s="77">
        <f>Alojamiento[[#This Row],[Coste previsto]]-Alojamiento[[#This Row],[Costo real]]</f>
        <v>500000</v>
      </c>
      <c r="F18" s="12"/>
      <c r="G18" s="13" t="s">
        <v>26</v>
      </c>
      <c r="H18" s="78">
        <f>SUBTOTAL(109,Entretenimiento[Coste previsto])</f>
        <v>4900000</v>
      </c>
      <c r="I18" s="78">
        <f>SUBTOTAL(109,Entretenimiento[Costo real])</f>
        <v>5200000</v>
      </c>
      <c r="J18" s="78">
        <f>SUBTOTAL(109,Entretenimiento[TOTAL])</f>
        <v>-300000</v>
      </c>
    </row>
    <row r="19" spans="1:10" ht="24.95" customHeight="1">
      <c r="B19" s="10" t="s">
        <v>52</v>
      </c>
      <c r="C19" s="77">
        <v>1500000</v>
      </c>
      <c r="D19" s="77">
        <v>1000000</v>
      </c>
      <c r="E19" s="77">
        <f>Alojamiento[[#This Row],[Coste previsto]]-Alojamiento[[#This Row],[Costo real]]</f>
        <v>500000</v>
      </c>
      <c r="F19" s="12"/>
      <c r="G19" s="87"/>
      <c r="H19" s="87"/>
      <c r="I19" s="87"/>
      <c r="J19" s="87"/>
    </row>
    <row r="20" spans="1:10" ht="24.95" customHeight="1">
      <c r="B20" s="10" t="s">
        <v>53</v>
      </c>
      <c r="C20" s="77">
        <v>1000000</v>
      </c>
      <c r="D20" s="77">
        <v>850000</v>
      </c>
      <c r="E20" s="77">
        <f>Alojamiento[[#This Row],[Coste previsto]]-Alojamiento[[#This Row],[Costo real]]</f>
        <v>150000</v>
      </c>
      <c r="F20" s="12"/>
      <c r="G20" s="87"/>
      <c r="H20" s="87"/>
      <c r="I20" s="87"/>
      <c r="J20" s="87"/>
    </row>
    <row r="21" spans="1:10" ht="24.95" customHeight="1">
      <c r="B21" s="10" t="s">
        <v>54</v>
      </c>
      <c r="C21" s="77">
        <v>2000000</v>
      </c>
      <c r="D21" s="77">
        <v>1200000</v>
      </c>
      <c r="E21" s="77">
        <f>Alojamiento[[#This Row],[Coste previsto]]-Alojamiento[[#This Row],[Costo real]]</f>
        <v>800000</v>
      </c>
      <c r="F21" s="12"/>
      <c r="G21" s="11" t="s">
        <v>49</v>
      </c>
      <c r="H21" s="11" t="s">
        <v>28</v>
      </c>
      <c r="I21" s="11" t="s">
        <v>29</v>
      </c>
      <c r="J21" s="11" t="s">
        <v>47</v>
      </c>
    </row>
    <row r="22" spans="1:10" ht="24.95" customHeight="1">
      <c r="B22" s="10" t="s">
        <v>24</v>
      </c>
      <c r="C22" s="77">
        <v>500000</v>
      </c>
      <c r="D22" s="77">
        <v>500000</v>
      </c>
      <c r="E22" s="77">
        <f>Alojamiento[[#This Row],[Coste previsto]]-Alojamiento[[#This Row],[Costo real]]</f>
        <v>0</v>
      </c>
      <c r="F22" s="12"/>
      <c r="G22" s="10" t="s">
        <v>50</v>
      </c>
      <c r="H22" s="77">
        <v>0</v>
      </c>
      <c r="I22" s="77">
        <v>0</v>
      </c>
      <c r="J22" s="77">
        <f>Ahorros[[#This Row],[Coste previsto]]-Ahorros[[#This Row],[Costo real]]</f>
        <v>0</v>
      </c>
    </row>
    <row r="23" spans="1:10" ht="24.95" customHeight="1">
      <c r="B23" s="10" t="s">
        <v>25</v>
      </c>
      <c r="C23" s="77">
        <v>1000000</v>
      </c>
      <c r="D23" s="77">
        <v>800000</v>
      </c>
      <c r="E23" s="77">
        <f>Alojamiento[[#This Row],[Coste previsto]]-Alojamiento[[#This Row],[Costo real]]</f>
        <v>200000</v>
      </c>
      <c r="F23" s="12"/>
      <c r="G23" s="10" t="s">
        <v>51</v>
      </c>
      <c r="H23" s="77">
        <v>0</v>
      </c>
      <c r="I23" s="77">
        <v>0</v>
      </c>
      <c r="J23" s="77">
        <f>Ahorros[[#This Row],[Coste previsto]]-Ahorros[[#This Row],[Costo real]]</f>
        <v>0</v>
      </c>
    </row>
    <row r="24" spans="1:10" ht="24.95" customHeight="1">
      <c r="B24" s="73" t="s">
        <v>26</v>
      </c>
      <c r="C24" s="77">
        <f>SUBTOTAL(109,Alojamiento[Coste previsto])</f>
        <v>10550000</v>
      </c>
      <c r="D24" s="77">
        <f>SUBTOTAL(109,Alojamiento[Costo real])</f>
        <v>7745000</v>
      </c>
      <c r="E24" s="77">
        <f>SUBTOTAL(109,Alojamiento[TOTAL])</f>
        <v>2805000</v>
      </c>
      <c r="F24" s="12"/>
      <c r="G24" s="10" t="s">
        <v>25</v>
      </c>
      <c r="H24" s="77">
        <v>0</v>
      </c>
      <c r="I24" s="77">
        <v>0</v>
      </c>
      <c r="J24" s="77">
        <f>Ahorros[[#This Row],[Coste previsto]]-Ahorros[[#This Row],[Costo real]]</f>
        <v>0</v>
      </c>
    </row>
    <row r="25" spans="1:10" ht="24.95" customHeight="1">
      <c r="B25" s="87"/>
      <c r="C25" s="87"/>
      <c r="D25" s="87"/>
      <c r="E25" s="87"/>
      <c r="F25" s="12"/>
      <c r="G25" s="13" t="s">
        <v>26</v>
      </c>
      <c r="H25" s="77">
        <f>SUBTOTAL(109,Ahorros[Coste previsto])</f>
        <v>0</v>
      </c>
      <c r="I25" s="77">
        <f>SUBTOTAL(109,Ahorros[Costo real])</f>
        <v>0</v>
      </c>
      <c r="J25" s="77">
        <f>SUBTOTAL(109,Ahorros[TOTAL])</f>
        <v>0</v>
      </c>
    </row>
    <row r="26" spans="1:10" ht="24.95" customHeight="1">
      <c r="B26" s="11" t="s">
        <v>48</v>
      </c>
      <c r="C26" s="11" t="s">
        <v>28</v>
      </c>
      <c r="D26" s="11" t="s">
        <v>29</v>
      </c>
      <c r="E26" s="11" t="s">
        <v>47</v>
      </c>
      <c r="F26" s="12"/>
      <c r="G26" s="87"/>
      <c r="H26" s="87"/>
      <c r="I26" s="87"/>
      <c r="J26" s="87"/>
    </row>
    <row r="27" spans="1:10" ht="24.95" customHeight="1">
      <c r="A27" s="76" t="s">
        <v>12</v>
      </c>
      <c r="B27" s="10" t="s">
        <v>44</v>
      </c>
      <c r="C27" s="77">
        <v>0</v>
      </c>
      <c r="D27" s="77">
        <v>0</v>
      </c>
      <c r="E27" s="77">
        <f>Transporte[[#This Row],[Coste previsto]]-Transporte[[#This Row],[Costo real]]</f>
        <v>0</v>
      </c>
      <c r="F27" s="12"/>
      <c r="G27" s="87"/>
      <c r="H27" s="87"/>
      <c r="I27" s="87"/>
      <c r="J27" s="87"/>
    </row>
    <row r="28" spans="1:10" ht="24.95" customHeight="1">
      <c r="B28" s="10" t="s">
        <v>45</v>
      </c>
      <c r="C28" s="77">
        <v>300000</v>
      </c>
      <c r="D28" s="77">
        <v>250000</v>
      </c>
      <c r="E28" s="77">
        <f>Transporte[[#This Row],[Coste previsto]]-Transporte[[#This Row],[Costo real]]</f>
        <v>50000</v>
      </c>
      <c r="F28" s="12"/>
      <c r="G28" s="83" t="s">
        <v>33</v>
      </c>
      <c r="H28" s="84"/>
      <c r="I28" s="79">
        <f>SUBTOTAL(109,Alojamiento[Coste previsto],Transporte[Coste previsto],Seguro[Coste previsto],Entretenimiento[Coste previsto],Ahorros[Coste previsto])</f>
        <v>15750000</v>
      </c>
      <c r="J28" s="80"/>
    </row>
    <row r="29" spans="1:10" ht="24.95" customHeight="1">
      <c r="B29" s="10" t="s">
        <v>46</v>
      </c>
      <c r="C29" s="77">
        <v>0</v>
      </c>
      <c r="D29" s="77">
        <v>0</v>
      </c>
      <c r="E29" s="77">
        <f>Transporte[[#This Row],[Coste previsto]]-Transporte[[#This Row],[Costo real]]</f>
        <v>0</v>
      </c>
      <c r="F29" s="12"/>
      <c r="G29" s="85"/>
      <c r="H29" s="86"/>
      <c r="I29" s="81"/>
      <c r="J29" s="82"/>
    </row>
    <row r="30" spans="1:10" ht="24.95" customHeight="1">
      <c r="B30" s="10" t="s">
        <v>25</v>
      </c>
      <c r="C30" s="77">
        <f>SUBTOTAL(109,Entretenimiento[Coste previsto])</f>
        <v>4900000</v>
      </c>
      <c r="D30" s="77">
        <f>SUBTOTAL(109,Entretenimiento[Costo real])</f>
        <v>5200000</v>
      </c>
      <c r="E30" s="77">
        <f>Transporte[[#This Row],[Coste previsto]]-Transporte[[#This Row],[Costo real]]</f>
        <v>-300000</v>
      </c>
      <c r="F30" s="12"/>
      <c r="G30" s="83" t="s">
        <v>34</v>
      </c>
      <c r="H30" s="84"/>
      <c r="I30" s="79">
        <f>SUBTOTAL(109,Alojamiento[Costo real],Transporte[Costo real],Seguro[Costo real],Entretenimiento[Costo real],Ahorros[Costo real])</f>
        <v>13195000</v>
      </c>
      <c r="J30" s="80"/>
    </row>
    <row r="31" spans="1:10" ht="24.95" customHeight="1">
      <c r="B31" s="13" t="s">
        <v>26</v>
      </c>
      <c r="C31" s="77">
        <f>SUBTOTAL(109,Transporte[Coste previsto])</f>
        <v>300000</v>
      </c>
      <c r="D31" s="77">
        <f>SUBTOTAL(109,Transporte[Costo real])</f>
        <v>250000</v>
      </c>
      <c r="E31" s="77">
        <f>SUBTOTAL(109,Transporte[TOTAL])</f>
        <v>-250000</v>
      </c>
      <c r="F31" s="12"/>
      <c r="G31" s="85"/>
      <c r="H31" s="86"/>
      <c r="I31" s="81"/>
      <c r="J31" s="82"/>
    </row>
    <row r="32" spans="1:10" ht="24.95" customHeight="1">
      <c r="B32" s="87"/>
      <c r="C32" s="87"/>
      <c r="D32" s="87"/>
      <c r="E32" s="87"/>
      <c r="F32" s="12"/>
      <c r="G32" s="83" t="s">
        <v>35</v>
      </c>
      <c r="H32" s="84"/>
      <c r="I32" s="79">
        <f>I28-I30</f>
        <v>2555000</v>
      </c>
      <c r="J32" s="80"/>
    </row>
    <row r="33" spans="1:10" ht="24.95" customHeight="1">
      <c r="B33" s="11" t="s">
        <v>27</v>
      </c>
      <c r="C33" s="11" t="s">
        <v>28</v>
      </c>
      <c r="D33" s="11" t="s">
        <v>29</v>
      </c>
      <c r="E33" s="11" t="s">
        <v>47</v>
      </c>
      <c r="F33" s="12"/>
      <c r="G33" s="85"/>
      <c r="H33" s="86"/>
      <c r="I33" s="81"/>
      <c r="J33" s="82"/>
    </row>
    <row r="34" spans="1:10" ht="24.95" customHeight="1">
      <c r="B34" s="10" t="s">
        <v>25</v>
      </c>
      <c r="C34" s="77">
        <f>SUBTOTAL(109,Ahorros[TOTAL])</f>
        <v>0</v>
      </c>
      <c r="D34" s="77">
        <f>SUBTOTAL(109,Ahorros[TOTAL])</f>
        <v>0</v>
      </c>
      <c r="E34" s="77">
        <f>Seguro[[#This Row],[Coste previsto]]-Seguro[[#This Row],[Costo real]]</f>
        <v>0</v>
      </c>
      <c r="F34" s="12"/>
    </row>
    <row r="35" spans="1:10" ht="24.95" customHeight="1">
      <c r="B35" s="13" t="s">
        <v>26</v>
      </c>
      <c r="C35" s="77"/>
      <c r="D35" s="77"/>
      <c r="E35" s="77">
        <f>SUBTOTAL(109,Seguro[TOTAL])</f>
        <v>0</v>
      </c>
      <c r="F35" s="12"/>
    </row>
    <row r="36" spans="1:10" ht="24.95" customHeight="1">
      <c r="B36" s="87"/>
      <c r="C36" s="87"/>
      <c r="D36" s="87"/>
      <c r="E36" s="87"/>
      <c r="F36" s="12"/>
    </row>
    <row r="37" spans="1:10" ht="24.95" customHeight="1">
      <c r="A37" s="76" t="s">
        <v>13</v>
      </c>
      <c r="B37" s="93"/>
      <c r="C37" s="93"/>
      <c r="D37" s="93"/>
      <c r="E37" s="93"/>
      <c r="F37" s="12"/>
    </row>
    <row r="38" spans="1:10" ht="24.95" customHeight="1">
      <c r="F38" s="12"/>
    </row>
    <row r="39" spans="1:10" ht="24.95" customHeight="1">
      <c r="F39" s="12"/>
    </row>
    <row r="40" spans="1:10" ht="24.95" customHeight="1">
      <c r="F40" s="12"/>
    </row>
    <row r="41" spans="1:10" ht="24.95" customHeight="1">
      <c r="F41" s="12"/>
    </row>
    <row r="42" spans="1:10" ht="24.95" customHeight="1">
      <c r="F42" s="12"/>
    </row>
    <row r="43" spans="1:10" ht="24.95" customHeight="1">
      <c r="F43" s="12"/>
    </row>
    <row r="44" spans="1:10" ht="24.95" customHeight="1">
      <c r="A44" s="76" t="s">
        <v>14</v>
      </c>
      <c r="F44" s="12"/>
    </row>
    <row r="45" spans="1:10" ht="24.95" customHeight="1">
      <c r="F45" s="12"/>
    </row>
    <row r="46" spans="1:10" ht="24.95" customHeight="1">
      <c r="F46" s="12"/>
    </row>
    <row r="47" spans="1:10" ht="24.95" customHeight="1">
      <c r="F47" s="12"/>
    </row>
    <row r="48" spans="1:10" ht="24.95" customHeight="1">
      <c r="F48" s="12"/>
    </row>
    <row r="49" spans="1:6" ht="24.95" customHeight="1">
      <c r="F49" s="12"/>
    </row>
    <row r="50" spans="1:6" ht="24.95" customHeight="1">
      <c r="A50" s="76" t="s">
        <v>15</v>
      </c>
      <c r="F50" s="12"/>
    </row>
    <row r="51" spans="1:6" ht="24.95" customHeight="1">
      <c r="F51" s="12"/>
    </row>
    <row r="52" spans="1:6" ht="24.95" customHeight="1">
      <c r="F52" s="12"/>
    </row>
    <row r="53" spans="1:6" ht="24.95" customHeight="1">
      <c r="F53" s="12"/>
    </row>
    <row r="54" spans="1:6" ht="24.95" customHeight="1">
      <c r="F54" s="12"/>
    </row>
    <row r="55" spans="1:6" ht="24.95" customHeight="1">
      <c r="F55" s="12"/>
    </row>
    <row r="56" spans="1:6" ht="24.95" customHeight="1">
      <c r="F56" s="12"/>
    </row>
    <row r="57" spans="1:6" ht="24.95" customHeight="1">
      <c r="F57" s="12"/>
    </row>
    <row r="58" spans="1:6" ht="24.95" customHeight="1">
      <c r="A58" s="76" t="s">
        <v>16</v>
      </c>
      <c r="F58" s="12"/>
    </row>
    <row r="59" spans="1:6" ht="24.95" customHeight="1">
      <c r="F59" s="12"/>
    </row>
    <row r="60" spans="1:6" ht="24.95" customHeight="1">
      <c r="F60" s="12"/>
    </row>
    <row r="61" spans="1:6" ht="24.95" customHeight="1">
      <c r="A61" s="76" t="s">
        <v>17</v>
      </c>
      <c r="F61" s="12"/>
    </row>
    <row r="62" spans="1:6" ht="24.95" customHeight="1">
      <c r="F62" s="12"/>
    </row>
    <row r="63" spans="1:6" ht="24.95" customHeight="1">
      <c r="F63" s="12"/>
    </row>
    <row r="64" spans="1:6" ht="24.95" customHeight="1">
      <c r="F64" s="12"/>
    </row>
    <row r="65" spans="6:6" ht="24.95" customHeight="1">
      <c r="F65" s="12"/>
    </row>
    <row r="66" spans="6:6" ht="24.95" customHeight="1">
      <c r="F66" s="12"/>
    </row>
  </sheetData>
  <mergeCells count="23">
    <mergeCell ref="B2:L3"/>
    <mergeCell ref="B37:E37"/>
    <mergeCell ref="G27:J27"/>
    <mergeCell ref="G26:J26"/>
    <mergeCell ref="G20:J20"/>
    <mergeCell ref="G19:J19"/>
    <mergeCell ref="E4:G5"/>
    <mergeCell ref="E6:G7"/>
    <mergeCell ref="E8:G9"/>
    <mergeCell ref="B25:E25"/>
    <mergeCell ref="B32:E32"/>
    <mergeCell ref="B36:E36"/>
    <mergeCell ref="B4:C4"/>
    <mergeCell ref="B9:C9"/>
    <mergeCell ref="H4:H5"/>
    <mergeCell ref="H6:H7"/>
    <mergeCell ref="H8:H9"/>
    <mergeCell ref="I28:J29"/>
    <mergeCell ref="I30:J31"/>
    <mergeCell ref="I32:J33"/>
    <mergeCell ref="G28:H29"/>
    <mergeCell ref="G30:H31"/>
    <mergeCell ref="G32:H33"/>
  </mergeCells>
  <dataValidations count="12">
    <dataValidation allowBlank="1" showInputMessage="1" showErrorMessage="1" prompt="Cree un presupuesto mensual personal en esta hoja de cálculo. Encontrará instrucciones útiles sobre cómo usar este libro en las celdas de esta columna. Use la flecha hacia abajo para empezar." sqref="A1"/>
    <dataValidation allowBlank="1" showInputMessage="1" showErrorMessage="1" prompt="El título de esta hoja de cálculo está en la celda C2. La instrucción siguiente se encuentra en la celda A4." sqref="A2"/>
    <dataValidation allowBlank="1" showInputMessage="1" showErrorMessage="1" prompt="La etiqueta Ingresos mensuales previstos está en la celda de la derecha. Escriba el Ingreso 1 en la celda C5 y el Ingreso adicional en la C6 para calcular el total de ingresos mensuales en la celda C7. La instrucción siguiente se encuentra en la celda A7." sqref="A4"/>
    <dataValidation allowBlank="1" showInputMessage="1" showErrorMessage="1" prompt="El saldo previsto se calcula automáticamente en la celda H4; el saldo real, en la H6; y la diferencia, en la celda H8. La instrucción siguiente se encuentra en la celda A9." sqref="A7"/>
    <dataValidation allowBlank="1" showInputMessage="1" showErrorMessage="1" prompt="La etiqueta Ingresos mensuales reales está en la celda de la derecha. Escriba el Ingreso 1 en la celda C10 y el Ingreso adicional en la C11 para calcular el total de ingresos mensuales en la celda C12. La instrucción siguiente está en la celda A14." sqref="A9"/>
    <dataValidation allowBlank="1" showInputMessage="1" showErrorMessage="1" prompt="Escriba la información en la tabla Alojamiento, empezando por la celda de la derecha y en la tabla Entretenimiento, empezando por la celda G14. La instrucción siguiente se encuentra en la celda A27." sqref="A14"/>
    <dataValidation allowBlank="1" showInputMessage="1" showErrorMessage="1" prompt="Escriba la información en la tabla Transporte, empezando por la celda de la derecha y en la tabla Préstamos, empezando por la celda G26. La instrucción siguiente se encuentra en la celda A37." sqref="A27"/>
    <dataValidation allowBlank="1" showInputMessage="1" showErrorMessage="1" prompt="Escriba la información en la tabla Seguro, empezando por la celda de la derecha y en la tabla Impuestos, empezando por la celda G35. La instrucción siguiente se encuentra en la celda A44." sqref="A37"/>
    <dataValidation allowBlank="1" showInputMessage="1" showErrorMessage="1" prompt="Escriba la información en la tabla Comida, empezando por la celda de la derecha y en la tabla Ahorros, empezando por la celda G42. La instrucción siguiente se encuentra en la celda A50." sqref="A44"/>
    <dataValidation allowBlank="1" showInputMessage="1" showErrorMessage="1" prompt="Escriba la información en la tabla Mascotas, empezando por la celda de la derecha y en la tabla Regalos, empezando por la celda G48. La instrucción siguiente se encuentra en la celda A58." sqref="A50"/>
    <dataValidation allowBlank="1" showInputMessage="1" showErrorMessage="1" prompt="Escriba la información en la tabla Cuidado personal, empezando por la celda de la derecha y en la tabla Legal, empezando por la celda G54. La instrucción siguiente se encuentra en la celda A61." sqref="A58"/>
    <dataValidation allowBlank="1" showInputMessage="1" showErrorMessage="1" prompt="El total de gastos previstos se calcula automáticamente en la celda J61; el total del gasto real, en la J63; y la diferencia total, en la celda J65." sqref="A61"/>
  </dataValidations>
  <printOptions horizontalCentered="1"/>
  <pageMargins left="0.4" right="0.4" top="0.4" bottom="0.4" header="0.3" footer="0.3"/>
  <pageSetup paperSize="9" scale="38" fitToHeight="0" orientation="portrait" horizontalDpi="300" verticalDpi="300" r:id="rId1"/>
  <headerFooter differentFirst="1">
    <oddFooter>Page &amp;P of &amp;N</oddFooter>
  </headerFooter>
  <ignoredErrors>
    <ignoredError sqref="J16:J17" emptyCellReference="1"/>
    <ignoredError sqref="H15:H17 I15:I17 H22:H24 I22:I24" calculatedColumn="1"/>
  </ignoredErrors>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zoomScaleNormal="100" zoomScalePageLayoutView="50" workbookViewId="0">
      <selection activeCell="G4" sqref="G4"/>
    </sheetView>
  </sheetViews>
  <sheetFormatPr baseColWidth="10" defaultRowHeight="12.75"/>
  <cols>
    <col min="1" max="1" width="11.625" bestFit="1" customWidth="1"/>
    <col min="2" max="2" width="33.5" customWidth="1"/>
    <col min="3" max="3" width="3" style="16" bestFit="1" customWidth="1"/>
    <col min="4" max="4" width="10" bestFit="1" customWidth="1"/>
    <col min="5" max="5" width="10.875" style="25" bestFit="1" customWidth="1"/>
    <col min="6" max="6" width="4.25" style="16" bestFit="1" customWidth="1"/>
    <col min="7" max="7" width="13.375" style="25" bestFit="1" customWidth="1"/>
  </cols>
  <sheetData>
    <row r="1" spans="1:7" ht="15.75">
      <c r="A1" s="95" t="s">
        <v>55</v>
      </c>
      <c r="B1" s="95"/>
      <c r="C1" s="95"/>
      <c r="D1" s="95"/>
      <c r="E1" s="95"/>
      <c r="F1" s="95"/>
      <c r="G1" s="95"/>
    </row>
    <row r="2" spans="1:7" ht="31.5">
      <c r="A2" s="17" t="s">
        <v>56</v>
      </c>
      <c r="B2" s="17" t="s">
        <v>57</v>
      </c>
      <c r="C2" s="17" t="s">
        <v>58</v>
      </c>
      <c r="D2" s="17" t="s">
        <v>59</v>
      </c>
      <c r="E2" s="22" t="s">
        <v>60</v>
      </c>
      <c r="F2" s="17" t="s">
        <v>61</v>
      </c>
      <c r="G2" s="22" t="s">
        <v>62</v>
      </c>
    </row>
    <row r="3" spans="1:7" ht="63">
      <c r="A3" s="18" t="s">
        <v>63</v>
      </c>
      <c r="B3" s="18" t="s">
        <v>64</v>
      </c>
      <c r="C3" s="19">
        <v>1</v>
      </c>
      <c r="D3" s="27">
        <v>40</v>
      </c>
      <c r="E3" s="23">
        <v>12000</v>
      </c>
      <c r="F3" s="19" t="s">
        <v>65</v>
      </c>
      <c r="G3" s="28">
        <f>D3*E3*C3</f>
        <v>480000</v>
      </c>
    </row>
    <row r="4" spans="1:7" ht="63">
      <c r="A4" s="18" t="s">
        <v>66</v>
      </c>
      <c r="B4" s="18" t="s">
        <v>67</v>
      </c>
      <c r="C4" s="19">
        <v>1</v>
      </c>
      <c r="D4" s="27">
        <v>150</v>
      </c>
      <c r="E4" s="23">
        <v>31600</v>
      </c>
      <c r="F4" s="19" t="s">
        <v>65</v>
      </c>
      <c r="G4" s="28">
        <f t="shared" ref="G4:G6" si="0">D4*E4*C4</f>
        <v>4740000</v>
      </c>
    </row>
    <row r="5" spans="1:7" ht="47.25">
      <c r="A5" s="18" t="s">
        <v>68</v>
      </c>
      <c r="B5" s="18" t="s">
        <v>69</v>
      </c>
      <c r="C5" s="19">
        <v>1</v>
      </c>
      <c r="D5" s="27">
        <v>60</v>
      </c>
      <c r="E5" s="23">
        <v>25000</v>
      </c>
      <c r="F5" s="19" t="s">
        <v>65</v>
      </c>
      <c r="G5" s="28">
        <f t="shared" si="0"/>
        <v>1500000</v>
      </c>
    </row>
    <row r="6" spans="1:7" ht="31.5">
      <c r="A6" s="18" t="s">
        <v>163</v>
      </c>
      <c r="B6" s="18" t="s">
        <v>70</v>
      </c>
      <c r="C6" s="19">
        <v>1</v>
      </c>
      <c r="D6" s="27">
        <v>20</v>
      </c>
      <c r="E6" s="23">
        <v>18000</v>
      </c>
      <c r="F6" s="19" t="s">
        <v>65</v>
      </c>
      <c r="G6" s="28">
        <f t="shared" si="0"/>
        <v>360000</v>
      </c>
    </row>
    <row r="7" spans="1:7" ht="15.75">
      <c r="A7" s="96" t="s">
        <v>71</v>
      </c>
      <c r="B7" s="97"/>
      <c r="C7" s="17">
        <f>SUM(C3:C6)</f>
        <v>4</v>
      </c>
      <c r="D7" s="17">
        <f>SUM(D3:D6)</f>
        <v>270</v>
      </c>
      <c r="E7" s="70"/>
      <c r="F7" s="23"/>
      <c r="G7" s="23">
        <f>SUM(G3:G6)</f>
        <v>7080000</v>
      </c>
    </row>
  </sheetData>
  <mergeCells count="2">
    <mergeCell ref="A1:G1"/>
    <mergeCell ref="A7:B7"/>
  </mergeCells>
  <pageMargins left="0.7" right="0.7" top="0.75" bottom="0.75" header="0.3" footer="0.3"/>
  <pageSetup scale="76"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F2" sqref="F2"/>
    </sheetView>
  </sheetViews>
  <sheetFormatPr baseColWidth="10" defaultRowHeight="12.75"/>
  <cols>
    <col min="1" max="1" width="28.125" customWidth="1"/>
    <col min="2" max="2" width="22.5" customWidth="1"/>
    <col min="6" max="6" width="11" style="16"/>
    <col min="7" max="7" width="11.875" style="29" bestFit="1" customWidth="1"/>
  </cols>
  <sheetData>
    <row r="1" spans="1:7" ht="15.75" customHeight="1">
      <c r="A1" s="98" t="s">
        <v>72</v>
      </c>
      <c r="B1" s="98"/>
      <c r="C1" s="98"/>
      <c r="D1" s="98"/>
      <c r="E1" s="98"/>
      <c r="F1" s="98"/>
      <c r="G1" s="98"/>
    </row>
    <row r="2" spans="1:7" ht="15.75">
      <c r="A2" s="17" t="s">
        <v>73</v>
      </c>
      <c r="B2" s="17" t="s">
        <v>57</v>
      </c>
      <c r="C2" s="17" t="s">
        <v>74</v>
      </c>
      <c r="D2" s="17" t="s">
        <v>75</v>
      </c>
      <c r="E2" s="17" t="s">
        <v>76</v>
      </c>
      <c r="F2" s="17" t="s">
        <v>61</v>
      </c>
      <c r="G2" s="17" t="s">
        <v>77</v>
      </c>
    </row>
    <row r="3" spans="1:7" ht="47.25">
      <c r="A3" s="18" t="s">
        <v>78</v>
      </c>
      <c r="B3" s="18" t="s">
        <v>164</v>
      </c>
      <c r="C3" s="19" t="s">
        <v>79</v>
      </c>
      <c r="D3" s="19" t="s">
        <v>80</v>
      </c>
      <c r="E3" s="24"/>
      <c r="F3" s="19" t="s">
        <v>65</v>
      </c>
      <c r="G3" s="30">
        <v>3000000</v>
      </c>
    </row>
    <row r="4" spans="1:7" ht="31.5">
      <c r="A4" s="18" t="s">
        <v>81</v>
      </c>
      <c r="B4" s="18" t="s">
        <v>82</v>
      </c>
      <c r="C4" s="19" t="s">
        <v>83</v>
      </c>
      <c r="D4" s="19" t="s">
        <v>80</v>
      </c>
      <c r="E4" s="24"/>
      <c r="F4" s="19" t="s">
        <v>65</v>
      </c>
      <c r="G4" s="30">
        <v>200000</v>
      </c>
    </row>
    <row r="5" spans="1:7" ht="47.25">
      <c r="A5" s="18" t="s">
        <v>84</v>
      </c>
      <c r="B5" s="18" t="s">
        <v>85</v>
      </c>
      <c r="C5" s="26"/>
      <c r="D5" s="26"/>
      <c r="E5" s="24"/>
      <c r="F5" s="19" t="s">
        <v>65</v>
      </c>
      <c r="G5" s="30">
        <v>100000</v>
      </c>
    </row>
    <row r="6" spans="1:7" ht="31.5" customHeight="1">
      <c r="A6" s="96" t="s">
        <v>86</v>
      </c>
      <c r="B6" s="97"/>
      <c r="C6" s="19" t="s">
        <v>87</v>
      </c>
      <c r="D6" s="21"/>
      <c r="E6" s="21"/>
      <c r="F6" s="21"/>
      <c r="G6" s="30">
        <f>SUM(G3:G5)</f>
        <v>3300000</v>
      </c>
    </row>
  </sheetData>
  <mergeCells count="2">
    <mergeCell ref="A1:G1"/>
    <mergeCell ref="A6:B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E10" sqref="E10"/>
    </sheetView>
  </sheetViews>
  <sheetFormatPr baseColWidth="10" defaultRowHeight="12.75"/>
  <cols>
    <col min="2" max="2" width="32.375" customWidth="1"/>
  </cols>
  <sheetData>
    <row r="1" spans="1:7" ht="15.75" customHeight="1">
      <c r="A1" s="98" t="s">
        <v>88</v>
      </c>
      <c r="B1" s="98"/>
      <c r="C1" s="98"/>
      <c r="D1" s="98"/>
      <c r="E1" s="98"/>
      <c r="F1" s="98"/>
      <c r="G1" s="98"/>
    </row>
    <row r="2" spans="1:7" ht="31.5">
      <c r="A2" s="17" t="s">
        <v>73</v>
      </c>
      <c r="B2" s="17" t="s">
        <v>57</v>
      </c>
      <c r="C2" s="17" t="s">
        <v>74</v>
      </c>
      <c r="D2" s="17" t="s">
        <v>75</v>
      </c>
      <c r="E2" s="17" t="s">
        <v>89</v>
      </c>
      <c r="F2" s="17" t="s">
        <v>61</v>
      </c>
      <c r="G2" s="17" t="s">
        <v>77</v>
      </c>
    </row>
    <row r="3" spans="1:7" ht="63">
      <c r="A3" s="18" t="s">
        <v>90</v>
      </c>
      <c r="B3" s="18" t="s">
        <v>91</v>
      </c>
      <c r="C3" s="19">
        <v>10</v>
      </c>
      <c r="D3" s="19"/>
      <c r="E3" s="23">
        <v>2000</v>
      </c>
      <c r="F3" s="18"/>
      <c r="G3" s="23">
        <f>C3*E3</f>
        <v>20000</v>
      </c>
    </row>
    <row r="4" spans="1:7" ht="47.25">
      <c r="A4" s="18" t="s">
        <v>92</v>
      </c>
      <c r="B4" s="18" t="s">
        <v>93</v>
      </c>
      <c r="C4" s="19">
        <v>2</v>
      </c>
      <c r="D4" s="21"/>
      <c r="E4" s="23">
        <v>13500</v>
      </c>
      <c r="F4" s="21"/>
      <c r="G4" s="23">
        <f>C4*E4</f>
        <v>27000</v>
      </c>
    </row>
    <row r="5" spans="1:7" ht="47.25" customHeight="1">
      <c r="A5" s="96" t="s">
        <v>94</v>
      </c>
      <c r="B5" s="99"/>
      <c r="C5" s="99"/>
      <c r="D5" s="99"/>
      <c r="E5" s="99"/>
      <c r="F5" s="97"/>
      <c r="G5" s="23">
        <f>SUM(G3:G4)</f>
        <v>47000</v>
      </c>
    </row>
    <row r="6" spans="1:7">
      <c r="A6" s="69"/>
      <c r="B6" s="69"/>
      <c r="C6" s="69"/>
      <c r="D6" s="69"/>
      <c r="E6" s="69"/>
      <c r="F6" s="69"/>
      <c r="G6" s="69"/>
    </row>
    <row r="9" spans="1:7" ht="18.75" customHeight="1"/>
  </sheetData>
  <mergeCells count="2">
    <mergeCell ref="A1:G1"/>
    <mergeCell ref="A5:F5"/>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B1" sqref="B1:C1"/>
    </sheetView>
  </sheetViews>
  <sheetFormatPr baseColWidth="10" defaultRowHeight="12.75"/>
  <cols>
    <col min="1" max="1" width="22" customWidth="1"/>
    <col min="3" max="3" width="14.375" bestFit="1" customWidth="1"/>
  </cols>
  <sheetData>
    <row r="1" spans="1:6" ht="15.75">
      <c r="A1" s="20" t="s">
        <v>95</v>
      </c>
      <c r="B1" s="102">
        <f>('Talento Humano'!G7) + ('Recursos tecnicos'!G6) + ('otros recursos'!G5)</f>
        <v>10427000</v>
      </c>
      <c r="C1" s="103"/>
      <c r="D1" s="69"/>
      <c r="E1" s="69"/>
      <c r="F1" s="69"/>
    </row>
    <row r="2" spans="1:6" ht="15.75">
      <c r="A2" s="20" t="s">
        <v>96</v>
      </c>
      <c r="B2" s="102">
        <f>B1*0.15</f>
        <v>1564050</v>
      </c>
      <c r="C2" s="103"/>
      <c r="D2" s="69"/>
      <c r="E2" s="69"/>
      <c r="F2" s="69"/>
    </row>
    <row r="3" spans="1:6">
      <c r="A3" s="104" t="s">
        <v>97</v>
      </c>
      <c r="B3" s="104"/>
      <c r="C3" s="101">
        <f>B1+B2</f>
        <v>11991050</v>
      </c>
      <c r="D3" s="100"/>
      <c r="E3" s="100"/>
      <c r="F3" s="100"/>
    </row>
    <row r="4" spans="1:6">
      <c r="A4" s="104"/>
      <c r="B4" s="104"/>
      <c r="C4" s="101"/>
      <c r="D4" s="100"/>
      <c r="E4" s="100"/>
      <c r="F4" s="100"/>
    </row>
  </sheetData>
  <mergeCells count="7">
    <mergeCell ref="F3:F4"/>
    <mergeCell ref="C3:C4"/>
    <mergeCell ref="B1:C1"/>
    <mergeCell ref="B2:C2"/>
    <mergeCell ref="A3:B4"/>
    <mergeCell ref="D3:D4"/>
    <mergeCell ref="E3:E4"/>
  </mergeCells>
  <pageMargins left="0.25" right="0.25" top="0.75" bottom="0.75" header="0.3" footer="0.3"/>
  <pageSetup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
  <sheetViews>
    <sheetView topLeftCell="A56" workbookViewId="0">
      <selection activeCell="C2" sqref="C2"/>
    </sheetView>
  </sheetViews>
  <sheetFormatPr baseColWidth="10" defaultRowHeight="12.75"/>
  <cols>
    <col min="1" max="1" width="33.25" customWidth="1"/>
  </cols>
  <sheetData>
    <row r="1" spans="1:3" ht="13.5" thickBot="1">
      <c r="A1" s="31" t="s">
        <v>98</v>
      </c>
      <c r="B1" s="32" t="s">
        <v>99</v>
      </c>
      <c r="C1" s="32" t="s">
        <v>100</v>
      </c>
    </row>
    <row r="2" spans="1:3" ht="15.75" thickBot="1">
      <c r="A2" s="33" t="s">
        <v>101</v>
      </c>
      <c r="B2" s="34" t="s">
        <v>102</v>
      </c>
      <c r="C2" s="35" t="s">
        <v>103</v>
      </c>
    </row>
    <row r="3" spans="1:3" ht="15.75" thickBot="1">
      <c r="A3" s="36" t="s">
        <v>104</v>
      </c>
      <c r="B3" s="37" t="s">
        <v>105</v>
      </c>
      <c r="C3" s="38" t="s">
        <v>106</v>
      </c>
    </row>
    <row r="4" spans="1:3" ht="15.75" thickBot="1">
      <c r="A4" s="39" t="s">
        <v>107</v>
      </c>
      <c r="B4" s="40" t="s">
        <v>108</v>
      </c>
      <c r="C4" s="41" t="s">
        <v>109</v>
      </c>
    </row>
    <row r="5" spans="1:3" ht="15.75" thickBot="1">
      <c r="A5" s="39" t="s">
        <v>110</v>
      </c>
      <c r="B5" s="40" t="s">
        <v>111</v>
      </c>
      <c r="C5" s="41" t="s">
        <v>109</v>
      </c>
    </row>
    <row r="6" spans="1:3" ht="15.75" thickBot="1">
      <c r="A6" s="42" t="s">
        <v>160</v>
      </c>
      <c r="B6" s="43" t="s">
        <v>111</v>
      </c>
      <c r="C6" s="44"/>
    </row>
    <row r="7" spans="1:3" ht="15.75" thickBot="1">
      <c r="A7" s="39" t="s">
        <v>112</v>
      </c>
      <c r="B7" s="40" t="s">
        <v>111</v>
      </c>
      <c r="C7" s="41" t="s">
        <v>109</v>
      </c>
    </row>
    <row r="8" spans="1:3" ht="15.75" thickBot="1">
      <c r="A8" s="39" t="s">
        <v>161</v>
      </c>
      <c r="B8" s="40" t="s">
        <v>111</v>
      </c>
      <c r="C8" s="41"/>
    </row>
    <row r="9" spans="1:3" ht="15.75" thickBot="1">
      <c r="A9" s="42" t="s">
        <v>160</v>
      </c>
      <c r="B9" s="43" t="s">
        <v>111</v>
      </c>
      <c r="C9" s="44"/>
    </row>
    <row r="10" spans="1:3" ht="15.75" thickBot="1">
      <c r="A10" s="42" t="s">
        <v>162</v>
      </c>
      <c r="B10" s="43" t="s">
        <v>111</v>
      </c>
      <c r="C10" s="44"/>
    </row>
    <row r="11" spans="1:3" ht="15.75" thickBot="1">
      <c r="A11" s="39" t="s">
        <v>113</v>
      </c>
      <c r="B11" s="40" t="s">
        <v>111</v>
      </c>
      <c r="C11" s="41" t="s">
        <v>109</v>
      </c>
    </row>
    <row r="12" spans="1:3" ht="15.75" thickBot="1">
      <c r="A12" s="39" t="s">
        <v>161</v>
      </c>
      <c r="B12" s="40" t="s">
        <v>111</v>
      </c>
      <c r="C12" s="41"/>
    </row>
    <row r="13" spans="1:3" ht="15.75" thickBot="1">
      <c r="A13" s="42" t="s">
        <v>160</v>
      </c>
      <c r="B13" s="43" t="s">
        <v>111</v>
      </c>
      <c r="C13" s="41"/>
    </row>
    <row r="14" spans="1:3" ht="15.75" thickBot="1">
      <c r="A14" s="42" t="s">
        <v>162</v>
      </c>
      <c r="B14" s="43" t="s">
        <v>111</v>
      </c>
      <c r="C14" s="44"/>
    </row>
    <row r="15" spans="1:3" ht="15.75" thickBot="1">
      <c r="A15" s="39" t="s">
        <v>114</v>
      </c>
      <c r="B15" s="40" t="s">
        <v>111</v>
      </c>
      <c r="C15" s="41" t="s">
        <v>109</v>
      </c>
    </row>
    <row r="16" spans="1:3" ht="15.75" thickBot="1">
      <c r="A16" s="42" t="s">
        <v>161</v>
      </c>
      <c r="B16" s="43" t="s">
        <v>111</v>
      </c>
      <c r="C16" s="44"/>
    </row>
    <row r="17" spans="1:3" ht="15.75" thickBot="1">
      <c r="A17" s="39" t="s">
        <v>115</v>
      </c>
      <c r="B17" s="40" t="s">
        <v>111</v>
      </c>
      <c r="C17" s="41" t="s">
        <v>109</v>
      </c>
    </row>
    <row r="18" spans="1:3" ht="15.75" thickBot="1">
      <c r="A18" s="42" t="s">
        <v>161</v>
      </c>
      <c r="B18" s="43" t="s">
        <v>111</v>
      </c>
      <c r="C18" s="44"/>
    </row>
    <row r="19" spans="1:3" ht="15.75" thickBot="1">
      <c r="A19" s="39" t="s">
        <v>116</v>
      </c>
      <c r="B19" s="40" t="s">
        <v>111</v>
      </c>
      <c r="C19" s="41" t="s">
        <v>109</v>
      </c>
    </row>
    <row r="20" spans="1:3" ht="15.75" thickBot="1">
      <c r="A20" s="42" t="s">
        <v>161</v>
      </c>
      <c r="B20" s="43" t="s">
        <v>111</v>
      </c>
      <c r="C20" s="44"/>
    </row>
    <row r="21" spans="1:3" ht="15.75" thickBot="1">
      <c r="A21" s="39" t="s">
        <v>117</v>
      </c>
      <c r="B21" s="40" t="s">
        <v>118</v>
      </c>
      <c r="C21" s="41" t="s">
        <v>119</v>
      </c>
    </row>
    <row r="22" spans="1:3" ht="15.75" thickBot="1">
      <c r="A22" s="42" t="s">
        <v>161</v>
      </c>
      <c r="B22" s="43" t="s">
        <v>120</v>
      </c>
      <c r="C22" s="44"/>
    </row>
    <row r="23" spans="1:3" ht="15.75" thickBot="1">
      <c r="A23" s="42" t="s">
        <v>160</v>
      </c>
      <c r="B23" s="43" t="s">
        <v>120</v>
      </c>
      <c r="C23" s="44"/>
    </row>
    <row r="24" spans="1:3" ht="15.75" thickBot="1">
      <c r="A24" s="42" t="s">
        <v>162</v>
      </c>
      <c r="B24" s="43" t="s">
        <v>120</v>
      </c>
      <c r="C24" s="44"/>
    </row>
    <row r="25" spans="1:3" ht="15.75" thickBot="1">
      <c r="A25" s="39" t="s">
        <v>121</v>
      </c>
      <c r="B25" s="40" t="s">
        <v>122</v>
      </c>
      <c r="C25" s="41" t="s">
        <v>123</v>
      </c>
    </row>
    <row r="26" spans="1:3" ht="15.75" thickBot="1">
      <c r="A26" s="42" t="s">
        <v>161</v>
      </c>
      <c r="B26" s="43" t="s">
        <v>124</v>
      </c>
      <c r="C26" s="44"/>
    </row>
    <row r="27" spans="1:3" ht="15.75" thickBot="1">
      <c r="A27" s="42" t="s">
        <v>162</v>
      </c>
      <c r="B27" s="43" t="s">
        <v>124</v>
      </c>
      <c r="C27" s="44"/>
    </row>
    <row r="28" spans="1:3" ht="15.75" thickBot="1">
      <c r="A28" s="39" t="s">
        <v>125</v>
      </c>
      <c r="B28" s="40" t="s">
        <v>108</v>
      </c>
      <c r="C28" s="41" t="s">
        <v>109</v>
      </c>
    </row>
    <row r="29" spans="1:3" ht="15.75" thickBot="1">
      <c r="A29" s="39" t="s">
        <v>126</v>
      </c>
      <c r="B29" s="40" t="s">
        <v>127</v>
      </c>
      <c r="C29" s="41" t="s">
        <v>123</v>
      </c>
    </row>
    <row r="30" spans="1:3" ht="15.75" thickBot="1">
      <c r="A30" s="42" t="s">
        <v>161</v>
      </c>
      <c r="B30" s="43" t="s">
        <v>124</v>
      </c>
      <c r="C30" s="44"/>
    </row>
    <row r="31" spans="1:3" ht="15.75" thickBot="1">
      <c r="A31" s="42" t="s">
        <v>160</v>
      </c>
      <c r="B31" s="43" t="s">
        <v>124</v>
      </c>
      <c r="C31" s="44"/>
    </row>
    <row r="32" spans="1:3" ht="15.75" thickBot="1">
      <c r="A32" s="42" t="s">
        <v>162</v>
      </c>
      <c r="B32" s="43" t="s">
        <v>124</v>
      </c>
      <c r="C32" s="44"/>
    </row>
    <row r="33" spans="1:3" ht="15.75" thickBot="1">
      <c r="A33" s="45" t="s">
        <v>128</v>
      </c>
      <c r="B33" s="46" t="s">
        <v>129</v>
      </c>
      <c r="C33" s="47" t="s">
        <v>130</v>
      </c>
    </row>
    <row r="34" spans="1:3" ht="30.75" thickBot="1">
      <c r="A34" s="48" t="s">
        <v>131</v>
      </c>
      <c r="B34" s="49" t="s">
        <v>127</v>
      </c>
      <c r="C34" s="50" t="s">
        <v>132</v>
      </c>
    </row>
    <row r="35" spans="1:3" ht="15.75" thickBot="1">
      <c r="A35" s="51" t="s">
        <v>160</v>
      </c>
      <c r="B35" s="52" t="s">
        <v>127</v>
      </c>
      <c r="C35" s="53"/>
    </row>
    <row r="36" spans="1:3" ht="15.75" thickBot="1">
      <c r="A36" s="48" t="s">
        <v>133</v>
      </c>
      <c r="B36" s="49" t="s">
        <v>120</v>
      </c>
      <c r="C36" s="50" t="s">
        <v>119</v>
      </c>
    </row>
    <row r="37" spans="1:3" ht="15.75" thickBot="1">
      <c r="A37" s="51" t="s">
        <v>160</v>
      </c>
      <c r="B37" s="52" t="s">
        <v>120</v>
      </c>
      <c r="C37" s="53"/>
    </row>
    <row r="38" spans="1:3" ht="15.75" thickBot="1">
      <c r="A38" s="51" t="s">
        <v>161</v>
      </c>
      <c r="B38" s="52" t="s">
        <v>120</v>
      </c>
      <c r="C38" s="53"/>
    </row>
    <row r="39" spans="1:3" ht="15.75" thickBot="1">
      <c r="A39" s="48" t="s">
        <v>134</v>
      </c>
      <c r="B39" s="49" t="s">
        <v>127</v>
      </c>
      <c r="C39" s="50" t="s">
        <v>132</v>
      </c>
    </row>
    <row r="40" spans="1:3" ht="15.75" thickBot="1">
      <c r="A40" s="51" t="s">
        <v>160</v>
      </c>
      <c r="B40" s="52" t="s">
        <v>120</v>
      </c>
      <c r="C40" s="53"/>
    </row>
    <row r="41" spans="1:3" ht="15.75" thickBot="1">
      <c r="A41" s="51" t="s">
        <v>162</v>
      </c>
      <c r="B41" s="52" t="s">
        <v>120</v>
      </c>
      <c r="C41" s="53"/>
    </row>
    <row r="42" spans="1:3" ht="15.75" thickBot="1">
      <c r="A42" s="48" t="s">
        <v>135</v>
      </c>
      <c r="B42" s="49" t="s">
        <v>127</v>
      </c>
      <c r="C42" s="50" t="s">
        <v>119</v>
      </c>
    </row>
    <row r="43" spans="1:3" ht="15.75" thickBot="1">
      <c r="A43" s="51" t="s">
        <v>160</v>
      </c>
      <c r="B43" s="52" t="s">
        <v>120</v>
      </c>
      <c r="C43" s="53"/>
    </row>
    <row r="44" spans="1:3" ht="15.75" thickBot="1">
      <c r="A44" s="48" t="s">
        <v>136</v>
      </c>
      <c r="B44" s="49" t="s">
        <v>108</v>
      </c>
      <c r="C44" s="50" t="s">
        <v>109</v>
      </c>
    </row>
    <row r="45" spans="1:3" ht="15.75" thickBot="1">
      <c r="A45" s="48" t="s">
        <v>137</v>
      </c>
      <c r="B45" s="49" t="s">
        <v>111</v>
      </c>
      <c r="C45" s="50" t="s">
        <v>109</v>
      </c>
    </row>
    <row r="46" spans="1:3" ht="15.75" thickBot="1">
      <c r="A46" s="51" t="s">
        <v>162</v>
      </c>
      <c r="B46" s="52" t="s">
        <v>111</v>
      </c>
      <c r="C46" s="53"/>
    </row>
    <row r="47" spans="1:3" ht="15.75" thickBot="1">
      <c r="A47" s="48" t="s">
        <v>138</v>
      </c>
      <c r="B47" s="49" t="s">
        <v>111</v>
      </c>
      <c r="C47" s="50" t="s">
        <v>109</v>
      </c>
    </row>
    <row r="48" spans="1:3" ht="15.75" thickBot="1">
      <c r="A48" s="51" t="s">
        <v>162</v>
      </c>
      <c r="B48" s="52" t="s">
        <v>111</v>
      </c>
      <c r="C48" s="53"/>
    </row>
    <row r="49" spans="1:3" ht="15.75" thickBot="1">
      <c r="A49" s="48" t="s">
        <v>139</v>
      </c>
      <c r="B49" s="49" t="s">
        <v>108</v>
      </c>
      <c r="C49" s="50" t="s">
        <v>119</v>
      </c>
    </row>
    <row r="50" spans="1:3" ht="15.75" thickBot="1">
      <c r="A50" s="48" t="s">
        <v>140</v>
      </c>
      <c r="B50" s="49" t="s">
        <v>127</v>
      </c>
      <c r="C50" s="50" t="s">
        <v>123</v>
      </c>
    </row>
    <row r="51" spans="1:3" ht="15.75" thickBot="1">
      <c r="A51" s="48" t="s">
        <v>162</v>
      </c>
      <c r="B51" s="49" t="s">
        <v>120</v>
      </c>
      <c r="C51" s="50"/>
    </row>
    <row r="52" spans="1:3" ht="15.75" thickBot="1">
      <c r="A52" s="48" t="s">
        <v>161</v>
      </c>
      <c r="B52" s="49" t="s">
        <v>120</v>
      </c>
      <c r="C52" s="50"/>
    </row>
    <row r="53" spans="1:3" ht="15.75" thickBot="1">
      <c r="A53" s="54" t="s">
        <v>141</v>
      </c>
      <c r="B53" s="55" t="s">
        <v>142</v>
      </c>
      <c r="C53" s="56" t="s">
        <v>143</v>
      </c>
    </row>
    <row r="54" spans="1:3" ht="15.75" thickBot="1">
      <c r="A54" s="57" t="s">
        <v>144</v>
      </c>
      <c r="B54" s="58" t="s">
        <v>108</v>
      </c>
      <c r="C54" s="59" t="s">
        <v>119</v>
      </c>
    </row>
    <row r="55" spans="1:3" ht="15.75" thickBot="1">
      <c r="A55" s="57" t="s">
        <v>145</v>
      </c>
      <c r="B55" s="58" t="s">
        <v>108</v>
      </c>
      <c r="C55" s="59" t="s">
        <v>109</v>
      </c>
    </row>
    <row r="56" spans="1:3" ht="15.75" thickBot="1">
      <c r="A56" s="57" t="s">
        <v>162</v>
      </c>
      <c r="B56" s="58" t="s">
        <v>120</v>
      </c>
      <c r="C56" s="59"/>
    </row>
    <row r="57" spans="1:3" ht="30.75" thickBot="1">
      <c r="A57" s="57" t="s">
        <v>146</v>
      </c>
      <c r="B57" s="58" t="s">
        <v>108</v>
      </c>
      <c r="C57" s="59" t="s">
        <v>109</v>
      </c>
    </row>
    <row r="58" spans="1:3" ht="15.75" thickBot="1">
      <c r="A58" s="57" t="s">
        <v>162</v>
      </c>
      <c r="B58" s="58" t="s">
        <v>120</v>
      </c>
      <c r="C58" s="59"/>
    </row>
    <row r="59" spans="1:3" ht="30.75" thickBot="1">
      <c r="A59" s="57" t="s">
        <v>147</v>
      </c>
      <c r="B59" s="58" t="s">
        <v>108</v>
      </c>
      <c r="C59" s="59" t="s">
        <v>109</v>
      </c>
    </row>
    <row r="60" spans="1:3" ht="15.75" thickBot="1">
      <c r="A60" s="57" t="s">
        <v>162</v>
      </c>
      <c r="B60" s="58" t="s">
        <v>120</v>
      </c>
      <c r="C60" s="59"/>
    </row>
    <row r="61" spans="1:3" ht="15.75" thickBot="1">
      <c r="A61" s="57" t="s">
        <v>148</v>
      </c>
      <c r="B61" s="58" t="s">
        <v>108</v>
      </c>
      <c r="C61" s="59" t="s">
        <v>109</v>
      </c>
    </row>
    <row r="62" spans="1:3" ht="15.75" thickBot="1">
      <c r="A62" s="57" t="s">
        <v>149</v>
      </c>
      <c r="B62" s="58" t="s">
        <v>127</v>
      </c>
      <c r="C62" s="59" t="s">
        <v>119</v>
      </c>
    </row>
    <row r="63" spans="1:3" ht="15.75" thickBot="1">
      <c r="A63" s="60" t="s">
        <v>161</v>
      </c>
      <c r="B63" s="61" t="s">
        <v>120</v>
      </c>
      <c r="C63" s="62"/>
    </row>
    <row r="64" spans="1:3" ht="15.75" thickBot="1">
      <c r="A64" s="60" t="s">
        <v>160</v>
      </c>
      <c r="B64" s="61" t="s">
        <v>120</v>
      </c>
      <c r="C64" s="62"/>
    </row>
    <row r="65" spans="1:3" ht="15.75" thickBot="1">
      <c r="A65" s="57" t="s">
        <v>150</v>
      </c>
      <c r="B65" s="58" t="s">
        <v>108</v>
      </c>
      <c r="C65" s="59" t="s">
        <v>119</v>
      </c>
    </row>
    <row r="66" spans="1:3" ht="15.75" thickBot="1">
      <c r="A66" s="57" t="s">
        <v>151</v>
      </c>
      <c r="B66" s="58" t="s">
        <v>108</v>
      </c>
      <c r="C66" s="59" t="s">
        <v>123</v>
      </c>
    </row>
    <row r="67" spans="1:3" ht="30.75" thickBot="1">
      <c r="A67" s="57" t="s">
        <v>152</v>
      </c>
      <c r="B67" s="58" t="s">
        <v>108</v>
      </c>
      <c r="C67" s="59" t="s">
        <v>123</v>
      </c>
    </row>
    <row r="68" spans="1:3" ht="15.75" thickBot="1">
      <c r="A68" s="57" t="s">
        <v>153</v>
      </c>
      <c r="B68" s="58" t="s">
        <v>108</v>
      </c>
      <c r="C68" s="59" t="s">
        <v>109</v>
      </c>
    </row>
    <row r="69" spans="1:3" ht="15.75" thickBot="1">
      <c r="A69" s="57" t="s">
        <v>154</v>
      </c>
      <c r="B69" s="58" t="s">
        <v>120</v>
      </c>
      <c r="C69" s="59" t="s">
        <v>109</v>
      </c>
    </row>
    <row r="70" spans="1:3" ht="15.75" thickBot="1">
      <c r="A70" s="63" t="s">
        <v>155</v>
      </c>
      <c r="B70" s="64" t="s">
        <v>108</v>
      </c>
      <c r="C70" s="65" t="s">
        <v>132</v>
      </c>
    </row>
    <row r="71" spans="1:3" ht="15.75" thickBot="1">
      <c r="A71" s="66" t="s">
        <v>156</v>
      </c>
      <c r="B71" s="67" t="s">
        <v>108</v>
      </c>
      <c r="C71" s="68" t="s">
        <v>109</v>
      </c>
    </row>
    <row r="72" spans="1:3" ht="15.75" thickBot="1">
      <c r="A72" s="66" t="s">
        <v>157</v>
      </c>
      <c r="B72" s="67" t="s">
        <v>108</v>
      </c>
      <c r="C72" s="68" t="s">
        <v>123</v>
      </c>
    </row>
    <row r="73" spans="1:3" ht="15.75" thickBot="1">
      <c r="A73" s="66" t="s">
        <v>158</v>
      </c>
      <c r="B73" s="67" t="s">
        <v>108</v>
      </c>
      <c r="C73" s="68" t="s">
        <v>109</v>
      </c>
    </row>
    <row r="74" spans="1:3" ht="15.75" thickBot="1">
      <c r="A74" s="66" t="s">
        <v>159</v>
      </c>
      <c r="B74" s="67" t="s">
        <v>108</v>
      </c>
      <c r="C74" s="68" t="s">
        <v>123</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1c2eb7a32e66fb6e4260f3771546a5e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04e1f6479c48b08974ba73b5ca973489"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0D6369F-E7E4-4C61-9F47-33FFE80F8E11}">
  <ds:schemaRefs>
    <ds:schemaRef ds:uri="http://schemas.microsoft.com/sharepoint/v3/contenttype/forms"/>
  </ds:schemaRefs>
</ds:datastoreItem>
</file>

<file path=customXml/itemProps2.xml><?xml version="1.0" encoding="utf-8"?>
<ds:datastoreItem xmlns:ds="http://schemas.openxmlformats.org/officeDocument/2006/customXml" ds:itemID="{E4E4917D-B4E2-41EC-A344-CAB929C318ED}">
  <ds:schemaRefs>
    <ds:schemaRef ds:uri="http://purl.org/dc/terms/"/>
    <ds:schemaRef ds:uri="http://schemas.microsoft.com/office/2006/documentManagement/types"/>
    <ds:schemaRef ds:uri="16c05727-aa75-4e4a-9b5f-8a80a1165891"/>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71af3243-3dd4-4a8d-8c0d-dd76da1f02a5"/>
    <ds:schemaRef ds:uri="http://www.w3.org/XML/1998/namespace"/>
  </ds:schemaRefs>
</ds:datastoreItem>
</file>

<file path=customXml/itemProps3.xml><?xml version="1.0" encoding="utf-8"?>
<ds:datastoreItem xmlns:ds="http://schemas.openxmlformats.org/officeDocument/2006/customXml" ds:itemID="{EB46AF36-0E29-43D5-9042-907F679B35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Inicio</vt:lpstr>
      <vt:lpstr>Presupuesto mensual personal</vt:lpstr>
      <vt:lpstr>Talento Humano</vt:lpstr>
      <vt:lpstr>Recursos tecnicos</vt:lpstr>
      <vt:lpstr>otros recursos</vt:lpstr>
      <vt:lpstr>Total</vt:lpstr>
      <vt:lpstr>Hoja5</vt:lpstr>
      <vt:lpstr>'Presupuesto mensual personal'!Área_de_impresión</vt:lpstr>
      <vt:lpstr>'Talento Humano'!Área_de_impresión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2019-03-18T20:41:36Z</dcterms:created>
  <dcterms:modified xsi:type="dcterms:W3CDTF">2021-05-29T20:47:25Z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WorkbookGuid">
    <vt:lpwstr>f6c5e09d-28ac-4e5f-8f6e-5bb142bce25c</vt:lpwstr>
  </property>
</Properties>
</file>