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F72C829-50F5-45CE-816C-862DA4298491}" xr6:coauthVersionLast="47" xr6:coauthVersionMax="47" xr10:uidLastSave="{00000000-0000-0000-0000-000000000000}"/>
  <bookViews>
    <workbookView xWindow="-120" yWindow="-120" windowWidth="20730" windowHeight="11310" tabRatio="883" xr2:uid="{D64B1926-ED73-4CDC-9DB2-A61152EB0891}"/>
  </bookViews>
  <sheets>
    <sheet name="PRESUPUESTO TOTAL" sheetId="4" r:id="rId1"/>
    <sheet name="P.PERSONAL" sheetId="1" r:id="rId2"/>
    <sheet name="EQUIPOS 1" sheetId="2" r:id="rId3"/>
    <sheet name="OTROS GASTOS" sheetId="6" r:id="rId4"/>
    <sheet name="EQUIPOS 2" sheetId="3" r:id="rId5"/>
    <sheet name="Hoja4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3" i="6"/>
  <c r="G5" i="6" s="1"/>
  <c r="H13" i="2"/>
  <c r="E20" i="4"/>
  <c r="D29" i="4"/>
  <c r="D30" i="4" s="1"/>
  <c r="C29" i="4"/>
  <c r="C30" i="4" s="1"/>
  <c r="E28" i="4"/>
  <c r="E27" i="4"/>
  <c r="E26" i="4"/>
  <c r="I24" i="4"/>
  <c r="H24" i="4"/>
  <c r="J23" i="4"/>
  <c r="J22" i="4"/>
  <c r="J21" i="4"/>
  <c r="E19" i="4"/>
  <c r="E18" i="4"/>
  <c r="I17" i="4"/>
  <c r="H17" i="4"/>
  <c r="E17" i="4"/>
  <c r="J16" i="4"/>
  <c r="E16" i="4"/>
  <c r="J15" i="4"/>
  <c r="E15" i="4"/>
  <c r="J14" i="4"/>
  <c r="J17" i="4" s="1"/>
  <c r="E14" i="4"/>
  <c r="C11" i="4"/>
  <c r="C6" i="4"/>
  <c r="C33" i="4" l="1"/>
  <c r="E33" i="4" s="1"/>
  <c r="E34" i="4" s="1"/>
  <c r="J24" i="4"/>
  <c r="D33" i="4"/>
  <c r="E29" i="4"/>
  <c r="E30" i="4" s="1"/>
  <c r="D21" i="4"/>
  <c r="I29" i="4"/>
  <c r="H5" i="4"/>
  <c r="H7" i="4"/>
  <c r="E21" i="4"/>
  <c r="H3" i="4"/>
  <c r="C21" i="4"/>
  <c r="I27" i="4"/>
  <c r="I31" i="4"/>
</calcChain>
</file>

<file path=xl/sharedStrings.xml><?xml version="1.0" encoding="utf-8"?>
<sst xmlns="http://schemas.openxmlformats.org/spreadsheetml/2006/main" count="381" uniqueCount="201">
  <si>
    <t>CONCEPTO</t>
  </si>
  <si>
    <t>DESCRIPCION</t>
  </si>
  <si>
    <t xml:space="preserve"> PERSONAL REQUERIDO</t>
  </si>
  <si>
    <t>VALOR UNITARIO</t>
  </si>
  <si>
    <t xml:space="preserve">VALOR TOTAL </t>
  </si>
  <si>
    <t>ANALISTA</t>
  </si>
  <si>
    <t>PROGRAMADOR</t>
  </si>
  <si>
    <t>ADMINISTRADOR BASE DE DATOS</t>
  </si>
  <si>
    <t>DISEÑADOR</t>
  </si>
  <si>
    <t> puede ayudar a llevar el propósito para ofrecer una mejor atención al cliente y una experiencia personalizada. Por ejemplo, puede hacer realidad el reto de tener una app,los programas y aplicaciones desarrolladas pueden ser diseñados para ser ejecutados para sistemas operativos Windows</t>
  </si>
  <si>
    <t>las bases de datos posibilitan la extracción de información a la empresa,se asegura de que pueda encontrar fácilmente la información de los productos que necesitan en la base de datos y de que todo funcione correctamente.</t>
  </si>
  <si>
    <t>El analista tiene como cometido analizar un problema y describirlo con el propósito de ser solucionado mediante un sistema informático debe analizar, desarrollar y aplicar guías electrónicas mediante el uso de las nuevas tecnologías de información, para satisfacer las necesidad del cliente,diseña cada programa ajustándolo de acuerdo a las especificaciones recomendados,es el encargado de hacer las pruebas de los programas que ha desarrollado para que estas funcionen debidamente y además capacita a quienes van a usar estos sistemas.</t>
  </si>
  <si>
    <t>Diseñar la arquitectura de las aplicaciones o sitios de internet, Seleccionar el mejor lenguaje de programación para las aplicaciones o sitios de internet, Diseñar y desarrollar las aplicaciones o sitios de internet, Integrar los gráficos, el audio y el video en la aplicación o sitio web, Realizar pruebas para medir la calidad del sitio y detectar cualquier error presente en las aplicaciones o sitios de internet, utilizando para ello distintos exploradores, Presentar el sitio web o aplicaciones a los clientes entre otras</t>
  </si>
  <si>
    <t xml:space="preserve">pruebas y montajes funcionales y no funcionales como pruebas de rendimiento, pruebas de escalabilidad, pruebas de integración, pruebas unitarias </t>
  </si>
  <si>
    <t>$ 2,400.000</t>
  </si>
  <si>
    <t>$ 5.000</t>
  </si>
  <si>
    <t>$ 6,400.000</t>
  </si>
  <si>
    <t>$ 4,000.000</t>
  </si>
  <si>
    <t>$ 3,200.000</t>
  </si>
  <si>
    <t>EQUIPOS</t>
  </si>
  <si>
    <t>VALOR</t>
  </si>
  <si>
    <t>CANTIDAD REQUERIDO</t>
  </si>
  <si>
    <t>HORAS REQUERIDAS</t>
  </si>
  <si>
    <t>EQUIPO DE COMPUTO</t>
  </si>
  <si>
    <t>SOFTWARE</t>
  </si>
  <si>
    <t>HARDWARE</t>
  </si>
  <si>
    <t>permite interactuar lo físico (hardware) con la información (software),Laptops.
Computadoras de escritorio,Workstation o estaciones de trabajo</t>
  </si>
  <si>
    <t>Todo el tiempo</t>
  </si>
  <si>
    <t>Es la parte que puedes ver del ordenador, es decir todos los componentes de su estructura física como lo son el monitor, el ratón, la CPU, el teclado o la memoria RAM,Los cables, así como los muebles o cajas</t>
  </si>
  <si>
    <r>
      <t>Entendiéndose por </t>
    </r>
    <r>
      <rPr>
        <b/>
        <sz val="11"/>
        <color rgb="FF202124"/>
        <rFont val="Arial"/>
        <family val="2"/>
      </rPr>
      <t>software</t>
    </r>
    <r>
      <rPr>
        <sz val="11"/>
        <color rgb="FF202124"/>
        <rFont val="Arial"/>
        <family val="2"/>
      </rPr>
      <t> a todos los programas, sistemas operativos y aplicaciones,programa de computadora que se distribuye junto con su código fuente, dando al usuario la libertad de modificarlo, estudiarlo, copiarlo, adecuarlo y distribuirlo</t>
    </r>
  </si>
  <si>
    <t>$</t>
  </si>
  <si>
    <t>TOTAL</t>
  </si>
  <si>
    <t>18,400.000</t>
  </si>
  <si>
    <t>REQUERIDO PARA LA SOLUSION PLANTEADA</t>
  </si>
  <si>
    <t>EQUIPO</t>
  </si>
  <si>
    <t>REQUERIMIENTO</t>
  </si>
  <si>
    <t>SOFTWARE-HARDWARE-EQUIPO DE COMPUTO</t>
  </si>
  <si>
    <t>Windows 10, memoria RAM 1 TB,Discos duro</t>
  </si>
  <si>
    <t>REQUERIDO PARA LA SOLUSION PLANTEADA SISTEMA OPERATIVO</t>
  </si>
  <si>
    <t>TIPO DE SISTEMA</t>
  </si>
  <si>
    <t>NOMBRE</t>
  </si>
  <si>
    <t>LICENCIA</t>
  </si>
  <si>
    <t>SOFTWARE-HARDWARE</t>
  </si>
  <si>
    <t>Analisis y desarrolllo de sistemas de informacion</t>
  </si>
  <si>
    <t>Licencia de software</t>
  </si>
  <si>
    <t>WINDOWS 10</t>
  </si>
  <si>
    <t>sistema operativo</t>
  </si>
  <si>
    <t>Estandar</t>
  </si>
  <si>
    <t>REQUERIDO PARA LA SOLUSION PLANTEADA SISTEMA DE RED</t>
  </si>
  <si>
    <t>RED</t>
  </si>
  <si>
    <t>PROVEEDOR</t>
  </si>
  <si>
    <t>Internet</t>
  </si>
  <si>
    <t>Directa</t>
  </si>
  <si>
    <t>Claro solusiones</t>
  </si>
  <si>
    <t>CAPACIDAD</t>
  </si>
  <si>
    <t>20 Mgb</t>
  </si>
  <si>
    <t>Procesador</t>
  </si>
  <si>
    <t>sql server</t>
  </si>
  <si>
    <t>Almacenamiento</t>
  </si>
  <si>
    <t xml:space="preserve">CANTIDAD ELEMENTOS </t>
  </si>
  <si>
    <t>REQUERIDO PARA LA SOLUSION PLANTEADA PERSONAL</t>
  </si>
  <si>
    <t>PERFIL</t>
  </si>
  <si>
    <t>N.PERSONAL</t>
  </si>
  <si>
    <t>Analista</t>
  </si>
  <si>
    <t>Programador</t>
  </si>
  <si>
    <t>Diseñador</t>
  </si>
  <si>
    <t>Elaboración de la propuesta de trabajo de acuerdo a pautas y procedimientos sistemáticos</t>
  </si>
  <si>
    <t>Traduce los pasos en las instrucciones escritas en lenguaje informático</t>
  </si>
  <si>
    <t>Es responsable de llevar el proyecto a tiempo y dentro del presupuesto</t>
  </si>
  <si>
    <t>El título de esta hoja de cálculo se encuentra en la celda de la derecha. La instrucción siguiente se encuentra en la celda A5.</t>
  </si>
  <si>
    <t>Presupuesto en Inventory Management</t>
  </si>
  <si>
    <t>La etiqueta Ingresos mensuales previstos se encuentra en la celda de la derecha. Escriba el Ingreso 1 en la celda C5 y el Ingreso adicional en la C6 para calcular el total de ingresos mensuales en la celda C7. La instrucción siguiente se encuentra en la celda A7.</t>
  </si>
  <si>
    <t>Ingresos mensuales previstos</t>
  </si>
  <si>
    <t>Saldo previsto
(Ingresos previstos menos gastos)</t>
  </si>
  <si>
    <t>Saldo real
(Ingresos reales menos gastos)</t>
  </si>
  <si>
    <t>El saldo previsto se calcula automáticamente en la celda H4; el saldo real, en la H6; y la diferencia, en la celda H8. La instrucción siguiente se encuentra en la celda A9.</t>
  </si>
  <si>
    <t>Diferencia
(Real menos previsto)</t>
  </si>
  <si>
    <t>La etiqueta Ingresos mensuales reales se encuentra en la celda de la derecha. Escriba el Ingreso 1 en la celda C10 y el Ingreso adicional en la C11 para calcular el total de ingresos mensuales en la celda C12. La instrucción siguiente se encuentra en la celda A14.</t>
  </si>
  <si>
    <t>Ingresos mensuales reales</t>
  </si>
  <si>
    <t>Escriba la información en la tabla Alojamiento, empezando por la celda de la derecha y en la tabla Entretenimiento, empezando por la celda G14. La instrucción siguiente se encuentra en la celda A27.</t>
  </si>
  <si>
    <t xml:space="preserve">PERSONAL </t>
  </si>
  <si>
    <t>INSUMOS</t>
  </si>
  <si>
    <t>ADMINISTRACION</t>
  </si>
  <si>
    <t>Electricidad</t>
  </si>
  <si>
    <t>DESARROLLADOR SOFTWARE</t>
  </si>
  <si>
    <t>ELEMENTO COMPUTARIZADO</t>
  </si>
  <si>
    <t>PROGRAMADOR SOFTWARE</t>
  </si>
  <si>
    <t>MEMORIA RAM</t>
  </si>
  <si>
    <t>Subtotal</t>
  </si>
  <si>
    <t>ADMINISTRADOR DE BASE DE DATOS</t>
  </si>
  <si>
    <t xml:space="preserve">GANANCIAS </t>
  </si>
  <si>
    <t>VALOR VENTA</t>
  </si>
  <si>
    <t>ACTIVOS EN  VENTAS</t>
  </si>
  <si>
    <t>Otros</t>
  </si>
  <si>
    <t>VENTAS INVERSIONES</t>
  </si>
  <si>
    <t>Escriba la información en la tabla Transporte, empezando por la celda de la derecha y en la tabla Préstamos, empezando por la celda G26. La instrucción siguiente se encuentra en la celda A37.</t>
  </si>
  <si>
    <t>Pago de impuestos</t>
  </si>
  <si>
    <t>Gastos por inventario</t>
  </si>
  <si>
    <t>Coste estimado total</t>
  </si>
  <si>
    <t>iva producto</t>
  </si>
  <si>
    <t>SEGURO</t>
  </si>
  <si>
    <t>COSTO PREVISTO</t>
  </si>
  <si>
    <t>COSTO REAL</t>
  </si>
  <si>
    <t>Columna1</t>
  </si>
  <si>
    <t>Descripción</t>
  </si>
  <si>
    <t>N/A</t>
  </si>
  <si>
    <t>X</t>
  </si>
  <si>
    <t>RECURSOS TÉCNICOS/TECNOLÓGICOS</t>
  </si>
  <si>
    <t>Equipo</t>
  </si>
  <si>
    <t>Cant</t>
  </si>
  <si>
    <t>No. Horas</t>
  </si>
  <si>
    <t>Valor/Hora</t>
  </si>
  <si>
    <t>Total</t>
  </si>
  <si>
    <t>Equipos de cómputo.</t>
  </si>
  <si>
    <t>Windows 10, memoria RAM 8 GB 500 GB de DISCO DURO</t>
  </si>
  <si>
    <t>2 a 4</t>
  </si>
  <si>
    <t>Todo el tiempo.</t>
  </si>
  <si>
    <t>Software</t>
  </si>
  <si>
    <t>Licencias de herramientas que faciliten el desarrollo. </t>
  </si>
  <si>
    <t>1 o 2</t>
  </si>
  <si>
    <t>Otros recursos</t>
  </si>
  <si>
    <t>Son los recursos técnicos y tecnológicos que no hayan sido mencionados.</t>
  </si>
  <si>
    <t>TOTAL RECURSOS TÉCNICOS/TECNOLÓGICOS</t>
  </si>
  <si>
    <t>4 o 6</t>
  </si>
  <si>
    <t>OTROS RECURSOS</t>
  </si>
  <si>
    <t>Valor Unitario</t>
  </si>
  <si>
    <t> Papelería</t>
  </si>
  <si>
    <t>Son todos los implementos necesitados para hacer un análisis más detallado en papel, como: esferos, marcadores, libretas, entre otros. </t>
  </si>
  <si>
    <t>Papelería</t>
  </si>
  <si>
    <t>Implementos necesarios para la entrega de parte de la documentación del proyecto: folder.</t>
  </si>
  <si>
    <t>TOTAL OTROS GASTOS</t>
  </si>
  <si>
    <t>Nombre de tarea</t>
  </si>
  <si>
    <t>Trabajo</t>
  </si>
  <si>
    <t>Duración</t>
  </si>
  <si>
    <t>proyecto institucional</t>
  </si>
  <si>
    <t>504 horas</t>
  </si>
  <si>
    <t>89 días</t>
  </si>
  <si>
    <t>1.Analisis</t>
  </si>
  <si>
    <t>248 horas</t>
  </si>
  <si>
    <t>15 días</t>
  </si>
  <si>
    <t>1.1 componente metodologico</t>
  </si>
  <si>
    <t>0 horas</t>
  </si>
  <si>
    <t>1 día</t>
  </si>
  <si>
    <t>1.1.1 nombre del proyecto</t>
  </si>
  <si>
    <t>8 horas</t>
  </si>
  <si>
    <t>ANDRES RODRIGUEZ</t>
  </si>
  <si>
    <t>1.1.2 Objetivo General</t>
  </si>
  <si>
    <t>HEIDY GUARNIZO</t>
  </si>
  <si>
    <t>GILBERT SALCEDO</t>
  </si>
  <si>
    <t>1.1.3 Objetivos Especificos</t>
  </si>
  <si>
    <t>1.1.4 planteamiento del problema</t>
  </si>
  <si>
    <t>1.1.5 alcance del proyecto</t>
  </si>
  <si>
    <t>1.1.6 Justificacion</t>
  </si>
  <si>
    <t>1.2 levantamiento de informacion</t>
  </si>
  <si>
    <t>120 horas</t>
  </si>
  <si>
    <t>3 días</t>
  </si>
  <si>
    <t>24 horas</t>
  </si>
  <si>
    <t>1.2.1 entrevistas</t>
  </si>
  <si>
    <t>32 horas</t>
  </si>
  <si>
    <t>2 días</t>
  </si>
  <si>
    <t>16 horas</t>
  </si>
  <si>
    <t>1.2.2 observaciones</t>
  </si>
  <si>
    <t>1.2.3 encuesta</t>
  </si>
  <si>
    <t>48 horas</t>
  </si>
  <si>
    <t>2 planeacion</t>
  </si>
  <si>
    <t>184 horas</t>
  </si>
  <si>
    <t>62 días</t>
  </si>
  <si>
    <t>2.1 informe requerimiento (estandar IEEE830)</t>
  </si>
  <si>
    <t>6 días</t>
  </si>
  <si>
    <t>2.1.1 requerimientos funcionales</t>
  </si>
  <si>
    <t>2.1.2 Requerimientos No funcionales.</t>
  </si>
  <si>
    <t>2.1.3 Especificaciones de casos de uso</t>
  </si>
  <si>
    <t>2.2 Mapa de procesos.</t>
  </si>
  <si>
    <t>2.2.1 Mapa de procesos.</t>
  </si>
  <si>
    <t>2.2.2 Diagrama de flujo de proceso BPMN</t>
  </si>
  <si>
    <t>2.3 Modelo Entidad Relación.</t>
  </si>
  <si>
    <t>2.3.1 MER.</t>
  </si>
  <si>
    <t>3. Ejecución:</t>
  </si>
  <si>
    <t>72 horas</t>
  </si>
  <si>
    <t>21 días</t>
  </si>
  <si>
    <t>3.1 Base de Datos.</t>
  </si>
  <si>
    <t>3.1.1 Construcción de la Base de Datos.</t>
  </si>
  <si>
    <t>3.1.2 Datos insertados en la Base de Datos.</t>
  </si>
  <si>
    <t>3.1.3 Consultas y Joins en la Base de Datos.</t>
  </si>
  <si>
    <t>3.2 Prototipo no funcional.</t>
  </si>
  <si>
    <t>3.2.1 Mockup.</t>
  </si>
  <si>
    <t>3.3 Codificación y manejo de CRUD.</t>
  </si>
  <si>
    <t>3.3.1 Conexión base de datos.</t>
  </si>
  <si>
    <t>3.3.2 Crud funcional módulos del sistema.</t>
  </si>
  <si>
    <t>3.2.1 Caso de uso 001</t>
  </si>
  <si>
    <t>3.2.2 Caso de uso n..</t>
  </si>
  <si>
    <t>4. Evaluación</t>
  </si>
  <si>
    <t>4.1 Modelo De Calidad</t>
  </si>
  <si>
    <t>4.2 Construcción de manuales</t>
  </si>
  <si>
    <t>4.2.1 Usuario</t>
  </si>
  <si>
    <t>4.2.2 Operación.</t>
  </si>
  <si>
    <t>TESTER (probador de Software)</t>
  </si>
  <si>
    <t>CANTIDAD DIAS POR MES</t>
  </si>
  <si>
    <t>VALOR TOTAL POR PERSONA</t>
  </si>
  <si>
    <t>CANTIDAD HORAS TOTAL</t>
  </si>
  <si>
    <t>CANTIDAD HORAS POR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</si>
</sst>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240A]* #,##0.00_-;\-[$$-240A]* #,##0.00_-;_-[$$-240A]* &quot;-&quot;??_-;_-@_-"/>
    <numFmt numFmtId="165" formatCode="_-[$$-240A]* #,##0_-;\-[$$-240A]* #,##0_-;_-[$$-240A]* &quot;-&quot;_-;_-@_-"/>
    <numFmt numFmtId="166" formatCode="_-[$$-240A]* #,##0_-;\-[$$-240A]* #,##0_-;_-[$$-240A]* &quot;-&quot;??_-;_-@_-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Open Sans"/>
    </font>
    <font>
      <u/>
      <sz val="11"/>
      <color theme="1"/>
      <name val="Arial"/>
      <family val="2"/>
    </font>
    <font>
      <b/>
      <i/>
      <u/>
      <sz val="14"/>
      <color theme="1"/>
      <name val="Arial"/>
      <family val="2"/>
    </font>
    <font>
      <sz val="12"/>
      <name val="Arial"/>
      <family val="2"/>
    </font>
    <font>
      <sz val="11"/>
      <color rgb="FF202124"/>
      <name val="Arial"/>
      <family val="2"/>
    </font>
    <font>
      <b/>
      <sz val="11"/>
      <color rgb="FF202124"/>
      <name val="Arial"/>
      <family val="2"/>
    </font>
    <font>
      <i/>
      <u/>
      <sz val="26"/>
      <color theme="1"/>
      <name val="Calibri"/>
      <family val="2"/>
      <scheme val="minor"/>
    </font>
    <font>
      <i/>
      <u/>
      <sz val="2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4659260841701"/>
      <name val="Calibri Light"/>
      <family val="2"/>
      <scheme val="major"/>
    </font>
    <font>
      <sz val="36"/>
      <color theme="5" tint="-0.499984740745262"/>
      <name val="Calibri Light"/>
      <family val="2"/>
      <scheme val="major"/>
    </font>
    <font>
      <sz val="10"/>
      <color theme="0"/>
      <name val="Calibri"/>
      <family val="2"/>
      <scheme val="minor"/>
    </font>
    <font>
      <b/>
      <sz val="10"/>
      <color theme="1" tint="0.24994659260841701"/>
      <name val="Calibri Light"/>
      <family val="2"/>
      <scheme val="major"/>
    </font>
    <font>
      <sz val="14"/>
      <color theme="0"/>
      <name val="Calibri Light"/>
      <family val="1"/>
      <scheme val="maj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charset val="238"/>
      <scheme val="minor"/>
    </font>
    <font>
      <b/>
      <sz val="12"/>
      <color theme="1" tint="0.24994659260841701"/>
      <name val="Calibri"/>
      <family val="2"/>
      <scheme val="minor"/>
    </font>
    <font>
      <b/>
      <u/>
      <sz val="36"/>
      <color theme="5" tint="-0.499984740745262"/>
      <name val="Calibri Light"/>
      <family val="2"/>
      <scheme val="major"/>
    </font>
    <font>
      <sz val="12"/>
      <color theme="1"/>
      <name val="Calibri Light"/>
      <family val="1"/>
      <scheme val="maj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1E395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 tint="0.2499465926084170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EB6CE"/>
      </left>
      <right style="medium">
        <color rgb="FF9EB6CE"/>
      </right>
      <top style="medium">
        <color rgb="FF9EB6CE"/>
      </top>
      <bottom style="medium">
        <color rgb="FF9EB6CE"/>
      </bottom>
      <diagonal/>
    </border>
    <border>
      <left style="medium">
        <color rgb="FFCCCCCC"/>
      </left>
      <right style="medium">
        <color rgb="FF9EB6CE"/>
      </right>
      <top style="medium">
        <color rgb="FF9EB6CE"/>
      </top>
      <bottom style="medium">
        <color rgb="FF9EB6CE"/>
      </bottom>
      <diagonal/>
    </border>
    <border>
      <left style="medium">
        <color rgb="FF9EB6CE"/>
      </left>
      <right style="medium">
        <color rgb="FF9EB6CE"/>
      </right>
      <top style="medium">
        <color rgb="FFCCCCCC"/>
      </top>
      <bottom style="medium">
        <color rgb="FF9EB6CE"/>
      </bottom>
      <diagonal/>
    </border>
    <border>
      <left style="medium">
        <color rgb="FFCCCCCC"/>
      </left>
      <right style="medium">
        <color rgb="FF9EB6CE"/>
      </right>
      <top style="medium">
        <color rgb="FFCCCCCC"/>
      </top>
      <bottom style="medium">
        <color rgb="FF9EB6CE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3" fillId="0" borderId="0" applyFont="0" applyFill="0" applyBorder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</cellStyleXfs>
  <cellXfs count="172">
    <xf numFmtId="0" fontId="0" fillId="0" borderId="0" xfId="0"/>
    <xf numFmtId="0" fontId="4" fillId="0" borderId="0" xfId="0" applyFont="1" applyAlignment="1">
      <alignment horizontal="left" vertical="center" wrapText="1" inden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wrapText="1"/>
    </xf>
    <xf numFmtId="0" fontId="6" fillId="3" borderId="16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 indent="1"/>
    </xf>
    <xf numFmtId="0" fontId="0" fillId="4" borderId="7" xfId="0" applyFill="1" applyBorder="1"/>
    <xf numFmtId="0" fontId="10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0" xfId="0" applyBorder="1"/>
    <xf numFmtId="0" fontId="0" fillId="0" borderId="9" xfId="0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11" xfId="0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9" fillId="9" borderId="0" xfId="2" applyFont="1" applyFill="1" applyBorder="1" applyAlignment="1">
      <alignment horizontal="center" vertical="center"/>
    </xf>
    <xf numFmtId="0" fontId="20" fillId="0" borderId="0" xfId="0" applyFont="1"/>
    <xf numFmtId="0" fontId="15" fillId="0" borderId="0" xfId="3" applyBorder="1" applyAlignment="1">
      <alignment vertical="center" wrapText="1"/>
    </xf>
    <xf numFmtId="0" fontId="23" fillId="11" borderId="26" xfId="3" applyFont="1" applyFill="1" applyBorder="1" applyAlignment="1">
      <alignment horizontal="left" vertical="center" wrapText="1" indent="1"/>
    </xf>
    <xf numFmtId="164" fontId="24" fillId="12" borderId="26" xfId="0" applyNumberFormat="1" applyFont="1" applyFill="1" applyBorder="1" applyAlignment="1">
      <alignment horizontal="right" vertical="center" indent="1"/>
    </xf>
    <xf numFmtId="0" fontId="15" fillId="0" borderId="0" xfId="3" applyBorder="1" applyAlignment="1">
      <alignment vertical="center"/>
    </xf>
    <xf numFmtId="0" fontId="18" fillId="0" borderId="0" xfId="0" applyFont="1"/>
    <xf numFmtId="0" fontId="15" fillId="0" borderId="0" xfId="3" applyBorder="1" applyAlignment="1">
      <alignment horizontal="left" vertical="center"/>
    </xf>
    <xf numFmtId="8" fontId="21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166" fontId="25" fillId="0" borderId="0" xfId="0" applyNumberFormat="1" applyFont="1" applyAlignment="1">
      <alignment vertical="center"/>
    </xf>
    <xf numFmtId="166" fontId="25" fillId="0" borderId="0" xfId="1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166" fontId="24" fillId="12" borderId="28" xfId="0" applyNumberFormat="1" applyFont="1" applyFill="1" applyBorder="1" applyAlignment="1">
      <alignment horizontal="center" vertical="center"/>
    </xf>
    <xf numFmtId="166" fontId="24" fillId="12" borderId="29" xfId="0" applyNumberFormat="1" applyFont="1" applyFill="1" applyBorder="1" applyAlignment="1">
      <alignment horizontal="center" vertical="center"/>
    </xf>
    <xf numFmtId="166" fontId="24" fillId="12" borderId="30" xfId="0" applyNumberFormat="1" applyFont="1" applyFill="1" applyBorder="1" applyAlignment="1">
      <alignment horizontal="center" vertical="center"/>
    </xf>
    <xf numFmtId="166" fontId="24" fillId="12" borderId="31" xfId="0" applyNumberFormat="1" applyFont="1" applyFill="1" applyBorder="1" applyAlignment="1">
      <alignment horizontal="center" vertical="center"/>
    </xf>
    <xf numFmtId="0" fontId="28" fillId="9" borderId="0" xfId="2" applyFont="1" applyFill="1" applyBorder="1" applyAlignment="1">
      <alignment horizontal="center" vertical="center"/>
    </xf>
    <xf numFmtId="0" fontId="29" fillId="13" borderId="0" xfId="0" applyFont="1" applyFill="1" applyAlignment="1">
      <alignment vertical="center"/>
    </xf>
    <xf numFmtId="0" fontId="22" fillId="10" borderId="32" xfId="4" applyFont="1" applyFill="1" applyBorder="1" applyAlignment="1">
      <alignment vertical="center"/>
    </xf>
    <xf numFmtId="0" fontId="22" fillId="10" borderId="0" xfId="4" applyFont="1" applyFill="1" applyBorder="1" applyAlignment="1">
      <alignment vertical="center"/>
    </xf>
    <xf numFmtId="0" fontId="23" fillId="6" borderId="27" xfId="3" applyFont="1" applyFill="1" applyBorder="1" applyAlignment="1">
      <alignment vertical="center"/>
    </xf>
    <xf numFmtId="165" fontId="23" fillId="6" borderId="26" xfId="0" applyNumberFormat="1" applyFont="1" applyFill="1" applyBorder="1" applyAlignment="1">
      <alignment vertical="center"/>
    </xf>
    <xf numFmtId="0" fontId="23" fillId="6" borderId="25" xfId="3" applyFont="1" applyFill="1" applyBorder="1" applyAlignment="1">
      <alignment vertical="center"/>
    </xf>
    <xf numFmtId="165" fontId="23" fillId="6" borderId="33" xfId="0" applyNumberFormat="1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166" fontId="25" fillId="0" borderId="0" xfId="0" applyNumberFormat="1" applyFont="1" applyFill="1" applyAlignment="1">
      <alignment vertical="center"/>
    </xf>
    <xf numFmtId="0" fontId="27" fillId="0" borderId="0" xfId="0" applyFont="1" applyFill="1" applyBorder="1" applyAlignment="1">
      <alignment vertical="center"/>
    </xf>
    <xf numFmtId="166" fontId="25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23" fillId="14" borderId="28" xfId="3" applyFont="1" applyFill="1" applyBorder="1" applyAlignment="1">
      <alignment vertical="center" wrapText="1"/>
    </xf>
    <xf numFmtId="0" fontId="23" fillId="14" borderId="29" xfId="3" applyFont="1" applyFill="1" applyBorder="1" applyAlignment="1">
      <alignment vertical="center" wrapText="1"/>
    </xf>
    <xf numFmtId="0" fontId="23" fillId="14" borderId="30" xfId="3" applyFont="1" applyFill="1" applyBorder="1" applyAlignment="1">
      <alignment vertical="center" wrapText="1"/>
    </xf>
    <xf numFmtId="0" fontId="23" fillId="14" borderId="31" xfId="3" applyFont="1" applyFill="1" applyBorder="1" applyAlignment="1">
      <alignment vertical="center" wrapText="1"/>
    </xf>
    <xf numFmtId="0" fontId="23" fillId="3" borderId="27" xfId="3" applyFont="1" applyFill="1" applyBorder="1" applyAlignment="1">
      <alignment vertical="center"/>
    </xf>
    <xf numFmtId="165" fontId="23" fillId="3" borderId="26" xfId="0" applyNumberFormat="1" applyFont="1" applyFill="1" applyBorder="1" applyAlignment="1">
      <alignment vertical="center"/>
    </xf>
    <xf numFmtId="0" fontId="23" fillId="3" borderId="25" xfId="3" applyFont="1" applyFill="1" applyBorder="1" applyAlignment="1">
      <alignment vertical="center"/>
    </xf>
    <xf numFmtId="165" fontId="24" fillId="3" borderId="33" xfId="0" applyNumberFormat="1" applyFont="1" applyFill="1" applyBorder="1" applyAlignment="1">
      <alignment vertical="center"/>
    </xf>
    <xf numFmtId="0" fontId="31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/>
    </xf>
    <xf numFmtId="0" fontId="30" fillId="0" borderId="34" xfId="0" applyFont="1" applyBorder="1" applyAlignment="1">
      <alignment vertical="center"/>
    </xf>
    <xf numFmtId="0" fontId="30" fillId="0" borderId="34" xfId="0" applyFont="1" applyBorder="1" applyAlignment="1">
      <alignment horizontal="center" vertical="center"/>
    </xf>
    <xf numFmtId="164" fontId="30" fillId="0" borderId="34" xfId="0" applyNumberFormat="1" applyFont="1" applyBorder="1" applyAlignment="1">
      <alignment vertical="center"/>
    </xf>
    <xf numFmtId="0" fontId="31" fillId="0" borderId="35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15" borderId="34" xfId="0" applyFont="1" applyFill="1" applyBorder="1" applyAlignment="1">
      <alignment horizontal="center" vertical="center" wrapText="1"/>
    </xf>
    <xf numFmtId="164" fontId="0" fillId="0" borderId="34" xfId="0" applyNumberFormat="1" applyBorder="1" applyAlignment="1">
      <alignment vertical="top" wrapText="1"/>
    </xf>
    <xf numFmtId="166" fontId="30" fillId="0" borderId="34" xfId="0" applyNumberFormat="1" applyFont="1" applyBorder="1" applyAlignment="1">
      <alignment horizontal="right" vertical="center" wrapText="1"/>
    </xf>
    <xf numFmtId="0" fontId="0" fillId="0" borderId="34" xfId="0" applyBorder="1" applyAlignment="1">
      <alignment horizontal="center" vertical="top" wrapText="1"/>
    </xf>
    <xf numFmtId="0" fontId="0" fillId="0" borderId="34" xfId="0" applyBorder="1" applyAlignment="1">
      <alignment vertical="top" wrapText="1"/>
    </xf>
    <xf numFmtId="0" fontId="0" fillId="0" borderId="34" xfId="0" applyBorder="1" applyAlignment="1">
      <alignment vertical="top"/>
    </xf>
    <xf numFmtId="0" fontId="31" fillId="15" borderId="34" xfId="0" applyFont="1" applyFill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2" fillId="16" borderId="38" xfId="0" applyFont="1" applyFill="1" applyBorder="1" applyAlignment="1">
      <alignment vertical="center"/>
    </xf>
    <xf numFmtId="0" fontId="32" fillId="16" borderId="39" xfId="0" applyFont="1" applyFill="1" applyBorder="1" applyAlignment="1">
      <alignment vertical="center"/>
    </xf>
    <xf numFmtId="0" fontId="33" fillId="17" borderId="40" xfId="0" applyFont="1" applyFill="1" applyBorder="1" applyAlignment="1">
      <alignment vertical="center"/>
    </xf>
    <xf numFmtId="0" fontId="33" fillId="17" borderId="41" xfId="0" applyFont="1" applyFill="1" applyBorder="1" applyAlignment="1">
      <alignment horizontal="right" vertical="center"/>
    </xf>
    <xf numFmtId="0" fontId="33" fillId="17" borderId="41" xfId="0" applyFont="1" applyFill="1" applyBorder="1" applyAlignment="1">
      <alignment vertical="center"/>
    </xf>
    <xf numFmtId="0" fontId="33" fillId="15" borderId="40" xfId="0" applyFont="1" applyFill="1" applyBorder="1" applyAlignment="1">
      <alignment vertical="center"/>
    </xf>
    <xf numFmtId="0" fontId="33" fillId="15" borderId="41" xfId="0" applyFont="1" applyFill="1" applyBorder="1" applyAlignment="1">
      <alignment horizontal="right" vertical="center"/>
    </xf>
    <xf numFmtId="0" fontId="33" fillId="15" borderId="41" xfId="0" applyFont="1" applyFill="1" applyBorder="1" applyAlignment="1">
      <alignment vertical="center"/>
    </xf>
    <xf numFmtId="0" fontId="34" fillId="18" borderId="40" xfId="0" applyFont="1" applyFill="1" applyBorder="1" applyAlignment="1">
      <alignment vertical="center"/>
    </xf>
    <xf numFmtId="0" fontId="34" fillId="18" borderId="41" xfId="0" applyFont="1" applyFill="1" applyBorder="1" applyAlignment="1">
      <alignment horizontal="right" vertical="center"/>
    </xf>
    <xf numFmtId="0" fontId="34" fillId="18" borderId="41" xfId="0" applyFont="1" applyFill="1" applyBorder="1" applyAlignment="1">
      <alignment vertical="center"/>
    </xf>
    <xf numFmtId="0" fontId="35" fillId="18" borderId="40" xfId="0" applyFont="1" applyFill="1" applyBorder="1" applyAlignment="1">
      <alignment vertical="center"/>
    </xf>
    <xf numFmtId="0" fontId="35" fillId="18" borderId="41" xfId="0" applyFont="1" applyFill="1" applyBorder="1" applyAlignment="1">
      <alignment horizontal="right" vertical="center"/>
    </xf>
    <xf numFmtId="0" fontId="36" fillId="18" borderId="41" xfId="0" applyFont="1" applyFill="1" applyBorder="1" applyAlignment="1">
      <alignment vertical="center"/>
    </xf>
    <xf numFmtId="0" fontId="33" fillId="19" borderId="40" xfId="0" applyFont="1" applyFill="1" applyBorder="1" applyAlignment="1">
      <alignment vertical="center"/>
    </xf>
    <xf numFmtId="0" fontId="33" fillId="19" borderId="41" xfId="0" applyFont="1" applyFill="1" applyBorder="1" applyAlignment="1">
      <alignment horizontal="right" vertical="center"/>
    </xf>
    <xf numFmtId="0" fontId="33" fillId="19" borderId="41" xfId="0" applyFont="1" applyFill="1" applyBorder="1" applyAlignment="1">
      <alignment vertical="center"/>
    </xf>
    <xf numFmtId="0" fontId="34" fillId="20" borderId="40" xfId="0" applyFont="1" applyFill="1" applyBorder="1" applyAlignment="1">
      <alignment vertical="center"/>
    </xf>
    <xf numFmtId="0" fontId="34" fillId="20" borderId="41" xfId="0" applyFont="1" applyFill="1" applyBorder="1" applyAlignment="1">
      <alignment horizontal="right" vertical="center"/>
    </xf>
    <xf numFmtId="0" fontId="34" fillId="20" borderId="41" xfId="0" applyFont="1" applyFill="1" applyBorder="1" applyAlignment="1">
      <alignment vertical="center"/>
    </xf>
    <xf numFmtId="0" fontId="35" fillId="20" borderId="40" xfId="0" applyFont="1" applyFill="1" applyBorder="1" applyAlignment="1">
      <alignment vertical="center"/>
    </xf>
    <xf numFmtId="0" fontId="35" fillId="20" borderId="41" xfId="0" applyFont="1" applyFill="1" applyBorder="1" applyAlignment="1">
      <alignment horizontal="right" vertical="center"/>
    </xf>
    <xf numFmtId="0" fontId="36" fillId="20" borderId="41" xfId="0" applyFont="1" applyFill="1" applyBorder="1" applyAlignment="1">
      <alignment vertical="center"/>
    </xf>
    <xf numFmtId="0" fontId="33" fillId="21" borderId="40" xfId="0" applyFont="1" applyFill="1" applyBorder="1" applyAlignment="1">
      <alignment vertical="center"/>
    </xf>
    <xf numFmtId="0" fontId="33" fillId="21" borderId="41" xfId="0" applyFont="1" applyFill="1" applyBorder="1" applyAlignment="1">
      <alignment horizontal="right" vertical="center"/>
    </xf>
    <xf numFmtId="0" fontId="33" fillId="21" borderId="41" xfId="0" applyFont="1" applyFill="1" applyBorder="1" applyAlignment="1">
      <alignment vertical="center"/>
    </xf>
    <xf numFmtId="0" fontId="34" fillId="22" borderId="40" xfId="0" applyFont="1" applyFill="1" applyBorder="1" applyAlignment="1">
      <alignment vertical="center"/>
    </xf>
    <xf numFmtId="0" fontId="34" fillId="22" borderId="41" xfId="0" applyFont="1" applyFill="1" applyBorder="1" applyAlignment="1">
      <alignment horizontal="right" vertical="center"/>
    </xf>
    <xf numFmtId="0" fontId="34" fillId="22" borderId="41" xfId="0" applyFont="1" applyFill="1" applyBorder="1" applyAlignment="1">
      <alignment vertical="center"/>
    </xf>
    <xf numFmtId="0" fontId="35" fillId="22" borderId="40" xfId="0" applyFont="1" applyFill="1" applyBorder="1" applyAlignment="1">
      <alignment vertical="center"/>
    </xf>
    <xf numFmtId="0" fontId="35" fillId="22" borderId="41" xfId="0" applyFont="1" applyFill="1" applyBorder="1" applyAlignment="1">
      <alignment horizontal="right" vertical="center"/>
    </xf>
    <xf numFmtId="0" fontId="36" fillId="22" borderId="41" xfId="0" applyFont="1" applyFill="1" applyBorder="1" applyAlignment="1">
      <alignment vertical="center"/>
    </xf>
    <xf numFmtId="0" fontId="33" fillId="23" borderId="40" xfId="0" applyFont="1" applyFill="1" applyBorder="1" applyAlignment="1">
      <alignment vertical="center"/>
    </xf>
    <xf numFmtId="0" fontId="33" fillId="23" borderId="41" xfId="0" applyFont="1" applyFill="1" applyBorder="1" applyAlignment="1">
      <alignment horizontal="right" vertical="center"/>
    </xf>
    <xf numFmtId="0" fontId="33" fillId="23" borderId="41" xfId="0" applyFont="1" applyFill="1" applyBorder="1" applyAlignment="1">
      <alignment vertical="center"/>
    </xf>
    <xf numFmtId="0" fontId="34" fillId="24" borderId="40" xfId="0" applyFont="1" applyFill="1" applyBorder="1" applyAlignment="1">
      <alignment vertical="center"/>
    </xf>
    <xf numFmtId="0" fontId="34" fillId="24" borderId="41" xfId="0" applyFont="1" applyFill="1" applyBorder="1" applyAlignment="1">
      <alignment horizontal="right" vertical="center"/>
    </xf>
    <xf numFmtId="0" fontId="34" fillId="24" borderId="41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5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left" vertical="center" wrapText="1"/>
    </xf>
  </cellXfs>
  <cellStyles count="5">
    <cellStyle name="Encabezado 1" xfId="2" builtinId="16"/>
    <cellStyle name="Moneda" xfId="1" builtinId="4"/>
    <cellStyle name="Normal" xfId="0" builtinId="0"/>
    <cellStyle name="Título 2" xfId="3" builtinId="17"/>
    <cellStyle name="Título 3" xfId="4" builtinId="18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 Light"/>
        <family val="1"/>
        <scheme val="major"/>
      </font>
      <fill>
        <patternFill patternType="solid">
          <fgColor indexed="64"/>
          <bgColor theme="6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65" formatCode="_-[$$-240A]* #,##0_-;\-[$$-240A]* #,##0_-;_-[$$-240A]* &quot;-&quot;_-;_-@_-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1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1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_-[$$-240A]* #,##0_-;\-[$$-240A]* #,##0_-;_-[$$-240A]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6">
    <tableStyle name="Libreta de direcciones" pivot="0" count="5" xr9:uid="{F1D721A3-AD73-4612-8420-34C8033AC1A0}">
      <tableStyleElement type="wholeTable" dxfId="67"/>
      <tableStyleElement type="headerRow" dxfId="66"/>
      <tableStyleElement type="total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572302</xdr:colOff>
      <xdr:row>0</xdr:row>
      <xdr:rowOff>71438</xdr:rowOff>
    </xdr:from>
    <xdr:to>
      <xdr:col>8</xdr:col>
      <xdr:colOff>1327210</xdr:colOff>
      <xdr:row>1</xdr:row>
      <xdr:rowOff>83344</xdr:rowOff>
    </xdr:to>
    <xdr:pic>
      <xdr:nvPicPr>
        <xdr:cNvPr id="2" name="Imagen 1" descr="Elemento decorativo&#10;">
          <a:extLst>
            <a:ext uri="{FF2B5EF4-FFF2-40B4-BE49-F238E27FC236}">
              <a16:creationId xmlns:a16="http://schemas.microsoft.com/office/drawing/2014/main" id="{C1F74318-7931-4480-899D-FAC6272E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0271" y="71438"/>
          <a:ext cx="754908" cy="78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845345</xdr:colOff>
      <xdr:row>0</xdr:row>
      <xdr:rowOff>23812</xdr:rowOff>
    </xdr:from>
    <xdr:to>
      <xdr:col>1</xdr:col>
      <xdr:colOff>2489542</xdr:colOff>
      <xdr:row>1</xdr:row>
      <xdr:rowOff>83344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E0D7CA2-1150-4785-A308-ECD6F2B6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345" y="23812"/>
          <a:ext cx="1643062" cy="833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8F926-2AD5-4226-970B-6765620C0D2A}" name="Alojamiento" displayName="Alojamiento" ref="B13:E23" totalsRowCount="1" headerRowDxfId="29" dataDxfId="62" totalsRowDxfId="61">
  <autoFilter ref="B13:E22" xr:uid="{B2C8F926-2AD5-4226-970B-6765620C0D2A}"/>
  <tableColumns count="4">
    <tableColumn id="1" xr3:uid="{6FE20311-65F8-400F-8F01-F6619584AE06}" name="PERSONAL " dataDxfId="60" totalsRowDxfId="3"/>
    <tableColumn id="2" xr3:uid="{17532DB8-F7E7-4840-BFDA-94C5A45B8641}" name="COSTO PREVISTO" dataDxfId="59" totalsRowDxfId="2"/>
    <tableColumn id="3" xr3:uid="{6120D3B6-02B2-4C72-97A6-657F010B67A7}" name="COSTO REAL" dataDxfId="58" totalsRowDxfId="1"/>
    <tableColumn id="4" xr3:uid="{31011ABD-8B11-44F9-838E-77EA6B7A7F36}" name="TOTAL" dataDxfId="57" totalsRowDxfId="0">
      <calculatedColumnFormula>Alojamiento[[#This Row],[COSTO PREVISTO]]-Alojamiento[[#This Row],[COSTO REAL]]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alojamiento en esta tabla. La diferencia se calcula automáticament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438CB-209E-4CCE-A317-6AD311DA266A}" name="Entretenimiento" displayName="Entretenimiento" ref="G13:J17" totalsRowCount="1" headerRowDxfId="56" dataDxfId="55" totalsRowDxfId="54">
  <autoFilter ref="G13:J16" xr:uid="{5BC438CB-209E-4CCE-A317-6AD311DA266A}"/>
  <tableColumns count="4">
    <tableColumn id="1" xr3:uid="{52BBC5EE-E174-4E92-8D76-50976E29D783}" name="INSUMOS" totalsRowLabel="Subtotal" dataDxfId="53" totalsRowDxfId="23"/>
    <tableColumn id="2" xr3:uid="{5E3E57C8-0B2F-4D0D-A8AB-28B128C0FDD4}" name="COSTO PREVISTO" totalsRowFunction="sum" dataDxfId="52" totalsRowDxfId="22" dataCellStyle="Moneda">
      <calculatedColumnFormula>Entretenimiento[[#This Row],[COSTO PREVISTO]]-Entretenimiento[[#This Row],[COSTO REAL]]</calculatedColumnFormula>
    </tableColumn>
    <tableColumn id="3" xr3:uid="{2FF86E18-76CE-4A26-8EEC-67A90D052D9F}" name="COSTO REAL" totalsRowFunction="sum" dataDxfId="51" totalsRowDxfId="21" dataCellStyle="Moneda">
      <calculatedColumnFormula>Entretenimiento[[#This Row],[COSTO PREVISTO]]-Entretenimiento[[#This Row],[COSTO REAL]]</calculatedColumnFormula>
    </tableColumn>
    <tableColumn id="4" xr3:uid="{1851AEA0-65ED-4BB6-A357-5113F98022E2}" name="TOTAL" totalsRowFunction="sum" dataDxfId="50" totalsRowDxfId="20" dataCellStyle="Moneda">
      <calculatedColumnFormula>Alojamiento[[#This Row],[COSTO PREVISTO]]-Alojamiento[[#This Row],[COSTO REAL]]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entretenimiento en esta tabla. La diferencia se calcula automáticament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9FC363-94E5-4BB8-8720-5F211AA1F2BB}" name="Transporte" displayName="Transporte" ref="B25:E30" totalsRowCount="1" headerRowDxfId="28" dataDxfId="49" totalsRowDxfId="48">
  <autoFilter ref="B25:E29" xr:uid="{A89FC363-94E5-4BB8-8720-5F211AA1F2BB}"/>
  <tableColumns count="4">
    <tableColumn id="1" xr3:uid="{8F1CA076-3A7F-4217-BEFF-999A37C181FC}" name="VENTAS INVERSIONES" totalsRowLabel="Subtotal" dataDxfId="47" totalsRowDxfId="27"/>
    <tableColumn id="2" xr3:uid="{C928425A-2467-4DA5-9EE6-4A70E64ECA59}" name="COSTO PREVISTO" totalsRowFunction="sum" dataDxfId="46" totalsRowDxfId="26"/>
    <tableColumn id="3" xr3:uid="{EF145A24-518D-41B9-BFB8-9085A8D4686D}" name="COSTO REAL" totalsRowFunction="sum" dataDxfId="45" totalsRowDxfId="25"/>
    <tableColumn id="4" xr3:uid="{F2B38D1D-DBB6-48F1-B511-4B5FD9218A60}" name="TOTAL" totalsRowFunction="sum" dataDxfId="44" totalsRowDxfId="24">
      <calculatedColumnFormula>Transporte[[#This Row],[COSTO PREVISTO]]-Transporte[[#This Row],[COSTO REAL]]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transporte en esta tabla. La diferencia se calcula automáticamente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D8BD53-99CF-40BD-B55E-5F60EFB591A6}" name="Seguro" displayName="Seguro" ref="B32:E34" totalsRowCount="1" headerRowDxfId="43" dataDxfId="42" totalsRowDxfId="41">
  <autoFilter ref="B32:E33" xr:uid="{E3D8BD53-99CF-40BD-B55E-5F60EFB591A6}"/>
  <tableColumns count="4">
    <tableColumn id="1" xr3:uid="{50AD2FAB-28E3-4628-92DD-FAC461BB3C5F}" name="SEGURO" totalsRowLabel="Subtotal" dataDxfId="40" totalsRowDxfId="15"/>
    <tableColumn id="2" xr3:uid="{2A0480C5-FD44-42CB-B435-6B98B300CAB5}" name="COSTO PREVISTO" dataDxfId="39" totalsRowDxfId="14">
      <calculatedColumnFormula>SUBTOTAL(109,Ahorros[TOTAL])</calculatedColumnFormula>
    </tableColumn>
    <tableColumn id="3" xr3:uid="{ED7EED18-D7B8-4BCF-BD76-952DA3FCC600}" name="COSTO REAL" dataDxfId="38" totalsRowDxfId="13">
      <calculatedColumnFormula>SUBTOTAL(109,Ahorros[TOTAL])</calculatedColumnFormula>
    </tableColumn>
    <tableColumn id="4" xr3:uid="{B88BF844-9C0F-4493-802C-43E07F5AF92F}" name="TOTAL" totalsRowFunction="sum" dataDxfId="37" totalsRowDxfId="12">
      <calculatedColumnFormula>Seguro[[#This Row],[COSTO PREVISTO]]-Seguro[[#This Row],[COSTO REAL]]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seguro en esta tabla. La diferencia se calcula automáticamente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B98C84-9F63-48DB-BDD9-FA8A81987F98}" name="Ahorros" displayName="Ahorros" ref="G20:J24" totalsRowCount="1" headerRowDxfId="36" dataDxfId="35" totalsRowDxfId="34">
  <autoFilter ref="G20:J23" xr:uid="{26B98C84-9F63-48DB-BDD9-FA8A81987F98}"/>
  <tableColumns count="4">
    <tableColumn id="1" xr3:uid="{FF26C1E7-B2C5-45FA-8507-32B222DD59F4}" name="GANANCIAS " totalsRowLabel="Subtotal" dataDxfId="33" totalsRowDxfId="19"/>
    <tableColumn id="2" xr3:uid="{F738A377-8E62-4411-B3E5-022BE4359B50}" name="COSTO PREVISTO" totalsRowFunction="sum" dataDxfId="32" totalsRowDxfId="18">
      <calculatedColumnFormula>Ahorros[[#This Row],[COSTO PREVISTO]]-Ahorros[[#This Row],[COSTO REAL]]</calculatedColumnFormula>
    </tableColumn>
    <tableColumn id="3" xr3:uid="{0EAA57AA-9AC7-45ED-B534-B62AB3FF69E9}" name="COSTO REAL" totalsRowFunction="sum" dataDxfId="31" totalsRowDxfId="17">
      <calculatedColumnFormula>Ahorros[[#This Row],[COSTO PREVISTO]]-Ahorros[[#This Row],[COSTO REAL]]</calculatedColumnFormula>
    </tableColumn>
    <tableColumn id="4" xr3:uid="{9521D729-5DBF-4E3D-88B9-CACE904C7041}" name="TOTAL" totalsRowFunction="sum" dataDxfId="30" totalsRowDxfId="16">
      <calculatedColumnFormula>Ahorros[[#This Row],[COSTO PREVISTO]]-Ahorros[[#This Row],[COSTO REAL]]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gastos previstos y reales de ahorros en esta tabla. La diferencia se calcula automáticamente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60EBCE-6720-40C7-9AC5-414C6B258BB8}" name="Tabla7" displayName="Tabla7" ref="B3:C6" totalsRowShown="0" tableBorderDxfId="11">
  <autoFilter ref="B3:C6" xr:uid="{6960EBCE-6720-40C7-9AC5-414C6B258BB8}"/>
  <tableColumns count="2">
    <tableColumn id="1" xr3:uid="{1C44E550-DCE2-430D-9CE0-23E7B1EA2CCB}" name="Ingresos mensuales previstos" dataDxfId="10" dataCellStyle="Título 2"/>
    <tableColumn id="2" xr3:uid="{BCBD13BD-D1D7-48EB-9A3B-BC861E6B37B1}" name="Columna1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E56FDB-FCA8-45F5-98D6-69C2811A3442}" name="Tabla8" displayName="Tabla8" ref="B8:C11" totalsRowShown="0" headerRowDxfId="4" headerRowBorderDxfId="8" tableBorderDxfId="9" totalsRowBorderDxfId="7" headerRowCellStyle="Título 3">
  <autoFilter ref="B8:C11" xr:uid="{21E56FDB-FCA8-45F5-98D6-69C2811A3442}"/>
  <tableColumns count="2">
    <tableColumn id="1" xr3:uid="{45AF1B4D-D66F-4C7B-B8EF-132FB8E6E209}" name="Ingresos mensuales reales" dataDxfId="6" dataCellStyle="Título 2"/>
    <tableColumn id="2" xr3:uid="{F0D66A95-F158-44EF-B487-5314F9037E69}" name="Columna1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3A7C-2C7C-4EC4-A48D-9B97A0A9AF95}">
  <dimension ref="A1:J35"/>
  <sheetViews>
    <sheetView tabSelected="1" zoomScale="60" zoomScaleNormal="60" workbookViewId="0">
      <selection activeCell="B25" sqref="B25"/>
    </sheetView>
  </sheetViews>
  <sheetFormatPr baseColWidth="10" defaultRowHeight="15" x14ac:dyDescent="0.25"/>
  <cols>
    <col min="1" max="1" width="3.42578125" customWidth="1"/>
    <col min="2" max="2" width="38.7109375" customWidth="1"/>
    <col min="3" max="3" width="28.85546875" customWidth="1"/>
    <col min="4" max="4" width="25.5703125" customWidth="1"/>
    <col min="5" max="5" width="19.42578125" customWidth="1"/>
    <col min="6" max="6" width="14.7109375" customWidth="1"/>
    <col min="7" max="7" width="29.85546875" customWidth="1"/>
    <col min="8" max="8" width="29.28515625" customWidth="1"/>
    <col min="9" max="9" width="26.85546875" customWidth="1"/>
    <col min="10" max="10" width="26.5703125" customWidth="1"/>
  </cols>
  <sheetData>
    <row r="1" spans="1:10" ht="60.75" customHeight="1" x14ac:dyDescent="0.25">
      <c r="A1" s="61" t="s">
        <v>69</v>
      </c>
      <c r="B1" s="82" t="s">
        <v>70</v>
      </c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63"/>
      <c r="B2" s="62"/>
      <c r="C2" s="62"/>
      <c r="D2" s="62"/>
      <c r="E2" s="62"/>
      <c r="F2" s="62"/>
      <c r="G2" s="62"/>
      <c r="H2" s="62"/>
      <c r="I2" s="62"/>
      <c r="J2" s="62"/>
    </row>
    <row r="3" spans="1:10" ht="25.5" customHeight="1" x14ac:dyDescent="0.25">
      <c r="A3" s="63" t="s">
        <v>71</v>
      </c>
      <c r="B3" s="84" t="s">
        <v>72</v>
      </c>
      <c r="C3" s="85" t="s">
        <v>103</v>
      </c>
      <c r="D3" s="64"/>
      <c r="E3" s="65" t="s">
        <v>73</v>
      </c>
      <c r="F3" s="65"/>
      <c r="G3" s="65"/>
      <c r="H3" s="66">
        <f ca="1">C6-I27</f>
        <v>-12449998</v>
      </c>
    </row>
    <row r="4" spans="1:10" ht="17.25" x14ac:dyDescent="0.25">
      <c r="A4" s="63"/>
      <c r="B4" s="86"/>
      <c r="C4" s="87">
        <v>2</v>
      </c>
      <c r="E4" s="65"/>
      <c r="F4" s="65"/>
      <c r="G4" s="65"/>
      <c r="H4" s="66"/>
      <c r="I4" s="67"/>
    </row>
    <row r="5" spans="1:10" ht="17.25" x14ac:dyDescent="0.25">
      <c r="A5" s="63"/>
      <c r="B5" s="99"/>
      <c r="C5" s="100">
        <v>2000000</v>
      </c>
      <c r="E5" s="65" t="s">
        <v>74</v>
      </c>
      <c r="F5" s="65"/>
      <c r="G5" s="65"/>
      <c r="H5" s="66">
        <f ca="1">C11-I29</f>
        <v>805000</v>
      </c>
      <c r="I5" s="67"/>
    </row>
    <row r="6" spans="1:10" ht="17.25" x14ac:dyDescent="0.25">
      <c r="A6" s="63" t="s">
        <v>75</v>
      </c>
      <c r="B6" s="101"/>
      <c r="C6" s="102">
        <f>C4+C5</f>
        <v>2000002</v>
      </c>
      <c r="E6" s="65"/>
      <c r="F6" s="65"/>
      <c r="G6" s="65"/>
      <c r="H6" s="66"/>
      <c r="I6" s="67"/>
    </row>
    <row r="7" spans="1:10" ht="17.25" x14ac:dyDescent="0.25">
      <c r="A7" s="63"/>
      <c r="B7" s="68"/>
      <c r="C7" s="68"/>
      <c r="D7" s="68"/>
      <c r="E7" s="65" t="s">
        <v>76</v>
      </c>
      <c r="F7" s="65"/>
      <c r="G7" s="65"/>
      <c r="H7" s="66">
        <f ca="1">H5-H3</f>
        <v>13254998</v>
      </c>
      <c r="I7" s="67"/>
    </row>
    <row r="8" spans="1:10" ht="21" customHeight="1" x14ac:dyDescent="0.25">
      <c r="A8" s="63" t="s">
        <v>77</v>
      </c>
      <c r="B8" s="84" t="s">
        <v>78</v>
      </c>
      <c r="C8" s="84" t="s">
        <v>103</v>
      </c>
      <c r="D8" s="64"/>
      <c r="E8" s="65"/>
      <c r="F8" s="65"/>
      <c r="G8" s="65"/>
      <c r="H8" s="66"/>
      <c r="I8" s="69"/>
    </row>
    <row r="9" spans="1:10" ht="17.25" x14ac:dyDescent="0.25">
      <c r="A9" s="63"/>
      <c r="B9" s="86"/>
      <c r="C9" s="87">
        <v>10000000</v>
      </c>
      <c r="I9" s="67"/>
    </row>
    <row r="10" spans="1:10" ht="17.25" x14ac:dyDescent="0.25">
      <c r="A10" s="63"/>
      <c r="B10" s="99"/>
      <c r="C10" s="100">
        <v>3000000</v>
      </c>
      <c r="E10" s="67"/>
      <c r="H10" s="70"/>
      <c r="I10" s="67"/>
    </row>
    <row r="11" spans="1:10" ht="15.75" x14ac:dyDescent="0.25">
      <c r="A11" s="63"/>
      <c r="B11" s="88"/>
      <c r="C11" s="89">
        <f>C9+C10</f>
        <v>13000000</v>
      </c>
    </row>
    <row r="12" spans="1:10" x14ac:dyDescent="0.25">
      <c r="A12" s="63"/>
    </row>
    <row r="13" spans="1:10" ht="21" customHeight="1" x14ac:dyDescent="0.25">
      <c r="A13" s="63" t="s">
        <v>79</v>
      </c>
      <c r="B13" s="83" t="s">
        <v>80</v>
      </c>
      <c r="C13" s="83" t="s">
        <v>101</v>
      </c>
      <c r="D13" s="83" t="s">
        <v>102</v>
      </c>
      <c r="E13" s="83" t="s">
        <v>31</v>
      </c>
      <c r="F13" s="71"/>
      <c r="G13" s="83" t="s">
        <v>81</v>
      </c>
      <c r="H13" s="83" t="s">
        <v>101</v>
      </c>
      <c r="I13" s="83" t="s">
        <v>102</v>
      </c>
      <c r="J13" s="83" t="s">
        <v>31</v>
      </c>
    </row>
    <row r="14" spans="1:10" ht="15.75" x14ac:dyDescent="0.25">
      <c r="A14" s="63"/>
      <c r="B14" s="72" t="s">
        <v>82</v>
      </c>
      <c r="C14" s="73">
        <v>1000000</v>
      </c>
      <c r="D14" s="73">
        <v>850000</v>
      </c>
      <c r="E14" s="73">
        <f>Alojamiento[[#This Row],[COSTO PREVISTO]]-Alojamiento[[#This Row],[COSTO REAL]]</f>
        <v>150000</v>
      </c>
      <c r="F14" s="71"/>
      <c r="G14" s="72" t="s">
        <v>83</v>
      </c>
      <c r="H14" s="73">
        <v>50000</v>
      </c>
      <c r="I14" s="73">
        <v>45000</v>
      </c>
      <c r="J14" s="73">
        <f>Alojamiento[[#This Row],[COSTO PREVISTO]]-Alojamiento[[#This Row],[COSTO REAL]]</f>
        <v>150000</v>
      </c>
    </row>
    <row r="15" spans="1:10" ht="15.75" x14ac:dyDescent="0.25">
      <c r="A15" s="63"/>
      <c r="B15" s="72" t="s">
        <v>84</v>
      </c>
      <c r="C15" s="73">
        <v>2000000</v>
      </c>
      <c r="D15" s="73">
        <v>1500000</v>
      </c>
      <c r="E15" s="73">
        <f>Alojamiento[[#This Row],[COSTO PREVISTO]]-Alojamiento[[#This Row],[COSTO REAL]]</f>
        <v>500000</v>
      </c>
      <c r="F15" s="71"/>
      <c r="G15" s="72" t="s">
        <v>85</v>
      </c>
      <c r="H15" s="74">
        <v>4000000</v>
      </c>
      <c r="I15" s="74">
        <v>4500000</v>
      </c>
      <c r="J15" s="74">
        <f>Alojamiento[[#This Row],[COSTO PREVISTO]]-Alojamiento[[#This Row],[COSTO REAL]]</f>
        <v>500000</v>
      </c>
    </row>
    <row r="16" spans="1:10" ht="15.75" x14ac:dyDescent="0.25">
      <c r="A16" s="63"/>
      <c r="B16" s="72" t="s">
        <v>86</v>
      </c>
      <c r="C16" s="73">
        <v>1500000</v>
      </c>
      <c r="D16" s="73">
        <v>1000000</v>
      </c>
      <c r="E16" s="73">
        <f>Alojamiento[[#This Row],[COSTO PREVISTO]]-Alojamiento[[#This Row],[COSTO REAL]]</f>
        <v>500000</v>
      </c>
      <c r="F16" s="71"/>
      <c r="G16" s="72" t="s">
        <v>87</v>
      </c>
      <c r="H16" s="74">
        <v>100000</v>
      </c>
      <c r="I16" s="74">
        <v>200000</v>
      </c>
      <c r="J16" s="74">
        <f>Alojamiento[[#This Row],[COSTO PREVISTO]]-Alojamiento[[#This Row],[COSTO REAL]]</f>
        <v>500000</v>
      </c>
    </row>
    <row r="17" spans="1:10" ht="15.75" x14ac:dyDescent="0.25">
      <c r="A17" s="63"/>
      <c r="B17" s="72" t="s">
        <v>5</v>
      </c>
      <c r="C17" s="73">
        <v>1500000</v>
      </c>
      <c r="D17" s="73">
        <v>1000000</v>
      </c>
      <c r="E17" s="73">
        <f>Alojamiento[[#This Row],[COSTO PREVISTO]]-Alojamiento[[#This Row],[COSTO REAL]]</f>
        <v>500000</v>
      </c>
      <c r="F17" s="71"/>
      <c r="G17" s="75" t="s">
        <v>88</v>
      </c>
      <c r="H17" s="73">
        <f>SUBTOTAL(109,Entretenimiento[COSTO PREVISTO])</f>
        <v>4150000</v>
      </c>
      <c r="I17" s="73">
        <f>SUBTOTAL(109,Entretenimiento[COSTO REAL])</f>
        <v>4745000</v>
      </c>
      <c r="J17" s="73">
        <f>SUBTOTAL(109,Entretenimiento[TOTAL])</f>
        <v>1150000</v>
      </c>
    </row>
    <row r="18" spans="1:10" ht="15.75" x14ac:dyDescent="0.25">
      <c r="A18" s="63"/>
      <c r="B18" s="72" t="s">
        <v>8</v>
      </c>
      <c r="C18" s="73">
        <v>2000000</v>
      </c>
      <c r="D18" s="73">
        <v>1200000</v>
      </c>
      <c r="E18" s="73">
        <f>Alojamiento[[#This Row],[COSTO PREVISTO]]-Alojamiento[[#This Row],[COSTO REAL]]</f>
        <v>800000</v>
      </c>
      <c r="F18" s="71"/>
      <c r="G18" s="76"/>
      <c r="H18" s="76"/>
      <c r="I18" s="76"/>
      <c r="J18" s="76"/>
    </row>
    <row r="19" spans="1:10" ht="31.5" x14ac:dyDescent="0.25">
      <c r="A19" s="63"/>
      <c r="B19" s="168" t="s">
        <v>89</v>
      </c>
      <c r="C19" s="73">
        <v>1000000</v>
      </c>
      <c r="D19" s="73">
        <v>850000</v>
      </c>
      <c r="E19" s="73">
        <f>Alojamiento[[#This Row],[COSTO PREVISTO]]-Alojamiento[[#This Row],[COSTO REAL]]</f>
        <v>150000</v>
      </c>
      <c r="F19" s="71"/>
      <c r="G19" s="76"/>
      <c r="H19" s="76"/>
      <c r="I19" s="76"/>
      <c r="J19" s="76"/>
    </row>
    <row r="20" spans="1:10" ht="22.5" customHeight="1" x14ac:dyDescent="0.25">
      <c r="A20" s="63"/>
      <c r="B20" s="72"/>
      <c r="C20" s="73">
        <v>1000000</v>
      </c>
      <c r="D20" s="73">
        <v>800000</v>
      </c>
      <c r="E20" s="73">
        <f>Alojamiento[[#This Row],[COSTO PREVISTO]]-Alojamiento[[#This Row],[COSTO REAL]]</f>
        <v>200000</v>
      </c>
      <c r="F20" s="71"/>
      <c r="G20" s="83" t="s">
        <v>90</v>
      </c>
      <c r="H20" s="83" t="s">
        <v>101</v>
      </c>
      <c r="I20" s="83" t="s">
        <v>102</v>
      </c>
      <c r="J20" s="83" t="s">
        <v>31</v>
      </c>
    </row>
    <row r="21" spans="1:10" ht="15.75" x14ac:dyDescent="0.25">
      <c r="A21" s="63"/>
      <c r="B21" s="77" t="s">
        <v>88</v>
      </c>
      <c r="C21" s="73">
        <f ca="1">SUBTOTAL(109,Alojamiento[COSTO PREVISTO])</f>
        <v>10000000</v>
      </c>
      <c r="D21" s="73">
        <f ca="1">SUBTOTAL(109,Alojamiento[COSTO REAL])</f>
        <v>7200000</v>
      </c>
      <c r="E21" s="73">
        <f ca="1">SUBTOTAL(109,Alojamiento[TOTAL])</f>
        <v>2800000</v>
      </c>
      <c r="F21" s="71"/>
      <c r="G21" s="72" t="s">
        <v>91</v>
      </c>
      <c r="H21" s="73">
        <v>0</v>
      </c>
      <c r="I21" s="73">
        <v>0</v>
      </c>
      <c r="J21" s="73">
        <f>Ahorros[[#This Row],[COSTO PREVISTO]]-Ahorros[[#This Row],[COSTO REAL]]</f>
        <v>0</v>
      </c>
    </row>
    <row r="22" spans="1:10" ht="15.75" x14ac:dyDescent="0.25">
      <c r="A22" s="63"/>
      <c r="B22" s="90"/>
      <c r="C22" s="91"/>
      <c r="D22" s="91"/>
      <c r="E22" s="91"/>
      <c r="F22" s="71"/>
      <c r="G22" s="72" t="s">
        <v>92</v>
      </c>
      <c r="H22" s="73">
        <v>0</v>
      </c>
      <c r="I22" s="73">
        <v>0</v>
      </c>
      <c r="J22" s="73">
        <f>Ahorros[[#This Row],[COSTO PREVISTO]]-Ahorros[[#This Row],[COSTO REAL]]</f>
        <v>0</v>
      </c>
    </row>
    <row r="23" spans="1:10" ht="15.75" x14ac:dyDescent="0.25">
      <c r="A23" s="63"/>
      <c r="B23" s="92"/>
      <c r="C23" s="93"/>
      <c r="D23" s="93"/>
      <c r="E23" s="93"/>
      <c r="F23" s="71"/>
      <c r="G23" s="72" t="s">
        <v>93</v>
      </c>
      <c r="H23" s="73">
        <v>0</v>
      </c>
      <c r="I23" s="73">
        <v>0</v>
      </c>
      <c r="J23" s="73">
        <f>Ahorros[[#This Row],[COSTO PREVISTO]]-Ahorros[[#This Row],[COSTO REAL]]</f>
        <v>0</v>
      </c>
    </row>
    <row r="24" spans="1:10" ht="15.75" x14ac:dyDescent="0.25">
      <c r="A24" s="63"/>
      <c r="B24" s="94"/>
      <c r="C24" s="94"/>
      <c r="D24" s="94"/>
      <c r="E24" s="94"/>
      <c r="F24" s="71"/>
      <c r="G24" s="75" t="s">
        <v>88</v>
      </c>
      <c r="H24" s="73">
        <f>SUBTOTAL(109,Ahorros[COSTO PREVISTO])</f>
        <v>0</v>
      </c>
      <c r="I24" s="73">
        <f>SUBTOTAL(109,Ahorros[COSTO REAL])</f>
        <v>0</v>
      </c>
      <c r="J24" s="73">
        <f>SUBTOTAL(109,Ahorros[TOTAL])</f>
        <v>0</v>
      </c>
    </row>
    <row r="25" spans="1:10" ht="26.25" customHeight="1" x14ac:dyDescent="0.25">
      <c r="A25" s="63"/>
      <c r="B25" s="83" t="s">
        <v>94</v>
      </c>
      <c r="C25" s="83" t="s">
        <v>101</v>
      </c>
      <c r="D25" s="83" t="s">
        <v>102</v>
      </c>
      <c r="E25" s="83" t="s">
        <v>31</v>
      </c>
      <c r="F25" s="71"/>
      <c r="G25" s="76"/>
      <c r="H25" s="76"/>
      <c r="I25" s="76"/>
      <c r="J25" s="76"/>
    </row>
    <row r="26" spans="1:10" ht="15.75" x14ac:dyDescent="0.25">
      <c r="A26" s="63" t="s">
        <v>95</v>
      </c>
      <c r="B26" s="72" t="s">
        <v>96</v>
      </c>
      <c r="C26" s="73">
        <v>0</v>
      </c>
      <c r="D26" s="73">
        <v>0</v>
      </c>
      <c r="E26" s="73">
        <f>Transporte[[#This Row],[COSTO PREVISTO]]-Transporte[[#This Row],[COSTO REAL]]</f>
        <v>0</v>
      </c>
      <c r="F26" s="71"/>
      <c r="G26" s="76"/>
      <c r="H26" s="76"/>
      <c r="I26" s="76"/>
      <c r="J26" s="76"/>
    </row>
    <row r="27" spans="1:10" ht="15.75" x14ac:dyDescent="0.25">
      <c r="A27" s="63"/>
      <c r="B27" s="72" t="s">
        <v>97</v>
      </c>
      <c r="C27" s="73">
        <v>300000</v>
      </c>
      <c r="D27" s="73">
        <v>250000</v>
      </c>
      <c r="E27" s="73">
        <f>Transporte[[#This Row],[COSTO PREVISTO]]-Transporte[[#This Row],[COSTO REAL]]</f>
        <v>50000</v>
      </c>
      <c r="F27" s="71"/>
      <c r="G27" s="95" t="s">
        <v>98</v>
      </c>
      <c r="H27" s="96"/>
      <c r="I27" s="78">
        <f ca="1">SUBTOTAL(109,Alojamiento[COSTO PREVISTO],Transporte[COSTO PREVISTO],Seguro[COSTO PREVISTO],Entretenimiento[COSTO PREVISTO],Ahorros[COSTO PREVISTO])</f>
        <v>14450000</v>
      </c>
      <c r="J27" s="79"/>
    </row>
    <row r="28" spans="1:10" ht="15.75" x14ac:dyDescent="0.25">
      <c r="A28" s="63"/>
      <c r="B28" s="72" t="s">
        <v>99</v>
      </c>
      <c r="C28" s="73">
        <v>0</v>
      </c>
      <c r="D28" s="73">
        <v>0</v>
      </c>
      <c r="E28" s="73">
        <f>Transporte[[#This Row],[COSTO PREVISTO]]-Transporte[[#This Row],[COSTO REAL]]</f>
        <v>0</v>
      </c>
      <c r="F28" s="71"/>
      <c r="G28" s="97"/>
      <c r="H28" s="98"/>
      <c r="I28" s="80"/>
      <c r="J28" s="81"/>
    </row>
    <row r="29" spans="1:10" ht="15.75" x14ac:dyDescent="0.25">
      <c r="A29" s="63"/>
      <c r="B29" s="72" t="s">
        <v>93</v>
      </c>
      <c r="C29" s="73">
        <f>SUBTOTAL(109,Entretenimiento[COSTO PREVISTO])</f>
        <v>4150000</v>
      </c>
      <c r="D29" s="73">
        <f>SUBTOTAL(109,Entretenimiento[COSTO REAL])</f>
        <v>4745000</v>
      </c>
      <c r="E29" s="73">
        <f>Transporte[[#This Row],[COSTO PREVISTO]]-Transporte[[#This Row],[COSTO REAL]]</f>
        <v>-595000</v>
      </c>
      <c r="F29" s="71"/>
      <c r="G29" s="95"/>
      <c r="H29" s="96"/>
      <c r="I29" s="78">
        <f ca="1">SUBTOTAL(109,Alojamiento[COSTO REAL],Transporte[COSTO REAL],Seguro[COSTO REAL],Entretenimiento[COSTO REAL],Ahorros[COSTO REAL])</f>
        <v>12195000</v>
      </c>
      <c r="J29" s="79"/>
    </row>
    <row r="30" spans="1:10" ht="15.75" x14ac:dyDescent="0.25">
      <c r="A30" s="63"/>
      <c r="B30" s="75" t="s">
        <v>88</v>
      </c>
      <c r="C30" s="73">
        <f>SUBTOTAL(109,Transporte[COSTO PREVISTO])</f>
        <v>300000</v>
      </c>
      <c r="D30" s="73">
        <f>SUBTOTAL(109,Transporte[COSTO REAL])</f>
        <v>250000</v>
      </c>
      <c r="E30" s="73">
        <f>SUBTOTAL(109,Transporte[TOTAL])</f>
        <v>-545000</v>
      </c>
      <c r="F30" s="71"/>
      <c r="G30" s="97"/>
      <c r="H30" s="98"/>
      <c r="I30" s="80"/>
      <c r="J30" s="81"/>
    </row>
    <row r="31" spans="1:10" ht="15.75" x14ac:dyDescent="0.25">
      <c r="A31" s="63"/>
      <c r="B31" s="76"/>
      <c r="C31" s="76"/>
      <c r="D31" s="76"/>
      <c r="E31" s="76"/>
      <c r="F31" s="71"/>
      <c r="G31" s="95"/>
      <c r="H31" s="96"/>
      <c r="I31" s="78">
        <f ca="1">I27-I29</f>
        <v>2255000</v>
      </c>
      <c r="J31" s="79"/>
    </row>
    <row r="32" spans="1:10" ht="15.75" x14ac:dyDescent="0.25">
      <c r="A32" s="63"/>
      <c r="B32" s="83" t="s">
        <v>100</v>
      </c>
      <c r="C32" s="83" t="s">
        <v>101</v>
      </c>
      <c r="D32" s="83" t="s">
        <v>102</v>
      </c>
      <c r="E32" s="83" t="s">
        <v>31</v>
      </c>
      <c r="F32" s="71"/>
      <c r="G32" s="97"/>
      <c r="H32" s="98"/>
      <c r="I32" s="80"/>
      <c r="J32" s="81"/>
    </row>
    <row r="33" spans="1:6" ht="15.75" x14ac:dyDescent="0.25">
      <c r="A33" s="63"/>
      <c r="B33" s="72" t="s">
        <v>93</v>
      </c>
      <c r="C33" s="73">
        <f>SUBTOTAL(109,Ahorros[TOTAL])</f>
        <v>0</v>
      </c>
      <c r="D33" s="73">
        <f>SUBTOTAL(109,Ahorros[TOTAL])</f>
        <v>0</v>
      </c>
      <c r="E33" s="73">
        <f>Seguro[[#This Row],[COSTO PREVISTO]]-Seguro[[#This Row],[COSTO REAL]]</f>
        <v>0</v>
      </c>
      <c r="F33" s="71"/>
    </row>
    <row r="34" spans="1:6" ht="15.75" x14ac:dyDescent="0.25">
      <c r="A34" s="63"/>
      <c r="B34" s="75" t="s">
        <v>88</v>
      </c>
      <c r="C34" s="73"/>
      <c r="D34" s="73"/>
      <c r="E34" s="73">
        <f>SUBTOTAL(109,Seguro[TOTAL])</f>
        <v>0</v>
      </c>
      <c r="F34" s="71"/>
    </row>
    <row r="35" spans="1:6" ht="15.75" x14ac:dyDescent="0.25">
      <c r="A35" s="63"/>
      <c r="B35" s="76"/>
      <c r="C35" s="76"/>
      <c r="D35" s="76"/>
      <c r="E35" s="76"/>
      <c r="F35" s="71"/>
    </row>
  </sheetData>
  <mergeCells count="20">
    <mergeCell ref="B31:E31"/>
    <mergeCell ref="G31:H32"/>
    <mergeCell ref="I31:J32"/>
    <mergeCell ref="B35:E35"/>
    <mergeCell ref="G25:J25"/>
    <mergeCell ref="G26:J26"/>
    <mergeCell ref="G27:H28"/>
    <mergeCell ref="I27:J28"/>
    <mergeCell ref="G29:H30"/>
    <mergeCell ref="I29:J30"/>
    <mergeCell ref="E7:G8"/>
    <mergeCell ref="H7:H8"/>
    <mergeCell ref="G18:J18"/>
    <mergeCell ref="G19:J19"/>
    <mergeCell ref="B24:E24"/>
    <mergeCell ref="B1:J2"/>
    <mergeCell ref="E3:G4"/>
    <mergeCell ref="H3:H4"/>
    <mergeCell ref="E5:G6"/>
    <mergeCell ref="H5:H6"/>
  </mergeCells>
  <dataValidations count="6">
    <dataValidation allowBlank="1" showInputMessage="1" showErrorMessage="1" prompt="Escriba la información en la tabla Transporte, empezando por la celda de la derecha y en la tabla Préstamos, empezando por la celda G26. La instrucción siguiente se encuentra en la celda A37." sqref="A26" xr:uid="{0CD3474E-9ABE-449D-AF7A-57C891FEE6D8}"/>
    <dataValidation allowBlank="1" showInputMessage="1" showErrorMessage="1" prompt="Escriba la información en la tabla Alojamiento, empezando por la celda de la derecha y en la tabla Entretenimiento, empezando por la celda G14. La instrucción siguiente se encuentra en la celda A27." sqref="A13" xr:uid="{92001259-C254-4264-906A-8B5E053E1CD4}"/>
    <dataValidation allowBlank="1" showInputMessage="1" showErrorMessage="1" prompt="La etiqueta Ingresos mensuales reales está en la celda de la derecha. Escriba el Ingreso 1 en la celda C10 y el Ingreso adicional en la C11 para calcular el total de ingresos mensuales en la celda C12. La instrucción siguiente está en la celda A14." sqref="A8" xr:uid="{AD6CC9DB-1D21-4C1E-B9F0-EAFB3B7237CE}"/>
    <dataValidation allowBlank="1" showInputMessage="1" showErrorMessage="1" prompt="El saldo previsto se calcula automáticamente en la celda H4; el saldo real, en la H6; y la diferencia, en la celda H8. La instrucción siguiente se encuentra en la celda A9." sqref="A6" xr:uid="{4A8C2E83-A980-4AF4-936D-C07999A512B9}"/>
    <dataValidation allowBlank="1" showInputMessage="1" showErrorMessage="1" prompt="La etiqueta Ingresos mensuales previstos está en la celda de la derecha. Escriba el Ingreso 1 en la celda C5 y el Ingreso adicional en la C6 para calcular el total de ingresos mensuales en la celda C7. La instrucción siguiente se encuentra en la celda A7." sqref="A3" xr:uid="{15831447-FD2C-4999-A4D9-C509FEB0826C}"/>
    <dataValidation allowBlank="1" showInputMessage="1" showErrorMessage="1" prompt="El título de esta hoja de cálculo está en la celda C2. La instrucción siguiente se encuentra en la celda A4." sqref="A1" xr:uid="{0F9D8A8B-8579-4234-BC1A-B7D680803C8A}"/>
  </dataValidation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A358-8974-4B29-A6F3-087E95936DCF}">
  <dimension ref="B2:J12"/>
  <sheetViews>
    <sheetView topLeftCell="A2" zoomScale="60" zoomScaleNormal="60" workbookViewId="0">
      <selection activeCell="B3" sqref="B3:F6"/>
    </sheetView>
  </sheetViews>
  <sheetFormatPr baseColWidth="10" defaultRowHeight="15" x14ac:dyDescent="0.25"/>
  <cols>
    <col min="2" max="2" width="33.5703125" customWidth="1"/>
    <col min="3" max="3" width="81.28515625" customWidth="1"/>
    <col min="4" max="4" width="27" customWidth="1"/>
    <col min="5" max="6" width="33.85546875" customWidth="1"/>
    <col min="7" max="7" width="20.42578125" customWidth="1"/>
    <col min="8" max="9" width="19.7109375" customWidth="1"/>
    <col min="10" max="10" width="24.140625" customWidth="1"/>
    <col min="11" max="11" width="28.85546875" customWidth="1"/>
  </cols>
  <sheetData>
    <row r="2" spans="2:10" ht="15.75" thickBot="1" x14ac:dyDescent="0.3"/>
    <row r="3" spans="2:10" ht="57" thickBot="1" x14ac:dyDescent="0.3">
      <c r="B3" s="6" t="s">
        <v>0</v>
      </c>
      <c r="C3" s="7" t="s">
        <v>1</v>
      </c>
      <c r="D3" s="7" t="s">
        <v>2</v>
      </c>
      <c r="E3" s="171" t="s">
        <v>197</v>
      </c>
      <c r="F3" s="10" t="s">
        <v>200</v>
      </c>
      <c r="G3" s="10" t="s">
        <v>199</v>
      </c>
      <c r="H3" s="10" t="s">
        <v>3</v>
      </c>
      <c r="I3" s="8" t="s">
        <v>198</v>
      </c>
      <c r="J3" s="8" t="s">
        <v>4</v>
      </c>
    </row>
    <row r="4" spans="2:10" ht="132.75" customHeight="1" thickBot="1" x14ac:dyDescent="0.3">
      <c r="B4" s="5" t="s">
        <v>5</v>
      </c>
      <c r="C4" s="2" t="s">
        <v>11</v>
      </c>
      <c r="D4" s="160">
        <v>2</v>
      </c>
      <c r="E4" s="170">
        <v>26</v>
      </c>
      <c r="F4" s="161">
        <v>208</v>
      </c>
      <c r="G4" s="161"/>
      <c r="H4" s="161" t="s">
        <v>15</v>
      </c>
      <c r="I4" s="162" t="s">
        <v>14</v>
      </c>
      <c r="J4" s="162" t="s">
        <v>14</v>
      </c>
    </row>
    <row r="5" spans="2:10" ht="81" customHeight="1" x14ac:dyDescent="0.25">
      <c r="B5" s="5" t="s">
        <v>6</v>
      </c>
      <c r="C5" s="4" t="s">
        <v>9</v>
      </c>
      <c r="D5" s="160">
        <v>2</v>
      </c>
      <c r="E5" s="170">
        <v>26</v>
      </c>
      <c r="F5" s="161">
        <v>208</v>
      </c>
      <c r="G5" s="161"/>
      <c r="H5" s="163" t="s">
        <v>15</v>
      </c>
      <c r="I5" s="164" t="s">
        <v>16</v>
      </c>
      <c r="J5" s="164" t="s">
        <v>16</v>
      </c>
    </row>
    <row r="6" spans="2:10" ht="66" customHeight="1" x14ac:dyDescent="0.25">
      <c r="B6" s="5" t="s">
        <v>7</v>
      </c>
      <c r="C6" s="3" t="s">
        <v>10</v>
      </c>
      <c r="D6" s="160">
        <v>1</v>
      </c>
      <c r="E6" s="170">
        <v>26</v>
      </c>
      <c r="F6" s="163">
        <v>800</v>
      </c>
      <c r="G6" s="163"/>
      <c r="H6" s="163" t="s">
        <v>15</v>
      </c>
      <c r="I6" s="164" t="s">
        <v>17</v>
      </c>
      <c r="J6" s="164" t="s">
        <v>17</v>
      </c>
    </row>
    <row r="7" spans="2:10" ht="120.75" customHeight="1" x14ac:dyDescent="0.25">
      <c r="B7" s="5" t="s">
        <v>8</v>
      </c>
      <c r="C7" s="3" t="s">
        <v>12</v>
      </c>
      <c r="D7" s="160">
        <v>1</v>
      </c>
      <c r="E7" s="170">
        <v>26</v>
      </c>
      <c r="F7" s="163">
        <v>640</v>
      </c>
      <c r="G7" s="163"/>
      <c r="H7" s="163" t="s">
        <v>15</v>
      </c>
      <c r="I7" s="164" t="s">
        <v>18</v>
      </c>
      <c r="J7" s="164" t="s">
        <v>18</v>
      </c>
    </row>
    <row r="8" spans="2:10" ht="59.25" customHeight="1" thickBot="1" x14ac:dyDescent="0.3">
      <c r="B8" s="169" t="s">
        <v>196</v>
      </c>
      <c r="C8" s="9" t="s">
        <v>13</v>
      </c>
      <c r="D8" s="165">
        <v>1</v>
      </c>
      <c r="E8" s="165">
        <v>30</v>
      </c>
      <c r="F8" s="166">
        <v>480</v>
      </c>
      <c r="G8" s="166"/>
      <c r="H8" s="166" t="s">
        <v>15</v>
      </c>
      <c r="I8" s="167" t="s">
        <v>14</v>
      </c>
      <c r="J8" s="167" t="s">
        <v>14</v>
      </c>
    </row>
    <row r="9" spans="2:10" ht="63.75" customHeight="1" thickBot="1" x14ac:dyDescent="0.3">
      <c r="B9" s="29" t="s">
        <v>31</v>
      </c>
      <c r="C9" s="27"/>
      <c r="D9" s="28"/>
      <c r="E9" s="28"/>
      <c r="F9" s="28"/>
      <c r="G9" s="28"/>
      <c r="H9" s="30" t="s">
        <v>30</v>
      </c>
      <c r="I9" s="30"/>
      <c r="J9" s="31" t="s">
        <v>32</v>
      </c>
    </row>
    <row r="10" spans="2:10" ht="16.5" x14ac:dyDescent="0.25">
      <c r="C10" s="1"/>
    </row>
    <row r="11" spans="2:10" ht="16.5" x14ac:dyDescent="0.25">
      <c r="C11" s="1"/>
    </row>
    <row r="12" spans="2:10" ht="16.5" x14ac:dyDescent="0.25">
      <c r="C1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BB5A-A5F5-4008-81DF-8D29848CFB77}">
  <dimension ref="B1:H13"/>
  <sheetViews>
    <sheetView zoomScale="80" zoomScaleNormal="80" workbookViewId="0">
      <selection activeCell="F3" sqref="F3:F4"/>
    </sheetView>
  </sheetViews>
  <sheetFormatPr baseColWidth="10" defaultRowHeight="15" x14ac:dyDescent="0.25"/>
  <cols>
    <col min="2" max="2" width="13.7109375" customWidth="1"/>
    <col min="3" max="3" width="50.28515625" customWidth="1"/>
    <col min="4" max="5" width="22.28515625" customWidth="1"/>
    <col min="6" max="6" width="19.5703125" customWidth="1"/>
    <col min="8" max="8" width="21.85546875" customWidth="1"/>
  </cols>
  <sheetData>
    <row r="1" spans="2:8" ht="15.75" thickBot="1" x14ac:dyDescent="0.3"/>
    <row r="2" spans="2:8" ht="15.75" thickBot="1" x14ac:dyDescent="0.3">
      <c r="B2" s="12" t="s">
        <v>19</v>
      </c>
      <c r="C2" s="13" t="s">
        <v>1</v>
      </c>
      <c r="D2" s="13" t="s">
        <v>21</v>
      </c>
      <c r="E2" s="13" t="s">
        <v>22</v>
      </c>
      <c r="F2" s="14" t="s">
        <v>20</v>
      </c>
    </row>
    <row r="3" spans="2:8" ht="90" customHeight="1" thickBot="1" x14ac:dyDescent="0.3">
      <c r="B3" s="15" t="s">
        <v>23</v>
      </c>
      <c r="C3" s="18" t="s">
        <v>26</v>
      </c>
      <c r="D3" s="24">
        <v>3</v>
      </c>
      <c r="E3" s="16" t="s">
        <v>27</v>
      </c>
      <c r="F3" s="22" t="s">
        <v>30</v>
      </c>
    </row>
    <row r="4" spans="2:8" ht="71.25" customHeight="1" thickBot="1" x14ac:dyDescent="0.3">
      <c r="B4" s="15" t="s">
        <v>25</v>
      </c>
      <c r="C4" s="19" t="s">
        <v>28</v>
      </c>
      <c r="D4" s="25">
        <v>3</v>
      </c>
      <c r="E4" s="16" t="s">
        <v>27</v>
      </c>
      <c r="F4" s="22" t="s">
        <v>30</v>
      </c>
    </row>
    <row r="5" spans="2:8" ht="99.75" customHeight="1" thickBot="1" x14ac:dyDescent="0.3">
      <c r="B5" s="11" t="s">
        <v>24</v>
      </c>
      <c r="C5" s="20" t="s">
        <v>29</v>
      </c>
      <c r="D5" s="26">
        <v>1</v>
      </c>
      <c r="E5" s="21" t="s">
        <v>27</v>
      </c>
      <c r="F5" s="23" t="s">
        <v>30</v>
      </c>
    </row>
    <row r="8" spans="2:8" ht="15.75" x14ac:dyDescent="0.25">
      <c r="B8" s="114" t="s">
        <v>107</v>
      </c>
      <c r="C8" s="114"/>
      <c r="D8" s="114"/>
      <c r="E8" s="114"/>
      <c r="F8" s="114"/>
      <c r="G8" s="114"/>
      <c r="H8" s="114"/>
    </row>
    <row r="9" spans="2:8" ht="15.75" x14ac:dyDescent="0.25">
      <c r="B9" s="103" t="s">
        <v>108</v>
      </c>
      <c r="C9" s="103" t="s">
        <v>104</v>
      </c>
      <c r="D9" s="103" t="s">
        <v>109</v>
      </c>
      <c r="E9" s="103" t="s">
        <v>110</v>
      </c>
      <c r="F9" s="103" t="s">
        <v>111</v>
      </c>
      <c r="G9" s="103" t="s">
        <v>105</v>
      </c>
      <c r="H9" s="103" t="s">
        <v>112</v>
      </c>
    </row>
    <row r="10" spans="2:8" ht="31.5" x14ac:dyDescent="0.25">
      <c r="B10" s="104" t="s">
        <v>113</v>
      </c>
      <c r="C10" s="104" t="s">
        <v>114</v>
      </c>
      <c r="D10" s="105" t="s">
        <v>115</v>
      </c>
      <c r="E10" s="105" t="s">
        <v>116</v>
      </c>
      <c r="F10" s="115"/>
      <c r="G10" s="105" t="s">
        <v>106</v>
      </c>
      <c r="H10" s="116">
        <v>3000000</v>
      </c>
    </row>
    <row r="11" spans="2:8" ht="15.75" x14ac:dyDescent="0.25">
      <c r="B11" s="104" t="s">
        <v>117</v>
      </c>
      <c r="C11" s="104" t="s">
        <v>118</v>
      </c>
      <c r="D11" s="105" t="s">
        <v>119</v>
      </c>
      <c r="E11" s="105" t="s">
        <v>116</v>
      </c>
      <c r="F11" s="115"/>
      <c r="G11" s="105" t="s">
        <v>106</v>
      </c>
      <c r="H11" s="116">
        <v>200000</v>
      </c>
    </row>
    <row r="12" spans="2:8" ht="31.5" x14ac:dyDescent="0.25">
      <c r="B12" s="104" t="s">
        <v>120</v>
      </c>
      <c r="C12" s="104" t="s">
        <v>121</v>
      </c>
      <c r="D12" s="117"/>
      <c r="E12" s="117"/>
      <c r="F12" s="115"/>
      <c r="G12" s="105" t="s">
        <v>106</v>
      </c>
      <c r="H12" s="116">
        <v>100000</v>
      </c>
    </row>
    <row r="13" spans="2:8" ht="15.75" x14ac:dyDescent="0.25">
      <c r="B13" s="106" t="s">
        <v>122</v>
      </c>
      <c r="C13" s="107"/>
      <c r="D13" s="105" t="s">
        <v>123</v>
      </c>
      <c r="E13" s="118"/>
      <c r="F13" s="118"/>
      <c r="G13" s="118"/>
      <c r="H13" s="116">
        <f>SUM(H10:H12)</f>
        <v>3300000</v>
      </c>
    </row>
  </sheetData>
  <mergeCells count="2">
    <mergeCell ref="B8:H8"/>
    <mergeCell ref="B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EB17-AF79-4CC9-BDF9-43A6E5B6453F}">
  <dimension ref="A1:G5"/>
  <sheetViews>
    <sheetView workbookViewId="0">
      <selection activeCell="A3" sqref="A3:G4"/>
    </sheetView>
  </sheetViews>
  <sheetFormatPr baseColWidth="10" defaultRowHeight="15" x14ac:dyDescent="0.25"/>
  <cols>
    <col min="2" max="2" width="24.28515625" customWidth="1"/>
    <col min="3" max="3" width="27" customWidth="1"/>
    <col min="5" max="5" width="20.140625" customWidth="1"/>
    <col min="7" max="7" width="25.5703125" customWidth="1"/>
  </cols>
  <sheetData>
    <row r="1" spans="1:7" ht="15.75" x14ac:dyDescent="0.25">
      <c r="A1" s="120" t="s">
        <v>124</v>
      </c>
      <c r="B1" s="120"/>
      <c r="C1" s="120"/>
      <c r="D1" s="120"/>
      <c r="E1" s="120"/>
      <c r="F1" s="120"/>
      <c r="G1" s="120"/>
    </row>
    <row r="2" spans="1:7" ht="15.75" x14ac:dyDescent="0.25">
      <c r="A2" s="108" t="s">
        <v>108</v>
      </c>
      <c r="B2" s="108" t="s">
        <v>104</v>
      </c>
      <c r="C2" s="108" t="s">
        <v>109</v>
      </c>
      <c r="D2" s="108" t="s">
        <v>110</v>
      </c>
      <c r="E2" s="108" t="s">
        <v>125</v>
      </c>
      <c r="F2" s="108" t="s">
        <v>105</v>
      </c>
      <c r="G2" s="108" t="s">
        <v>112</v>
      </c>
    </row>
    <row r="3" spans="1:7" ht="94.5" x14ac:dyDescent="0.25">
      <c r="A3" s="109" t="s">
        <v>126</v>
      </c>
      <c r="B3" s="104" t="s">
        <v>127</v>
      </c>
      <c r="C3" s="110">
        <v>10</v>
      </c>
      <c r="D3" s="110"/>
      <c r="E3" s="111">
        <v>2000</v>
      </c>
      <c r="F3" s="109"/>
      <c r="G3" s="111">
        <f>C3*E3</f>
        <v>20000</v>
      </c>
    </row>
    <row r="4" spans="1:7" ht="63" x14ac:dyDescent="0.25">
      <c r="A4" s="109" t="s">
        <v>128</v>
      </c>
      <c r="B4" s="104" t="s">
        <v>129</v>
      </c>
      <c r="C4" s="110">
        <v>2</v>
      </c>
      <c r="D4" s="119"/>
      <c r="E4" s="111">
        <v>13500</v>
      </c>
      <c r="F4" s="119"/>
      <c r="G4" s="111">
        <f>C4*E4</f>
        <v>27000</v>
      </c>
    </row>
    <row r="5" spans="1:7" ht="15.75" x14ac:dyDescent="0.25">
      <c r="A5" s="112" t="s">
        <v>130</v>
      </c>
      <c r="B5" s="121"/>
      <c r="C5" s="121"/>
      <c r="D5" s="121"/>
      <c r="E5" s="121"/>
      <c r="F5" s="113"/>
      <c r="G5" s="111">
        <f>SUM(G3:G4)</f>
        <v>47000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DAE7-7234-4F7A-A3F9-E8278D902EA6}">
  <dimension ref="B1:F23"/>
  <sheetViews>
    <sheetView topLeftCell="A13" workbookViewId="0">
      <selection activeCell="B21" sqref="B21:F23"/>
    </sheetView>
  </sheetViews>
  <sheetFormatPr baseColWidth="10" defaultRowHeight="15" x14ac:dyDescent="0.25"/>
  <cols>
    <col min="2" max="2" width="19" customWidth="1"/>
    <col min="3" max="3" width="22.42578125" customWidth="1"/>
    <col min="4" max="4" width="26.5703125" customWidth="1"/>
    <col min="5" max="5" width="29.28515625" customWidth="1"/>
    <col min="6" max="6" width="24.42578125" customWidth="1"/>
  </cols>
  <sheetData>
    <row r="1" spans="2:6" ht="15.75" thickBot="1" x14ac:dyDescent="0.3"/>
    <row r="2" spans="2:6" ht="15.75" thickBot="1" x14ac:dyDescent="0.3">
      <c r="B2" s="54" t="s">
        <v>33</v>
      </c>
      <c r="C2" s="54"/>
      <c r="D2" s="54"/>
    </row>
    <row r="3" spans="2:6" ht="30.75" thickBot="1" x14ac:dyDescent="0.3">
      <c r="B3" s="47" t="s">
        <v>59</v>
      </c>
      <c r="C3" s="32" t="s">
        <v>34</v>
      </c>
      <c r="D3" s="32" t="s">
        <v>35</v>
      </c>
    </row>
    <row r="4" spans="2:6" ht="39.75" customHeight="1" thickBot="1" x14ac:dyDescent="0.3">
      <c r="B4" s="34">
        <v>7</v>
      </c>
      <c r="C4" s="33" t="s">
        <v>36</v>
      </c>
      <c r="D4" s="35" t="s">
        <v>37</v>
      </c>
    </row>
    <row r="6" spans="2:6" ht="15.75" thickBot="1" x14ac:dyDescent="0.3"/>
    <row r="7" spans="2:6" ht="15.75" thickBot="1" x14ac:dyDescent="0.3">
      <c r="B7" s="55" t="s">
        <v>38</v>
      </c>
      <c r="C7" s="56"/>
      <c r="D7" s="56"/>
      <c r="E7" s="57"/>
    </row>
    <row r="8" spans="2:6" ht="15.75" thickBot="1" x14ac:dyDescent="0.3">
      <c r="B8" s="32" t="s">
        <v>41</v>
      </c>
      <c r="C8" s="32" t="s">
        <v>39</v>
      </c>
      <c r="D8" s="32" t="s">
        <v>40</v>
      </c>
      <c r="E8" s="32" t="s">
        <v>1</v>
      </c>
    </row>
    <row r="9" spans="2:6" ht="39" customHeight="1" x14ac:dyDescent="0.25">
      <c r="B9" s="40" t="s">
        <v>44</v>
      </c>
      <c r="C9" s="39" t="s">
        <v>42</v>
      </c>
      <c r="D9" s="16" t="s">
        <v>43</v>
      </c>
      <c r="E9" s="37"/>
    </row>
    <row r="10" spans="2:6" ht="15.75" thickBot="1" x14ac:dyDescent="0.3">
      <c r="B10" s="42" t="s">
        <v>47</v>
      </c>
      <c r="C10" s="43" t="s">
        <v>45</v>
      </c>
      <c r="D10" s="43" t="s">
        <v>46</v>
      </c>
      <c r="E10" s="44"/>
    </row>
    <row r="11" spans="2:6" x14ac:dyDescent="0.25">
      <c r="B11" s="36"/>
    </row>
    <row r="12" spans="2:6" ht="15.75" thickBot="1" x14ac:dyDescent="0.3"/>
    <row r="13" spans="2:6" ht="21.75" customHeight="1" thickBot="1" x14ac:dyDescent="0.3">
      <c r="B13" s="55" t="s">
        <v>48</v>
      </c>
      <c r="C13" s="56"/>
      <c r="D13" s="56"/>
      <c r="E13" s="57"/>
    </row>
    <row r="14" spans="2:6" ht="15.75" thickBot="1" x14ac:dyDescent="0.3">
      <c r="B14" s="32" t="s">
        <v>49</v>
      </c>
      <c r="C14" s="32" t="s">
        <v>39</v>
      </c>
      <c r="D14" s="32" t="s">
        <v>50</v>
      </c>
      <c r="E14" s="32" t="s">
        <v>54</v>
      </c>
      <c r="F14" s="46" t="s">
        <v>1</v>
      </c>
    </row>
    <row r="15" spans="2:6" x14ac:dyDescent="0.25">
      <c r="B15" s="40" t="s">
        <v>52</v>
      </c>
      <c r="C15" s="39" t="s">
        <v>51</v>
      </c>
      <c r="D15" s="39" t="s">
        <v>53</v>
      </c>
      <c r="E15" s="45" t="s">
        <v>55</v>
      </c>
      <c r="F15" s="37"/>
    </row>
    <row r="16" spans="2:6" ht="15.75" thickBot="1" x14ac:dyDescent="0.3">
      <c r="B16" s="42" t="s">
        <v>58</v>
      </c>
      <c r="C16" s="43" t="s">
        <v>56</v>
      </c>
      <c r="D16" s="43" t="s">
        <v>57</v>
      </c>
      <c r="E16" s="43"/>
      <c r="F16" s="44"/>
    </row>
    <row r="18" spans="2:6" ht="15.75" thickBot="1" x14ac:dyDescent="0.3"/>
    <row r="19" spans="2:6" ht="21.75" customHeight="1" thickBot="1" x14ac:dyDescent="0.3">
      <c r="B19" s="58" t="s">
        <v>60</v>
      </c>
      <c r="C19" s="59"/>
      <c r="D19" s="59"/>
      <c r="E19" s="59"/>
      <c r="F19" s="60"/>
    </row>
    <row r="20" spans="2:6" ht="15.75" thickBot="1" x14ac:dyDescent="0.3">
      <c r="B20" s="48" t="s">
        <v>61</v>
      </c>
      <c r="C20" s="46" t="s">
        <v>62</v>
      </c>
      <c r="D20" s="46" t="s">
        <v>22</v>
      </c>
      <c r="E20" s="46" t="s">
        <v>35</v>
      </c>
      <c r="F20" s="46" t="s">
        <v>20</v>
      </c>
    </row>
    <row r="21" spans="2:6" ht="48" customHeight="1" thickBot="1" x14ac:dyDescent="0.3">
      <c r="B21" s="38" t="s">
        <v>63</v>
      </c>
      <c r="C21" s="39">
        <v>3</v>
      </c>
      <c r="D21" s="39">
        <v>480</v>
      </c>
      <c r="E21" s="50" t="s">
        <v>68</v>
      </c>
      <c r="F21" s="53" t="s">
        <v>30</v>
      </c>
    </row>
    <row r="22" spans="2:6" ht="47.25" customHeight="1" thickBot="1" x14ac:dyDescent="0.3">
      <c r="B22" s="41" t="s">
        <v>64</v>
      </c>
      <c r="C22" s="17">
        <v>2</v>
      </c>
      <c r="D22" s="49">
        <v>1280</v>
      </c>
      <c r="E22" s="51" t="s">
        <v>67</v>
      </c>
      <c r="F22" s="53" t="s">
        <v>30</v>
      </c>
    </row>
    <row r="23" spans="2:6" ht="53.25" customHeight="1" thickBot="1" x14ac:dyDescent="0.3">
      <c r="B23" s="42" t="s">
        <v>65</v>
      </c>
      <c r="C23" s="43">
        <v>2</v>
      </c>
      <c r="D23" s="43">
        <v>640</v>
      </c>
      <c r="E23" s="52" t="s">
        <v>66</v>
      </c>
      <c r="F23" s="53" t="s">
        <v>30</v>
      </c>
    </row>
  </sheetData>
  <mergeCells count="4">
    <mergeCell ref="B2:D2"/>
    <mergeCell ref="B7:E7"/>
    <mergeCell ref="B13:E13"/>
    <mergeCell ref="B19:F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F2DF-900D-4C74-A9D9-4F7B04920AC7}">
  <dimension ref="A1:C74"/>
  <sheetViews>
    <sheetView workbookViewId="0">
      <selection activeCell="E17" sqref="E17"/>
    </sheetView>
  </sheetViews>
  <sheetFormatPr baseColWidth="10" defaultRowHeight="15" x14ac:dyDescent="0.25"/>
  <cols>
    <col min="1" max="1" width="29.85546875" customWidth="1"/>
    <col min="2" max="2" width="28.42578125" customWidth="1"/>
    <col min="3" max="3" width="39.140625" customWidth="1"/>
  </cols>
  <sheetData>
    <row r="1" spans="1:3" ht="15.75" thickBot="1" x14ac:dyDescent="0.3">
      <c r="A1" s="122" t="s">
        <v>131</v>
      </c>
      <c r="B1" s="123" t="s">
        <v>132</v>
      </c>
      <c r="C1" s="123" t="s">
        <v>133</v>
      </c>
    </row>
    <row r="2" spans="1:3" ht="15.75" thickBot="1" x14ac:dyDescent="0.3">
      <c r="A2" s="124" t="s">
        <v>134</v>
      </c>
      <c r="B2" s="125" t="s">
        <v>135</v>
      </c>
      <c r="C2" s="126" t="s">
        <v>136</v>
      </c>
    </row>
    <row r="3" spans="1:3" ht="15.75" thickBot="1" x14ac:dyDescent="0.3">
      <c r="A3" s="127" t="s">
        <v>137</v>
      </c>
      <c r="B3" s="128" t="s">
        <v>138</v>
      </c>
      <c r="C3" s="129" t="s">
        <v>139</v>
      </c>
    </row>
    <row r="4" spans="1:3" ht="15.75" thickBot="1" x14ac:dyDescent="0.3">
      <c r="A4" s="130" t="s">
        <v>140</v>
      </c>
      <c r="B4" s="131" t="s">
        <v>141</v>
      </c>
      <c r="C4" s="132" t="s">
        <v>142</v>
      </c>
    </row>
    <row r="5" spans="1:3" ht="15.75" thickBot="1" x14ac:dyDescent="0.3">
      <c r="A5" s="130" t="s">
        <v>143</v>
      </c>
      <c r="B5" s="131" t="s">
        <v>144</v>
      </c>
      <c r="C5" s="132" t="s">
        <v>142</v>
      </c>
    </row>
    <row r="6" spans="1:3" ht="15.75" thickBot="1" x14ac:dyDescent="0.3">
      <c r="A6" s="133" t="s">
        <v>145</v>
      </c>
      <c r="B6" s="134" t="s">
        <v>144</v>
      </c>
      <c r="C6" s="135"/>
    </row>
    <row r="7" spans="1:3" ht="15.75" thickBot="1" x14ac:dyDescent="0.3">
      <c r="A7" s="130" t="s">
        <v>146</v>
      </c>
      <c r="B7" s="131" t="s">
        <v>144</v>
      </c>
      <c r="C7" s="132" t="s">
        <v>142</v>
      </c>
    </row>
    <row r="8" spans="1:3" ht="15.75" thickBot="1" x14ac:dyDescent="0.3">
      <c r="A8" s="130" t="s">
        <v>147</v>
      </c>
      <c r="B8" s="131" t="s">
        <v>144</v>
      </c>
      <c r="C8" s="132"/>
    </row>
    <row r="9" spans="1:3" ht="15.75" thickBot="1" x14ac:dyDescent="0.3">
      <c r="A9" s="133" t="s">
        <v>145</v>
      </c>
      <c r="B9" s="134" t="s">
        <v>144</v>
      </c>
      <c r="C9" s="135"/>
    </row>
    <row r="10" spans="1:3" ht="15.75" thickBot="1" x14ac:dyDescent="0.3">
      <c r="A10" s="133" t="s">
        <v>148</v>
      </c>
      <c r="B10" s="134" t="s">
        <v>144</v>
      </c>
      <c r="C10" s="135"/>
    </row>
    <row r="11" spans="1:3" ht="15.75" thickBot="1" x14ac:dyDescent="0.3">
      <c r="A11" s="130" t="s">
        <v>149</v>
      </c>
      <c r="B11" s="131" t="s">
        <v>144</v>
      </c>
      <c r="C11" s="132" t="s">
        <v>142</v>
      </c>
    </row>
    <row r="12" spans="1:3" ht="15.75" thickBot="1" x14ac:dyDescent="0.3">
      <c r="A12" s="130" t="s">
        <v>147</v>
      </c>
      <c r="B12" s="131" t="s">
        <v>144</v>
      </c>
      <c r="C12" s="132"/>
    </row>
    <row r="13" spans="1:3" ht="15.75" thickBot="1" x14ac:dyDescent="0.3">
      <c r="A13" s="133" t="s">
        <v>145</v>
      </c>
      <c r="B13" s="134" t="s">
        <v>144</v>
      </c>
      <c r="C13" s="132"/>
    </row>
    <row r="14" spans="1:3" ht="15.75" thickBot="1" x14ac:dyDescent="0.3">
      <c r="A14" s="133" t="s">
        <v>148</v>
      </c>
      <c r="B14" s="134" t="s">
        <v>144</v>
      </c>
      <c r="C14" s="135"/>
    </row>
    <row r="15" spans="1:3" ht="15.75" thickBot="1" x14ac:dyDescent="0.3">
      <c r="A15" s="130" t="s">
        <v>150</v>
      </c>
      <c r="B15" s="131" t="s">
        <v>144</v>
      </c>
      <c r="C15" s="132" t="s">
        <v>142</v>
      </c>
    </row>
    <row r="16" spans="1:3" ht="15.75" thickBot="1" x14ac:dyDescent="0.3">
      <c r="A16" s="133" t="s">
        <v>147</v>
      </c>
      <c r="B16" s="134" t="s">
        <v>144</v>
      </c>
      <c r="C16" s="135"/>
    </row>
    <row r="17" spans="1:3" ht="15.75" thickBot="1" x14ac:dyDescent="0.3">
      <c r="A17" s="130" t="s">
        <v>151</v>
      </c>
      <c r="B17" s="131" t="s">
        <v>144</v>
      </c>
      <c r="C17" s="132" t="s">
        <v>142</v>
      </c>
    </row>
    <row r="18" spans="1:3" ht="15.75" thickBot="1" x14ac:dyDescent="0.3">
      <c r="A18" s="133" t="s">
        <v>147</v>
      </c>
      <c r="B18" s="134" t="s">
        <v>144</v>
      </c>
      <c r="C18" s="135"/>
    </row>
    <row r="19" spans="1:3" ht="15.75" thickBot="1" x14ac:dyDescent="0.3">
      <c r="A19" s="130" t="s">
        <v>152</v>
      </c>
      <c r="B19" s="131" t="s">
        <v>144</v>
      </c>
      <c r="C19" s="132" t="s">
        <v>142</v>
      </c>
    </row>
    <row r="20" spans="1:3" ht="15.75" thickBot="1" x14ac:dyDescent="0.3">
      <c r="A20" s="133" t="s">
        <v>147</v>
      </c>
      <c r="B20" s="134" t="s">
        <v>144</v>
      </c>
      <c r="C20" s="135"/>
    </row>
    <row r="21" spans="1:3" ht="15.75" thickBot="1" x14ac:dyDescent="0.3">
      <c r="A21" s="130" t="s">
        <v>153</v>
      </c>
      <c r="B21" s="131" t="s">
        <v>154</v>
      </c>
      <c r="C21" s="132" t="s">
        <v>155</v>
      </c>
    </row>
    <row r="22" spans="1:3" ht="15.75" thickBot="1" x14ac:dyDescent="0.3">
      <c r="A22" s="133" t="s">
        <v>147</v>
      </c>
      <c r="B22" s="134" t="s">
        <v>156</v>
      </c>
      <c r="C22" s="135"/>
    </row>
    <row r="23" spans="1:3" ht="15.75" thickBot="1" x14ac:dyDescent="0.3">
      <c r="A23" s="133" t="s">
        <v>145</v>
      </c>
      <c r="B23" s="134" t="s">
        <v>156</v>
      </c>
      <c r="C23" s="135"/>
    </row>
    <row r="24" spans="1:3" ht="15.75" thickBot="1" x14ac:dyDescent="0.3">
      <c r="A24" s="133" t="s">
        <v>148</v>
      </c>
      <c r="B24" s="134" t="s">
        <v>156</v>
      </c>
      <c r="C24" s="135"/>
    </row>
    <row r="25" spans="1:3" ht="15.75" thickBot="1" x14ac:dyDescent="0.3">
      <c r="A25" s="130" t="s">
        <v>157</v>
      </c>
      <c r="B25" s="131" t="s">
        <v>158</v>
      </c>
      <c r="C25" s="132" t="s">
        <v>159</v>
      </c>
    </row>
    <row r="26" spans="1:3" ht="15.75" thickBot="1" x14ac:dyDescent="0.3">
      <c r="A26" s="133" t="s">
        <v>147</v>
      </c>
      <c r="B26" s="134" t="s">
        <v>160</v>
      </c>
      <c r="C26" s="135"/>
    </row>
    <row r="27" spans="1:3" ht="15.75" thickBot="1" x14ac:dyDescent="0.3">
      <c r="A27" s="133" t="s">
        <v>148</v>
      </c>
      <c r="B27" s="134" t="s">
        <v>160</v>
      </c>
      <c r="C27" s="135"/>
    </row>
    <row r="28" spans="1:3" ht="15.75" thickBot="1" x14ac:dyDescent="0.3">
      <c r="A28" s="130" t="s">
        <v>161</v>
      </c>
      <c r="B28" s="131" t="s">
        <v>141</v>
      </c>
      <c r="C28" s="132" t="s">
        <v>142</v>
      </c>
    </row>
    <row r="29" spans="1:3" ht="15.75" thickBot="1" x14ac:dyDescent="0.3">
      <c r="A29" s="130" t="s">
        <v>162</v>
      </c>
      <c r="B29" s="131" t="s">
        <v>163</v>
      </c>
      <c r="C29" s="132" t="s">
        <v>159</v>
      </c>
    </row>
    <row r="30" spans="1:3" ht="15.75" thickBot="1" x14ac:dyDescent="0.3">
      <c r="A30" s="133" t="s">
        <v>147</v>
      </c>
      <c r="B30" s="134" t="s">
        <v>160</v>
      </c>
      <c r="C30" s="135"/>
    </row>
    <row r="31" spans="1:3" ht="15.75" thickBot="1" x14ac:dyDescent="0.3">
      <c r="A31" s="133" t="s">
        <v>145</v>
      </c>
      <c r="B31" s="134" t="s">
        <v>160</v>
      </c>
      <c r="C31" s="135"/>
    </row>
    <row r="32" spans="1:3" ht="15.75" thickBot="1" x14ac:dyDescent="0.3">
      <c r="A32" s="133" t="s">
        <v>148</v>
      </c>
      <c r="B32" s="134" t="s">
        <v>160</v>
      </c>
      <c r="C32" s="135"/>
    </row>
    <row r="33" spans="1:3" ht="15.75" thickBot="1" x14ac:dyDescent="0.3">
      <c r="A33" s="136" t="s">
        <v>164</v>
      </c>
      <c r="B33" s="137" t="s">
        <v>165</v>
      </c>
      <c r="C33" s="138" t="s">
        <v>166</v>
      </c>
    </row>
    <row r="34" spans="1:3" ht="15.75" thickBot="1" x14ac:dyDescent="0.3">
      <c r="A34" s="139" t="s">
        <v>167</v>
      </c>
      <c r="B34" s="140" t="s">
        <v>163</v>
      </c>
      <c r="C34" s="141" t="s">
        <v>168</v>
      </c>
    </row>
    <row r="35" spans="1:3" ht="15.75" thickBot="1" x14ac:dyDescent="0.3">
      <c r="A35" s="142" t="s">
        <v>145</v>
      </c>
      <c r="B35" s="143" t="s">
        <v>163</v>
      </c>
      <c r="C35" s="144"/>
    </row>
    <row r="36" spans="1:3" ht="15.75" thickBot="1" x14ac:dyDescent="0.3">
      <c r="A36" s="139" t="s">
        <v>169</v>
      </c>
      <c r="B36" s="140" t="s">
        <v>156</v>
      </c>
      <c r="C36" s="141" t="s">
        <v>155</v>
      </c>
    </row>
    <row r="37" spans="1:3" ht="15.75" thickBot="1" x14ac:dyDescent="0.3">
      <c r="A37" s="142" t="s">
        <v>145</v>
      </c>
      <c r="B37" s="143" t="s">
        <v>156</v>
      </c>
      <c r="C37" s="144"/>
    </row>
    <row r="38" spans="1:3" ht="15.75" thickBot="1" x14ac:dyDescent="0.3">
      <c r="A38" s="142" t="s">
        <v>147</v>
      </c>
      <c r="B38" s="143" t="s">
        <v>156</v>
      </c>
      <c r="C38" s="144"/>
    </row>
    <row r="39" spans="1:3" ht="15.75" thickBot="1" x14ac:dyDescent="0.3">
      <c r="A39" s="139" t="s">
        <v>170</v>
      </c>
      <c r="B39" s="140" t="s">
        <v>163</v>
      </c>
      <c r="C39" s="141" t="s">
        <v>168</v>
      </c>
    </row>
    <row r="40" spans="1:3" ht="15.75" thickBot="1" x14ac:dyDescent="0.3">
      <c r="A40" s="142" t="s">
        <v>145</v>
      </c>
      <c r="B40" s="143" t="s">
        <v>156</v>
      </c>
      <c r="C40" s="144"/>
    </row>
    <row r="41" spans="1:3" ht="15.75" thickBot="1" x14ac:dyDescent="0.3">
      <c r="A41" s="142" t="s">
        <v>148</v>
      </c>
      <c r="B41" s="143" t="s">
        <v>156</v>
      </c>
      <c r="C41" s="144"/>
    </row>
    <row r="42" spans="1:3" ht="15.75" thickBot="1" x14ac:dyDescent="0.3">
      <c r="A42" s="139" t="s">
        <v>171</v>
      </c>
      <c r="B42" s="140" t="s">
        <v>163</v>
      </c>
      <c r="C42" s="141" t="s">
        <v>155</v>
      </c>
    </row>
    <row r="43" spans="1:3" ht="15.75" thickBot="1" x14ac:dyDescent="0.3">
      <c r="A43" s="142" t="s">
        <v>145</v>
      </c>
      <c r="B43" s="143" t="s">
        <v>156</v>
      </c>
      <c r="C43" s="144"/>
    </row>
    <row r="44" spans="1:3" ht="15.75" thickBot="1" x14ac:dyDescent="0.3">
      <c r="A44" s="139" t="s">
        <v>172</v>
      </c>
      <c r="B44" s="140" t="s">
        <v>141</v>
      </c>
      <c r="C44" s="141" t="s">
        <v>142</v>
      </c>
    </row>
    <row r="45" spans="1:3" ht="15.75" thickBot="1" x14ac:dyDescent="0.3">
      <c r="A45" s="139" t="s">
        <v>173</v>
      </c>
      <c r="B45" s="140" t="s">
        <v>144</v>
      </c>
      <c r="C45" s="141" t="s">
        <v>142</v>
      </c>
    </row>
    <row r="46" spans="1:3" ht="15.75" thickBot="1" x14ac:dyDescent="0.3">
      <c r="A46" s="142" t="s">
        <v>148</v>
      </c>
      <c r="B46" s="143" t="s">
        <v>144</v>
      </c>
      <c r="C46" s="144"/>
    </row>
    <row r="47" spans="1:3" ht="15.75" thickBot="1" x14ac:dyDescent="0.3">
      <c r="A47" s="139" t="s">
        <v>174</v>
      </c>
      <c r="B47" s="140" t="s">
        <v>144</v>
      </c>
      <c r="C47" s="141" t="s">
        <v>142</v>
      </c>
    </row>
    <row r="48" spans="1:3" ht="15.75" thickBot="1" x14ac:dyDescent="0.3">
      <c r="A48" s="142" t="s">
        <v>148</v>
      </c>
      <c r="B48" s="143" t="s">
        <v>144</v>
      </c>
      <c r="C48" s="144"/>
    </row>
    <row r="49" spans="1:3" ht="15.75" thickBot="1" x14ac:dyDescent="0.3">
      <c r="A49" s="139" t="s">
        <v>175</v>
      </c>
      <c r="B49" s="140" t="s">
        <v>141</v>
      </c>
      <c r="C49" s="141" t="s">
        <v>155</v>
      </c>
    </row>
    <row r="50" spans="1:3" ht="15.75" thickBot="1" x14ac:dyDescent="0.3">
      <c r="A50" s="139" t="s">
        <v>176</v>
      </c>
      <c r="B50" s="140" t="s">
        <v>163</v>
      </c>
      <c r="C50" s="141" t="s">
        <v>159</v>
      </c>
    </row>
    <row r="51" spans="1:3" ht="15.75" thickBot="1" x14ac:dyDescent="0.3">
      <c r="A51" s="139" t="s">
        <v>148</v>
      </c>
      <c r="B51" s="140" t="s">
        <v>156</v>
      </c>
      <c r="C51" s="141"/>
    </row>
    <row r="52" spans="1:3" ht="15.75" thickBot="1" x14ac:dyDescent="0.3">
      <c r="A52" s="139" t="s">
        <v>147</v>
      </c>
      <c r="B52" s="140" t="s">
        <v>156</v>
      </c>
      <c r="C52" s="141"/>
    </row>
    <row r="53" spans="1:3" ht="15.75" thickBot="1" x14ac:dyDescent="0.3">
      <c r="A53" s="145" t="s">
        <v>177</v>
      </c>
      <c r="B53" s="146" t="s">
        <v>178</v>
      </c>
      <c r="C53" s="147" t="s">
        <v>179</v>
      </c>
    </row>
    <row r="54" spans="1:3" ht="15.75" thickBot="1" x14ac:dyDescent="0.3">
      <c r="A54" s="148" t="s">
        <v>180</v>
      </c>
      <c r="B54" s="149" t="s">
        <v>141</v>
      </c>
      <c r="C54" s="150" t="s">
        <v>155</v>
      </c>
    </row>
    <row r="55" spans="1:3" ht="15.75" thickBot="1" x14ac:dyDescent="0.3">
      <c r="A55" s="148" t="s">
        <v>181</v>
      </c>
      <c r="B55" s="149" t="s">
        <v>141</v>
      </c>
      <c r="C55" s="150" t="s">
        <v>142</v>
      </c>
    </row>
    <row r="56" spans="1:3" ht="15.75" thickBot="1" x14ac:dyDescent="0.3">
      <c r="A56" s="148" t="s">
        <v>148</v>
      </c>
      <c r="B56" s="149" t="s">
        <v>156</v>
      </c>
      <c r="C56" s="150"/>
    </row>
    <row r="57" spans="1:3" ht="15.75" thickBot="1" x14ac:dyDescent="0.3">
      <c r="A57" s="148" t="s">
        <v>182</v>
      </c>
      <c r="B57" s="149" t="s">
        <v>141</v>
      </c>
      <c r="C57" s="150" t="s">
        <v>142</v>
      </c>
    </row>
    <row r="58" spans="1:3" ht="15.75" thickBot="1" x14ac:dyDescent="0.3">
      <c r="A58" s="148" t="s">
        <v>148</v>
      </c>
      <c r="B58" s="149" t="s">
        <v>156</v>
      </c>
      <c r="C58" s="150"/>
    </row>
    <row r="59" spans="1:3" ht="15.75" thickBot="1" x14ac:dyDescent="0.3">
      <c r="A59" s="148" t="s">
        <v>183</v>
      </c>
      <c r="B59" s="149" t="s">
        <v>141</v>
      </c>
      <c r="C59" s="150" t="s">
        <v>142</v>
      </c>
    </row>
    <row r="60" spans="1:3" ht="15.75" thickBot="1" x14ac:dyDescent="0.3">
      <c r="A60" s="148" t="s">
        <v>148</v>
      </c>
      <c r="B60" s="149" t="s">
        <v>156</v>
      </c>
      <c r="C60" s="150"/>
    </row>
    <row r="61" spans="1:3" ht="15.75" thickBot="1" x14ac:dyDescent="0.3">
      <c r="A61" s="148" t="s">
        <v>184</v>
      </c>
      <c r="B61" s="149" t="s">
        <v>141</v>
      </c>
      <c r="C61" s="150" t="s">
        <v>142</v>
      </c>
    </row>
    <row r="62" spans="1:3" ht="15.75" thickBot="1" x14ac:dyDescent="0.3">
      <c r="A62" s="148" t="s">
        <v>185</v>
      </c>
      <c r="B62" s="149" t="s">
        <v>163</v>
      </c>
      <c r="C62" s="150" t="s">
        <v>155</v>
      </c>
    </row>
    <row r="63" spans="1:3" ht="15.75" thickBot="1" x14ac:dyDescent="0.3">
      <c r="A63" s="151" t="s">
        <v>147</v>
      </c>
      <c r="B63" s="152" t="s">
        <v>156</v>
      </c>
      <c r="C63" s="153"/>
    </row>
    <row r="64" spans="1:3" ht="15.75" thickBot="1" x14ac:dyDescent="0.3">
      <c r="A64" s="151" t="s">
        <v>145</v>
      </c>
      <c r="B64" s="152" t="s">
        <v>156</v>
      </c>
      <c r="C64" s="153"/>
    </row>
    <row r="65" spans="1:3" ht="15.75" thickBot="1" x14ac:dyDescent="0.3">
      <c r="A65" s="148" t="s">
        <v>186</v>
      </c>
      <c r="B65" s="149" t="s">
        <v>141</v>
      </c>
      <c r="C65" s="150" t="s">
        <v>155</v>
      </c>
    </row>
    <row r="66" spans="1:3" ht="15.75" thickBot="1" x14ac:dyDescent="0.3">
      <c r="A66" s="148" t="s">
        <v>187</v>
      </c>
      <c r="B66" s="149" t="s">
        <v>141</v>
      </c>
      <c r="C66" s="150" t="s">
        <v>159</v>
      </c>
    </row>
    <row r="67" spans="1:3" ht="15.75" thickBot="1" x14ac:dyDescent="0.3">
      <c r="A67" s="148" t="s">
        <v>188</v>
      </c>
      <c r="B67" s="149" t="s">
        <v>141</v>
      </c>
      <c r="C67" s="150" t="s">
        <v>159</v>
      </c>
    </row>
    <row r="68" spans="1:3" ht="15.75" thickBot="1" x14ac:dyDescent="0.3">
      <c r="A68" s="148" t="s">
        <v>189</v>
      </c>
      <c r="B68" s="149" t="s">
        <v>141</v>
      </c>
      <c r="C68" s="150" t="s">
        <v>142</v>
      </c>
    </row>
    <row r="69" spans="1:3" ht="15.75" thickBot="1" x14ac:dyDescent="0.3">
      <c r="A69" s="148" t="s">
        <v>190</v>
      </c>
      <c r="B69" s="149" t="s">
        <v>156</v>
      </c>
      <c r="C69" s="150" t="s">
        <v>142</v>
      </c>
    </row>
    <row r="70" spans="1:3" ht="15.75" thickBot="1" x14ac:dyDescent="0.3">
      <c r="A70" s="154" t="s">
        <v>191</v>
      </c>
      <c r="B70" s="155" t="s">
        <v>141</v>
      </c>
      <c r="C70" s="156" t="s">
        <v>168</v>
      </c>
    </row>
    <row r="71" spans="1:3" ht="15.75" thickBot="1" x14ac:dyDescent="0.3">
      <c r="A71" s="157" t="s">
        <v>192</v>
      </c>
      <c r="B71" s="158" t="s">
        <v>141</v>
      </c>
      <c r="C71" s="159" t="s">
        <v>142</v>
      </c>
    </row>
    <row r="72" spans="1:3" ht="15.75" thickBot="1" x14ac:dyDescent="0.3">
      <c r="A72" s="157" t="s">
        <v>193</v>
      </c>
      <c r="B72" s="158" t="s">
        <v>141</v>
      </c>
      <c r="C72" s="159" t="s">
        <v>159</v>
      </c>
    </row>
    <row r="73" spans="1:3" ht="15.75" thickBot="1" x14ac:dyDescent="0.3">
      <c r="A73" s="157" t="s">
        <v>194</v>
      </c>
      <c r="B73" s="158" t="s">
        <v>141</v>
      </c>
      <c r="C73" s="159" t="s">
        <v>142</v>
      </c>
    </row>
    <row r="74" spans="1:3" ht="15.75" thickBot="1" x14ac:dyDescent="0.3">
      <c r="A74" s="157" t="s">
        <v>195</v>
      </c>
      <c r="B74" s="158" t="s">
        <v>141</v>
      </c>
      <c r="C74" s="159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PRESUPUESTO TOTAL</vt:lpstr>
      <vt:lpstr>P.PERSONAL</vt:lpstr>
      <vt:lpstr>EQUIPOS 1</vt:lpstr>
      <vt:lpstr>OTROS GASTOS</vt:lpstr>
      <vt:lpstr>EQUIPOS 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salcedo</dc:creator>
  <cp:lastModifiedBy>gilbert salcedo</cp:lastModifiedBy>
  <dcterms:created xsi:type="dcterms:W3CDTF">2021-05-22T20:55:34Z</dcterms:created>
  <dcterms:modified xsi:type="dcterms:W3CDTF">2021-06-26T02:33:15Z</dcterms:modified>
</cp:coreProperties>
</file>