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31058800\Downloads\"/>
    </mc:Choice>
  </mc:AlternateContent>
  <xr:revisionPtr revIDLastSave="0" documentId="13_ncr:1_{FF2DA3C2-9E32-4567-962D-0E2C3F9AD005}" xr6:coauthVersionLast="47" xr6:coauthVersionMax="47" xr10:uidLastSave="{00000000-0000-0000-0000-000000000000}"/>
  <bookViews>
    <workbookView xWindow="-108" yWindow="-108" windowWidth="23256" windowHeight="12576" xr2:uid="{EAD9ABCC-8ECB-4FBE-84CF-61B4A0869671}"/>
  </bookViews>
  <sheets>
    <sheet name="Planilha1" sheetId="1" r:id="rId1"/>
    <sheet name="Planilha2" sheetId="2" r:id="rId2"/>
  </sheets>
  <definedNames>
    <definedName name="Aporte">Planilha1!$D$18</definedName>
    <definedName name="patrimonio">Planilha1!$D$21</definedName>
    <definedName name="qtd_anos">Planilha1!$D$19</definedName>
    <definedName name="Redimento_carteira">Planilha1!$D$14</definedName>
    <definedName name="salario">Planilha1!$D$13</definedName>
    <definedName name="sugestao_investimento">Planilha1!$D$15</definedName>
    <definedName name="taxa_mensal">Planilha1!$D$20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H3" i="2" l="1"/>
  <c r="A15" i="2"/>
  <c r="A16" i="2"/>
  <c r="A17" i="2"/>
  <c r="A18" i="2"/>
  <c r="A19" i="2"/>
  <c r="A20" i="2"/>
  <c r="A14" i="2"/>
  <c r="A13" i="2"/>
  <c r="A12" i="2"/>
  <c r="A11" i="2"/>
  <c r="A10" i="2"/>
  <c r="A9" i="2"/>
  <c r="A4" i="2"/>
  <c r="A5" i="2"/>
  <c r="A6" i="2"/>
  <c r="A7" i="2"/>
  <c r="A8" i="2"/>
  <c r="A3" i="2"/>
  <c r="C32" i="1"/>
  <c r="D35" i="1" s="1"/>
  <c r="D21" i="1"/>
  <c r="D22" i="1" s="1"/>
  <c r="D15" i="1"/>
  <c r="C26" i="1"/>
  <c r="D26" i="1" s="1"/>
  <c r="C27" i="1"/>
  <c r="D27" i="1" s="1"/>
  <c r="C28" i="1"/>
  <c r="D28" i="1" s="1"/>
  <c r="C29" i="1"/>
  <c r="D29" i="1" s="1"/>
  <c r="C25" i="1"/>
  <c r="D25" i="1" s="1"/>
  <c r="D40" i="1" l="1"/>
  <c r="D39" i="1"/>
  <c r="D38" i="1"/>
  <c r="D37" i="1"/>
  <c r="D36" i="1"/>
  <c r="D41" i="1" l="1"/>
</calcChain>
</file>

<file path=xl/sharedStrings.xml><?xml version="1.0" encoding="utf-8"?>
<sst xmlns="http://schemas.openxmlformats.org/spreadsheetml/2006/main" count="72" uniqueCount="35">
  <si>
    <t>Quanto investir por mês</t>
  </si>
  <si>
    <t>Por quantos anos?</t>
  </si>
  <si>
    <t>Patrimônio acumulado?</t>
  </si>
  <si>
    <t>Dividendos Mensais?</t>
  </si>
  <si>
    <t>Taxa de rendimento mensal ?</t>
  </si>
  <si>
    <t>INVESTIMENTO MENSAL</t>
  </si>
  <si>
    <t>Quanto em 2 anos ?</t>
  </si>
  <si>
    <t>Quanto em 5 anos ?</t>
  </si>
  <si>
    <t>Quanto em 10 anos ?</t>
  </si>
  <si>
    <t>Quanto em 20 anos ?</t>
  </si>
  <si>
    <t>Rendimento carteira</t>
  </si>
  <si>
    <t>Salário</t>
  </si>
  <si>
    <t>CONFIGURAÇÕES</t>
  </si>
  <si>
    <t>CENÁRIOS</t>
  </si>
  <si>
    <t>DIVIDENDOS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</si>
  <si>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</si>
  <si>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</si>
  <si>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</si>
  <si>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</si>
  <si>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</si>
  <si>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</si>
  <si>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</si>
  <si>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</si>
  <si>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</si>
  <si>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</si>
  <si>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Hotelarias</t>
  </si>
  <si>
    <t>Conservador</t>
  </si>
  <si>
    <t>Tipo de perfil</t>
  </si>
  <si>
    <t>%</t>
  </si>
  <si>
    <t>Chave</t>
  </si>
  <si>
    <t>Moderado</t>
  </si>
  <si>
    <t>Agressivo</t>
  </si>
  <si>
    <t>Moderado - Tijolo</t>
  </si>
  <si>
    <t>Sugestão de investimento (30%)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</si>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</sst>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  <numFmt numFmtId="165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DFFC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3" borderId="2" xfId="0" applyFont="1" applyFill="1" applyBorder="1" applyAlignment="1">
      <alignment vertical="center"/>
    </xf>
    <xf numFmtId="8" fontId="2" fillId="2" borderId="7" xfId="0" applyNumberFormat="1" applyFont="1" applyFill="1" applyBorder="1" applyAlignment="1">
      <alignment horizontal="center" vertical="center"/>
    </xf>
    <xf numFmtId="8" fontId="2" fillId="2" borderId="8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8" xfId="1" applyNumberFormat="1" applyFont="1" applyBorder="1" applyAlignment="1">
      <alignment horizontal="center" vertical="center"/>
    </xf>
    <xf numFmtId="8" fontId="0" fillId="4" borderId="20" xfId="0" applyNumberFormat="1" applyFill="1" applyBorder="1" applyAlignment="1">
      <alignment horizontal="center"/>
    </xf>
    <xf numFmtId="0" fontId="7" fillId="4" borderId="21" xfId="0" applyFont="1" applyFill="1" applyBorder="1"/>
    <xf numFmtId="8" fontId="0" fillId="4" borderId="22" xfId="0" applyNumberFormat="1" applyFill="1" applyBorder="1" applyAlignment="1">
      <alignment horizontal="center"/>
    </xf>
    <xf numFmtId="8" fontId="0" fillId="4" borderId="23" xfId="0" applyNumberFormat="1" applyFill="1" applyBorder="1" applyAlignment="1">
      <alignment horizontal="center"/>
    </xf>
    <xf numFmtId="0" fontId="7" fillId="4" borderId="24" xfId="0" applyFont="1" applyFill="1" applyBorder="1"/>
    <xf numFmtId="8" fontId="0" fillId="4" borderId="25" xfId="0" applyNumberFormat="1" applyFill="1" applyBorder="1" applyAlignment="1">
      <alignment horizontal="center"/>
    </xf>
    <xf numFmtId="0" fontId="7" fillId="4" borderId="26" xfId="0" applyFont="1" applyFill="1" applyBorder="1"/>
    <xf numFmtId="8" fontId="0" fillId="4" borderId="27" xfId="0" applyNumberFormat="1" applyFill="1" applyBorder="1" applyAlignment="1">
      <alignment horizontal="center"/>
    </xf>
    <xf numFmtId="8" fontId="0" fillId="4" borderId="28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65" fontId="0" fillId="0" borderId="35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9" fontId="0" fillId="0" borderId="37" xfId="0" applyNumberFormat="1" applyBorder="1" applyAlignment="1">
      <alignment horizontal="center"/>
    </xf>
    <xf numFmtId="9" fontId="0" fillId="0" borderId="32" xfId="0" applyNumberFormat="1" applyBorder="1" applyAlignment="1">
      <alignment horizontal="center"/>
    </xf>
    <xf numFmtId="9" fontId="0" fillId="0" borderId="38" xfId="0" applyNumberForma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165" fontId="0" fillId="0" borderId="43" xfId="0" applyNumberFormat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5" fillId="7" borderId="44" xfId="0" applyFont="1" applyFill="1" applyBorder="1" applyAlignment="1">
      <alignment horizontal="center"/>
    </xf>
    <xf numFmtId="0" fontId="5" fillId="7" borderId="45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99CCFF"/>
      <color rgb="FF7DFFC4"/>
      <color rgb="FF91FDB5"/>
      <color rgb="FFF0F0F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Tipos de FII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Planilha1!$B$35</c:f>
              <c:strCache>
                <c:ptCount val="1"/>
                <c:pt idx="0">
                  <c:v>Papel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Planilha1!$C$35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3-4DF0-9D13-A6E6BB4770D0}"/>
            </c:ext>
          </c:extLst>
        </c:ser>
        <c:ser>
          <c:idx val="1"/>
          <c:order val="1"/>
          <c:tx>
            <c:strRef>
              <c:f>Planilha1!$B$36</c:f>
              <c:strCache>
                <c:ptCount val="1"/>
                <c:pt idx="0">
                  <c:v>Tijolo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Planilha1!$C$36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3-4DF0-9D13-A6E6BB4770D0}"/>
            </c:ext>
          </c:extLst>
        </c:ser>
        <c:ser>
          <c:idx val="2"/>
          <c:order val="2"/>
          <c:tx>
            <c:strRef>
              <c:f>Planilha1!$B$37</c:f>
              <c:strCache>
                <c:ptCount val="1"/>
                <c:pt idx="0">
                  <c:v>Híbrido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Planilha1!$C$37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3-4DF0-9D13-A6E6BB4770D0}"/>
            </c:ext>
          </c:extLst>
        </c:ser>
        <c:ser>
          <c:idx val="3"/>
          <c:order val="3"/>
          <c:tx>
            <c:strRef>
              <c:f>Planilha1!$B$38</c:f>
              <c:strCache>
                <c:ptCount val="1"/>
                <c:pt idx="0">
                  <c:v>FOFs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Planilha1!$C$38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3-4DF0-9D13-A6E6BB4770D0}"/>
            </c:ext>
          </c:extLst>
        </c:ser>
        <c:ser>
          <c:idx val="4"/>
          <c:order val="4"/>
          <c:tx>
            <c:strRef>
              <c:f>Planilha1!$B$39</c:f>
              <c:strCache>
                <c:ptCount val="1"/>
                <c:pt idx="0">
                  <c:v>Desenvolvimento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Planilha1!$C$39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F3-4DF0-9D13-A6E6BB4770D0}"/>
            </c:ext>
          </c:extLst>
        </c:ser>
        <c:ser>
          <c:idx val="5"/>
          <c:order val="5"/>
          <c:tx>
            <c:strRef>
              <c:f>Planilha1!$B$40</c:f>
              <c:strCache>
                <c:ptCount val="1"/>
                <c:pt idx="0">
                  <c:v>Hotelarias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Planilha1!$C$40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F3-4DF0-9D13-A6E6BB477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3470303"/>
        <c:axId val="453466943"/>
        <c:axId val="0"/>
      </c:bar3DChart>
      <c:catAx>
        <c:axId val="4534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66943"/>
        <c:crosses val="autoZero"/>
        <c:auto val="1"/>
        <c:lblAlgn val="ctr"/>
        <c:lblOffset val="100"/>
        <c:noMultiLvlLbl val="0"/>
      </c:catAx>
      <c:valAx>
        <c:axId val="4534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582102</xdr:colOff>
      <xdr:row>0</xdr:row>
      <xdr:rowOff>18221</xdr:rowOff>
    </xdr:from>
    <xdr:to>
      <xdr:col>3</xdr:col>
      <xdr:colOff>845820</xdr:colOff>
      <xdr:row>10</xdr:row>
      <xdr:rowOff>33620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2D6EC4-0972-4D5E-AEFB-DAC606ABEE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82102" y="18221"/>
          <a:ext cx="6725478" cy="1844199"/>
        </a:xfrm>
        <a:prstGeom prst="rect">
          <a:avLst/>
        </a:prstGeom>
      </xdr:spPr>
    </xdr:pic>
    <xdr:clientData/>
  </xdr:twoCellAnchor>
  <xdr:twoCellAnchor>
    <xdr:from>
      <xdr:col>1</xdr:col>
      <xdr:colOff>1840230</xdr:colOff>
      <xdr:row>42</xdr:row>
      <xdr:rowOff>7620</xdr:rowOff>
    </xdr:from>
    <xdr:to>
      <xdr:col>2</xdr:col>
      <xdr:colOff>3787140</xdr:colOff>
      <xdr:row>54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5CBF4B-C4F3-852C-A66A-128AE900C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4C64-1BC6-414B-B4FE-6EDF5DBE6384}">
  <dimension ref="A11:F41"/>
  <sheetViews>
    <sheetView showGridLines="0" tabSelected="1" zoomScale="70" zoomScaleNormal="70" workbookViewId="0">
      <selection activeCell="E50" sqref="E50"/>
    </sheetView>
  </sheetViews>
  <sheetFormatPr defaultColWidth="0" defaultRowHeight="14.4" x14ac:dyDescent="0.3"/>
  <cols>
    <col min="1" max="1" width="8.88671875" customWidth="1"/>
    <col min="2" max="2" width="26.88671875" bestFit="1" customWidth="1"/>
    <col min="3" max="3" width="58.44140625" customWidth="1"/>
    <col min="4" max="4" width="15.6640625" customWidth="1"/>
    <col min="5" max="5" width="12.21875" customWidth="1"/>
    <col min="6" max="6" width="12" hidden="1" customWidth="1"/>
    <col min="7" max="16384" width="8.88671875" hidden="1"/>
  </cols>
  <sheetData>
    <row r="11" spans="2:4" ht="15" thickBot="1" x14ac:dyDescent="0.35"/>
    <row r="12" spans="2:4" ht="26.4" thickBot="1" x14ac:dyDescent="0.35">
      <c r="B12" s="40" t="s">
        <v>12</v>
      </c>
      <c r="C12" s="41"/>
      <c r="D12" s="42"/>
    </row>
    <row r="13" spans="2:4" ht="15.6" x14ac:dyDescent="0.3">
      <c r="B13" s="34" t="s">
        <v>11</v>
      </c>
      <c r="C13" s="35"/>
      <c r="D13" s="13">
        <v>4200</v>
      </c>
    </row>
    <row r="14" spans="2:4" ht="15.6" x14ac:dyDescent="0.3">
      <c r="B14" s="36" t="s">
        <v>10</v>
      </c>
      <c r="C14" s="37"/>
      <c r="D14" s="11">
        <v>0.01</v>
      </c>
    </row>
    <row r="15" spans="2:4" ht="16.2" thickBot="1" x14ac:dyDescent="0.35">
      <c r="B15" s="38" t="s">
        <v>33</v>
      </c>
      <c r="C15" s="39"/>
      <c r="D15" s="12">
        <f>D13*30%</f>
        <v>1260</v>
      </c>
    </row>
    <row r="16" spans="2:4" ht="15" thickBot="1" x14ac:dyDescent="0.35"/>
    <row r="17" spans="1:5" ht="25.8" x14ac:dyDescent="0.3">
      <c r="B17" s="26" t="s">
        <v>5</v>
      </c>
      <c r="C17" s="43"/>
      <c r="D17" s="4"/>
    </row>
    <row r="18" spans="1:5" ht="15.6" x14ac:dyDescent="0.3">
      <c r="B18" s="28" t="s">
        <v>0</v>
      </c>
      <c r="C18" s="29"/>
      <c r="D18" s="8">
        <v>500</v>
      </c>
    </row>
    <row r="19" spans="1:5" ht="15.6" x14ac:dyDescent="0.3">
      <c r="B19" s="28" t="s">
        <v>1</v>
      </c>
      <c r="C19" s="29"/>
      <c r="D19" s="9">
        <v>5</v>
      </c>
    </row>
    <row r="20" spans="1:5" ht="15.6" x14ac:dyDescent="0.3">
      <c r="B20" s="28" t="s">
        <v>4</v>
      </c>
      <c r="C20" s="29"/>
      <c r="D20" s="10">
        <v>1.0789999999999999E-2</v>
      </c>
    </row>
    <row r="21" spans="1:5" ht="15.6" x14ac:dyDescent="0.3">
      <c r="B21" s="30" t="s">
        <v>2</v>
      </c>
      <c r="C21" s="31"/>
      <c r="D21" s="5">
        <f>FV(taxa_mensal,qtd_anos*12,Aporte*(-1))</f>
        <v>41888.456999243819</v>
      </c>
    </row>
    <row r="22" spans="1:5" ht="16.2" thickBot="1" x14ac:dyDescent="0.35">
      <c r="B22" s="32" t="s">
        <v>3</v>
      </c>
      <c r="C22" s="33"/>
      <c r="D22" s="6">
        <f>patrimonio*Redimento_carteira</f>
        <v>418.88456999243817</v>
      </c>
    </row>
    <row r="23" spans="1:5" ht="15" thickBot="1" x14ac:dyDescent="0.35"/>
    <row r="24" spans="1:5" ht="26.4" thickBot="1" x14ac:dyDescent="0.35">
      <c r="B24" s="26" t="s">
        <v>13</v>
      </c>
      <c r="C24" s="27"/>
      <c r="D24" s="7" t="s">
        <v>14</v>
      </c>
    </row>
    <row r="25" spans="1:5" ht="15.6" x14ac:dyDescent="0.3">
      <c r="A25" s="1">
        <v>2</v>
      </c>
      <c r="B25" s="15" t="s">
        <v>6</v>
      </c>
      <c r="C25" s="16">
        <f>FV($D$20,$A25*12,$D$18*(-1))</f>
        <v>13613.813648822608</v>
      </c>
      <c r="D25" s="17">
        <f>C25*Redimento_carteira</f>
        <v>136.13813648822608</v>
      </c>
    </row>
    <row r="26" spans="1:5" ht="15.6" x14ac:dyDescent="0.3">
      <c r="A26" s="1">
        <v>5</v>
      </c>
      <c r="B26" s="18" t="s">
        <v>7</v>
      </c>
      <c r="C26" s="14">
        <f>FV($D$20,$A26*12,$D$18*(-1))</f>
        <v>41888.456999243819</v>
      </c>
      <c r="D26" s="19">
        <f>C26*Redimento_carteira</f>
        <v>418.88456999243817</v>
      </c>
      <c r="E26" s="3"/>
    </row>
    <row r="27" spans="1:5" ht="15.6" x14ac:dyDescent="0.3">
      <c r="A27" s="1">
        <v>10</v>
      </c>
      <c r="B27" s="18" t="s">
        <v>8</v>
      </c>
      <c r="C27" s="14">
        <f>FV($D$20,$A27*12,$D$18*(-1))</f>
        <v>121642.1062650861</v>
      </c>
      <c r="D27" s="19">
        <f>C27*Redimento_carteira</f>
        <v>1216.4210626508609</v>
      </c>
    </row>
    <row r="28" spans="1:5" ht="15.6" x14ac:dyDescent="0.3">
      <c r="A28" s="1">
        <v>20</v>
      </c>
      <c r="B28" s="18" t="s">
        <v>9</v>
      </c>
      <c r="C28" s="14">
        <f>FV($D$20,$A28*12,$D$18*(-1))</f>
        <v>562599.20004854025</v>
      </c>
      <c r="D28" s="19">
        <f>C28*Redimento_carteira</f>
        <v>5625.992000485403</v>
      </c>
    </row>
    <row r="29" spans="1:5" ht="16.2" thickBot="1" x14ac:dyDescent="0.35">
      <c r="A29" s="1">
        <v>30</v>
      </c>
      <c r="B29" s="20" t="s">
        <v>9</v>
      </c>
      <c r="C29" s="21">
        <f>FV($D$20,$A29*12,$D$18*(-1))</f>
        <v>2161084.8275023573</v>
      </c>
      <c r="D29" s="22">
        <f>C29*Redimento_carteira</f>
        <v>21610.848275023574</v>
      </c>
    </row>
    <row r="30" spans="1:5" ht="15" thickBot="1" x14ac:dyDescent="0.35"/>
    <row r="31" spans="1:5" ht="15.6" x14ac:dyDescent="0.3">
      <c r="B31" s="61" t="s">
        <v>15</v>
      </c>
      <c r="C31" s="59" t="s">
        <v>26</v>
      </c>
      <c r="D31" s="60"/>
    </row>
    <row r="32" spans="1:5" ht="16.2" thickBot="1" x14ac:dyDescent="0.35">
      <c r="B32" s="62" t="s">
        <v>16</v>
      </c>
      <c r="C32" s="44">
        <f>Aporte</f>
        <v>500</v>
      </c>
      <c r="D32" s="45"/>
    </row>
    <row r="33" spans="2:4" ht="15" thickBot="1" x14ac:dyDescent="0.35"/>
    <row r="34" spans="2:4" x14ac:dyDescent="0.3">
      <c r="B34" s="49" t="s">
        <v>17</v>
      </c>
      <c r="C34" s="50" t="s">
        <v>18</v>
      </c>
      <c r="D34" s="51" t="s">
        <v>19</v>
      </c>
    </row>
    <row r="35" spans="2:4" x14ac:dyDescent="0.3">
      <c r="B35" s="52" t="s">
        <v>20</v>
      </c>
      <c r="C35" s="46">
        <f>VLOOKUP($C$31&amp;" - "&amp;B35,Planilha2!A2:D20,4,)</f>
        <v>0.3</v>
      </c>
      <c r="D35" s="53">
        <f>$C$32*C35</f>
        <v>150</v>
      </c>
    </row>
    <row r="36" spans="2:4" x14ac:dyDescent="0.3">
      <c r="B36" s="54" t="s">
        <v>21</v>
      </c>
      <c r="C36" s="47">
        <f>VLOOKUP($C$31&amp;" - "&amp;B36,Planilha2!A3:D21,4,)</f>
        <v>0.5</v>
      </c>
      <c r="D36" s="55">
        <f>$C$32*C36</f>
        <v>250</v>
      </c>
    </row>
    <row r="37" spans="2:4" x14ac:dyDescent="0.3">
      <c r="B37" s="54" t="s">
        <v>22</v>
      </c>
      <c r="C37" s="47">
        <f>VLOOKUP($C$31&amp;" - "&amp;B37,Planilha2!A4:D22,4,)</f>
        <v>0.1</v>
      </c>
      <c r="D37" s="55">
        <f>$C$32*C37</f>
        <v>50</v>
      </c>
    </row>
    <row r="38" spans="2:4" x14ac:dyDescent="0.3">
      <c r="B38" s="54" t="s">
        <v>23</v>
      </c>
      <c r="C38" s="47">
        <f>VLOOKUP($C$31&amp;" - "&amp;B38,Planilha2!A5:D23,4,)</f>
        <v>0.1</v>
      </c>
      <c r="D38" s="55">
        <f>$C$32*C38</f>
        <v>50</v>
      </c>
    </row>
    <row r="39" spans="2:4" x14ac:dyDescent="0.3">
      <c r="B39" s="54" t="s">
        <v>24</v>
      </c>
      <c r="C39" s="47">
        <f>VLOOKUP($C$31&amp;" - "&amp;B39,Planilha2!A6:D24,4,)</f>
        <v>0</v>
      </c>
      <c r="D39" s="55">
        <f>$C$32*C39</f>
        <v>0</v>
      </c>
    </row>
    <row r="40" spans="2:4" x14ac:dyDescent="0.3">
      <c r="B40" s="56" t="s">
        <v>25</v>
      </c>
      <c r="C40" s="48">
        <f>VLOOKUP($C$31&amp;" - "&amp;B40,Planilha2!A7:D25,4,)</f>
        <v>0</v>
      </c>
      <c r="D40" s="57">
        <f>$C$32*C40</f>
        <v>0</v>
      </c>
    </row>
    <row r="41" spans="2:4" ht="15" thickBot="1" x14ac:dyDescent="0.35">
      <c r="B41" s="58" t="s">
        <v>34</v>
      </c>
      <c r="C41" s="64"/>
      <c r="D41" s="63">
        <f>SUM(D35:D40)</f>
        <v>500</v>
      </c>
    </row>
  </sheetData>
  <mergeCells count="13">
    <mergeCell ref="C31:D31"/>
    <mergeCell ref="C32:D32"/>
    <mergeCell ref="B13:C13"/>
    <mergeCell ref="B14:C14"/>
    <mergeCell ref="B15:C15"/>
    <mergeCell ref="B12:D12"/>
    <mergeCell ref="B17:C17"/>
    <mergeCell ref="B24:C24"/>
    <mergeCell ref="B18:C18"/>
    <mergeCell ref="B19:C19"/>
    <mergeCell ref="B20:C20"/>
    <mergeCell ref="B21:C21"/>
    <mergeCell ref="B22:C22"/>
  </mergeCells>
  <conditionalFormatting sqref="C31">
    <cfRule type="cellIs" dxfId="0" priority="1" operator="equal">
      <formula>"""Moderado"""</formula>
    </cfRule>
  </conditionalFormatting>
  <dataValidations count="1">
    <dataValidation type="list" allowBlank="1" showInputMessage="1" showErrorMessage="1" sqref="C31" xr:uid="{D41A1022-62DF-42CC-9290-D70B1AA8818D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A8C0-C175-4A37-B4F8-377B9734A4A9}">
  <dimension ref="A2:H20"/>
  <sheetViews>
    <sheetView workbookViewId="0">
      <selection activeCell="D14" sqref="D14"/>
    </sheetView>
  </sheetViews>
  <sheetFormatPr defaultRowHeight="14.4" x14ac:dyDescent="0.3"/>
  <cols>
    <col min="1" max="1" width="16.5546875" style="24" bestFit="1" customWidth="1"/>
    <col min="2" max="2" width="11.21875" style="2" bestFit="1" customWidth="1"/>
    <col min="3" max="3" width="14.77734375" style="2" bestFit="1" customWidth="1"/>
    <col min="4" max="4" width="8.88671875" style="2"/>
  </cols>
  <sheetData>
    <row r="2" spans="1:8" x14ac:dyDescent="0.3">
      <c r="A2" s="24" t="s">
        <v>29</v>
      </c>
      <c r="B2" s="2" t="s">
        <v>15</v>
      </c>
      <c r="C2" s="2" t="s">
        <v>27</v>
      </c>
      <c r="D2" s="2" t="s">
        <v>28</v>
      </c>
      <c r="H2" t="s">
        <v>28</v>
      </c>
    </row>
    <row r="3" spans="1:8" x14ac:dyDescent="0.3">
      <c r="A3" s="24" t="str">
        <f>B3&amp;" - "&amp;C3</f>
        <v>Conservador - Papel</v>
      </c>
      <c r="B3" s="2" t="s">
        <v>26</v>
      </c>
      <c r="C3" s="2" t="s">
        <v>20</v>
      </c>
      <c r="D3" s="23">
        <v>0.3</v>
      </c>
      <c r="F3" s="25" t="s">
        <v>32</v>
      </c>
      <c r="G3" s="25"/>
      <c r="H3">
        <f>VLOOKUP(A10,$A:$D,4,)</f>
        <v>0.35</v>
      </c>
    </row>
    <row r="4" spans="1:8" x14ac:dyDescent="0.3">
      <c r="A4" s="24" t="str">
        <f t="shared" ref="A4:A8" si="0">B4&amp;" - "&amp;C4</f>
        <v>Conservador - Tijolo</v>
      </c>
      <c r="B4" s="2" t="s">
        <v>26</v>
      </c>
      <c r="C4" s="2" t="s">
        <v>21</v>
      </c>
      <c r="D4" s="23">
        <v>0.5</v>
      </c>
    </row>
    <row r="5" spans="1:8" x14ac:dyDescent="0.3">
      <c r="A5" s="24" t="str">
        <f t="shared" si="0"/>
        <v>Conservador - Híbrido</v>
      </c>
      <c r="B5" s="2" t="s">
        <v>26</v>
      </c>
      <c r="C5" s="2" t="s">
        <v>22</v>
      </c>
      <c r="D5" s="23">
        <v>0.1</v>
      </c>
    </row>
    <row r="6" spans="1:8" x14ac:dyDescent="0.3">
      <c r="A6" s="24" t="str">
        <f t="shared" si="0"/>
        <v>Conservador - FOFs</v>
      </c>
      <c r="B6" s="2" t="s">
        <v>26</v>
      </c>
      <c r="C6" s="2" t="s">
        <v>23</v>
      </c>
      <c r="D6" s="23">
        <v>0.1</v>
      </c>
    </row>
    <row r="7" spans="1:8" x14ac:dyDescent="0.3">
      <c r="A7" s="24" t="str">
        <f t="shared" si="0"/>
        <v>Conservador - Desenvolvimento</v>
      </c>
      <c r="B7" s="2" t="s">
        <v>26</v>
      </c>
      <c r="C7" s="2" t="s">
        <v>24</v>
      </c>
      <c r="D7" s="23">
        <v>0</v>
      </c>
    </row>
    <row r="8" spans="1:8" x14ac:dyDescent="0.3">
      <c r="A8" s="24" t="str">
        <f t="shared" si="0"/>
        <v>Conservador - Hotelarias</v>
      </c>
      <c r="B8" s="2" t="s">
        <v>26</v>
      </c>
      <c r="C8" s="2" t="s">
        <v>25</v>
      </c>
      <c r="D8" s="23">
        <v>0</v>
      </c>
    </row>
    <row r="9" spans="1:8" x14ac:dyDescent="0.3">
      <c r="A9" s="24" t="str">
        <f>B9&amp;" - "&amp;C9</f>
        <v>Moderado - Papel</v>
      </c>
      <c r="B9" s="2" t="s">
        <v>30</v>
      </c>
      <c r="C9" s="2" t="s">
        <v>20</v>
      </c>
      <c r="D9" s="23">
        <v>0.32</v>
      </c>
    </row>
    <row r="10" spans="1:8" x14ac:dyDescent="0.3">
      <c r="A10" s="24" t="str">
        <f t="shared" ref="A10:A20" si="1">B10&amp;" - "&amp;C10</f>
        <v>Moderado - Tijolo</v>
      </c>
      <c r="B10" s="2" t="s">
        <v>30</v>
      </c>
      <c r="C10" s="2" t="s">
        <v>21</v>
      </c>
      <c r="D10" s="23">
        <v>0.35</v>
      </c>
    </row>
    <row r="11" spans="1:8" x14ac:dyDescent="0.3">
      <c r="A11" s="24" t="str">
        <f t="shared" si="1"/>
        <v>Moderado - Híbrido</v>
      </c>
      <c r="B11" s="2" t="s">
        <v>30</v>
      </c>
      <c r="C11" s="2" t="s">
        <v>22</v>
      </c>
      <c r="D11" s="23">
        <v>0.08</v>
      </c>
    </row>
    <row r="12" spans="1:8" x14ac:dyDescent="0.3">
      <c r="A12" s="24" t="str">
        <f t="shared" si="1"/>
        <v>Moderado - FOFs</v>
      </c>
      <c r="B12" s="2" t="s">
        <v>30</v>
      </c>
      <c r="C12" s="2" t="s">
        <v>23</v>
      </c>
      <c r="D12" s="23">
        <v>0.05</v>
      </c>
    </row>
    <row r="13" spans="1:8" x14ac:dyDescent="0.3">
      <c r="A13" s="24" t="str">
        <f t="shared" si="1"/>
        <v>Moderado - Desenvolvimento</v>
      </c>
      <c r="B13" s="2" t="s">
        <v>30</v>
      </c>
      <c r="C13" s="2" t="s">
        <v>24</v>
      </c>
      <c r="D13" s="23">
        <v>0.1</v>
      </c>
    </row>
    <row r="14" spans="1:8" x14ac:dyDescent="0.3">
      <c r="A14" s="24" t="str">
        <f t="shared" si="1"/>
        <v>Moderado - Hotelarias</v>
      </c>
      <c r="B14" s="2" t="s">
        <v>30</v>
      </c>
      <c r="C14" s="2" t="s">
        <v>25</v>
      </c>
      <c r="D14" s="23">
        <v>0.1</v>
      </c>
    </row>
    <row r="15" spans="1:8" x14ac:dyDescent="0.3">
      <c r="A15" s="24" t="str">
        <f t="shared" si="1"/>
        <v>Agressivo - Papel</v>
      </c>
      <c r="B15" s="2" t="s">
        <v>31</v>
      </c>
      <c r="C15" s="2" t="s">
        <v>20</v>
      </c>
      <c r="D15" s="23">
        <v>0.5</v>
      </c>
    </row>
    <row r="16" spans="1:8" x14ac:dyDescent="0.3">
      <c r="A16" s="24" t="str">
        <f t="shared" si="1"/>
        <v>Agressivo - Tijolo</v>
      </c>
      <c r="B16" s="2" t="s">
        <v>31</v>
      </c>
      <c r="C16" s="2" t="s">
        <v>21</v>
      </c>
      <c r="D16" s="23">
        <v>0.1</v>
      </c>
    </row>
    <row r="17" spans="1:4" x14ac:dyDescent="0.3">
      <c r="A17" s="24" t="str">
        <f t="shared" si="1"/>
        <v>Agressivo - Híbrido</v>
      </c>
      <c r="B17" s="2" t="s">
        <v>31</v>
      </c>
      <c r="C17" s="2" t="s">
        <v>22</v>
      </c>
      <c r="D17" s="23">
        <v>0.05</v>
      </c>
    </row>
    <row r="18" spans="1:4" x14ac:dyDescent="0.3">
      <c r="A18" s="24" t="str">
        <f t="shared" si="1"/>
        <v>Agressivo - FOFs</v>
      </c>
      <c r="B18" s="2" t="s">
        <v>31</v>
      </c>
      <c r="C18" s="2" t="s">
        <v>23</v>
      </c>
      <c r="D18" s="23">
        <v>0.05</v>
      </c>
    </row>
    <row r="19" spans="1:4" x14ac:dyDescent="0.3">
      <c r="A19" s="24" t="str">
        <f t="shared" si="1"/>
        <v>Agressivo - Desenvolvimento</v>
      </c>
      <c r="B19" s="2" t="s">
        <v>31</v>
      </c>
      <c r="C19" s="2" t="s">
        <v>24</v>
      </c>
      <c r="D19" s="23">
        <v>0.2</v>
      </c>
    </row>
    <row r="20" spans="1:4" x14ac:dyDescent="0.3">
      <c r="A20" s="24" t="str">
        <f t="shared" si="1"/>
        <v>Agressivo - Hotelarias</v>
      </c>
      <c r="B20" s="2" t="s">
        <v>31</v>
      </c>
      <c r="C20" s="2" t="s">
        <v>25</v>
      </c>
      <c r="D20" s="2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Santos</dc:creator>
  <cp:lastModifiedBy>Andressa Santos</cp:lastModifiedBy>
  <dcterms:created xsi:type="dcterms:W3CDTF">2025-06-10T09:57:00Z</dcterms:created>
  <dcterms:modified xsi:type="dcterms:W3CDTF">2025-06-11T10:12:54Z</dcterms:modified>
</cp:coreProperties>
</file>