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ctrlProps/ctrlProp1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trlProps/ctrlProp2.xml" ContentType="application/vnd.ms-excel.controlproperti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EstaPasta_de_trabalho" hidePivotFieldList="1"/>
  <mc:AlternateContent xmlns:mc="http://schemas.openxmlformats.org/markup-compatibility/2006">
    <mc:Choice Requires="x15">
      <x15ac:absPath xmlns:x15ac="http://schemas.microsoft.com/office/spreadsheetml/2010/11/ac" url="C:\Users\rafaelv\Desktop\"/>
    </mc:Choice>
  </mc:AlternateContent>
  <xr:revisionPtr revIDLastSave="0" documentId="8_{DB0D8009-A915-4F0A-AB74-4E1E7CE27412}" xr6:coauthVersionLast="31" xr6:coauthVersionMax="31" xr10:uidLastSave="{00000000-0000-0000-0000-000000000000}"/>
  <bookViews>
    <workbookView xWindow="0" yWindow="0" windowWidth="20490" windowHeight="8130" tabRatio="829" activeTab="11" xr2:uid="{00000000-000D-0000-FFFF-FFFF00000000}"/>
  </bookViews>
  <sheets>
    <sheet name="CAD" sheetId="55" r:id="rId1"/>
    <sheet name="PAC1" sheetId="56" r:id="rId2"/>
    <sheet name="NUT1" sheetId="60" r:id="rId3"/>
    <sheet name="LAV1" sheetId="61" r:id="rId4"/>
    <sheet name="MED1" sheetId="62" r:id="rId5"/>
    <sheet name="PAC2" sheetId="63" r:id="rId6"/>
    <sheet name="NUT2" sheetId="64" r:id="rId7"/>
    <sheet name="LAV2" sheetId="65" r:id="rId8"/>
    <sheet name="MED2" sheetId="66" r:id="rId9"/>
    <sheet name="DSH" sheetId="58" r:id="rId10"/>
    <sheet name="AUX" sheetId="67" r:id="rId11"/>
    <sheet name="INI" sheetId="11" r:id="rId12"/>
    <sheet name="DUV" sheetId="52" r:id="rId13"/>
    <sheet name="SUG" sheetId="53" r:id="rId14"/>
    <sheet name="LUZ" sheetId="54" r:id="rId15"/>
  </sheets>
  <definedNames>
    <definedName name="_xlnm._FilterDatabase" localSheetId="4" hidden="1">'MED1'!$B$5:$AI$100</definedName>
    <definedName name="Refeições">'NUT2'!$W$5:$W$10</definedName>
    <definedName name="Tipo_RK">'MED2'!$BE$6:$BE$7</definedName>
    <definedName name="Top_RK">'MED2'!$BD$6:$BD$15</definedName>
  </definedNames>
  <calcPr calcId="179017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60" l="1"/>
  <c r="B4" i="61"/>
  <c r="B4" i="62"/>
  <c r="B4" i="56"/>
  <c r="AR6" i="62" l="1"/>
  <c r="AO6" i="62"/>
  <c r="AN7" i="62"/>
  <c r="AU7" i="62" s="1"/>
  <c r="AN8" i="62"/>
  <c r="AU8" i="62" s="1"/>
  <c r="AN9" i="62"/>
  <c r="AU9" i="62" s="1"/>
  <c r="AN10" i="62"/>
  <c r="AU10" i="62" s="1"/>
  <c r="AN11" i="62"/>
  <c r="AU11" i="62" s="1"/>
  <c r="AN12" i="62"/>
  <c r="AU12" i="62" s="1"/>
  <c r="AN13" i="62"/>
  <c r="AU13" i="62" s="1"/>
  <c r="AN14" i="62"/>
  <c r="AU14" i="62" s="1"/>
  <c r="AN15" i="62"/>
  <c r="AU15" i="62" s="1"/>
  <c r="AN16" i="62"/>
  <c r="AU16" i="62" s="1"/>
  <c r="AN17" i="62"/>
  <c r="AU17" i="62" s="1"/>
  <c r="AN18" i="62"/>
  <c r="AU18" i="62" s="1"/>
  <c r="AN19" i="62"/>
  <c r="AU19" i="62" s="1"/>
  <c r="AN20" i="62"/>
  <c r="AU20" i="62" s="1"/>
  <c r="AN21" i="62"/>
  <c r="AU21" i="62" s="1"/>
  <c r="AN22" i="62"/>
  <c r="AU22" i="62" s="1"/>
  <c r="AN23" i="62"/>
  <c r="AU23" i="62" s="1"/>
  <c r="AN24" i="62"/>
  <c r="AU24" i="62" s="1"/>
  <c r="AN25" i="62"/>
  <c r="AU25" i="62" s="1"/>
  <c r="AN26" i="62"/>
  <c r="AU26" i="62" s="1"/>
  <c r="AN27" i="62"/>
  <c r="AU27" i="62" s="1"/>
  <c r="AN28" i="62"/>
  <c r="AU28" i="62" s="1"/>
  <c r="AN29" i="62"/>
  <c r="AU29" i="62" s="1"/>
  <c r="AN30" i="62"/>
  <c r="AU30" i="62" s="1"/>
  <c r="AN31" i="62"/>
  <c r="AU31" i="62" s="1"/>
  <c r="AN32" i="62"/>
  <c r="AU32" i="62" s="1"/>
  <c r="AN33" i="62"/>
  <c r="AU33" i="62" s="1"/>
  <c r="AN34" i="62"/>
  <c r="AU34" i="62" s="1"/>
  <c r="AN35" i="62"/>
  <c r="AU35" i="62" s="1"/>
  <c r="AN36" i="62"/>
  <c r="AU36" i="62" s="1"/>
  <c r="AN37" i="62"/>
  <c r="AU37" i="62" s="1"/>
  <c r="AN38" i="62"/>
  <c r="AU38" i="62" s="1"/>
  <c r="AN39" i="62"/>
  <c r="AU39" i="62" s="1"/>
  <c r="AN40" i="62"/>
  <c r="AU40" i="62" s="1"/>
  <c r="AN41" i="62"/>
  <c r="AU41" i="62" s="1"/>
  <c r="AN42" i="62"/>
  <c r="AU42" i="62" s="1"/>
  <c r="AN43" i="62"/>
  <c r="AU43" i="62" s="1"/>
  <c r="AN44" i="62"/>
  <c r="AU44" i="62" s="1"/>
  <c r="AN45" i="62"/>
  <c r="AU45" i="62" s="1"/>
  <c r="AN46" i="62"/>
  <c r="AU46" i="62" s="1"/>
  <c r="AN47" i="62"/>
  <c r="AU47" i="62" s="1"/>
  <c r="AN48" i="62"/>
  <c r="AU48" i="62" s="1"/>
  <c r="AN49" i="62"/>
  <c r="AU49" i="62" s="1"/>
  <c r="AN50" i="62"/>
  <c r="AU50" i="62" s="1"/>
  <c r="AN51" i="62"/>
  <c r="AU51" i="62" s="1"/>
  <c r="AN52" i="62"/>
  <c r="AU52" i="62" s="1"/>
  <c r="AN53" i="62"/>
  <c r="AU53" i="62" s="1"/>
  <c r="AN54" i="62"/>
  <c r="AU54" i="62" s="1"/>
  <c r="AN55" i="62"/>
  <c r="AU55" i="62" s="1"/>
  <c r="AN56" i="62"/>
  <c r="AU56" i="62" s="1"/>
  <c r="AN57" i="62"/>
  <c r="AU57" i="62" s="1"/>
  <c r="AN58" i="62"/>
  <c r="AU58" i="62" s="1"/>
  <c r="AN59" i="62"/>
  <c r="AU59" i="62" s="1"/>
  <c r="AN60" i="62"/>
  <c r="AU60" i="62" s="1"/>
  <c r="AN61" i="62"/>
  <c r="AU61" i="62" s="1"/>
  <c r="AN62" i="62"/>
  <c r="AU62" i="62" s="1"/>
  <c r="AN63" i="62"/>
  <c r="AU63" i="62" s="1"/>
  <c r="AN64" i="62"/>
  <c r="AU64" i="62" s="1"/>
  <c r="AN65" i="62"/>
  <c r="AU65" i="62" s="1"/>
  <c r="AN66" i="62"/>
  <c r="AU66" i="62" s="1"/>
  <c r="AN67" i="62"/>
  <c r="AU67" i="62" s="1"/>
  <c r="AN68" i="62"/>
  <c r="AU68" i="62" s="1"/>
  <c r="AN69" i="62"/>
  <c r="AU69" i="62" s="1"/>
  <c r="AN70" i="62"/>
  <c r="AU70" i="62" s="1"/>
  <c r="AN71" i="62"/>
  <c r="AU71" i="62" s="1"/>
  <c r="AN72" i="62"/>
  <c r="AU72" i="62" s="1"/>
  <c r="AN73" i="62"/>
  <c r="AU73" i="62" s="1"/>
  <c r="AN74" i="62"/>
  <c r="AU74" i="62" s="1"/>
  <c r="AN75" i="62"/>
  <c r="AU75" i="62" s="1"/>
  <c r="AN76" i="62"/>
  <c r="AU76" i="62" s="1"/>
  <c r="AN77" i="62"/>
  <c r="AU77" i="62" s="1"/>
  <c r="AN78" i="62"/>
  <c r="AU78" i="62" s="1"/>
  <c r="AN79" i="62"/>
  <c r="AU79" i="62" s="1"/>
  <c r="AN80" i="62"/>
  <c r="AU80" i="62" s="1"/>
  <c r="AN81" i="62"/>
  <c r="AU81" i="62" s="1"/>
  <c r="AN82" i="62"/>
  <c r="AU82" i="62" s="1"/>
  <c r="AN83" i="62"/>
  <c r="AU83" i="62" s="1"/>
  <c r="AN84" i="62"/>
  <c r="AU84" i="62" s="1"/>
  <c r="AN85" i="62"/>
  <c r="AU85" i="62" s="1"/>
  <c r="AN86" i="62"/>
  <c r="AU86" i="62" s="1"/>
  <c r="AN87" i="62"/>
  <c r="AU87" i="62" s="1"/>
  <c r="AN88" i="62"/>
  <c r="AU88" i="62" s="1"/>
  <c r="AN89" i="62"/>
  <c r="AU89" i="62" s="1"/>
  <c r="AN90" i="62"/>
  <c r="AU90" i="62" s="1"/>
  <c r="AN91" i="62"/>
  <c r="AU91" i="62" s="1"/>
  <c r="AN92" i="62"/>
  <c r="AU92" i="62" s="1"/>
  <c r="AN93" i="62"/>
  <c r="AU93" i="62" s="1"/>
  <c r="AN94" i="62"/>
  <c r="AU94" i="62" s="1"/>
  <c r="AN95" i="62"/>
  <c r="AU95" i="62" s="1"/>
  <c r="AN96" i="62"/>
  <c r="AU96" i="62" s="1"/>
  <c r="AN97" i="62"/>
  <c r="AU97" i="62" s="1"/>
  <c r="AN98" i="62"/>
  <c r="AU98" i="62" s="1"/>
  <c r="AN99" i="62"/>
  <c r="AU99" i="62" s="1"/>
  <c r="AN100" i="62"/>
  <c r="AU100" i="62" s="1"/>
  <c r="AN6" i="62"/>
  <c r="AU6" i="62" s="1"/>
  <c r="AO7" i="62"/>
  <c r="AP7" i="62" s="1"/>
  <c r="AQ7" i="62" s="1"/>
  <c r="AO8" i="62"/>
  <c r="AP8" i="62" s="1"/>
  <c r="AQ8" i="62" s="1"/>
  <c r="AO9" i="62"/>
  <c r="AP44" i="62" s="1"/>
  <c r="AQ44" i="62" s="1"/>
  <c r="AO10" i="62"/>
  <c r="AO11" i="62"/>
  <c r="AO12" i="62"/>
  <c r="AP12" i="62" s="1"/>
  <c r="AQ12" i="62" s="1"/>
  <c r="AO13" i="62"/>
  <c r="AO14" i="62"/>
  <c r="AO15" i="62"/>
  <c r="AO16" i="62"/>
  <c r="AO17" i="62"/>
  <c r="AO18" i="62"/>
  <c r="AO19" i="62"/>
  <c r="AO20" i="62"/>
  <c r="AO21" i="62"/>
  <c r="AO22" i="62"/>
  <c r="AO23" i="62"/>
  <c r="AO24" i="62"/>
  <c r="AO25" i="62"/>
  <c r="AO26" i="62"/>
  <c r="AO27" i="62"/>
  <c r="AO28" i="62"/>
  <c r="AO29" i="62"/>
  <c r="AO30" i="62"/>
  <c r="AO31" i="62"/>
  <c r="AO32" i="62"/>
  <c r="AO33" i="62"/>
  <c r="AO34" i="62"/>
  <c r="AO35" i="62"/>
  <c r="AO36" i="62"/>
  <c r="AP36" i="62" s="1"/>
  <c r="AQ36" i="62" s="1"/>
  <c r="AO37" i="62"/>
  <c r="AO38" i="62"/>
  <c r="AO39" i="62"/>
  <c r="AO40" i="62"/>
  <c r="AO41" i="62"/>
  <c r="AO42" i="62"/>
  <c r="AO43" i="62"/>
  <c r="AO44" i="62"/>
  <c r="AO45" i="62"/>
  <c r="AO46" i="62"/>
  <c r="AO47" i="62"/>
  <c r="AO48" i="62"/>
  <c r="AO49" i="62"/>
  <c r="AO50" i="62"/>
  <c r="AO51" i="62"/>
  <c r="AO52" i="62"/>
  <c r="AO53" i="62"/>
  <c r="AO54" i="62"/>
  <c r="AO55" i="62"/>
  <c r="AO56" i="62"/>
  <c r="AO57" i="62"/>
  <c r="AO58" i="62"/>
  <c r="AO59" i="62"/>
  <c r="AO60" i="62"/>
  <c r="AO61" i="62"/>
  <c r="AO62" i="62"/>
  <c r="AO63" i="62"/>
  <c r="AO64" i="62"/>
  <c r="AO65" i="62"/>
  <c r="AO66" i="62"/>
  <c r="AO67" i="62"/>
  <c r="AO68" i="62"/>
  <c r="AO69" i="62"/>
  <c r="AO70" i="62"/>
  <c r="AO71" i="62"/>
  <c r="AO72" i="62"/>
  <c r="AO73" i="62"/>
  <c r="AO74" i="62"/>
  <c r="AO75" i="62"/>
  <c r="AO76" i="62"/>
  <c r="AP76" i="62" s="1"/>
  <c r="AQ76" i="62" s="1"/>
  <c r="AO77" i="62"/>
  <c r="AO78" i="62"/>
  <c r="AO79" i="62"/>
  <c r="AO80" i="62"/>
  <c r="AO81" i="62"/>
  <c r="AO82" i="62"/>
  <c r="AO83" i="62"/>
  <c r="AO84" i="62"/>
  <c r="AO85" i="62"/>
  <c r="AO86" i="62"/>
  <c r="AO87" i="62"/>
  <c r="AO88" i="62"/>
  <c r="AO89" i="62"/>
  <c r="AO90" i="62"/>
  <c r="AO91" i="62"/>
  <c r="AO92" i="62"/>
  <c r="AO93" i="62"/>
  <c r="AO94" i="62"/>
  <c r="AO95" i="62"/>
  <c r="AO96" i="62"/>
  <c r="AO97" i="62"/>
  <c r="AO98" i="62"/>
  <c r="AO99" i="62"/>
  <c r="AO100" i="62"/>
  <c r="AP100" i="62" s="1"/>
  <c r="AQ100" i="62" s="1"/>
  <c r="AP6" i="62"/>
  <c r="AQ6" i="62" s="1"/>
  <c r="AP68" i="62"/>
  <c r="AQ68" i="62" s="1"/>
  <c r="AR100" i="62"/>
  <c r="AR99" i="62"/>
  <c r="AR98" i="62"/>
  <c r="AR97" i="62"/>
  <c r="AR96" i="62"/>
  <c r="AR95" i="62"/>
  <c r="AR94" i="62"/>
  <c r="AR93" i="62"/>
  <c r="AR92" i="62"/>
  <c r="AR91" i="62"/>
  <c r="AR90" i="62"/>
  <c r="AR89" i="62"/>
  <c r="AR88" i="62"/>
  <c r="AR87" i="62"/>
  <c r="AR86" i="62"/>
  <c r="AR85" i="62"/>
  <c r="AR84" i="62"/>
  <c r="AR83" i="62"/>
  <c r="AR82" i="62"/>
  <c r="AR81" i="62"/>
  <c r="AR80" i="62"/>
  <c r="AR79" i="62"/>
  <c r="AR78" i="62"/>
  <c r="AR77" i="62"/>
  <c r="AR76" i="62"/>
  <c r="AR75" i="62"/>
  <c r="AR74" i="62"/>
  <c r="AR73" i="62"/>
  <c r="AR72" i="62"/>
  <c r="AR71" i="62"/>
  <c r="AR70" i="62"/>
  <c r="AR69" i="62"/>
  <c r="AR68" i="62"/>
  <c r="AR67" i="62"/>
  <c r="AR66" i="62"/>
  <c r="AR65" i="62"/>
  <c r="AR64" i="62"/>
  <c r="AR63" i="62"/>
  <c r="AR62" i="62"/>
  <c r="AR61" i="62"/>
  <c r="AR60" i="62"/>
  <c r="AR59" i="62"/>
  <c r="AR58" i="62"/>
  <c r="AR57" i="62"/>
  <c r="AR56" i="62"/>
  <c r="AR55" i="62"/>
  <c r="AR54" i="62"/>
  <c r="AR53" i="62"/>
  <c r="AR52" i="62"/>
  <c r="AR51" i="62"/>
  <c r="AR50" i="62"/>
  <c r="AR49" i="62"/>
  <c r="AR48" i="62"/>
  <c r="AR47" i="62"/>
  <c r="AR46" i="62"/>
  <c r="AR45" i="62"/>
  <c r="AR44" i="62"/>
  <c r="AR43" i="62"/>
  <c r="AR42" i="62"/>
  <c r="AR41" i="62"/>
  <c r="AR40" i="62"/>
  <c r="AR39" i="62"/>
  <c r="AR38" i="62"/>
  <c r="AR37" i="62"/>
  <c r="AR36" i="62"/>
  <c r="AR35" i="62"/>
  <c r="AR34" i="62"/>
  <c r="AR33" i="62"/>
  <c r="AR32" i="62"/>
  <c r="AR31" i="62"/>
  <c r="AR30" i="62"/>
  <c r="AR29" i="62"/>
  <c r="AR28" i="62"/>
  <c r="AR27" i="62"/>
  <c r="AR26" i="62"/>
  <c r="AR25" i="62"/>
  <c r="AR24" i="62"/>
  <c r="AR23" i="62"/>
  <c r="AR22" i="62"/>
  <c r="AR21" i="62"/>
  <c r="AR20" i="62"/>
  <c r="AR19" i="62"/>
  <c r="AR18" i="62"/>
  <c r="AR17" i="62"/>
  <c r="AR16" i="62"/>
  <c r="AR15" i="62"/>
  <c r="AR14" i="62"/>
  <c r="AR13" i="62"/>
  <c r="AR12" i="62"/>
  <c r="AR11" i="62"/>
  <c r="AR10" i="62"/>
  <c r="AR9" i="62"/>
  <c r="AR8" i="62"/>
  <c r="AR7" i="62"/>
  <c r="AI26" i="62"/>
  <c r="AI27" i="62"/>
  <c r="AI28" i="62"/>
  <c r="AI29" i="62"/>
  <c r="AI30" i="62"/>
  <c r="AI31" i="62"/>
  <c r="AI32" i="62"/>
  <c r="AI33" i="62"/>
  <c r="AI34" i="62"/>
  <c r="AI35" i="62"/>
  <c r="AI36" i="62"/>
  <c r="AI37" i="62"/>
  <c r="AI38" i="62"/>
  <c r="AI39" i="62"/>
  <c r="AI40" i="62"/>
  <c r="AI41" i="62"/>
  <c r="AI42" i="62"/>
  <c r="AI43" i="62"/>
  <c r="AI44" i="62"/>
  <c r="AI45" i="62"/>
  <c r="AI46" i="62"/>
  <c r="AI47" i="62"/>
  <c r="AI48" i="62"/>
  <c r="AI49" i="62"/>
  <c r="AI50" i="62"/>
  <c r="AI51" i="62"/>
  <c r="AI52" i="62"/>
  <c r="AI53" i="62"/>
  <c r="AI54" i="62"/>
  <c r="AI55" i="62"/>
  <c r="AI56" i="62"/>
  <c r="AI57" i="62"/>
  <c r="AI58" i="62"/>
  <c r="AI59" i="62"/>
  <c r="AI60" i="62"/>
  <c r="AI61" i="62"/>
  <c r="AI62" i="62"/>
  <c r="AI63" i="62"/>
  <c r="AI64" i="62"/>
  <c r="AI65" i="62"/>
  <c r="AI66" i="62"/>
  <c r="AI67" i="62"/>
  <c r="AI68" i="62"/>
  <c r="AI69" i="62"/>
  <c r="AI70" i="62"/>
  <c r="AI71" i="62"/>
  <c r="AI72" i="62"/>
  <c r="AI73" i="62"/>
  <c r="AI74" i="62"/>
  <c r="AI75" i="62"/>
  <c r="AI76" i="62"/>
  <c r="AI77" i="62"/>
  <c r="AI78" i="62"/>
  <c r="AI79" i="62"/>
  <c r="AI80" i="62"/>
  <c r="AI81" i="62"/>
  <c r="AI82" i="62"/>
  <c r="AI83" i="62"/>
  <c r="AI84" i="62"/>
  <c r="AI85" i="62"/>
  <c r="AI86" i="62"/>
  <c r="AI87" i="62"/>
  <c r="AI88" i="62"/>
  <c r="AI89" i="62"/>
  <c r="AI90" i="62"/>
  <c r="AI91" i="62"/>
  <c r="AI92" i="62"/>
  <c r="AI93" i="62"/>
  <c r="AI94" i="62"/>
  <c r="AI95" i="62"/>
  <c r="AI96" i="62"/>
  <c r="AI97" i="62"/>
  <c r="AI98" i="62"/>
  <c r="AI99" i="62"/>
  <c r="AI100" i="62"/>
  <c r="AI25" i="62"/>
  <c r="AH19" i="56"/>
  <c r="BE3" i="66"/>
  <c r="AH16" i="60"/>
  <c r="T7" i="58" s="1"/>
  <c r="AH20" i="60"/>
  <c r="U7" i="58" s="1"/>
  <c r="AP26" i="62" l="1"/>
  <c r="AQ26" i="62" s="1"/>
  <c r="AP42" i="62"/>
  <c r="AQ42" i="62" s="1"/>
  <c r="AP58" i="62"/>
  <c r="AQ58" i="62" s="1"/>
  <c r="AP74" i="62"/>
  <c r="AQ74" i="62" s="1"/>
  <c r="AP82" i="62"/>
  <c r="AQ82" i="62" s="1"/>
  <c r="AP90" i="62"/>
  <c r="AQ90" i="62" s="1"/>
  <c r="AP98" i="62"/>
  <c r="AQ98" i="62" s="1"/>
  <c r="AP10" i="62"/>
  <c r="AQ10" i="62" s="1"/>
  <c r="AP34" i="62"/>
  <c r="AQ34" i="62" s="1"/>
  <c r="AP66" i="62"/>
  <c r="AQ66" i="62" s="1"/>
  <c r="AP18" i="62"/>
  <c r="AQ18" i="62" s="1"/>
  <c r="AP50" i="62"/>
  <c r="AQ50" i="62" s="1"/>
  <c r="AP60" i="62"/>
  <c r="AQ60" i="62" s="1"/>
  <c r="AP96" i="62"/>
  <c r="AQ96" i="62" s="1"/>
  <c r="AP80" i="62"/>
  <c r="AQ80" i="62" s="1"/>
  <c r="AP72" i="62"/>
  <c r="AQ72" i="62" s="1"/>
  <c r="AP64" i="62"/>
  <c r="AQ64" i="62" s="1"/>
  <c r="AP56" i="62"/>
  <c r="AQ56" i="62" s="1"/>
  <c r="AP48" i="62"/>
  <c r="AQ48" i="62" s="1"/>
  <c r="AP40" i="62"/>
  <c r="AQ40" i="62" s="1"/>
  <c r="AP32" i="62"/>
  <c r="AQ32" i="62" s="1"/>
  <c r="AP24" i="62"/>
  <c r="AQ24" i="62" s="1"/>
  <c r="AP16" i="62"/>
  <c r="AQ16" i="62" s="1"/>
  <c r="AP92" i="62"/>
  <c r="AQ92" i="62" s="1"/>
  <c r="AP28" i="62"/>
  <c r="AQ28" i="62" s="1"/>
  <c r="AP88" i="62"/>
  <c r="AQ88" i="62" s="1"/>
  <c r="AP84" i="62"/>
  <c r="AQ84" i="62" s="1"/>
  <c r="AP52" i="62"/>
  <c r="AQ52" i="62" s="1"/>
  <c r="AP20" i="62"/>
  <c r="AQ20" i="62" s="1"/>
  <c r="AP14" i="62"/>
  <c r="AQ14" i="62" s="1"/>
  <c r="AP94" i="62"/>
  <c r="AQ94" i="62" s="1"/>
  <c r="AP86" i="62"/>
  <c r="AQ86" i="62" s="1"/>
  <c r="AP78" i="62"/>
  <c r="AQ78" i="62" s="1"/>
  <c r="AP70" i="62"/>
  <c r="AQ70" i="62" s="1"/>
  <c r="AP62" i="62"/>
  <c r="AQ62" i="62" s="1"/>
  <c r="AP54" i="62"/>
  <c r="AQ54" i="62" s="1"/>
  <c r="AP46" i="62"/>
  <c r="AQ46" i="62" s="1"/>
  <c r="AP38" i="62"/>
  <c r="AQ38" i="62" s="1"/>
  <c r="AP30" i="62"/>
  <c r="AQ30" i="62" s="1"/>
  <c r="AP22" i="62"/>
  <c r="AQ22" i="62" s="1"/>
  <c r="K9" i="58"/>
  <c r="AP9" i="62"/>
  <c r="AQ9" i="62" s="1"/>
  <c r="AP99" i="62"/>
  <c r="AQ99" i="62" s="1"/>
  <c r="AP97" i="62"/>
  <c r="AQ97" i="62" s="1"/>
  <c r="AP95" i="62"/>
  <c r="AQ95" i="62" s="1"/>
  <c r="AP93" i="62"/>
  <c r="AQ93" i="62" s="1"/>
  <c r="AP91" i="62"/>
  <c r="AQ91" i="62" s="1"/>
  <c r="AP89" i="62"/>
  <c r="AQ89" i="62" s="1"/>
  <c r="AP87" i="62"/>
  <c r="AQ87" i="62" s="1"/>
  <c r="AP85" i="62"/>
  <c r="AQ85" i="62" s="1"/>
  <c r="AP83" i="62"/>
  <c r="AQ83" i="62" s="1"/>
  <c r="AP81" i="62"/>
  <c r="AQ81" i="62" s="1"/>
  <c r="AP79" i="62"/>
  <c r="AQ79" i="62" s="1"/>
  <c r="AP77" i="62"/>
  <c r="AQ77" i="62" s="1"/>
  <c r="AP75" i="62"/>
  <c r="AQ75" i="62" s="1"/>
  <c r="AP73" i="62"/>
  <c r="AQ73" i="62" s="1"/>
  <c r="AP71" i="62"/>
  <c r="AQ71" i="62" s="1"/>
  <c r="AP69" i="62"/>
  <c r="AQ69" i="62" s="1"/>
  <c r="AP67" i="62"/>
  <c r="AQ67" i="62" s="1"/>
  <c r="AP65" i="62"/>
  <c r="AQ65" i="62" s="1"/>
  <c r="AP63" i="62"/>
  <c r="AQ63" i="62" s="1"/>
  <c r="AP61" i="62"/>
  <c r="AQ61" i="62" s="1"/>
  <c r="AP59" i="62"/>
  <c r="AQ59" i="62" s="1"/>
  <c r="AP57" i="62"/>
  <c r="AQ57" i="62" s="1"/>
  <c r="AP55" i="62"/>
  <c r="AQ55" i="62" s="1"/>
  <c r="AP53" i="62"/>
  <c r="AQ53" i="62" s="1"/>
  <c r="AP51" i="62"/>
  <c r="AQ51" i="62" s="1"/>
  <c r="AP49" i="62"/>
  <c r="AQ49" i="62" s="1"/>
  <c r="AP47" i="62"/>
  <c r="AQ47" i="62" s="1"/>
  <c r="AP45" i="62"/>
  <c r="AQ45" i="62" s="1"/>
  <c r="AP43" i="62"/>
  <c r="AQ43" i="62" s="1"/>
  <c r="AP41" i="62"/>
  <c r="AQ41" i="62" s="1"/>
  <c r="AP39" i="62"/>
  <c r="AQ39" i="62" s="1"/>
  <c r="AP37" i="62"/>
  <c r="AQ37" i="62" s="1"/>
  <c r="AP35" i="62"/>
  <c r="AQ35" i="62" s="1"/>
  <c r="AP33" i="62"/>
  <c r="AQ33" i="62" s="1"/>
  <c r="AP31" i="62"/>
  <c r="AQ31" i="62" s="1"/>
  <c r="AP29" i="62"/>
  <c r="AQ29" i="62" s="1"/>
  <c r="AP27" i="62"/>
  <c r="AQ27" i="62" s="1"/>
  <c r="AP25" i="62"/>
  <c r="AQ25" i="62" s="1"/>
  <c r="AP23" i="62"/>
  <c r="AQ23" i="62" s="1"/>
  <c r="AP21" i="62"/>
  <c r="AQ21" i="62" s="1"/>
  <c r="AP19" i="62"/>
  <c r="AQ19" i="62" s="1"/>
  <c r="AP17" i="62"/>
  <c r="AQ17" i="62" s="1"/>
  <c r="AP15" i="62"/>
  <c r="AQ15" i="62" s="1"/>
  <c r="AP13" i="62"/>
  <c r="AQ13" i="62" s="1"/>
  <c r="AP11" i="62"/>
  <c r="AQ11" i="62" s="1"/>
  <c r="BA6" i="66"/>
  <c r="AZ6" i="66"/>
  <c r="AY6" i="66"/>
  <c r="AX6" i="66"/>
  <c r="AW6" i="66"/>
  <c r="AV6" i="66"/>
  <c r="AU6" i="66"/>
  <c r="AT6" i="66"/>
  <c r="AS6" i="66"/>
  <c r="AR6" i="66"/>
  <c r="AQ6" i="66"/>
  <c r="AP6" i="66"/>
  <c r="AO6" i="66"/>
  <c r="AN6" i="66"/>
  <c r="AM6" i="66"/>
  <c r="AL6" i="66"/>
  <c r="AK6" i="66"/>
  <c r="AJ6" i="66"/>
  <c r="AI6" i="66"/>
  <c r="AH6" i="66"/>
  <c r="AG6" i="66"/>
  <c r="AF6" i="66"/>
  <c r="AE6" i="66"/>
  <c r="AD6" i="66"/>
  <c r="AC6" i="66"/>
  <c r="AB6" i="66"/>
  <c r="AA6" i="66"/>
  <c r="Z6" i="66"/>
  <c r="Y6" i="66"/>
  <c r="X6" i="66"/>
  <c r="W6" i="66"/>
  <c r="BB5" i="66"/>
  <c r="BA5" i="66"/>
  <c r="AZ5" i="66"/>
  <c r="AY5" i="66"/>
  <c r="AX5" i="66"/>
  <c r="AW5" i="66"/>
  <c r="AV5" i="66"/>
  <c r="AU5" i="66"/>
  <c r="AT5" i="66"/>
  <c r="AS5" i="66"/>
  <c r="AR5" i="66"/>
  <c r="AQ5" i="66"/>
  <c r="AP5" i="66"/>
  <c r="AO5" i="66"/>
  <c r="AN5" i="66"/>
  <c r="AM5" i="66"/>
  <c r="AL5" i="66"/>
  <c r="AK5" i="66"/>
  <c r="AJ5" i="66"/>
  <c r="AI5" i="66"/>
  <c r="AH5" i="66"/>
  <c r="AG5" i="66"/>
  <c r="AF5" i="66"/>
  <c r="AE5" i="66"/>
  <c r="AD5" i="66"/>
  <c r="AC5" i="66"/>
  <c r="AB5" i="66"/>
  <c r="AA5" i="66"/>
  <c r="Z5" i="66"/>
  <c r="Y5" i="66"/>
  <c r="X5" i="66"/>
  <c r="W5" i="66"/>
  <c r="Z11" i="65"/>
  <c r="Y11" i="65"/>
  <c r="Z10" i="65"/>
  <c r="Y10" i="65"/>
  <c r="Z9" i="65"/>
  <c r="Y9" i="65"/>
  <c r="Z8" i="65"/>
  <c r="Y8" i="65"/>
  <c r="Z7" i="65"/>
  <c r="Y7" i="65"/>
  <c r="Y6" i="65"/>
  <c r="Z6" i="65"/>
  <c r="AS13" i="62" l="1"/>
  <c r="AS21" i="62"/>
  <c r="AS37" i="62"/>
  <c r="AS69" i="62"/>
  <c r="AS93" i="62"/>
  <c r="AS9" i="62"/>
  <c r="AS30" i="62"/>
  <c r="AS92" i="62"/>
  <c r="AS8" i="62"/>
  <c r="AS50" i="62"/>
  <c r="AS10" i="62"/>
  <c r="AS36" i="62"/>
  <c r="AS15" i="62"/>
  <c r="AS23" i="62"/>
  <c r="AS31" i="62"/>
  <c r="AS39" i="62"/>
  <c r="AS47" i="62"/>
  <c r="AS55" i="62"/>
  <c r="AS63" i="62"/>
  <c r="AS71" i="62"/>
  <c r="AS79" i="62"/>
  <c r="AS87" i="62"/>
  <c r="AS95" i="62"/>
  <c r="AS38" i="62"/>
  <c r="AS70" i="62"/>
  <c r="AS14" i="62"/>
  <c r="AS84" i="62"/>
  <c r="AS6" i="62"/>
  <c r="AS16" i="62"/>
  <c r="AS48" i="62"/>
  <c r="AS80" i="62"/>
  <c r="AS18" i="62"/>
  <c r="AS98" i="62"/>
  <c r="AS58" i="62"/>
  <c r="AS100" i="62"/>
  <c r="AS45" i="62"/>
  <c r="AS53" i="62"/>
  <c r="AS77" i="62"/>
  <c r="AS94" i="62"/>
  <c r="AS40" i="62"/>
  <c r="AS17" i="62"/>
  <c r="AS25" i="62"/>
  <c r="AS33" i="62"/>
  <c r="AS41" i="62"/>
  <c r="AS49" i="62"/>
  <c r="AS57" i="62"/>
  <c r="AS65" i="62"/>
  <c r="AS73" i="62"/>
  <c r="AS81" i="62"/>
  <c r="AS89" i="62"/>
  <c r="AS97" i="62"/>
  <c r="AS46" i="62"/>
  <c r="AS78" i="62"/>
  <c r="AS7" i="62"/>
  <c r="AS88" i="62"/>
  <c r="AS68" i="62"/>
  <c r="AS24" i="62"/>
  <c r="AS56" i="62"/>
  <c r="AS96" i="62"/>
  <c r="AS66" i="62"/>
  <c r="AS90" i="62"/>
  <c r="AS42" i="62"/>
  <c r="AS12" i="62"/>
  <c r="AS29" i="62"/>
  <c r="AS61" i="62"/>
  <c r="AS85" i="62"/>
  <c r="AS62" i="62"/>
  <c r="AS52" i="62"/>
  <c r="AS72" i="62"/>
  <c r="AS74" i="62"/>
  <c r="AS11" i="62"/>
  <c r="AS19" i="62"/>
  <c r="AS27" i="62"/>
  <c r="AS35" i="62"/>
  <c r="AS43" i="62"/>
  <c r="AS51" i="62"/>
  <c r="AS59" i="62"/>
  <c r="AS67" i="62"/>
  <c r="AS75" i="62"/>
  <c r="AS83" i="62"/>
  <c r="AS91" i="62"/>
  <c r="AS99" i="62"/>
  <c r="AS22" i="62"/>
  <c r="AS54" i="62"/>
  <c r="AS86" i="62"/>
  <c r="AS20" i="62"/>
  <c r="AS28" i="62"/>
  <c r="AS44" i="62"/>
  <c r="AS32" i="62"/>
  <c r="AS64" i="62"/>
  <c r="AS60" i="62"/>
  <c r="AS34" i="62"/>
  <c r="AS82" i="62"/>
  <c r="AS26" i="62"/>
  <c r="AS76" i="62"/>
  <c r="BB6" i="66"/>
  <c r="AH44" i="60"/>
  <c r="AH42" i="60"/>
  <c r="AH43" i="60"/>
  <c r="AF46" i="60"/>
  <c r="X46" i="60"/>
  <c r="R46" i="60"/>
  <c r="N46" i="60"/>
  <c r="J46" i="60"/>
  <c r="F46" i="60"/>
  <c r="AH45" i="60"/>
  <c r="AD46" i="60"/>
  <c r="T46" i="60"/>
  <c r="AG38" i="60"/>
  <c r="AF38" i="60"/>
  <c r="AE38" i="60"/>
  <c r="AD38" i="60"/>
  <c r="AC38" i="60"/>
  <c r="AB38" i="60"/>
  <c r="AA38" i="60"/>
  <c r="Z38" i="60"/>
  <c r="Y38" i="60"/>
  <c r="X38" i="60"/>
  <c r="W38" i="60"/>
  <c r="V38" i="60"/>
  <c r="U38" i="60"/>
  <c r="T38" i="60"/>
  <c r="S38" i="60"/>
  <c r="R38" i="60"/>
  <c r="Q38" i="60"/>
  <c r="P38" i="60"/>
  <c r="O38" i="60"/>
  <c r="N38" i="60"/>
  <c r="M38" i="60"/>
  <c r="L38" i="60"/>
  <c r="K38" i="60"/>
  <c r="J38" i="60"/>
  <c r="I38" i="60"/>
  <c r="H38" i="60"/>
  <c r="G38" i="60"/>
  <c r="F38" i="60"/>
  <c r="E38" i="60"/>
  <c r="D38" i="60"/>
  <c r="C38" i="60"/>
  <c r="AH37" i="60"/>
  <c r="C8" i="56"/>
  <c r="BG6" i="66" l="1"/>
  <c r="BH6" i="66" s="1"/>
  <c r="K15" i="58"/>
  <c r="D46" i="60"/>
  <c r="H46" i="60"/>
  <c r="L46" i="60"/>
  <c r="P46" i="60"/>
  <c r="V46" i="60"/>
  <c r="Z46" i="60"/>
  <c r="AB46" i="60"/>
  <c r="AH41" i="60"/>
  <c r="E46" i="60"/>
  <c r="G46" i="60"/>
  <c r="I46" i="60"/>
  <c r="K46" i="60"/>
  <c r="M46" i="60"/>
  <c r="O46" i="60"/>
  <c r="Q46" i="60"/>
  <c r="S46" i="60"/>
  <c r="U46" i="60"/>
  <c r="W46" i="60"/>
  <c r="Y46" i="60"/>
  <c r="AA46" i="60"/>
  <c r="AC46" i="60"/>
  <c r="AE46" i="60"/>
  <c r="AG46" i="60"/>
  <c r="C46" i="60"/>
  <c r="AH40" i="60"/>
  <c r="AH34" i="60"/>
  <c r="AH33" i="60"/>
  <c r="C12" i="66"/>
  <c r="C9" i="66"/>
  <c r="AH46" i="60" l="1"/>
  <c r="AH35" i="60"/>
  <c r="AG13" i="56"/>
  <c r="AF13" i="56"/>
  <c r="AE13" i="56"/>
  <c r="AD13" i="56"/>
  <c r="AC13" i="56"/>
  <c r="AB13" i="56"/>
  <c r="AA13" i="56"/>
  <c r="Z13" i="56"/>
  <c r="Y13" i="56"/>
  <c r="X13" i="56"/>
  <c r="W13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AH8" i="60"/>
  <c r="R7" i="58" s="1"/>
  <c r="AH10" i="60"/>
  <c r="S5" i="58" s="1"/>
  <c r="AH11" i="60"/>
  <c r="S6" i="58" s="1"/>
  <c r="AH12" i="60"/>
  <c r="S7" i="58" s="1"/>
  <c r="AH14" i="60"/>
  <c r="AH15" i="60"/>
  <c r="AH18" i="60"/>
  <c r="U5" i="58" s="1"/>
  <c r="AH19" i="60"/>
  <c r="U6" i="58" s="1"/>
  <c r="AH22" i="60"/>
  <c r="V5" i="58" s="1"/>
  <c r="AH23" i="60"/>
  <c r="V6" i="58" s="1"/>
  <c r="AH24" i="60"/>
  <c r="V7" i="58" s="1"/>
  <c r="AH26" i="60"/>
  <c r="W5" i="58" s="1"/>
  <c r="AH27" i="60"/>
  <c r="W6" i="58" s="1"/>
  <c r="AH28" i="60"/>
  <c r="W7" i="58" s="1"/>
  <c r="AI24" i="62"/>
  <c r="AI23" i="62"/>
  <c r="AI22" i="62"/>
  <c r="AI21" i="62"/>
  <c r="AI20" i="62"/>
  <c r="AI19" i="62"/>
  <c r="AI18" i="62"/>
  <c r="AI17" i="62"/>
  <c r="AI16" i="62"/>
  <c r="AI15" i="62"/>
  <c r="AI14" i="62"/>
  <c r="AI13" i="62"/>
  <c r="AI12" i="62"/>
  <c r="AI11" i="62"/>
  <c r="AI10" i="62"/>
  <c r="AI9" i="62"/>
  <c r="AI8" i="62"/>
  <c r="AI7" i="62"/>
  <c r="AI6" i="62"/>
  <c r="AH8" i="61"/>
  <c r="AH7" i="61"/>
  <c r="C9" i="65" s="1"/>
  <c r="AH6" i="61"/>
  <c r="C13" i="56"/>
  <c r="C14" i="56" s="1"/>
  <c r="D6" i="56" s="1"/>
  <c r="AH23" i="56"/>
  <c r="AH22" i="56"/>
  <c r="AH21" i="56"/>
  <c r="AH20" i="56"/>
  <c r="AH18" i="56"/>
  <c r="AH17" i="56"/>
  <c r="AH16" i="56"/>
  <c r="AH12" i="56"/>
  <c r="AH11" i="56"/>
  <c r="AH10" i="56"/>
  <c r="AH9" i="56"/>
  <c r="AH7" i="56"/>
  <c r="X7" i="58" l="1"/>
  <c r="T6" i="58"/>
  <c r="T5" i="58"/>
  <c r="I6" i="58"/>
  <c r="C6" i="66"/>
  <c r="C6" i="65"/>
  <c r="G6" i="58"/>
  <c r="C12" i="65"/>
  <c r="AA9" i="65"/>
  <c r="AA10" i="65"/>
  <c r="AA8" i="65"/>
  <c r="AA6" i="65"/>
  <c r="AA11" i="65"/>
  <c r="AA7" i="65"/>
  <c r="C15" i="65"/>
  <c r="C15" i="66"/>
  <c r="C18" i="64"/>
  <c r="Y7" i="64"/>
  <c r="AH38" i="60"/>
  <c r="AH36" i="60"/>
  <c r="D8" i="56"/>
  <c r="D14" i="56"/>
  <c r="E6" i="56" s="1"/>
  <c r="AH13" i="56"/>
  <c r="C15" i="63" s="1"/>
  <c r="C30" i="60" l="1"/>
  <c r="D30" i="60" l="1"/>
  <c r="E8" i="56"/>
  <c r="E14" i="56"/>
  <c r="F6" i="56" s="1"/>
  <c r="E30" i="60" l="1"/>
  <c r="F14" i="56"/>
  <c r="G6" i="56" s="1"/>
  <c r="F8" i="56"/>
  <c r="G14" i="56" l="1"/>
  <c r="H6" i="56" s="1"/>
  <c r="G8" i="56"/>
  <c r="F30" i="60"/>
  <c r="H8" i="56" l="1"/>
  <c r="H14" i="56"/>
  <c r="I6" i="56" s="1"/>
  <c r="G30" i="60"/>
  <c r="H30" i="60" l="1"/>
  <c r="I14" i="56" l="1"/>
  <c r="J6" i="56" s="1"/>
  <c r="I8" i="56"/>
  <c r="I30" i="60" l="1"/>
  <c r="J14" i="56" l="1"/>
  <c r="K6" i="56" s="1"/>
  <c r="J8" i="56"/>
  <c r="J30" i="60" l="1"/>
  <c r="K14" i="56"/>
  <c r="L6" i="56" s="1"/>
  <c r="K8" i="56"/>
  <c r="K30" i="60" l="1"/>
  <c r="L14" i="56"/>
  <c r="M6" i="56" s="1"/>
  <c r="L8" i="56"/>
  <c r="M14" i="56" l="1"/>
  <c r="N6" i="56" s="1"/>
  <c r="M8" i="56"/>
  <c r="L30" i="60"/>
  <c r="M30" i="60" l="1"/>
  <c r="N14" i="56"/>
  <c r="O6" i="56" s="1"/>
  <c r="N8" i="56"/>
  <c r="O14" i="56" l="1"/>
  <c r="P6" i="56" s="1"/>
  <c r="O8" i="56"/>
  <c r="N30" i="60"/>
  <c r="P14" i="56" l="1"/>
  <c r="Q6" i="56" s="1"/>
  <c r="P8" i="56"/>
  <c r="O30" i="60"/>
  <c r="Q14" i="56" l="1"/>
  <c r="R6" i="56" s="1"/>
  <c r="Q8" i="56"/>
  <c r="P30" i="60"/>
  <c r="R14" i="56" l="1"/>
  <c r="S6" i="56" s="1"/>
  <c r="R8" i="56"/>
  <c r="Q30" i="60"/>
  <c r="S14" i="56" l="1"/>
  <c r="T6" i="56" s="1"/>
  <c r="S8" i="56"/>
  <c r="R30" i="60"/>
  <c r="T14" i="56" l="1"/>
  <c r="U6" i="56" s="1"/>
  <c r="T8" i="56"/>
  <c r="S30" i="60"/>
  <c r="U14" i="56" l="1"/>
  <c r="V6" i="56" s="1"/>
  <c r="U8" i="56"/>
  <c r="T30" i="60"/>
  <c r="V14" i="56" l="1"/>
  <c r="W6" i="56" s="1"/>
  <c r="V8" i="56"/>
  <c r="U30" i="60"/>
  <c r="W14" i="56" l="1"/>
  <c r="X6" i="56" s="1"/>
  <c r="W8" i="56"/>
  <c r="V30" i="60"/>
  <c r="X14" i="56" l="1"/>
  <c r="Y6" i="56" s="1"/>
  <c r="X8" i="56"/>
  <c r="W30" i="60"/>
  <c r="Y14" i="56" l="1"/>
  <c r="Z6" i="56" s="1"/>
  <c r="Y8" i="56"/>
  <c r="X30" i="60"/>
  <c r="Z8" i="56" l="1"/>
  <c r="Z14" i="56"/>
  <c r="AA6" i="56" s="1"/>
  <c r="Y30" i="60"/>
  <c r="AA8" i="56" l="1"/>
  <c r="AA14" i="56"/>
  <c r="AB6" i="56" s="1"/>
  <c r="Z30" i="60"/>
  <c r="AB14" i="56" l="1"/>
  <c r="AC6" i="56" s="1"/>
  <c r="AB8" i="56"/>
  <c r="AA30" i="60"/>
  <c r="AC14" i="56" l="1"/>
  <c r="AD6" i="56" s="1"/>
  <c r="AC8" i="56"/>
  <c r="AB30" i="60"/>
  <c r="AC30" i="60" l="1"/>
  <c r="AD14" i="56"/>
  <c r="AE6" i="56" s="1"/>
  <c r="AD8" i="56"/>
  <c r="AD30" i="60" l="1"/>
  <c r="AE8" i="56"/>
  <c r="AE14" i="56"/>
  <c r="AF6" i="56" s="1"/>
  <c r="AF8" i="56" l="1"/>
  <c r="AF14" i="56"/>
  <c r="AG6" i="56" s="1"/>
  <c r="AE30" i="60"/>
  <c r="AF30" i="60" l="1"/>
  <c r="AG14" i="56" l="1"/>
  <c r="C6" i="63" s="1"/>
  <c r="AG8" i="56"/>
  <c r="AH6" i="56"/>
  <c r="AH8" i="56" s="1"/>
  <c r="AH14" i="56" l="1"/>
  <c r="C6" i="58" l="1"/>
  <c r="C12" i="63"/>
  <c r="C9" i="63"/>
  <c r="AH7" i="60"/>
  <c r="Y6" i="64" s="1"/>
  <c r="AH6" i="60"/>
  <c r="Y5" i="64" s="1"/>
  <c r="Y8" i="64" l="1"/>
  <c r="AA5" i="64" s="1"/>
  <c r="R6" i="58"/>
  <c r="X6" i="58" s="1"/>
  <c r="C15" i="64"/>
  <c r="R5" i="58"/>
  <c r="X5" i="58" s="1"/>
  <c r="C12" i="64"/>
  <c r="AG30" i="60"/>
  <c r="C9" i="64" s="1"/>
  <c r="AA7" i="64" l="1"/>
  <c r="Y13" i="64"/>
  <c r="Y12" i="64"/>
  <c r="Y11" i="64"/>
  <c r="AA6" i="64"/>
  <c r="AA8" i="64" s="1"/>
  <c r="AH30" i="60"/>
  <c r="AH32" i="60"/>
  <c r="Z5" i="64" s="1"/>
  <c r="E6" i="58" l="1"/>
  <c r="C6" i="64"/>
  <c r="Z12" i="64"/>
  <c r="Z13" i="64"/>
  <c r="Z11" i="64"/>
  <c r="Z7" i="64"/>
  <c r="Z6" i="64"/>
  <c r="Z8" i="64" l="1"/>
  <c r="Z14" i="64"/>
  <c r="BG7" i="66" l="1"/>
  <c r="BH7" i="66" s="1"/>
  <c r="BG15" i="66"/>
  <c r="BH15" i="66" s="1"/>
  <c r="BG14" i="66"/>
  <c r="BH14" i="66" s="1"/>
  <c r="BG13" i="66"/>
  <c r="BH13" i="66" s="1"/>
  <c r="BG12" i="66"/>
  <c r="BH12" i="66" s="1"/>
  <c r="BG9" i="66"/>
  <c r="BH9" i="66" s="1"/>
  <c r="BG11" i="66"/>
  <c r="BH11" i="66" s="1"/>
  <c r="BG10" i="66"/>
  <c r="BH10" i="66" s="1"/>
  <c r="BG8" i="66"/>
  <c r="BH8" i="66" s="1"/>
</calcChain>
</file>

<file path=xl/sharedStrings.xml><?xml version="1.0" encoding="utf-8"?>
<sst xmlns="http://schemas.openxmlformats.org/spreadsheetml/2006/main" count="286" uniqueCount="257">
  <si>
    <t>Dúvidas? Clique nos Links presentes em toda a planilha para ver vídeos explicativos sobre o método, preenchimento e análise de cada aba!</t>
  </si>
  <si>
    <t>Passo 1</t>
  </si>
  <si>
    <t>Passo 2</t>
  </si>
  <si>
    <t>Passo 3</t>
  </si>
  <si>
    <t>Passo 4</t>
  </si>
  <si>
    <t>Planilha de Plano de Negócios</t>
  </si>
  <si>
    <t>Planilha de Estudo de Viabilidade Econômica</t>
  </si>
  <si>
    <t>Planilha de Análise SWOT</t>
  </si>
  <si>
    <t>Planilha de Planejamento Estratégico</t>
  </si>
  <si>
    <t>IMPORTANTE: SIGA O PASSO A PASSO DE PREENCHIMENTO</t>
  </si>
  <si>
    <t>1. Como desbloquear as abas da planilha?</t>
  </si>
  <si>
    <t>2. Como inserir a logo da minha empresa?</t>
  </si>
  <si>
    <r>
      <t xml:space="preserve">Vá na guia superior </t>
    </r>
    <r>
      <rPr>
        <b/>
        <sz val="12"/>
        <rFont val="Calibri"/>
        <family val="2"/>
        <scheme val="minor"/>
      </rPr>
      <t>REVISÃO</t>
    </r>
    <r>
      <rPr>
        <sz val="12"/>
        <color theme="1" tint="0.249977111117893"/>
        <rFont val="Calibri"/>
        <family val="2"/>
        <scheme val="minor"/>
      </rPr>
      <t xml:space="preserve"> e, dentro do grupo de alterações escolha a opção </t>
    </r>
    <r>
      <rPr>
        <b/>
        <sz val="12"/>
        <rFont val="Calibri"/>
        <family val="2"/>
        <scheme val="minor"/>
      </rPr>
      <t>DESPROTEGER</t>
    </r>
    <r>
      <rPr>
        <sz val="12"/>
        <color theme="1" tint="0.249977111117893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PLANILHA.</t>
    </r>
    <r>
      <rPr>
        <sz val="12"/>
        <color theme="1" tint="0.249977111117893"/>
        <rFont val="Calibri"/>
        <family val="2"/>
        <scheme val="minor"/>
      </rPr>
      <t xml:space="preserve"> As planilhas não possuem senhas, o bloqueio erve apenas para melhorar seu uso. Veja mais aqui - ajuda.luz.vc/article/100-como-desproteger-uma-planilha-da-luz</t>
    </r>
  </si>
  <si>
    <r>
      <t xml:space="preserve">Com a aba desbloqueada, vá na guia </t>
    </r>
    <r>
      <rPr>
        <b/>
        <sz val="12"/>
        <rFont val="Calibri"/>
        <family val="2"/>
        <scheme val="minor"/>
      </rPr>
      <t>INSERIR</t>
    </r>
    <r>
      <rPr>
        <sz val="12"/>
        <color theme="1" tint="0.249977111117893"/>
        <rFont val="Calibri"/>
        <family val="2"/>
        <scheme val="minor"/>
      </rPr>
      <t xml:space="preserve"> e, dentro do grupo </t>
    </r>
    <r>
      <rPr>
        <b/>
        <sz val="12"/>
        <rFont val="Calibri"/>
        <family val="2"/>
        <scheme val="minor"/>
      </rPr>
      <t>ILUSTRAÇÕES</t>
    </r>
    <r>
      <rPr>
        <sz val="12"/>
        <color theme="1" tint="0.249977111117893"/>
        <rFont val="Calibri"/>
        <family val="2"/>
        <scheme val="minor"/>
      </rPr>
      <t xml:space="preserve"> escolha a opção </t>
    </r>
    <r>
      <rPr>
        <b/>
        <sz val="12"/>
        <rFont val="Calibri"/>
        <family val="2"/>
        <scheme val="minor"/>
      </rPr>
      <t>IMAGENS.</t>
    </r>
    <r>
      <rPr>
        <sz val="12"/>
        <color theme="1" tint="0.249977111117893"/>
        <rFont val="Calibri"/>
        <family val="2"/>
        <scheme val="minor"/>
      </rPr>
      <t xml:space="preserve"> Basta selecionar o arquivo com a sua logo, posicionar e redimensionar como quiser. Veja mais nesse link - ajuda.luz.vc/article/91-como-retirar-ou-mudar-a-logo-de-sua-planilha</t>
    </r>
  </si>
  <si>
    <t>3. Como adicionar mais linhas nos lançamentos?</t>
  </si>
  <si>
    <r>
      <t xml:space="preserve">Recomendamos que você </t>
    </r>
    <r>
      <rPr>
        <b/>
        <sz val="12"/>
        <rFont val="Calibri"/>
        <family val="2"/>
        <scheme val="minor"/>
      </rPr>
      <t>utilize apenas a ESTRUTURA ATUAL</t>
    </r>
    <r>
      <rPr>
        <sz val="12"/>
        <color theme="1" tint="0.249977111117893"/>
        <rFont val="Calibri"/>
        <family val="2"/>
        <scheme val="minor"/>
      </rPr>
      <t>, já que diversas fórmulas estão vinculadas aos intervalos já criadosmos. Se precisar fazer alterações, recomendo que veja detalhes nesse link - http://ajuda.luz.vc/article/101-como-adicionar-mais-linhas-nos-lancamentos-da-planilha-de-fluxo-de-caixa</t>
    </r>
  </si>
  <si>
    <t>4. Como redimensiono uma coluna ou linha da planilha?</t>
  </si>
  <si>
    <t>Com a planilha desbloqueada(ver pergunta 1), clique sobre o número da linha com o botão diretiro e escolha a opção altura da linha no caso das linhas ou na letra da coluna com o botão direito e escolha a opção largura da coluna no caso de colunas.</t>
  </si>
  <si>
    <t>6. Como mudo a moeda da planilha?</t>
  </si>
  <si>
    <r>
      <t xml:space="preserve">Selecione os campos que deseja mudar a moeda. Clique com o botão direito escolha a opção </t>
    </r>
    <r>
      <rPr>
        <b/>
        <sz val="12"/>
        <rFont val="Calibri"/>
        <family val="2"/>
        <scheme val="minor"/>
      </rPr>
      <t>FORMATAR CÉLULAS</t>
    </r>
    <r>
      <rPr>
        <sz val="12"/>
        <color theme="1" tint="0.249977111117893"/>
        <rFont val="Calibri"/>
        <family val="2"/>
        <scheme val="minor"/>
      </rPr>
      <t xml:space="preserve">. Altere o símbolo para o formato que desejar na guia </t>
    </r>
    <r>
      <rPr>
        <b/>
        <sz val="12"/>
        <rFont val="Calibri"/>
        <family val="2"/>
        <scheme val="minor"/>
      </rPr>
      <t>NÚMERO.</t>
    </r>
    <r>
      <rPr>
        <sz val="12"/>
        <rFont val="Calibri"/>
        <family val="2"/>
        <scheme val="minor"/>
      </rPr>
      <t xml:space="preserve"> </t>
    </r>
    <r>
      <rPr>
        <sz val="12"/>
        <color theme="1" tint="0.34998626667073579"/>
        <rFont val="Calibri"/>
        <family val="2"/>
        <scheme val="minor"/>
      </rPr>
      <t>Veja mais nesse link - http://blog.luz.vc/excel/como-transformar-valores-excel-de-real-para-dolar-euro-ou-kwanza/</t>
    </r>
  </si>
  <si>
    <t>Pacote com 9 Planilhas Financeiras</t>
  </si>
  <si>
    <t>A LUZ é uma empresa especializada no desenvolvimento de produtos digitais para empresas. Desde 2005 ajudamos empresários e gestores a vencer seus desafios em suas respectivas áreas de trabalho. Conheça um pouco mais da LUZ e descubra como podemos ajudar!</t>
  </si>
  <si>
    <t>5. Como faço para usar as listas de seleção dos dashboards no Mac?</t>
  </si>
  <si>
    <t xml:space="preserve">Para usar a qualquer lista em uma caixa de combinação (caixa para seleção dos meses ou do plano de contas) no Excel para Mac, basta clicar e pressionar na caixa, escolher o item desejado e soltar o botão. Se você tentar dar apenas um clique, a lista não funcionará. </t>
  </si>
  <si>
    <t>Médicos</t>
  </si>
  <si>
    <t>Enfermeiros</t>
  </si>
  <si>
    <t>Funcionários de Limpeza</t>
  </si>
  <si>
    <t>Funcionários da cozinha</t>
  </si>
  <si>
    <t>Funcionários da lavanderia</t>
  </si>
  <si>
    <t>Outros Funcionários</t>
  </si>
  <si>
    <t>Leitos</t>
  </si>
  <si>
    <t>Quartos</t>
  </si>
  <si>
    <t>Total</t>
  </si>
  <si>
    <t>Admissão</t>
  </si>
  <si>
    <t>Altas</t>
  </si>
  <si>
    <t>Transferências</t>
  </si>
  <si>
    <t>Óbitos &lt; 24 hs</t>
  </si>
  <si>
    <t>Óbitos &gt; 24 hs</t>
  </si>
  <si>
    <t>Total Saídas</t>
  </si>
  <si>
    <t>Paciente - Dia</t>
  </si>
  <si>
    <t>Café paciente</t>
  </si>
  <si>
    <t>Café acompanhate</t>
  </si>
  <si>
    <t>Café funcionário</t>
  </si>
  <si>
    <t>Lanche paciente (m)</t>
  </si>
  <si>
    <t>Lanche acompanhante</t>
  </si>
  <si>
    <t>Lanche funcionário</t>
  </si>
  <si>
    <t>Almoço acompanhante</t>
  </si>
  <si>
    <t>Almoço funcionário</t>
  </si>
  <si>
    <t>Lanche paciente (t)</t>
  </si>
  <si>
    <t>Jantar paciente</t>
  </si>
  <si>
    <t>Jantar acompanhante</t>
  </si>
  <si>
    <t>Jantar funcionário</t>
  </si>
  <si>
    <t>Lanche paciente (n)</t>
  </si>
  <si>
    <t>Ceia funcionário (n)</t>
  </si>
  <si>
    <t>Total de Refeições</t>
  </si>
  <si>
    <t>Roupa Recebida</t>
  </si>
  <si>
    <t>Roupa Lavada</t>
  </si>
  <si>
    <t>Reprocessada</t>
  </si>
  <si>
    <t>N.º Cirurgia Eletiva</t>
  </si>
  <si>
    <t>N.º Cirurgia Emergência</t>
  </si>
  <si>
    <t>N.º de Partos Normais</t>
  </si>
  <si>
    <t>N.º de Cesárias</t>
  </si>
  <si>
    <t>Média de Pacientes Por Dia</t>
  </si>
  <si>
    <t>Taxa de Ocupação</t>
  </si>
  <si>
    <t>Pac. Passaram Mês Ant.</t>
  </si>
  <si>
    <t>Taxa de Mortalidade Hospitalar</t>
  </si>
  <si>
    <t>Kg de Alim. Preparados</t>
  </si>
  <si>
    <t>Almoço Paciente</t>
  </si>
  <si>
    <t>Qtd de Refeições</t>
  </si>
  <si>
    <t>Média de Refeições Dia</t>
  </si>
  <si>
    <t>Qtd de Kilos de Roupa Suja</t>
  </si>
  <si>
    <t>Qtd de Kilos de Roupa Lavada</t>
  </si>
  <si>
    <t>Funcionários por Kilo de Roupa</t>
  </si>
  <si>
    <t>Taxa de Reprocessamento</t>
  </si>
  <si>
    <t>Gasto Total</t>
  </si>
  <si>
    <t>Hospital</t>
  </si>
  <si>
    <t>Mês</t>
  </si>
  <si>
    <t>Ano</t>
  </si>
  <si>
    <t>Janeiro</t>
  </si>
  <si>
    <t>Hospital Exemplo</t>
  </si>
  <si>
    <t/>
  </si>
  <si>
    <t>Item</t>
  </si>
  <si>
    <t>Quantidade</t>
  </si>
  <si>
    <t>Ocupação inicial</t>
  </si>
  <si>
    <t>Qtd Refeições - Pacientes</t>
  </si>
  <si>
    <t>Qtd Refeições - Acompanhantes</t>
  </si>
  <si>
    <t>Qtd Refeições - Funcionários</t>
  </si>
  <si>
    <t>Café</t>
  </si>
  <si>
    <t>Lanche (m)</t>
  </si>
  <si>
    <t>Almoço</t>
  </si>
  <si>
    <t>Lanche (t)</t>
  </si>
  <si>
    <t>Lanche (n)</t>
  </si>
  <si>
    <t>Jantar</t>
  </si>
  <si>
    <t>Paciente</t>
  </si>
  <si>
    <t>Acompanhante</t>
  </si>
  <si>
    <t>Funcionário</t>
  </si>
  <si>
    <t>Kg de Alim. Café</t>
  </si>
  <si>
    <t>Kg de Alim. Lanche (m)</t>
  </si>
  <si>
    <t>Kg de Alim. Almoço</t>
  </si>
  <si>
    <t>Kg de Alim. Lanche (t)</t>
  </si>
  <si>
    <t>Kg de Alim. Jantar</t>
  </si>
  <si>
    <t>Kg de Alim. Lanche (n)</t>
  </si>
  <si>
    <t>Kg Desperdiçados Café</t>
  </si>
  <si>
    <t>Kg Desperdiçados Lanche (m)</t>
  </si>
  <si>
    <t>Kg Desperdiçados Almoço</t>
  </si>
  <si>
    <t>Kg Desperdiçados Lanche (t)</t>
  </si>
  <si>
    <t>Kg Desperdiçados Jantar</t>
  </si>
  <si>
    <t>Kg Desperdiçados Lanche (n)</t>
  </si>
  <si>
    <t>Kg Alim. Desperdiçados</t>
  </si>
  <si>
    <t>Qtdade</t>
  </si>
  <si>
    <t>Preparados</t>
  </si>
  <si>
    <t>Desperdiçados</t>
  </si>
  <si>
    <t>Alimentos Preparados x Desperdiçados (Kg)</t>
  </si>
  <si>
    <t>Alimentos Desperdiçados (%)</t>
  </si>
  <si>
    <t>Ocupação Inicial x Total Saídas</t>
  </si>
  <si>
    <t>Kilos de Roupa Recebida X Lavada</t>
  </si>
  <si>
    <t>Funcionários por Kilo de Roupa Recebida</t>
  </si>
  <si>
    <t>Roupa Recebida X Lavada X Reprocessada (Kg)</t>
  </si>
  <si>
    <t>Gasto Total (R$)</t>
  </si>
  <si>
    <t>Ranking</t>
  </si>
  <si>
    <t>Tipo_RK</t>
  </si>
  <si>
    <t>Caros</t>
  </si>
  <si>
    <t>Utilizados</t>
  </si>
  <si>
    <t>Atendimentos</t>
  </si>
  <si>
    <t>Top_RK</t>
  </si>
  <si>
    <t>Linha</t>
  </si>
  <si>
    <t>Medicamentos</t>
  </si>
  <si>
    <t xml:space="preserve">Top 10 Medicamentos mais </t>
  </si>
  <si>
    <t>abacavir</t>
  </si>
  <si>
    <t>acetazolamida</t>
  </si>
  <si>
    <t>aciclovir</t>
  </si>
  <si>
    <t>adapaleno</t>
  </si>
  <si>
    <t>adenosina</t>
  </si>
  <si>
    <t>agomelatina</t>
  </si>
  <si>
    <t>albendazol</t>
  </si>
  <si>
    <t>alcaftadina</t>
  </si>
  <si>
    <t>benzilpenicilina</t>
  </si>
  <si>
    <t>benzoato</t>
  </si>
  <si>
    <t>betaistina</t>
  </si>
  <si>
    <t>betametasona</t>
  </si>
  <si>
    <t>betametsona</t>
  </si>
  <si>
    <t>bezafibrato</t>
  </si>
  <si>
    <t>bicalutamida</t>
  </si>
  <si>
    <t>bifonazol</t>
  </si>
  <si>
    <t>bilastina</t>
  </si>
  <si>
    <t>bimatoprosta</t>
  </si>
  <si>
    <t>caspofungina</t>
  </si>
  <si>
    <t>cefalexina</t>
  </si>
  <si>
    <t>cefalotina</t>
  </si>
  <si>
    <t>cefazolina</t>
  </si>
  <si>
    <t>daunorrubicina</t>
  </si>
  <si>
    <t>decitabina</t>
  </si>
  <si>
    <t>deferasirox</t>
  </si>
  <si>
    <t>deferoxamina</t>
  </si>
  <si>
    <t>deflazacorte</t>
  </si>
  <si>
    <t>degarelix</t>
  </si>
  <si>
    <t>deslanósido</t>
  </si>
  <si>
    <t>desloratadina</t>
  </si>
  <si>
    <t>desmopressina</t>
  </si>
  <si>
    <t>epirrubicina</t>
  </si>
  <si>
    <t>eribulina</t>
  </si>
  <si>
    <t>eritromicina</t>
  </si>
  <si>
    <t>erlotinibe</t>
  </si>
  <si>
    <t>ertapeném</t>
  </si>
  <si>
    <t>escitalopram</t>
  </si>
  <si>
    <t>escopolamina</t>
  </si>
  <si>
    <t>esilato</t>
  </si>
  <si>
    <t>esmolol</t>
  </si>
  <si>
    <t>fampridina</t>
  </si>
  <si>
    <t>felodipino</t>
  </si>
  <si>
    <t>fenazopiridina</t>
  </si>
  <si>
    <t>fenilbutazona</t>
  </si>
  <si>
    <t>fenitoína</t>
  </si>
  <si>
    <t>fenobarbital</t>
  </si>
  <si>
    <t>fenofibrato</t>
  </si>
  <si>
    <t>fenoterol</t>
  </si>
  <si>
    <t>glimepirida</t>
  </si>
  <si>
    <t>glipizida</t>
  </si>
  <si>
    <t>gosserrelina</t>
  </si>
  <si>
    <t>granisetrona</t>
  </si>
  <si>
    <t>griseofulvina</t>
  </si>
  <si>
    <t>guaifenesina</t>
  </si>
  <si>
    <t>haloperidol</t>
  </si>
  <si>
    <t>halotano</t>
  </si>
  <si>
    <t>hidralazina</t>
  </si>
  <si>
    <t>hidroclorotiazida</t>
  </si>
  <si>
    <t>hidrocortisona</t>
  </si>
  <si>
    <t>hidroxicloroquina</t>
  </si>
  <si>
    <t>hidroxiuréia</t>
  </si>
  <si>
    <t>ibandronato</t>
  </si>
  <si>
    <t>ibrutinibe</t>
  </si>
  <si>
    <t>ibuprofeno</t>
  </si>
  <si>
    <t>icatibanto</t>
  </si>
  <si>
    <t>idarrubicina</t>
  </si>
  <si>
    <t>ifosfamida</t>
  </si>
  <si>
    <t>imatinib</t>
  </si>
  <si>
    <t>imipramina</t>
  </si>
  <si>
    <t>imiquimode</t>
  </si>
  <si>
    <t>lacidipino</t>
  </si>
  <si>
    <t>lacosamida</t>
  </si>
  <si>
    <t>lamivudina</t>
  </si>
  <si>
    <t>lamotrigina</t>
  </si>
  <si>
    <t>lansoprazol</t>
  </si>
  <si>
    <t>lapatinibe</t>
  </si>
  <si>
    <t>latanoprosta</t>
  </si>
  <si>
    <t>manidipino</t>
  </si>
  <si>
    <t>maraviroque</t>
  </si>
  <si>
    <t>mebendazol</t>
  </si>
  <si>
    <t>mebeverina</t>
  </si>
  <si>
    <t>mebutato</t>
  </si>
  <si>
    <t>meclizina</t>
  </si>
  <si>
    <t>medroxiprogesterona</t>
  </si>
  <si>
    <t>nifedipino</t>
  </si>
  <si>
    <t>nilotinibe</t>
  </si>
  <si>
    <t>nimesulida</t>
  </si>
  <si>
    <t>olmesartana</t>
  </si>
  <si>
    <t>olodaterol</t>
  </si>
  <si>
    <t>olopatadina</t>
  </si>
  <si>
    <t>paracetamol</t>
  </si>
  <si>
    <t>parecoxibe</t>
  </si>
  <si>
    <t>raltegravir</t>
  </si>
  <si>
    <t>ramipril</t>
  </si>
  <si>
    <t>Medicamento</t>
  </si>
  <si>
    <t>Roupa Lavada X Reprocessada (%)</t>
  </si>
  <si>
    <t>Gasto Total (Medicamentos)</t>
  </si>
  <si>
    <t>Pacientes por Dia</t>
  </si>
  <si>
    <t>Refeições</t>
  </si>
  <si>
    <t>Percentual de Refeições</t>
  </si>
  <si>
    <t xml:space="preserve">+ Caros        </t>
  </si>
  <si>
    <t>+ Utilizados</t>
  </si>
  <si>
    <t>Top 10 Medicamentos</t>
  </si>
  <si>
    <r>
      <t xml:space="preserve">PLANILHA DE </t>
    </r>
    <r>
      <rPr>
        <b/>
        <sz val="40"/>
        <color rgb="FF333333"/>
        <rFont val="Calibri (Corpo)"/>
      </rPr>
      <t>INDICADORES HOSPITALARES 4.0</t>
    </r>
  </si>
  <si>
    <t>CADASTRO</t>
  </si>
  <si>
    <t>Cadastre o número de Funcionários, Leitos, Quartos, Período e Nome do Hospital</t>
  </si>
  <si>
    <t>CONTROLE HOSPITALAR</t>
  </si>
  <si>
    <t>Essa aba da planilha permite o registro dos dados sobre Paciente, Nurtrição, Lavanderia e Medicamentos</t>
  </si>
  <si>
    <t>INDICADORES HOSPITALARES</t>
  </si>
  <si>
    <t>Encontra-se nesta aba os Indicadores correspondentes a Paciente, Nutrição, Lavanderia e Medicamentos</t>
  </si>
  <si>
    <t>DASHBOARD</t>
  </si>
  <si>
    <t>Os dashboards são painéis de controle organizados em uma única página. Nessa planilha você pode analisar 4 diferentes</t>
  </si>
  <si>
    <t>comobox nut2</t>
  </si>
  <si>
    <t>Mês de Análise</t>
  </si>
  <si>
    <t>Ano de Análise</t>
  </si>
  <si>
    <t>Nome</t>
  </si>
  <si>
    <t>Consultas Especializadas</t>
  </si>
  <si>
    <t>Consultas Urg. e Emerg.</t>
  </si>
  <si>
    <t>Consultas em Obs. 24h</t>
  </si>
  <si>
    <t>Censo Diário</t>
  </si>
  <si>
    <t>Em Kg</t>
  </si>
  <si>
    <t>Proced. Ambulatoriais</t>
  </si>
  <si>
    <t>Preço Unitário</t>
  </si>
  <si>
    <t>Taxa de Permanência (em dias)</t>
  </si>
  <si>
    <t>Taxa de Ocupação (por leito por dia)</t>
  </si>
  <si>
    <t>Refeições/dia</t>
  </si>
  <si>
    <t>Qtd de Medicamentos adquiridos</t>
  </si>
  <si>
    <t>Média de edicamentos adquiridos/Dia</t>
  </si>
  <si>
    <t>Gasto Médio de Medicamentos/Dia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</si>
</sst>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.00"/>
    <numFmt numFmtId="165" formatCode="&quot;R$&quot;#,##0.00"/>
    <numFmt numFmtId="166" formatCode="&quot;R$&quot;\ #,##0"/>
    <numFmt numFmtId="167" formatCode="0.0%"/>
  </numFmts>
  <fonts count="4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1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8"/>
      <color rgb="FF333333"/>
      <name val="Calibri"/>
      <family val="2"/>
      <scheme val="minor"/>
    </font>
    <font>
      <sz val="26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24"/>
      <color rgb="FFFFFF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40"/>
      <color rgb="FF333333"/>
      <name val="Calibri (Corpo)"/>
    </font>
    <font>
      <b/>
      <sz val="12"/>
      <color theme="1"/>
      <name val="Calibri (Corpo)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3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32"/>
      <color rgb="FF40404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32"/>
      <color theme="1" tint="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4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5B03E"/>
        <bgColor indexed="64"/>
      </patternFill>
    </fill>
    <fill>
      <patternFill patternType="solid">
        <fgColor rgb="FFF0462E"/>
        <bgColor indexed="64"/>
      </patternFill>
    </fill>
  </fills>
  <borders count="1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/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23" fillId="0" borderId="0" applyFont="0" applyFill="0" applyBorder="0" applyAlignment="0" applyProtection="0"/>
  </cellStyleXfs>
  <cellXfs count="177">
    <xf numFmtId="0" fontId="0" fillId="0" borderId="0" xfId="0"/>
    <xf numFmtId="0" fontId="0" fillId="2" borderId="0" xfId="0" applyFill="1" applyProtection="1"/>
    <xf numFmtId="0" fontId="0" fillId="4" borderId="0" xfId="0" applyFill="1" applyBorder="1" applyProtection="1"/>
    <xf numFmtId="0" fontId="7" fillId="4" borderId="0" xfId="1" applyFont="1" applyFill="1" applyBorder="1" applyAlignment="1" applyProtection="1">
      <alignment horizontal="center" vertical="center" wrapText="1"/>
    </xf>
    <xf numFmtId="0" fontId="5" fillId="4" borderId="0" xfId="1" applyFont="1" applyFill="1" applyBorder="1" applyAlignment="1" applyProtection="1">
      <alignment horizontal="center" vertical="center"/>
    </xf>
    <xf numFmtId="0" fontId="5" fillId="4" borderId="0" xfId="0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2" borderId="0" xfId="0" applyFill="1" applyAlignment="1" applyProtection="1">
      <alignment horizontal="right" indent="1"/>
    </xf>
    <xf numFmtId="0" fontId="7" fillId="0" borderId="0" xfId="1" applyFont="1" applyFill="1" applyBorder="1" applyAlignment="1" applyProtection="1">
      <alignment horizontal="center" vertical="center" wrapText="1"/>
    </xf>
    <xf numFmtId="0" fontId="5" fillId="0" borderId="0" xfId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0" fillId="0" borderId="0" xfId="0" applyFill="1" applyProtection="1"/>
    <xf numFmtId="0" fontId="0" fillId="0" borderId="0" xfId="0" applyProtection="1"/>
    <xf numFmtId="0" fontId="9" fillId="4" borderId="0" xfId="1" applyFont="1" applyFill="1" applyAlignment="1" applyProtection="1">
      <alignment horizontal="center" vertical="center"/>
    </xf>
    <xf numFmtId="0" fontId="8" fillId="0" borderId="0" xfId="0" applyFont="1" applyAlignment="1" applyProtection="1">
      <alignment vertical="center" wrapText="1"/>
    </xf>
    <xf numFmtId="0" fontId="18" fillId="0" borderId="0" xfId="0" applyFont="1" applyAlignment="1" applyProtection="1">
      <alignment wrapText="1"/>
    </xf>
    <xf numFmtId="0" fontId="14" fillId="0" borderId="0" xfId="0" applyFont="1" applyBorder="1" applyAlignment="1" applyProtection="1">
      <alignment horizontal="left" vertical="center" indent="1"/>
    </xf>
    <xf numFmtId="0" fontId="13" fillId="0" borderId="0" xfId="0" applyFont="1" applyFill="1" applyBorder="1" applyAlignment="1" applyProtection="1">
      <alignment horizontal="left" vertical="center" wrapText="1" indent="1"/>
    </xf>
    <xf numFmtId="0" fontId="0" fillId="0" borderId="0" xfId="0" applyFill="1" applyBorder="1" applyAlignment="1" applyProtection="1">
      <alignment horizontal="left" indent="1"/>
    </xf>
    <xf numFmtId="0" fontId="11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vertical="center" wrapText="1"/>
    </xf>
    <xf numFmtId="0" fontId="0" fillId="0" borderId="0" xfId="0" applyFill="1" applyAlignment="1" applyProtection="1"/>
    <xf numFmtId="0" fontId="0" fillId="0" borderId="0" xfId="0" applyAlignment="1" applyProtection="1"/>
    <xf numFmtId="0" fontId="19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vertical="center"/>
    </xf>
    <xf numFmtId="0" fontId="0" fillId="3" borderId="1" xfId="0" applyFill="1" applyBorder="1" applyProtection="1"/>
    <xf numFmtId="0" fontId="0" fillId="2" borderId="0" xfId="0" applyFill="1" applyProtection="1">
      <protection locked="0"/>
    </xf>
    <xf numFmtId="0" fontId="10" fillId="3" borderId="1" xfId="0" applyFont="1" applyFill="1" applyBorder="1" applyAlignment="1" applyProtection="1">
      <alignment horizontal="left" vertical="center" indent="1"/>
    </xf>
    <xf numFmtId="0" fontId="9" fillId="4" borderId="0" xfId="1" applyFont="1" applyFill="1" applyAlignment="1" applyProtection="1">
      <alignment horizontal="left" vertical="center" indent="1"/>
      <protection locked="0"/>
    </xf>
    <xf numFmtId="0" fontId="10" fillId="0" borderId="0" xfId="0" applyFont="1" applyAlignment="1" applyProtection="1">
      <alignment horizontal="left" vertical="center" indent="1"/>
      <protection locked="0"/>
    </xf>
    <xf numFmtId="0" fontId="0" fillId="2" borderId="0" xfId="0" applyFill="1" applyProtection="1"/>
    <xf numFmtId="0" fontId="6" fillId="0" borderId="0" xfId="1" applyAlignment="1" applyProtection="1">
      <alignment horizontal="left" vertical="center"/>
    </xf>
    <xf numFmtId="0" fontId="0" fillId="2" borderId="0" xfId="0" applyFill="1" applyProtection="1"/>
    <xf numFmtId="0" fontId="7" fillId="0" borderId="1" xfId="0" applyFont="1" applyFill="1" applyBorder="1" applyAlignment="1" applyProtection="1">
      <alignment horizontal="left" vertical="center" wrapText="1" indent="1"/>
      <protection locked="0"/>
    </xf>
    <xf numFmtId="0" fontId="0" fillId="2" borderId="0" xfId="0" applyFill="1" applyProtection="1"/>
    <xf numFmtId="0" fontId="25" fillId="5" borderId="5" xfId="0" applyFont="1" applyFill="1" applyBorder="1" applyAlignment="1" applyProtection="1">
      <alignment horizontal="left" vertical="center" wrapText="1" indent="1"/>
    </xf>
    <xf numFmtId="0" fontId="26" fillId="0" borderId="0" xfId="0" applyFont="1" applyFill="1" applyBorder="1" applyProtection="1"/>
    <xf numFmtId="0" fontId="26" fillId="0" borderId="0" xfId="0" applyFont="1" applyFill="1" applyBorder="1" applyAlignment="1" applyProtection="1">
      <alignment horizontal="center"/>
    </xf>
    <xf numFmtId="0" fontId="27" fillId="0" borderId="0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left" indent="1"/>
    </xf>
    <xf numFmtId="0" fontId="0" fillId="0" borderId="0" xfId="0" applyAlignment="1" applyProtection="1">
      <alignment horizontal="left" indent="1"/>
    </xf>
    <xf numFmtId="0" fontId="24" fillId="0" borderId="0" xfId="0" applyFont="1" applyAlignment="1" applyProtection="1">
      <alignment horizontal="left" indent="1"/>
    </xf>
    <xf numFmtId="0" fontId="0" fillId="0" borderId="0" xfId="0" applyFont="1" applyFill="1" applyAlignment="1" applyProtection="1">
      <alignment horizontal="left" indent="1"/>
    </xf>
    <xf numFmtId="0" fontId="0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165" fontId="5" fillId="0" borderId="0" xfId="0" applyNumberFormat="1" applyFont="1" applyAlignment="1" applyProtection="1">
      <alignment horizontal="center"/>
    </xf>
    <xf numFmtId="0" fontId="5" fillId="0" borderId="0" xfId="0" applyFont="1" applyAlignment="1" applyProtection="1">
      <alignment horizontal="left" indent="1"/>
    </xf>
    <xf numFmtId="0" fontId="0" fillId="0" borderId="0" xfId="0" applyFont="1" applyAlignment="1" applyProtection="1">
      <alignment horizontal="left" indent="1"/>
    </xf>
    <xf numFmtId="0" fontId="7" fillId="0" borderId="0" xfId="0" applyFont="1" applyAlignment="1" applyProtection="1">
      <alignment horizontal="left" indent="1"/>
    </xf>
    <xf numFmtId="0" fontId="7" fillId="0" borderId="0" xfId="0" applyFont="1" applyFill="1" applyBorder="1" applyAlignment="1" applyProtection="1">
      <alignment horizontal="left" indent="1"/>
    </xf>
    <xf numFmtId="0" fontId="0" fillId="0" borderId="0" xfId="0" applyFont="1" applyFill="1" applyBorder="1" applyAlignment="1" applyProtection="1">
      <alignment horizontal="left" indent="1"/>
    </xf>
    <xf numFmtId="0" fontId="0" fillId="0" borderId="0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left" indent="1"/>
    </xf>
    <xf numFmtId="0" fontId="0" fillId="0" borderId="0" xfId="0" applyFont="1" applyBorder="1" applyAlignment="1" applyProtection="1">
      <alignment horizontal="left" indent="1"/>
    </xf>
    <xf numFmtId="0" fontId="7" fillId="0" borderId="0" xfId="0" applyFont="1" applyFill="1" applyBorder="1" applyAlignment="1" applyProtection="1"/>
    <xf numFmtId="0" fontId="0" fillId="2" borderId="0" xfId="0" applyFill="1" applyProtection="1"/>
    <xf numFmtId="0" fontId="32" fillId="0" borderId="0" xfId="0" applyFont="1" applyAlignment="1" applyProtection="1">
      <alignment horizontal="center"/>
    </xf>
    <xf numFmtId="0" fontId="16" fillId="2" borderId="0" xfId="0" applyFont="1" applyFill="1" applyProtection="1"/>
    <xf numFmtId="0" fontId="16" fillId="4" borderId="0" xfId="0" applyFont="1" applyFill="1" applyBorder="1" applyProtection="1"/>
    <xf numFmtId="0" fontId="16" fillId="0" borderId="0" xfId="0" applyFont="1" applyFill="1" applyBorder="1" applyProtection="1"/>
    <xf numFmtId="0" fontId="16" fillId="0" borderId="0" xfId="0" applyFont="1" applyAlignment="1" applyProtection="1">
      <alignment horizontal="center"/>
    </xf>
    <xf numFmtId="0" fontId="0" fillId="2" borderId="0" xfId="0" applyFill="1" applyProtection="1"/>
    <xf numFmtId="0" fontId="35" fillId="0" borderId="0" xfId="0" applyFont="1" applyFill="1" applyBorder="1" applyProtection="1"/>
    <xf numFmtId="0" fontId="36" fillId="0" borderId="0" xfId="0" applyFont="1" applyFill="1" applyBorder="1" applyAlignment="1" applyProtection="1">
      <alignment vertical="center"/>
    </xf>
    <xf numFmtId="0" fontId="37" fillId="0" borderId="0" xfId="0" applyFont="1" applyFill="1" applyBorder="1" applyProtection="1"/>
    <xf numFmtId="166" fontId="38" fillId="0" borderId="0" xfId="0" applyNumberFormat="1" applyFont="1" applyFill="1" applyBorder="1" applyProtection="1"/>
    <xf numFmtId="0" fontId="38" fillId="0" borderId="0" xfId="0" applyFont="1" applyFill="1" applyBorder="1" applyProtection="1"/>
    <xf numFmtId="0" fontId="5" fillId="0" borderId="0" xfId="0" applyFont="1" applyFill="1" applyBorder="1" applyProtection="1"/>
    <xf numFmtId="0" fontId="0" fillId="0" borderId="0" xfId="0" applyFill="1" applyBorder="1" applyAlignment="1" applyProtection="1">
      <alignment horizontal="right" indent="2"/>
    </xf>
    <xf numFmtId="167" fontId="39" fillId="0" borderId="0" xfId="3" applyNumberFormat="1" applyFont="1" applyFill="1" applyBorder="1" applyAlignment="1" applyProtection="1">
      <alignment horizontal="right" vertical="center" indent="2"/>
    </xf>
    <xf numFmtId="3" fontId="37" fillId="0" borderId="0" xfId="0" applyNumberFormat="1" applyFont="1" applyFill="1" applyBorder="1" applyProtection="1"/>
    <xf numFmtId="0" fontId="5" fillId="2" borderId="0" xfId="0" applyFont="1" applyFill="1" applyProtection="1"/>
    <xf numFmtId="0" fontId="5" fillId="4" borderId="0" xfId="0" applyFont="1" applyFill="1" applyBorder="1" applyProtection="1"/>
    <xf numFmtId="3" fontId="5" fillId="0" borderId="0" xfId="0" applyNumberFormat="1" applyFont="1" applyFill="1" applyBorder="1" applyProtection="1"/>
    <xf numFmtId="1" fontId="5" fillId="0" borderId="0" xfId="0" applyNumberFormat="1" applyFont="1" applyFill="1" applyBorder="1" applyProtection="1"/>
    <xf numFmtId="0" fontId="5" fillId="2" borderId="0" xfId="0" applyFont="1" applyFill="1" applyAlignment="1" applyProtection="1">
      <alignment horizontal="left"/>
    </xf>
    <xf numFmtId="0" fontId="5" fillId="4" borderId="0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/>
    </xf>
    <xf numFmtId="0" fontId="27" fillId="0" borderId="0" xfId="0" applyFont="1" applyFill="1" applyBorder="1" applyAlignment="1" applyProtection="1">
      <alignment horizontal="left"/>
    </xf>
    <xf numFmtId="2" fontId="27" fillId="0" borderId="0" xfId="0" applyNumberFormat="1" applyFont="1" applyFill="1" applyBorder="1" applyAlignment="1" applyProtection="1">
      <alignment horizontal="center"/>
    </xf>
    <xf numFmtId="0" fontId="27" fillId="0" borderId="0" xfId="0" applyNumberFormat="1" applyFont="1" applyFill="1" applyBorder="1" applyAlignment="1" applyProtection="1">
      <alignment horizontal="center"/>
    </xf>
    <xf numFmtId="0" fontId="5" fillId="0" borderId="0" xfId="0" applyFont="1" applyAlignment="1" applyProtection="1">
      <alignment horizontal="left"/>
    </xf>
    <xf numFmtId="2" fontId="5" fillId="0" borderId="0" xfId="0" applyNumberFormat="1" applyFont="1" applyAlignment="1" applyProtection="1">
      <alignment horizontal="center"/>
    </xf>
    <xf numFmtId="4" fontId="5" fillId="0" borderId="0" xfId="0" applyNumberFormat="1" applyFont="1" applyAlignment="1" applyProtection="1">
      <alignment horizontal="center"/>
    </xf>
    <xf numFmtId="3" fontId="5" fillId="0" borderId="0" xfId="0" applyNumberFormat="1" applyFont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40" fillId="0" borderId="0" xfId="0" applyFont="1" applyFill="1" applyBorder="1" applyProtection="1"/>
    <xf numFmtId="3" fontId="40" fillId="0" borderId="0" xfId="0" applyNumberFormat="1" applyFont="1" applyFill="1" applyBorder="1" applyProtection="1"/>
    <xf numFmtId="0" fontId="0" fillId="2" borderId="0" xfId="0" applyFill="1" applyProtection="1"/>
    <xf numFmtId="0" fontId="31" fillId="0" borderId="0" xfId="0" applyFont="1" applyFill="1" applyBorder="1" applyAlignment="1" applyProtection="1">
      <alignment horizontal="left" vertical="center" indent="1"/>
    </xf>
    <xf numFmtId="0" fontId="26" fillId="0" borderId="6" xfId="0" applyFont="1" applyFill="1" applyBorder="1" applyAlignment="1" applyProtection="1">
      <alignment horizontal="left" vertical="center" indent="1"/>
      <protection locked="0"/>
    </xf>
    <xf numFmtId="0" fontId="26" fillId="0" borderId="6" xfId="0" applyFont="1" applyFill="1" applyBorder="1" applyAlignment="1" applyProtection="1">
      <alignment horizontal="left" vertical="center" wrapText="1" inden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16" fillId="0" borderId="0" xfId="0" applyFont="1" applyFill="1" applyBorder="1" applyProtection="1">
      <protection locked="0"/>
    </xf>
    <xf numFmtId="0" fontId="5" fillId="0" borderId="0" xfId="0" applyFont="1" applyProtection="1"/>
    <xf numFmtId="0" fontId="0" fillId="2" borderId="0" xfId="0" applyFill="1" applyProtection="1"/>
    <xf numFmtId="0" fontId="24" fillId="6" borderId="12" xfId="0" applyFont="1" applyFill="1" applyBorder="1" applyAlignment="1" applyProtection="1">
      <alignment horizontal="left" vertical="center" wrapText="1" indent="1"/>
    </xf>
    <xf numFmtId="0" fontId="24" fillId="6" borderId="0" xfId="0" applyFont="1" applyFill="1" applyBorder="1" applyAlignment="1" applyProtection="1">
      <alignment horizontal="left" vertical="center" wrapText="1" indent="1"/>
    </xf>
    <xf numFmtId="0" fontId="24" fillId="7" borderId="12" xfId="0" applyFont="1" applyFill="1" applyBorder="1" applyAlignment="1" applyProtection="1">
      <alignment horizontal="left" vertical="center" wrapText="1" indent="1"/>
    </xf>
    <xf numFmtId="0" fontId="24" fillId="7" borderId="0" xfId="0" applyFont="1" applyFill="1" applyBorder="1" applyAlignment="1" applyProtection="1">
      <alignment horizontal="left" vertical="center" wrapText="1" indent="1"/>
    </xf>
    <xf numFmtId="0" fontId="8" fillId="0" borderId="0" xfId="0" applyFont="1" applyAlignment="1" applyProtection="1">
      <alignment horizontal="left" vertical="center" wrapText="1"/>
    </xf>
    <xf numFmtId="0" fontId="3" fillId="0" borderId="0" xfId="0" applyFont="1" applyAlignment="1" applyProtection="1">
      <alignment horizontal="left" vertical="center" wrapText="1"/>
    </xf>
    <xf numFmtId="0" fontId="21" fillId="0" borderId="0" xfId="0" applyFont="1" applyAlignment="1" applyProtection="1">
      <alignment horizontal="left" vertical="center" wrapText="1"/>
    </xf>
    <xf numFmtId="0" fontId="2" fillId="0" borderId="2" xfId="0" applyFont="1" applyBorder="1" applyAlignment="1" applyProtection="1">
      <alignment horizontal="left" vertical="center" wrapText="1" indent="1"/>
    </xf>
    <xf numFmtId="0" fontId="3" fillId="0" borderId="3" xfId="0" applyFont="1" applyBorder="1" applyAlignment="1" applyProtection="1">
      <alignment horizontal="left" vertical="center" wrapText="1" indent="1"/>
    </xf>
    <xf numFmtId="0" fontId="3" fillId="0" borderId="4" xfId="0" applyFont="1" applyBorder="1" applyAlignment="1" applyProtection="1">
      <alignment horizontal="left" vertical="center" wrapText="1" indent="1"/>
    </xf>
    <xf numFmtId="0" fontId="4" fillId="0" borderId="0" xfId="0" applyFont="1" applyAlignment="1" applyProtection="1">
      <alignment horizontal="left" vertical="center" wrapText="1" indent="1"/>
    </xf>
    <xf numFmtId="0" fontId="1" fillId="0" borderId="0" xfId="0" applyFont="1" applyAlignment="1" applyProtection="1">
      <alignment horizontal="left" vertical="center" wrapText="1" indent="1"/>
    </xf>
    <xf numFmtId="0" fontId="12" fillId="0" borderId="0" xfId="0" applyFont="1" applyAlignment="1" applyProtection="1">
      <alignment horizontal="left" vertical="center" wrapText="1" indent="1"/>
    </xf>
    <xf numFmtId="0" fontId="25" fillId="5" borderId="5" xfId="0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/>
    </xf>
    <xf numFmtId="0" fontId="26" fillId="0" borderId="14" xfId="0" applyFont="1" applyFill="1" applyBorder="1" applyAlignment="1" applyProtection="1">
      <alignment horizontal="left" vertical="center" wrapText="1" indent="1"/>
      <protection locked="0"/>
    </xf>
    <xf numFmtId="0" fontId="26" fillId="0" borderId="15" xfId="0" applyFont="1" applyFill="1" applyBorder="1" applyAlignment="1" applyProtection="1">
      <alignment horizontal="left" vertical="center" wrapText="1" indent="1"/>
      <protection locked="0"/>
    </xf>
    <xf numFmtId="0" fontId="25" fillId="5" borderId="16" xfId="0" applyFont="1" applyFill="1" applyBorder="1" applyAlignment="1" applyProtection="1">
      <alignment horizontal="left" vertical="center" wrapText="1" indent="1"/>
    </xf>
    <xf numFmtId="0" fontId="25" fillId="5" borderId="17" xfId="0" applyFont="1" applyFill="1" applyBorder="1" applyAlignment="1" applyProtection="1">
      <alignment horizontal="left" vertical="center" wrapText="1" indent="1"/>
    </xf>
    <xf numFmtId="0" fontId="35" fillId="0" borderId="0" xfId="0" applyFont="1" applyFill="1" applyBorder="1" applyAlignment="1" applyProtection="1">
      <alignment vertical="center"/>
    </xf>
    <xf numFmtId="0" fontId="41" fillId="0" borderId="7" xfId="0" applyFont="1" applyFill="1" applyBorder="1" applyAlignment="1" applyProtection="1">
      <alignment horizontal="center" vertical="center"/>
    </xf>
    <xf numFmtId="0" fontId="41" fillId="0" borderId="7" xfId="0" applyFont="1" applyFill="1" applyBorder="1" applyAlignment="1" applyProtection="1">
      <alignment vertical="center"/>
    </xf>
    <xf numFmtId="0" fontId="37" fillId="0" borderId="0" xfId="0" applyFont="1" applyFill="1" applyBorder="1" applyAlignment="1" applyProtection="1">
      <alignment vertical="center"/>
    </xf>
    <xf numFmtId="0" fontId="41" fillId="0" borderId="7" xfId="0" applyFont="1" applyFill="1" applyBorder="1" applyAlignment="1" applyProtection="1">
      <alignment horizontal="left" vertical="center" indent="1"/>
    </xf>
    <xf numFmtId="3" fontId="26" fillId="0" borderId="6" xfId="0" applyNumberFormat="1" applyFont="1" applyFill="1" applyBorder="1" applyAlignment="1" applyProtection="1">
      <alignment horizontal="center" vertical="center"/>
      <protection locked="0"/>
    </xf>
    <xf numFmtId="3" fontId="26" fillId="3" borderId="6" xfId="0" applyNumberFormat="1" applyFont="1" applyFill="1" applyBorder="1" applyAlignment="1">
      <alignment horizontal="left" vertical="center" indent="1"/>
    </xf>
    <xf numFmtId="3" fontId="26" fillId="3" borderId="6" xfId="0" applyNumberFormat="1" applyFont="1" applyFill="1" applyBorder="1" applyAlignment="1">
      <alignment horizontal="center" vertical="center"/>
    </xf>
    <xf numFmtId="3" fontId="26" fillId="3" borderId="6" xfId="0" applyNumberFormat="1" applyFont="1" applyFill="1" applyBorder="1" applyAlignment="1" applyProtection="1">
      <alignment horizontal="center" vertical="center"/>
      <protection locked="0"/>
    </xf>
    <xf numFmtId="3" fontId="26" fillId="3" borderId="6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/>
      <protection locked="0"/>
    </xf>
    <xf numFmtId="3" fontId="26" fillId="0" borderId="6" xfId="0" applyNumberFormat="1" applyFont="1" applyFill="1" applyBorder="1" applyAlignment="1" applyProtection="1">
      <alignment horizontal="left" vertical="center" indent="1"/>
      <protection locked="0"/>
    </xf>
    <xf numFmtId="164" fontId="26" fillId="0" borderId="6" xfId="0" applyNumberFormat="1" applyFont="1" applyFill="1" applyBorder="1" applyAlignment="1" applyProtection="1">
      <alignment horizontal="left" vertical="center" indent="1"/>
      <protection locked="0"/>
    </xf>
    <xf numFmtId="166" fontId="26" fillId="3" borderId="6" xfId="0" applyNumberFormat="1" applyFont="1" applyFill="1" applyBorder="1" applyAlignment="1" applyProtection="1">
      <alignment horizontal="left" vertical="center" indent="1"/>
    </xf>
    <xf numFmtId="0" fontId="41" fillId="0" borderId="0" xfId="0" applyFont="1" applyFill="1" applyBorder="1" applyAlignment="1" applyProtection="1">
      <alignment horizontal="left" vertical="center" indent="1"/>
    </xf>
    <xf numFmtId="0" fontId="41" fillId="0" borderId="0" xfId="0" applyFont="1" applyFill="1" applyBorder="1" applyAlignment="1" applyProtection="1">
      <alignment horizontal="left" vertical="center" indent="1"/>
    </xf>
    <xf numFmtId="0" fontId="26" fillId="0" borderId="0" xfId="0" applyFont="1" applyFill="1" applyBorder="1" applyAlignment="1" applyProtection="1">
      <alignment vertical="center"/>
    </xf>
    <xf numFmtId="0" fontId="41" fillId="0" borderId="0" xfId="0" applyFont="1" applyFill="1" applyBorder="1" applyAlignment="1" applyProtection="1">
      <alignment horizontal="left" vertical="center"/>
    </xf>
    <xf numFmtId="0" fontId="27" fillId="0" borderId="0" xfId="0" applyFont="1" applyFill="1" applyBorder="1" applyAlignment="1" applyProtection="1">
      <alignment vertical="center"/>
    </xf>
    <xf numFmtId="0" fontId="41" fillId="0" borderId="0" xfId="0" applyFont="1" applyFill="1" applyBorder="1" applyAlignment="1" applyProtection="1">
      <alignment horizontal="left" vertical="center"/>
    </xf>
    <xf numFmtId="0" fontId="28" fillId="0" borderId="0" xfId="0" applyFont="1" applyFill="1" applyBorder="1" applyAlignment="1" applyProtection="1">
      <alignment horizontal="left" vertical="center"/>
    </xf>
    <xf numFmtId="0" fontId="29" fillId="0" borderId="0" xfId="0" applyFont="1" applyFill="1" applyBorder="1" applyAlignment="1" applyProtection="1">
      <alignment horizontal="left" vertical="center"/>
    </xf>
    <xf numFmtId="0" fontId="29" fillId="0" borderId="0" xfId="0" applyFont="1" applyFill="1" applyBorder="1" applyAlignment="1" applyProtection="1">
      <alignment vertical="center"/>
    </xf>
    <xf numFmtId="0" fontId="26" fillId="0" borderId="0" xfId="0" applyFont="1" applyFill="1" applyBorder="1" applyAlignment="1" applyProtection="1">
      <alignment horizontal="center" vertical="center"/>
    </xf>
    <xf numFmtId="0" fontId="27" fillId="0" borderId="0" xfId="0" applyFont="1" applyFill="1" applyBorder="1" applyAlignment="1" applyProtection="1">
      <alignment horizontal="center" vertical="center"/>
    </xf>
    <xf numFmtId="165" fontId="27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vertical="center"/>
    </xf>
    <xf numFmtId="0" fontId="31" fillId="0" borderId="0" xfId="0" applyFont="1" applyFill="1" applyBorder="1" applyAlignment="1" applyProtection="1">
      <alignment horizontal="left" vertical="center"/>
    </xf>
    <xf numFmtId="3" fontId="30" fillId="3" borderId="1" xfId="0" applyNumberFormat="1" applyFont="1" applyFill="1" applyBorder="1" applyAlignment="1" applyProtection="1">
      <alignment horizontal="center" vertical="center"/>
    </xf>
    <xf numFmtId="4" fontId="33" fillId="3" borderId="1" xfId="3" applyNumberFormat="1" applyFont="1" applyFill="1" applyBorder="1" applyAlignment="1" applyProtection="1">
      <alignment horizontal="center" vertical="center" wrapText="1"/>
    </xf>
    <xf numFmtId="4" fontId="30" fillId="3" borderId="1" xfId="3" applyNumberFormat="1" applyFont="1" applyFill="1" applyBorder="1" applyAlignment="1" applyProtection="1">
      <alignment horizontal="center" vertical="center" wrapText="1"/>
    </xf>
    <xf numFmtId="10" fontId="30" fillId="3" borderId="1" xfId="3" applyNumberFormat="1" applyFont="1" applyFill="1" applyBorder="1" applyAlignment="1" applyProtection="1">
      <alignment horizontal="center" vertical="center" wrapText="1"/>
    </xf>
    <xf numFmtId="0" fontId="36" fillId="0" borderId="0" xfId="0" applyFont="1" applyFill="1" applyBorder="1" applyAlignment="1" applyProtection="1">
      <alignment horizontal="left" vertical="center" indent="1"/>
    </xf>
    <xf numFmtId="0" fontId="42" fillId="0" borderId="0" xfId="0" applyFont="1" applyFill="1" applyBorder="1" applyAlignment="1" applyProtection="1">
      <alignment horizontal="left" indent="1"/>
    </xf>
    <xf numFmtId="0" fontId="42" fillId="0" borderId="0" xfId="0" applyFont="1" applyFill="1" applyBorder="1" applyProtection="1"/>
    <xf numFmtId="0" fontId="35" fillId="0" borderId="0" xfId="0" applyFont="1" applyFill="1" applyBorder="1" applyAlignment="1" applyProtection="1">
      <alignment horizontal="center"/>
    </xf>
    <xf numFmtId="0" fontId="43" fillId="0" borderId="0" xfId="0" applyFont="1" applyFill="1" applyBorder="1" applyAlignment="1" applyProtection="1">
      <alignment horizontal="center"/>
    </xf>
    <xf numFmtId="0" fontId="37" fillId="0" borderId="0" xfId="0" applyFont="1" applyFill="1" applyBorder="1" applyAlignment="1" applyProtection="1">
      <alignment horizontal="center"/>
    </xf>
    <xf numFmtId="0" fontId="37" fillId="0" borderId="0" xfId="0" applyFont="1" applyFill="1" applyBorder="1" applyAlignment="1" applyProtection="1">
      <alignment horizontal="left"/>
    </xf>
    <xf numFmtId="2" fontId="37" fillId="0" borderId="0" xfId="0" applyNumberFormat="1" applyFont="1" applyFill="1" applyBorder="1" applyAlignment="1" applyProtection="1">
      <alignment horizontal="center"/>
    </xf>
    <xf numFmtId="0" fontId="37" fillId="0" borderId="0" xfId="0" applyNumberFormat="1" applyFont="1" applyFill="1" applyBorder="1" applyAlignment="1" applyProtection="1">
      <alignment horizontal="center"/>
    </xf>
    <xf numFmtId="0" fontId="42" fillId="0" borderId="0" xfId="0" applyFont="1" applyFill="1" applyBorder="1" applyAlignment="1" applyProtection="1"/>
    <xf numFmtId="0" fontId="37" fillId="0" borderId="0" xfId="0" applyFont="1" applyAlignment="1" applyProtection="1">
      <alignment horizontal="left"/>
    </xf>
    <xf numFmtId="2" fontId="37" fillId="0" borderId="0" xfId="0" applyNumberFormat="1" applyFont="1" applyAlignment="1" applyProtection="1">
      <alignment horizontal="center"/>
    </xf>
    <xf numFmtId="165" fontId="37" fillId="0" borderId="0" xfId="0" applyNumberFormat="1" applyFont="1" applyFill="1" applyBorder="1" applyAlignment="1" applyProtection="1">
      <alignment horizontal="center"/>
    </xf>
    <xf numFmtId="3" fontId="44" fillId="3" borderId="1" xfId="0" applyNumberFormat="1" applyFont="1" applyFill="1" applyBorder="1" applyAlignment="1" applyProtection="1">
      <alignment horizontal="center" vertical="center"/>
    </xf>
    <xf numFmtId="0" fontId="37" fillId="0" borderId="0" xfId="0" applyFont="1" applyAlignment="1" applyProtection="1">
      <alignment horizontal="center"/>
    </xf>
    <xf numFmtId="4" fontId="37" fillId="0" borderId="0" xfId="0" applyNumberFormat="1" applyFont="1" applyAlignment="1" applyProtection="1">
      <alignment horizontal="center"/>
    </xf>
    <xf numFmtId="4" fontId="30" fillId="3" borderId="1" xfId="0" applyNumberFormat="1" applyFont="1" applyFill="1" applyBorder="1" applyAlignment="1" applyProtection="1">
      <alignment horizontal="center" vertical="center"/>
    </xf>
    <xf numFmtId="0" fontId="37" fillId="0" borderId="0" xfId="0" applyFont="1" applyAlignment="1" applyProtection="1">
      <alignment horizontal="left" indent="1"/>
    </xf>
    <xf numFmtId="0" fontId="41" fillId="0" borderId="0" xfId="0" applyFont="1" applyFill="1" applyBorder="1" applyProtection="1"/>
    <xf numFmtId="166" fontId="30" fillId="3" borderId="1" xfId="0" applyNumberFormat="1" applyFont="1" applyFill="1" applyBorder="1" applyAlignment="1" applyProtection="1">
      <alignment horizontal="center" vertical="center"/>
    </xf>
    <xf numFmtId="164" fontId="30" fillId="3" borderId="1" xfId="0" applyNumberFormat="1" applyFont="1" applyFill="1" applyBorder="1" applyAlignment="1" applyProtection="1">
      <alignment horizontal="center" vertical="center"/>
    </xf>
    <xf numFmtId="4" fontId="33" fillId="3" borderId="8" xfId="0" applyNumberFormat="1" applyFont="1" applyFill="1" applyBorder="1" applyAlignment="1" applyProtection="1">
      <alignment horizontal="center" vertical="center"/>
    </xf>
    <xf numFmtId="3" fontId="30" fillId="3" borderId="8" xfId="0" applyNumberFormat="1" applyFont="1" applyFill="1" applyBorder="1" applyAlignment="1" applyProtection="1">
      <alignment horizontal="center" vertical="center"/>
    </xf>
    <xf numFmtId="166" fontId="30" fillId="3" borderId="9" xfId="0" applyNumberFormat="1" applyFont="1" applyFill="1" applyBorder="1" applyAlignment="1" applyProtection="1">
      <alignment horizontal="center" vertical="center"/>
    </xf>
    <xf numFmtId="166" fontId="30" fillId="3" borderId="11" xfId="0" applyNumberFormat="1" applyFont="1" applyFill="1" applyBorder="1" applyAlignment="1" applyProtection="1">
      <alignment horizontal="center" vertical="center"/>
    </xf>
    <xf numFmtId="166" fontId="30" fillId="3" borderId="10" xfId="0" applyNumberFormat="1" applyFont="1" applyFill="1" applyBorder="1" applyAlignment="1" applyProtection="1">
      <alignment horizontal="center" vertical="center"/>
    </xf>
    <xf numFmtId="0" fontId="41" fillId="0" borderId="0" xfId="0" applyFont="1" applyFill="1" applyBorder="1" applyAlignment="1" applyProtection="1">
      <alignment vertical="center"/>
    </xf>
    <xf numFmtId="0" fontId="34" fillId="3" borderId="1" xfId="0" quotePrefix="1" applyFont="1" applyFill="1" applyBorder="1" applyAlignment="1" applyProtection="1">
      <alignment horizontal="center" vertical="center"/>
    </xf>
    <xf numFmtId="0" fontId="24" fillId="7" borderId="13" xfId="0" applyFont="1" applyFill="1" applyBorder="1" applyAlignment="1" applyProtection="1">
      <alignment horizontal="left" vertical="center" wrapText="1" indent="1"/>
    </xf>
  </cellXfs>
  <cellStyles count="4">
    <cellStyle name="Hiperlink" xfId="1" builtinId="8"/>
    <cellStyle name="Hiperlink Visitado" xfId="2" builtinId="9" hidden="1"/>
    <cellStyle name="Normal" xfId="0" builtinId="0"/>
    <cellStyle name="Porcentagem" xfId="3" builtinId="5"/>
  </cellStyles>
  <dxfs count="6">
    <dxf>
      <font>
        <b/>
        <i val="0"/>
        <color rgb="FF55B03E"/>
      </font>
    </dxf>
    <dxf>
      <font>
        <b/>
        <i val="0"/>
        <color rgb="FFF0462E"/>
      </font>
    </dxf>
    <dxf>
      <font>
        <color theme="0"/>
      </font>
      <fill>
        <patternFill>
          <bgColor rgb="FF55B03E"/>
        </patternFill>
      </fill>
    </dxf>
    <dxf>
      <font>
        <color theme="0"/>
      </font>
      <fill>
        <patternFill>
          <bgColor rgb="FFF0462E"/>
        </patternFill>
      </fill>
    </dxf>
    <dxf>
      <font>
        <color rgb="FFF0462E"/>
      </font>
      <fill>
        <patternFill patternType="none">
          <bgColor auto="1"/>
        </patternFill>
      </fill>
    </dxf>
    <dxf>
      <font>
        <color rgb="FF55B03E"/>
      </font>
      <fill>
        <patternFill patternType="none">
          <bgColor auto="1"/>
        </patternFill>
      </fill>
    </dxf>
  </dxfs>
  <tableStyles count="0" defaultTableStyle="TableStyleMedium9" defaultPivotStyle="PivotStyleMedium7"/>
  <colors>
    <mruColors>
      <color rgb="FF55B03E"/>
      <color rgb="FFF0462E"/>
      <color rgb="FF6699CC"/>
      <color rgb="FF404040"/>
      <color rgb="FFFBBD00"/>
      <color rgb="FFD9D9D9"/>
      <color rgb="FFADDEA2"/>
      <color rgb="FFFFE79B"/>
      <color rgb="FFF8ACA2"/>
      <color rgb="FF42E7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'PAC1'!$B$7</c:f>
              <c:strCache>
                <c:ptCount val="1"/>
                <c:pt idx="0">
                  <c:v>Admissão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'PAC1'!$C$7:$AG$7</c:f>
              <c:numCache>
                <c:formatCode>#,##0</c:formatCode>
                <c:ptCount val="31"/>
                <c:pt idx="0">
                  <c:v>22</c:v>
                </c:pt>
                <c:pt idx="1">
                  <c:v>12</c:v>
                </c:pt>
                <c:pt idx="2">
                  <c:v>9</c:v>
                </c:pt>
                <c:pt idx="3">
                  <c:v>13</c:v>
                </c:pt>
                <c:pt idx="4">
                  <c:v>23</c:v>
                </c:pt>
                <c:pt idx="5">
                  <c:v>12</c:v>
                </c:pt>
                <c:pt idx="6">
                  <c:v>12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22</c:v>
                </c:pt>
                <c:pt idx="11">
                  <c:v>32</c:v>
                </c:pt>
                <c:pt idx="12">
                  <c:v>3</c:v>
                </c:pt>
                <c:pt idx="13">
                  <c:v>12</c:v>
                </c:pt>
                <c:pt idx="14">
                  <c:v>15</c:v>
                </c:pt>
                <c:pt idx="15">
                  <c:v>6</c:v>
                </c:pt>
                <c:pt idx="16">
                  <c:v>12</c:v>
                </c:pt>
                <c:pt idx="17">
                  <c:v>18</c:v>
                </c:pt>
                <c:pt idx="18">
                  <c:v>19</c:v>
                </c:pt>
                <c:pt idx="19">
                  <c:v>5</c:v>
                </c:pt>
                <c:pt idx="20">
                  <c:v>5</c:v>
                </c:pt>
                <c:pt idx="21">
                  <c:v>11</c:v>
                </c:pt>
                <c:pt idx="22">
                  <c:v>12</c:v>
                </c:pt>
                <c:pt idx="23">
                  <c:v>6</c:v>
                </c:pt>
                <c:pt idx="24">
                  <c:v>9</c:v>
                </c:pt>
                <c:pt idx="25">
                  <c:v>20</c:v>
                </c:pt>
                <c:pt idx="26">
                  <c:v>18</c:v>
                </c:pt>
                <c:pt idx="27">
                  <c:v>2</c:v>
                </c:pt>
                <c:pt idx="28">
                  <c:v>12</c:v>
                </c:pt>
                <c:pt idx="29">
                  <c:v>18</c:v>
                </c:pt>
                <c:pt idx="3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C-4585-B4F6-A44C7BEC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8217088"/>
        <c:axId val="69623808"/>
      </c:barChart>
      <c:catAx>
        <c:axId val="682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23808"/>
        <c:crosses val="autoZero"/>
        <c:auto val="1"/>
        <c:lblAlgn val="ctr"/>
        <c:lblOffset val="100"/>
        <c:noMultiLvlLbl val="0"/>
      </c:catAx>
      <c:valAx>
        <c:axId val="6962380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one"/>
        <c:crossAx val="6821708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10303456581001"/>
          <c:y val="3.4344606027602982E-2"/>
          <c:w val="0.60681963792698723"/>
          <c:h val="0.78247815270540932"/>
        </c:manualLayout>
      </c:layout>
      <c:doughnutChart>
        <c:varyColors val="1"/>
        <c:ser>
          <c:idx val="0"/>
          <c:order val="0"/>
          <c:spPr>
            <a:solidFill>
              <a:srgbClr val="55B03E"/>
            </a:solidFill>
          </c:spPr>
          <c:dPt>
            <c:idx val="0"/>
            <c:bubble3D val="0"/>
            <c:spPr>
              <a:solidFill>
                <a:srgbClr val="FBBD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3D-4769-A8EC-C4F3DE5FB3CD}"/>
              </c:ext>
            </c:extLst>
          </c:dPt>
          <c:dPt>
            <c:idx val="1"/>
            <c:bubble3D val="0"/>
            <c:spPr>
              <a:solidFill>
                <a:srgbClr val="55B03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3D-4769-A8EC-C4F3DE5FB3CD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3D-4769-A8EC-C4F3DE5FB3CD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'LAV1'!$B$7:$B$8</c:f>
              <c:strCache>
                <c:ptCount val="2"/>
                <c:pt idx="0">
                  <c:v>Roupa Lavada</c:v>
                </c:pt>
                <c:pt idx="1">
                  <c:v>Reprocessada</c:v>
                </c:pt>
              </c:strCache>
            </c:strRef>
          </c:cat>
          <c:val>
            <c:numRef>
              <c:f>'LAV1'!$AH$7:$AH$8</c:f>
              <c:numCache>
                <c:formatCode>#,##0</c:formatCode>
                <c:ptCount val="2"/>
                <c:pt idx="0">
                  <c:v>3263.9999999999995</c:v>
                </c:pt>
                <c:pt idx="1">
                  <c:v>307.20000000000005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3D-4769-A8EC-C4F3DE5FB3C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112488689135275E-2"/>
          <c:y val="0.79276120711197973"/>
          <c:w val="0.94740719064875323"/>
          <c:h val="0.1598703522048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050018521352237E-2"/>
          <c:y val="3.4344606027602982E-2"/>
          <c:w val="0.91124439795292367"/>
          <c:h val="0.782478152705409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5B03E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BBD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3D-4769-A8EC-C4F3DE5FB3CD}"/>
              </c:ext>
            </c:extLst>
          </c:dPt>
          <c:dPt>
            <c:idx val="1"/>
            <c:invertIfNegative val="0"/>
            <c:bubble3D val="0"/>
            <c:spPr>
              <a:solidFill>
                <a:srgbClr val="55B03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3D-4769-A8EC-C4F3DE5FB3C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3D-4769-A8EC-C4F3DE5FB3CD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0404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'LAV1'!$B$6:$B$8</c:f>
              <c:strCache>
                <c:ptCount val="3"/>
                <c:pt idx="0">
                  <c:v>Roupa Recebida</c:v>
                </c:pt>
                <c:pt idx="1">
                  <c:v>Roupa Lavada</c:v>
                </c:pt>
                <c:pt idx="2">
                  <c:v>Reprocessada</c:v>
                </c:pt>
              </c:strCache>
            </c:strRef>
          </c:cat>
          <c:val>
            <c:numRef>
              <c:f>'LAV1'!$AH$6:$AH$8</c:f>
              <c:numCache>
                <c:formatCode>#,##0</c:formatCode>
                <c:ptCount val="3"/>
                <c:pt idx="0">
                  <c:v>3840</c:v>
                </c:pt>
                <c:pt idx="1">
                  <c:v>3263.9999999999995</c:v>
                </c:pt>
                <c:pt idx="2">
                  <c:v>307.20000000000005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3D-4769-A8EC-C4F3DE5F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72966912"/>
        <c:axId val="72968448"/>
      </c:barChart>
      <c:catAx>
        <c:axId val="729669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2968448"/>
        <c:crosses val="autoZero"/>
        <c:auto val="1"/>
        <c:lblAlgn val="ctr"/>
        <c:lblOffset val="100"/>
        <c:noMultiLvlLbl val="0"/>
      </c:catAx>
      <c:valAx>
        <c:axId val="7296844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72966912"/>
        <c:crosses val="autoZero"/>
        <c:crossBetween val="between"/>
      </c:valAx>
      <c:spPr>
        <a:solidFill>
          <a:schemeClr val="bg1">
            <a:lumMod val="95000"/>
          </a:schemeClr>
        </a:solidFill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1.7112522654371777E-2"/>
          <c:y val="0.80855068733969671"/>
          <c:w val="0.89999977715047508"/>
          <c:h val="0.13322467187097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89052067342427E-2"/>
          <c:y val="0.11329200716618625"/>
          <c:w val="0.56795944351102046"/>
          <c:h val="0.782478152705409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'LAV2'!$Y$6</c:f>
              <c:strCache>
                <c:ptCount val="1"/>
                <c:pt idx="0">
                  <c:v>Médicos</c:v>
                </c:pt>
              </c:strCache>
            </c:strRef>
          </c:tx>
          <c:spPr>
            <a:solidFill>
              <a:srgbClr val="55B03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'LAV2'!$AA$6</c:f>
              <c:numCache>
                <c:formatCode>#,##0.00</c:formatCode>
                <c:ptCount val="1"/>
                <c:pt idx="0">
                  <c:v>8.1380208333333315E-2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D-4517-A4B4-B084E379BDD7}"/>
            </c:ext>
          </c:extLst>
        </c:ser>
        <c:ser>
          <c:idx val="1"/>
          <c:order val="1"/>
          <c:tx>
            <c:strRef>
              <c:f>'LAV2'!$Y$7</c:f>
              <c:strCache>
                <c:ptCount val="1"/>
                <c:pt idx="0">
                  <c:v>Enfermeiros</c:v>
                </c:pt>
              </c:strCache>
            </c:strRef>
          </c:tx>
          <c:spPr>
            <a:solidFill>
              <a:srgbClr val="FBBD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'LAV2'!$AA$7</c:f>
              <c:numCache>
                <c:formatCode>#,##0.00</c:formatCode>
                <c:ptCount val="1"/>
                <c:pt idx="0">
                  <c:v>0.16276041666666663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D-4517-A4B4-B084E379BDD7}"/>
            </c:ext>
          </c:extLst>
        </c:ser>
        <c:ser>
          <c:idx val="2"/>
          <c:order val="2"/>
          <c:tx>
            <c:strRef>
              <c:f>'LAV2'!$Y$8</c:f>
              <c:strCache>
                <c:ptCount val="1"/>
                <c:pt idx="0">
                  <c:v>Funcionários de Limpeza</c:v>
                </c:pt>
              </c:strCache>
            </c:strRef>
          </c:tx>
          <c:spPr>
            <a:solidFill>
              <a:srgbClr val="F0462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'LAV2'!$AA$8</c:f>
              <c:numCache>
                <c:formatCode>#,##0.00</c:formatCode>
                <c:ptCount val="1"/>
                <c:pt idx="0">
                  <c:v>9.7656249999999986E-2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D-4517-A4B4-B084E379BDD7}"/>
            </c:ext>
          </c:extLst>
        </c:ser>
        <c:ser>
          <c:idx val="3"/>
          <c:order val="3"/>
          <c:tx>
            <c:strRef>
              <c:f>'LAV2'!$Y$9</c:f>
              <c:strCache>
                <c:ptCount val="1"/>
                <c:pt idx="0">
                  <c:v>Funcionários da cozinha</c:v>
                </c:pt>
              </c:strCache>
            </c:strRef>
          </c:tx>
          <c:spPr>
            <a:solidFill>
              <a:srgbClr val="ADDEA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'LAV2'!$AA$9</c:f>
              <c:numCache>
                <c:formatCode>#,##0.00</c:formatCode>
                <c:ptCount val="1"/>
                <c:pt idx="0">
                  <c:v>4.8828124999999993E-2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CD-4517-A4B4-B084E379BDD7}"/>
            </c:ext>
          </c:extLst>
        </c:ser>
        <c:ser>
          <c:idx val="4"/>
          <c:order val="4"/>
          <c:tx>
            <c:strRef>
              <c:f>'LAV2'!$Y$10</c:f>
              <c:strCache>
                <c:ptCount val="1"/>
                <c:pt idx="0">
                  <c:v>Funcionários da lavanderia</c:v>
                </c:pt>
              </c:strCache>
            </c:strRef>
          </c:tx>
          <c:spPr>
            <a:solidFill>
              <a:srgbClr val="FFE79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'LAV2'!$AA$10</c:f>
              <c:numCache>
                <c:formatCode>#,##0.00</c:formatCode>
                <c:ptCount val="1"/>
                <c:pt idx="0">
                  <c:v>1.6276041666666664E-2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CD-4517-A4B4-B084E379BDD7}"/>
            </c:ext>
          </c:extLst>
        </c:ser>
        <c:ser>
          <c:idx val="5"/>
          <c:order val="5"/>
          <c:tx>
            <c:strRef>
              <c:f>'LAV2'!$Y$11</c:f>
              <c:strCache>
                <c:ptCount val="1"/>
                <c:pt idx="0">
                  <c:v>Outros Funcionários</c:v>
                </c:pt>
              </c:strCache>
            </c:strRef>
          </c:tx>
          <c:spPr>
            <a:solidFill>
              <a:srgbClr val="F8ACA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'LAV2'!$AA$11</c:f>
              <c:numCache>
                <c:formatCode>#,##0.00</c:formatCode>
                <c:ptCount val="1"/>
                <c:pt idx="0">
                  <c:v>6.5104166666666657E-2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CD-4517-A4B4-B084E379B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73181440"/>
        <c:axId val="73195520"/>
      </c:barChart>
      <c:catAx>
        <c:axId val="73181440"/>
        <c:scaling>
          <c:orientation val="minMax"/>
        </c:scaling>
        <c:delete val="1"/>
        <c:axPos val="b"/>
        <c:majorTickMark val="out"/>
        <c:minorTickMark val="none"/>
        <c:tickLblPos val="none"/>
        <c:crossAx val="73195520"/>
        <c:crosses val="autoZero"/>
        <c:auto val="1"/>
        <c:lblAlgn val="ctr"/>
        <c:lblOffset val="100"/>
        <c:noMultiLvlLbl val="0"/>
      </c:catAx>
      <c:valAx>
        <c:axId val="73195520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one"/>
        <c:crossAx val="73181440"/>
        <c:crosses val="autoZero"/>
        <c:crossBetween val="between"/>
      </c:valAx>
      <c:spPr>
        <a:solidFill>
          <a:schemeClr val="bg1">
            <a:lumMod val="95000"/>
          </a:schemeClr>
        </a:solidFill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55832122478865587"/>
          <c:y val="3.5852066246194005E-2"/>
          <c:w val="0.42712513038294214"/>
          <c:h val="0.96414793375380625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'MED2'!$V$6</c:f>
              <c:strCache>
                <c:ptCount val="1"/>
                <c:pt idx="0">
                  <c:v>Gasto Total</c:v>
                </c:pt>
              </c:strCache>
            </c:strRef>
          </c:tx>
          <c:spPr>
            <a:solidFill>
              <a:srgbClr val="55B03E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'MED2'!$W$5:$BA$5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'MED2'!$W$6:$BA$6</c:f>
              <c:numCache>
                <c:formatCode>#,##0</c:formatCode>
                <c:ptCount val="31"/>
                <c:pt idx="0">
                  <c:v>5620.7877099006146</c:v>
                </c:pt>
                <c:pt idx="1">
                  <c:v>2237.6154817243223</c:v>
                </c:pt>
                <c:pt idx="2">
                  <c:v>13576.068750376979</c:v>
                </c:pt>
                <c:pt idx="3">
                  <c:v>5068.395248896466</c:v>
                </c:pt>
                <c:pt idx="4">
                  <c:v>5016.7341484608187</c:v>
                </c:pt>
                <c:pt idx="5">
                  <c:v>5506.0872639555191</c:v>
                </c:pt>
                <c:pt idx="6">
                  <c:v>4642.3865736388452</c:v>
                </c:pt>
                <c:pt idx="7">
                  <c:v>8657.5476898162924</c:v>
                </c:pt>
                <c:pt idx="8">
                  <c:v>4801.1729613536772</c:v>
                </c:pt>
                <c:pt idx="9">
                  <c:v>4684.0844690714839</c:v>
                </c:pt>
                <c:pt idx="10">
                  <c:v>5615.644539223199</c:v>
                </c:pt>
                <c:pt idx="11">
                  <c:v>3871.6453904336709</c:v>
                </c:pt>
                <c:pt idx="12">
                  <c:v>10542.678773612432</c:v>
                </c:pt>
                <c:pt idx="13">
                  <c:v>6965.4881300343395</c:v>
                </c:pt>
                <c:pt idx="14">
                  <c:v>7721.9807551742151</c:v>
                </c:pt>
                <c:pt idx="15">
                  <c:v>9205.8571412218007</c:v>
                </c:pt>
                <c:pt idx="16">
                  <c:v>7116.7011594611286</c:v>
                </c:pt>
                <c:pt idx="17">
                  <c:v>7451.6613558349118</c:v>
                </c:pt>
                <c:pt idx="18">
                  <c:v>8842.3561824562312</c:v>
                </c:pt>
                <c:pt idx="19">
                  <c:v>10028.046167427528</c:v>
                </c:pt>
                <c:pt idx="20">
                  <c:v>6117.9067935074072</c:v>
                </c:pt>
                <c:pt idx="21">
                  <c:v>5944.9512560255507</c:v>
                </c:pt>
                <c:pt idx="22">
                  <c:v>13589.304600076626</c:v>
                </c:pt>
                <c:pt idx="23">
                  <c:v>7413.407319902296</c:v>
                </c:pt>
                <c:pt idx="24">
                  <c:v>5634.310627789805</c:v>
                </c:pt>
                <c:pt idx="25">
                  <c:v>5579.4652906539868</c:v>
                </c:pt>
                <c:pt idx="26">
                  <c:v>13018.466632135991</c:v>
                </c:pt>
                <c:pt idx="27">
                  <c:v>6672.7081316666063</c:v>
                </c:pt>
                <c:pt idx="28">
                  <c:v>5819.0064675379517</c:v>
                </c:pt>
                <c:pt idx="29">
                  <c:v>6685.2428030165811</c:v>
                </c:pt>
                <c:pt idx="30">
                  <c:v>5091.3037849317034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8-4632-A7C0-F799C6BC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73511680"/>
        <c:axId val="73513216"/>
      </c:barChart>
      <c:catAx>
        <c:axId val="735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13216"/>
        <c:crosses val="autoZero"/>
        <c:auto val="1"/>
        <c:lblAlgn val="ctr"/>
        <c:lblOffset val="100"/>
        <c:noMultiLvlLbl val="0"/>
      </c:catAx>
      <c:valAx>
        <c:axId val="7351321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one"/>
        <c:crossAx val="7351168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622291021671826E-2"/>
          <c:y val="0.14901960784313728"/>
          <c:w val="0.97275541795665643"/>
          <c:h val="0.7647058823529412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'MED2'!$BH$5</c:f>
              <c:strCache>
                <c:ptCount val="1"/>
                <c:pt idx="0">
                  <c:v>Ranking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404040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'MED2'!$BG$6:$BG$15</c:f>
              <c:strCache>
                <c:ptCount val="10"/>
                <c:pt idx="0">
                  <c:v>parecoxibe</c:v>
                </c:pt>
                <c:pt idx="1">
                  <c:v>olodaterol</c:v>
                </c:pt>
                <c:pt idx="2">
                  <c:v>nilotinibe</c:v>
                </c:pt>
                <c:pt idx="3">
                  <c:v>meclizina</c:v>
                </c:pt>
                <c:pt idx="4">
                  <c:v>ramipril</c:v>
                </c:pt>
                <c:pt idx="5">
                  <c:v>mebendazol</c:v>
                </c:pt>
                <c:pt idx="6">
                  <c:v>paracetamol</c:v>
                </c:pt>
                <c:pt idx="7">
                  <c:v>latanoprosta</c:v>
                </c:pt>
                <c:pt idx="8">
                  <c:v>olmesartana</c:v>
                </c:pt>
                <c:pt idx="9">
                  <c:v>lamotrigina</c:v>
                </c:pt>
              </c:strCache>
            </c:strRef>
          </c:cat>
          <c:val>
            <c:numRef>
              <c:f>'MED2'!$BH$6:$BH$15</c:f>
              <c:numCache>
                <c:formatCode>#,##0.00</c:formatCode>
                <c:ptCount val="10"/>
                <c:pt idx="0">
                  <c:v>20.024915387314717</c:v>
                </c:pt>
                <c:pt idx="1">
                  <c:v>19.441665424577394</c:v>
                </c:pt>
                <c:pt idx="2">
                  <c:v>18.875403324832423</c:v>
                </c:pt>
                <c:pt idx="3">
                  <c:v>18.325634295953808</c:v>
                </c:pt>
                <c:pt idx="4">
                  <c:v>18.125582503608804</c:v>
                </c:pt>
                <c:pt idx="5">
                  <c:v>17.791877957236707</c:v>
                </c:pt>
                <c:pt idx="6">
                  <c:v>17.597652916125053</c:v>
                </c:pt>
                <c:pt idx="7">
                  <c:v>17.273667919647288</c:v>
                </c:pt>
                <c:pt idx="8">
                  <c:v>17.085099918568012</c:v>
                </c:pt>
                <c:pt idx="9">
                  <c:v>16.770551378298336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B-4B6C-BA9D-16C0A4AD2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8094208"/>
        <c:axId val="68104192"/>
      </c:barChart>
      <c:catAx>
        <c:axId val="6809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8104192"/>
        <c:crosses val="autoZero"/>
        <c:auto val="1"/>
        <c:lblAlgn val="ctr"/>
        <c:lblOffset val="100"/>
        <c:noMultiLvlLbl val="0"/>
      </c:catAx>
      <c:valAx>
        <c:axId val="68104192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one"/>
        <c:crossAx val="6809420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ln>
      <a:solidFill>
        <a:srgbClr val="D9D9D9"/>
      </a:solidFill>
    </a:ln>
  </c:spPr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393700271873011E-2"/>
          <c:y val="0.13435164281685069"/>
          <c:w val="0.97921259945625372"/>
          <c:h val="0.72631438933264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'PAC1'!$B$14</c:f>
              <c:strCache>
                <c:ptCount val="1"/>
                <c:pt idx="0">
                  <c:v>Paciente - Dia</c:v>
                </c:pt>
              </c:strCache>
            </c:strRef>
          </c:tx>
          <c:spPr>
            <a:solidFill>
              <a:srgbClr val="6699CC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'PAC1'!$C$14:$AG$14</c:f>
              <c:numCache>
                <c:formatCode>#,##0</c:formatCode>
                <c:ptCount val="31"/>
                <c:pt idx="0">
                  <c:v>51</c:v>
                </c:pt>
                <c:pt idx="1">
                  <c:v>51</c:v>
                </c:pt>
                <c:pt idx="2">
                  <c:v>53</c:v>
                </c:pt>
                <c:pt idx="3">
                  <c:v>54</c:v>
                </c:pt>
                <c:pt idx="4">
                  <c:v>52</c:v>
                </c:pt>
                <c:pt idx="5">
                  <c:v>45</c:v>
                </c:pt>
                <c:pt idx="6">
                  <c:v>52</c:v>
                </c:pt>
                <c:pt idx="7">
                  <c:v>48</c:v>
                </c:pt>
                <c:pt idx="8">
                  <c:v>47</c:v>
                </c:pt>
                <c:pt idx="9">
                  <c:v>48</c:v>
                </c:pt>
                <c:pt idx="10">
                  <c:v>37</c:v>
                </c:pt>
                <c:pt idx="11">
                  <c:v>39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38</c:v>
                </c:pt>
                <c:pt idx="16">
                  <c:v>37</c:v>
                </c:pt>
                <c:pt idx="17">
                  <c:v>33</c:v>
                </c:pt>
                <c:pt idx="18">
                  <c:v>32</c:v>
                </c:pt>
                <c:pt idx="19">
                  <c:v>29</c:v>
                </c:pt>
                <c:pt idx="20">
                  <c:v>28</c:v>
                </c:pt>
                <c:pt idx="21">
                  <c:v>27</c:v>
                </c:pt>
                <c:pt idx="22">
                  <c:v>34</c:v>
                </c:pt>
                <c:pt idx="23">
                  <c:v>27</c:v>
                </c:pt>
                <c:pt idx="24">
                  <c:v>28</c:v>
                </c:pt>
                <c:pt idx="25">
                  <c:v>30</c:v>
                </c:pt>
                <c:pt idx="26">
                  <c:v>30</c:v>
                </c:pt>
                <c:pt idx="27">
                  <c:v>25</c:v>
                </c:pt>
                <c:pt idx="28">
                  <c:v>24</c:v>
                </c:pt>
                <c:pt idx="29">
                  <c:v>22</c:v>
                </c:pt>
                <c:pt idx="3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6-4ABC-9E01-731D6F51D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74019200"/>
        <c:axId val="74020736"/>
      </c:barChart>
      <c:catAx>
        <c:axId val="7401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736"/>
        <c:crosses val="autoZero"/>
        <c:auto val="1"/>
        <c:lblAlgn val="ctr"/>
        <c:lblOffset val="100"/>
        <c:noMultiLvlLbl val="0"/>
      </c:catAx>
      <c:valAx>
        <c:axId val="740207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one"/>
        <c:crossAx val="7401920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635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53502719376573"/>
          <c:y val="5.4982024154530545E-2"/>
          <c:w val="0.60779348973130931"/>
          <c:h val="0.7860792499404725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BBD00"/>
              </a:solidFill>
            </c:spPr>
            <c:extLst>
              <c:ext xmlns:c16="http://schemas.microsoft.com/office/drawing/2014/chart" uri="{C3380CC4-5D6E-409C-BE32-E72D297353CC}">
                <c16:uniqueId val="{00000000-D146-4109-80BE-5E48CC626FB7}"/>
              </c:ext>
            </c:extLst>
          </c:dPt>
          <c:dPt>
            <c:idx val="1"/>
            <c:bubble3D val="0"/>
            <c:spPr>
              <a:solidFill>
                <a:srgbClr val="55B03E"/>
              </a:solidFill>
            </c:spPr>
            <c:extLst>
              <c:ext xmlns:c16="http://schemas.microsoft.com/office/drawing/2014/chart" uri="{C3380CC4-5D6E-409C-BE32-E72D297353CC}">
                <c16:uniqueId val="{00000001-D146-4109-80BE-5E48CC626F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DSH!$Q$5:$Q$7</c:f>
              <c:strCache>
                <c:ptCount val="3"/>
                <c:pt idx="0">
                  <c:v>Paciente</c:v>
                </c:pt>
                <c:pt idx="1">
                  <c:v>Acompanhante</c:v>
                </c:pt>
                <c:pt idx="2">
                  <c:v>Funcionário</c:v>
                </c:pt>
              </c:strCache>
            </c:strRef>
          </c:cat>
          <c:val>
            <c:numRef>
              <c:f>DSH!$X$5:$X$7</c:f>
              <c:numCache>
                <c:formatCode>#,##0</c:formatCode>
                <c:ptCount val="3"/>
                <c:pt idx="0">
                  <c:v>8874</c:v>
                </c:pt>
                <c:pt idx="1">
                  <c:v>6165.9719795170568</c:v>
                </c:pt>
                <c:pt idx="2">
                  <c:v>10790.579885634503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46-4109-80BE-5E48CC626FB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'PAC1'!$B$8</c:f>
              <c:strCache>
                <c:ptCount val="1"/>
                <c:pt idx="0">
                  <c:v>Ocupação inicial</c:v>
                </c:pt>
              </c:strCache>
            </c:strRef>
          </c:tx>
          <c:spPr>
            <a:solidFill>
              <a:srgbClr val="6699CC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'PAC1'!$C$8:$AG$8</c:f>
              <c:numCache>
                <c:formatCode>#,##0</c:formatCode>
                <c:ptCount val="31"/>
                <c:pt idx="0">
                  <c:v>67</c:v>
                </c:pt>
                <c:pt idx="1">
                  <c:v>63</c:v>
                </c:pt>
                <c:pt idx="2">
                  <c:v>60</c:v>
                </c:pt>
                <c:pt idx="3">
                  <c:v>66</c:v>
                </c:pt>
                <c:pt idx="4">
                  <c:v>77</c:v>
                </c:pt>
                <c:pt idx="5">
                  <c:v>64</c:v>
                </c:pt>
                <c:pt idx="6">
                  <c:v>57</c:v>
                </c:pt>
                <c:pt idx="7">
                  <c:v>60</c:v>
                </c:pt>
                <c:pt idx="8">
                  <c:v>57</c:v>
                </c:pt>
                <c:pt idx="9">
                  <c:v>56</c:v>
                </c:pt>
                <c:pt idx="10">
                  <c:v>70</c:v>
                </c:pt>
                <c:pt idx="11">
                  <c:v>69</c:v>
                </c:pt>
                <c:pt idx="12">
                  <c:v>42</c:v>
                </c:pt>
                <c:pt idx="13">
                  <c:v>46</c:v>
                </c:pt>
                <c:pt idx="14">
                  <c:v>51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52</c:v>
                </c:pt>
                <c:pt idx="19">
                  <c:v>37</c:v>
                </c:pt>
                <c:pt idx="20">
                  <c:v>34</c:v>
                </c:pt>
                <c:pt idx="21">
                  <c:v>39</c:v>
                </c:pt>
                <c:pt idx="22">
                  <c:v>39</c:v>
                </c:pt>
                <c:pt idx="23">
                  <c:v>40</c:v>
                </c:pt>
                <c:pt idx="24">
                  <c:v>36</c:v>
                </c:pt>
                <c:pt idx="25">
                  <c:v>48</c:v>
                </c:pt>
                <c:pt idx="26">
                  <c:v>48</c:v>
                </c:pt>
                <c:pt idx="27">
                  <c:v>32</c:v>
                </c:pt>
                <c:pt idx="28">
                  <c:v>37</c:v>
                </c:pt>
                <c:pt idx="29">
                  <c:v>42</c:v>
                </c:pt>
                <c:pt idx="3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D-4CD9-8706-9D669F12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9547904"/>
        <c:axId val="69549440"/>
      </c:barChart>
      <c:lineChart>
        <c:grouping val="standard"/>
        <c:varyColors val="0"/>
        <c:ser>
          <c:idx val="1"/>
          <c:order val="1"/>
          <c:tx>
            <c:strRef>
              <c:f>'PAC1'!$B$13</c:f>
              <c:strCache>
                <c:ptCount val="1"/>
                <c:pt idx="0">
                  <c:v>Total Saídas</c:v>
                </c:pt>
              </c:strCache>
            </c:strRef>
          </c:tx>
          <c:spPr>
            <a:ln>
              <a:solidFill>
                <a:srgbClr val="404040"/>
              </a:solidFill>
            </a:ln>
          </c:spPr>
          <c:marker>
            <c:symbol val="none"/>
          </c:marker>
          <c:val>
            <c:numRef>
              <c:f>'PAC1'!$C$13:$AG$13</c:f>
              <c:numCache>
                <c:formatCode>#,##0</c:formatCode>
                <c:ptCount val="31"/>
                <c:pt idx="0">
                  <c:v>16</c:v>
                </c:pt>
                <c:pt idx="1">
                  <c:v>12</c:v>
                </c:pt>
                <c:pt idx="2">
                  <c:v>7</c:v>
                </c:pt>
                <c:pt idx="3">
                  <c:v>12</c:v>
                </c:pt>
                <c:pt idx="4">
                  <c:v>25</c:v>
                </c:pt>
                <c:pt idx="5">
                  <c:v>19</c:v>
                </c:pt>
                <c:pt idx="6">
                  <c:v>5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  <c:pt idx="10">
                  <c:v>33</c:v>
                </c:pt>
                <c:pt idx="11">
                  <c:v>30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7</c:v>
                </c:pt>
                <c:pt idx="16">
                  <c:v>13</c:v>
                </c:pt>
                <c:pt idx="17">
                  <c:v>22</c:v>
                </c:pt>
                <c:pt idx="18">
                  <c:v>20</c:v>
                </c:pt>
                <c:pt idx="19">
                  <c:v>8</c:v>
                </c:pt>
                <c:pt idx="20">
                  <c:v>6</c:v>
                </c:pt>
                <c:pt idx="21">
                  <c:v>12</c:v>
                </c:pt>
                <c:pt idx="22">
                  <c:v>5</c:v>
                </c:pt>
                <c:pt idx="23">
                  <c:v>13</c:v>
                </c:pt>
                <c:pt idx="24">
                  <c:v>8</c:v>
                </c:pt>
                <c:pt idx="25">
                  <c:v>18</c:v>
                </c:pt>
                <c:pt idx="26">
                  <c:v>18</c:v>
                </c:pt>
                <c:pt idx="27">
                  <c:v>7</c:v>
                </c:pt>
                <c:pt idx="28">
                  <c:v>13</c:v>
                </c:pt>
                <c:pt idx="29">
                  <c:v>20</c:v>
                </c:pt>
                <c:pt idx="30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45D-4CD9-8706-9D669F12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47904"/>
        <c:axId val="69549440"/>
      </c:lineChart>
      <c:catAx>
        <c:axId val="695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49440"/>
        <c:crosses val="autoZero"/>
        <c:auto val="1"/>
        <c:lblAlgn val="ctr"/>
        <c:lblOffset val="100"/>
        <c:noMultiLvlLbl val="0"/>
      </c:catAx>
      <c:valAx>
        <c:axId val="6954944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one"/>
        <c:crossAx val="6954790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303256011917429E-2"/>
          <c:y val="3.1641909718457477E-2"/>
          <c:w val="0.5349660211392494"/>
          <c:h val="0.940308977227550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'PAC1'!$B$16</c:f>
              <c:strCache>
                <c:ptCount val="1"/>
                <c:pt idx="0">
                  <c:v>Consultas Especializadas</c:v>
                </c:pt>
              </c:strCache>
            </c:strRef>
          </c:tx>
          <c:spPr>
            <a:solidFill>
              <a:srgbClr val="F0462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'PAC1'!$AH$16</c:f>
              <c:numCache>
                <c:formatCode>#,##0</c:formatCode>
                <c:ptCount val="1"/>
                <c:pt idx="0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E-4F65-900B-8684C7E5F9A0}"/>
            </c:ext>
          </c:extLst>
        </c:ser>
        <c:ser>
          <c:idx val="1"/>
          <c:order val="1"/>
          <c:tx>
            <c:strRef>
              <c:f>'PAC1'!$B$17</c:f>
              <c:strCache>
                <c:ptCount val="1"/>
                <c:pt idx="0">
                  <c:v>Consultas Urg. e Emerg.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'PAC1'!$AH$17</c:f>
              <c:numCache>
                <c:formatCode>#,##0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E-4F65-900B-8684C7E5F9A0}"/>
            </c:ext>
          </c:extLst>
        </c:ser>
        <c:ser>
          <c:idx val="2"/>
          <c:order val="2"/>
          <c:tx>
            <c:strRef>
              <c:f>'PAC1'!$B$18</c:f>
              <c:strCache>
                <c:ptCount val="1"/>
                <c:pt idx="0">
                  <c:v>Consultas em Obs. 24h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'PAC1'!$AH$18</c:f>
              <c:numCache>
                <c:formatCode>#,##0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E-4F65-900B-8684C7E5F9A0}"/>
            </c:ext>
          </c:extLst>
        </c:ser>
        <c:ser>
          <c:idx val="3"/>
          <c:order val="3"/>
          <c:tx>
            <c:strRef>
              <c:f>'PAC1'!$B$19</c:f>
              <c:strCache>
                <c:ptCount val="1"/>
                <c:pt idx="0">
                  <c:v>Proced. Ambulatoriais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'PAC1'!$AH$19</c:f>
              <c:numCache>
                <c:formatCode>#,##0</c:formatCode>
                <c:ptCount val="1"/>
                <c:pt idx="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E-4F65-900B-8684C7E5F9A0}"/>
            </c:ext>
          </c:extLst>
        </c:ser>
        <c:ser>
          <c:idx val="4"/>
          <c:order val="4"/>
          <c:tx>
            <c:strRef>
              <c:f>'PAC1'!$B$20</c:f>
              <c:strCache>
                <c:ptCount val="1"/>
                <c:pt idx="0">
                  <c:v>N.º Cirurgia Eletiva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'PAC1'!$AH$20</c:f>
              <c:numCache>
                <c:formatCode>#,##0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E-4F65-900B-8684C7E5F9A0}"/>
            </c:ext>
          </c:extLst>
        </c:ser>
        <c:ser>
          <c:idx val="5"/>
          <c:order val="5"/>
          <c:tx>
            <c:strRef>
              <c:f>'PAC1'!$B$21</c:f>
              <c:strCache>
                <c:ptCount val="1"/>
                <c:pt idx="0">
                  <c:v>N.º Cirurgia Emergência</c:v>
                </c:pt>
              </c:strCache>
            </c:strRef>
          </c:tx>
          <c:spPr>
            <a:solidFill>
              <a:srgbClr val="55B03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'PAC1'!$AH$21</c:f>
              <c:numCache>
                <c:formatCode>#,##0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6E-4F65-900B-8684C7E5F9A0}"/>
            </c:ext>
          </c:extLst>
        </c:ser>
        <c:ser>
          <c:idx val="6"/>
          <c:order val="6"/>
          <c:tx>
            <c:strRef>
              <c:f>'PAC1'!$B$22</c:f>
              <c:strCache>
                <c:ptCount val="1"/>
                <c:pt idx="0">
                  <c:v>N.º de Partos Normais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'PAC1'!$AH$22</c:f>
              <c:numCache>
                <c:formatCode>#,##0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6E-4F65-900B-8684C7E5F9A0}"/>
            </c:ext>
          </c:extLst>
        </c:ser>
        <c:ser>
          <c:idx val="7"/>
          <c:order val="7"/>
          <c:tx>
            <c:strRef>
              <c:f>'PAC1'!$B$23</c:f>
              <c:strCache>
                <c:ptCount val="1"/>
                <c:pt idx="0">
                  <c:v>N.º de Cesárias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'PAC1'!$AH$23</c:f>
              <c:numCache>
                <c:formatCode>#,##0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6E-4F65-900B-8684C7E5F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50"/>
        <c:axId val="69696128"/>
        <c:axId val="69726592"/>
      </c:barChart>
      <c:catAx>
        <c:axId val="69696128"/>
        <c:scaling>
          <c:orientation val="minMax"/>
        </c:scaling>
        <c:delete val="1"/>
        <c:axPos val="l"/>
        <c:majorTickMark val="out"/>
        <c:minorTickMark val="none"/>
        <c:tickLblPos val="none"/>
        <c:crossAx val="69726592"/>
        <c:crosses val="autoZero"/>
        <c:auto val="1"/>
        <c:lblAlgn val="ctr"/>
        <c:lblOffset val="100"/>
        <c:noMultiLvlLbl val="0"/>
      </c:catAx>
      <c:valAx>
        <c:axId val="69726592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one"/>
        <c:crossAx val="6969612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layout>
        <c:manualLayout>
          <c:xMode val="edge"/>
          <c:yMode val="edge"/>
          <c:x val="0.56038391147052558"/>
          <c:y val="7.7808484870431028E-3"/>
          <c:w val="0.41569582180605802"/>
          <c:h val="0.98443802012711756"/>
        </c:manualLayout>
      </c:layout>
      <c:overlay val="1"/>
      <c:txPr>
        <a:bodyPr/>
        <a:lstStyle/>
        <a:p>
          <a:pPr>
            <a:defRPr sz="900">
              <a:solidFill>
                <a:srgbClr val="404040"/>
              </a:solidFill>
            </a:defRPr>
          </a:pPr>
          <a:endParaRPr lang="pt-BR"/>
        </a:p>
      </c:txPr>
    </c:legend>
    <c:plotVisOnly val="1"/>
    <c:dispBlanksAs val="gap"/>
    <c:showDLblsOverMax val="0"/>
  </c:chart>
  <c:spPr>
    <a:ln>
      <a:solidFill>
        <a:srgbClr val="D9D9D9"/>
      </a:solidFill>
    </a:ln>
  </c:spPr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'NUT1'!$B$30</c:f>
              <c:strCache>
                <c:ptCount val="1"/>
                <c:pt idx="0">
                  <c:v>Total de Refeições</c:v>
                </c:pt>
              </c:strCache>
            </c:strRef>
          </c:tx>
          <c:spPr>
            <a:solidFill>
              <a:srgbClr val="55B03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'NUT1'!$C$30:$AG$30</c:f>
              <c:numCache>
                <c:formatCode>#,##0</c:formatCode>
                <c:ptCount val="31"/>
                <c:pt idx="0">
                  <c:v>1232.3596390482408</c:v>
                </c:pt>
                <c:pt idx="1">
                  <c:v>842.94769941245875</c:v>
                </c:pt>
                <c:pt idx="2">
                  <c:v>587.24603850113317</c:v>
                </c:pt>
                <c:pt idx="3">
                  <c:v>1058.9476994124589</c:v>
                </c:pt>
                <c:pt idx="4">
                  <c:v>1108.8683973149712</c:v>
                </c:pt>
                <c:pt idx="5">
                  <c:v>391.44572789756438</c:v>
                </c:pt>
                <c:pt idx="6">
                  <c:v>773.86419393212043</c:v>
                </c:pt>
                <c:pt idx="7">
                  <c:v>889.39312074471809</c:v>
                </c:pt>
                <c:pt idx="8">
                  <c:v>597.96117314404398</c:v>
                </c:pt>
                <c:pt idx="9">
                  <c:v>1031.9471854176468</c:v>
                </c:pt>
                <c:pt idx="10">
                  <c:v>882.01991754276719</c:v>
                </c:pt>
                <c:pt idx="11">
                  <c:v>847.87726905908482</c:v>
                </c:pt>
                <c:pt idx="12">
                  <c:v>765.44106956540827</c:v>
                </c:pt>
                <c:pt idx="13">
                  <c:v>888.52882124415123</c:v>
                </c:pt>
                <c:pt idx="14">
                  <c:v>661.4833996464497</c:v>
                </c:pt>
                <c:pt idx="15">
                  <c:v>1090.3645723718939</c:v>
                </c:pt>
                <c:pt idx="16">
                  <c:v>1160.5516969494374</c:v>
                </c:pt>
                <c:pt idx="17">
                  <c:v>646.64982665726131</c:v>
                </c:pt>
                <c:pt idx="18">
                  <c:v>662.65045927908932</c:v>
                </c:pt>
                <c:pt idx="19">
                  <c:v>844.87054023484916</c:v>
                </c:pt>
                <c:pt idx="20">
                  <c:v>704.86404051927286</c:v>
                </c:pt>
                <c:pt idx="21">
                  <c:v>1071.2604603203768</c:v>
                </c:pt>
                <c:pt idx="22">
                  <c:v>1222.8529743139188</c:v>
                </c:pt>
                <c:pt idx="23">
                  <c:v>444.32409427935278</c:v>
                </c:pt>
                <c:pt idx="24">
                  <c:v>707.79455372191524</c:v>
                </c:pt>
                <c:pt idx="25">
                  <c:v>826.66004758337158</c:v>
                </c:pt>
                <c:pt idx="26">
                  <c:v>488.6757261039528</c:v>
                </c:pt>
                <c:pt idx="27">
                  <c:v>1130.1298047348496</c:v>
                </c:pt>
                <c:pt idx="28">
                  <c:v>1328.964530431663</c:v>
                </c:pt>
                <c:pt idx="29">
                  <c:v>398.15574105090087</c:v>
                </c:pt>
                <c:pt idx="30">
                  <c:v>541.45144471623894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8-489F-BBA4-3892A8DB0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72723456"/>
        <c:axId val="70456064"/>
      </c:barChart>
      <c:catAx>
        <c:axId val="727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56064"/>
        <c:crosses val="autoZero"/>
        <c:auto val="1"/>
        <c:lblAlgn val="ctr"/>
        <c:lblOffset val="100"/>
        <c:noMultiLvlLbl val="0"/>
      </c:catAx>
      <c:valAx>
        <c:axId val="7045606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one"/>
        <c:crossAx val="7272345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229196745190274E-2"/>
          <c:y val="3.4742947708347814E-2"/>
          <c:w val="0.40224979439834008"/>
          <c:h val="0.8178340484332971"/>
        </c:manualLayout>
      </c:layout>
      <c:doughnutChart>
        <c:varyColors val="1"/>
        <c:ser>
          <c:idx val="0"/>
          <c:order val="0"/>
          <c:spPr>
            <a:solidFill>
              <a:srgbClr val="55B03E"/>
            </a:solidFill>
          </c:spPr>
          <c:dPt>
            <c:idx val="0"/>
            <c:bubble3D val="0"/>
            <c:spPr>
              <a:solidFill>
                <a:srgbClr val="FBBD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3D-4769-A8EC-C4F3DE5FB3CD}"/>
              </c:ext>
            </c:extLst>
          </c:dPt>
          <c:dPt>
            <c:idx val="1"/>
            <c:bubble3D val="0"/>
            <c:spPr>
              <a:solidFill>
                <a:srgbClr val="55B03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3D-4769-A8EC-C4F3DE5FB3CD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3D-4769-A8EC-C4F3DE5FB3CD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'NUT2'!$X$5:$X$7</c:f>
              <c:strCache>
                <c:ptCount val="3"/>
                <c:pt idx="0">
                  <c:v>Paciente</c:v>
                </c:pt>
                <c:pt idx="1">
                  <c:v>Acompanhante</c:v>
                </c:pt>
                <c:pt idx="2">
                  <c:v>Funcionário</c:v>
                </c:pt>
              </c:strCache>
            </c:strRef>
          </c:cat>
          <c:val>
            <c:numRef>
              <c:f>'NUT2'!$Y$5:$Y$7</c:f>
              <c:numCache>
                <c:formatCode>0.00</c:formatCode>
                <c:ptCount val="3"/>
                <c:pt idx="0">
                  <c:v>1479</c:v>
                </c:pt>
                <c:pt idx="1">
                  <c:v>940.98508706584164</c:v>
                </c:pt>
                <c:pt idx="2">
                  <c:v>804.66758240660886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3D-4769-A8EC-C4F3DE5FB3C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782993395857396E-2"/>
          <c:y val="0.11596260772830007"/>
          <c:w val="0.86269390530173662"/>
          <c:h val="0.727194659377673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5B03E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BBD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3D-4769-A8EC-C4F3DE5FB3CD}"/>
              </c:ext>
            </c:extLst>
          </c:dPt>
          <c:dPt>
            <c:idx val="1"/>
            <c:invertIfNegative val="0"/>
            <c:bubble3D val="0"/>
            <c:spPr>
              <a:solidFill>
                <a:srgbClr val="55B03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3D-4769-A8EC-C4F3DE5FB3C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3D-4769-A8EC-C4F3DE5FB3CD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0404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'NUT2'!$X$5:$X$7</c:f>
              <c:strCache>
                <c:ptCount val="3"/>
                <c:pt idx="0">
                  <c:v>Paciente</c:v>
                </c:pt>
                <c:pt idx="1">
                  <c:v>Acompanhante</c:v>
                </c:pt>
                <c:pt idx="2">
                  <c:v>Funcionário</c:v>
                </c:pt>
              </c:strCache>
            </c:strRef>
          </c:cat>
          <c:val>
            <c:numRef>
              <c:f>'NUT2'!$Y$5:$Y$7</c:f>
              <c:numCache>
                <c:formatCode>0.00</c:formatCode>
                <c:ptCount val="3"/>
                <c:pt idx="0">
                  <c:v>1479</c:v>
                </c:pt>
                <c:pt idx="1">
                  <c:v>940.98508706584164</c:v>
                </c:pt>
                <c:pt idx="2">
                  <c:v>804.66758240660886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3D-4769-A8EC-C4F3DE5F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72761344"/>
        <c:axId val="72762880"/>
      </c:barChart>
      <c:catAx>
        <c:axId val="727613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2762880"/>
        <c:crosses val="autoZero"/>
        <c:auto val="1"/>
        <c:lblAlgn val="ctr"/>
        <c:lblOffset val="100"/>
        <c:noMultiLvlLbl val="0"/>
      </c:catAx>
      <c:valAx>
        <c:axId val="72762880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one"/>
        <c:crossAx val="7276134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03487198789617"/>
          <c:y val="5.4305497168805138E-2"/>
          <c:w val="0.64597905938721079"/>
          <c:h val="0.77340338812299436"/>
        </c:manualLayout>
      </c:layout>
      <c:doughnutChart>
        <c:varyColors val="1"/>
        <c:ser>
          <c:idx val="0"/>
          <c:order val="0"/>
          <c:spPr>
            <a:solidFill>
              <a:srgbClr val="55B03E"/>
            </a:solidFill>
          </c:spPr>
          <c:dPt>
            <c:idx val="0"/>
            <c:bubble3D val="0"/>
            <c:spPr>
              <a:solidFill>
                <a:srgbClr val="FBBD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3D-4769-A8EC-C4F3DE5FB3CD}"/>
              </c:ext>
            </c:extLst>
          </c:dPt>
          <c:dPt>
            <c:idx val="1"/>
            <c:bubble3D val="0"/>
            <c:spPr>
              <a:solidFill>
                <a:srgbClr val="55B03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3D-4769-A8EC-C4F3DE5FB3CD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3D-4769-A8EC-C4F3DE5FB3CD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'NUT2'!$X$5:$X$7</c:f>
              <c:strCache>
                <c:ptCount val="3"/>
                <c:pt idx="0">
                  <c:v>Paciente</c:v>
                </c:pt>
                <c:pt idx="1">
                  <c:v>Acompanhante</c:v>
                </c:pt>
                <c:pt idx="2">
                  <c:v>Funcionário</c:v>
                </c:pt>
              </c:strCache>
            </c:strRef>
          </c:cat>
          <c:val>
            <c:numRef>
              <c:f>'NUT2'!$AA$5:$AA$7</c:f>
              <c:numCache>
                <c:formatCode>General</c:formatCode>
                <c:ptCount val="3"/>
                <c:pt idx="0">
                  <c:v>0</c:v>
                </c:pt>
                <c:pt idx="1">
                  <c:v>12.441305551367543</c:v>
                </c:pt>
                <c:pt idx="2">
                  <c:v>4.7724525996318432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3D-4769-A8EC-C4F3DE5FB3C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93026311500887E-2"/>
          <c:y val="7.2942773600668337E-2"/>
          <c:w val="0.90801394737699792"/>
          <c:h val="0.774540517961570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'NUT2'!$Z$4</c:f>
              <c:strCache>
                <c:ptCount val="1"/>
                <c:pt idx="0">
                  <c:v>Preparados</c:v>
                </c:pt>
              </c:strCache>
            </c:strRef>
          </c:tx>
          <c:spPr>
            <a:solidFill>
              <a:srgbClr val="55B03E"/>
            </a:solidFill>
            <a:ln>
              <a:noFill/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'NUT2'!$Z$8</c:f>
              <c:numCache>
                <c:formatCode>0.00</c:formatCode>
                <c:ptCount val="1"/>
                <c:pt idx="0">
                  <c:v>257.97221355779612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4-4596-94CA-B98B30E7C343}"/>
            </c:ext>
          </c:extLst>
        </c:ser>
        <c:ser>
          <c:idx val="1"/>
          <c:order val="1"/>
          <c:tx>
            <c:strRef>
              <c:f>'NUT2'!$AA$4</c:f>
              <c:strCache>
                <c:ptCount val="1"/>
                <c:pt idx="0">
                  <c:v>Desperdiçados</c:v>
                </c:pt>
              </c:strCache>
            </c:strRef>
          </c:tx>
          <c:spPr>
            <a:solidFill>
              <a:srgbClr val="F0462E"/>
            </a:solidFill>
            <a:ln>
              <a:noFill/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'NUT2'!$AA$8</c:f>
              <c:numCache>
                <c:formatCode>0.00</c:formatCode>
                <c:ptCount val="1"/>
                <c:pt idx="0">
                  <c:v>17.213758150999386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4-4596-94CA-B98B30E7C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0"/>
        <c:axId val="70679936"/>
        <c:axId val="70694016"/>
      </c:barChart>
      <c:catAx>
        <c:axId val="70679936"/>
        <c:scaling>
          <c:orientation val="minMax"/>
        </c:scaling>
        <c:delete val="1"/>
        <c:axPos val="b"/>
        <c:majorTickMark val="out"/>
        <c:minorTickMark val="none"/>
        <c:tickLblPos val="none"/>
        <c:crossAx val="70694016"/>
        <c:crosses val="autoZero"/>
        <c:auto val="1"/>
        <c:lblAlgn val="ctr"/>
        <c:lblOffset val="100"/>
        <c:noMultiLvlLbl val="0"/>
      </c:catAx>
      <c:valAx>
        <c:axId val="70694016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one"/>
        <c:crossAx val="7067993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  <c:txPr>
        <a:bodyPr/>
        <a:lstStyle/>
        <a:p>
          <a:pPr>
            <a:defRPr sz="900">
              <a:solidFill>
                <a:srgbClr val="404040"/>
              </a:solidFill>
            </a:defRPr>
          </a:pPr>
          <a:endParaRPr lang="pt-BR"/>
        </a:p>
      </c:txPr>
    </c:legend>
    <c:plotVisOnly val="1"/>
    <c:dispBlanksAs val="gap"/>
    <c:showDLblsOverMax val="0"/>
  </c:chart>
  <c:spPr>
    <a:ln>
      <a:solidFill>
        <a:srgbClr val="D9D9D9"/>
      </a:solidFill>
    </a:ln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'LAV1'!$B$6</c:f>
              <c:strCache>
                <c:ptCount val="1"/>
                <c:pt idx="0">
                  <c:v>Roupa Recebida</c:v>
                </c:pt>
              </c:strCache>
            </c:strRef>
          </c:tx>
          <c:spPr>
            <a:solidFill>
              <a:srgbClr val="55B03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'LAV1'!$C$6:$AG$6</c:f>
              <c:numCache>
                <c:formatCode>#,##0</c:formatCode>
                <c:ptCount val="31"/>
                <c:pt idx="0">
                  <c:v>120</c:v>
                </c:pt>
                <c:pt idx="1">
                  <c:v>150</c:v>
                </c:pt>
                <c:pt idx="2">
                  <c:v>130</c:v>
                </c:pt>
                <c:pt idx="3">
                  <c:v>110</c:v>
                </c:pt>
                <c:pt idx="4">
                  <c:v>90</c:v>
                </c:pt>
                <c:pt idx="5">
                  <c:v>150</c:v>
                </c:pt>
                <c:pt idx="6">
                  <c:v>120</c:v>
                </c:pt>
                <c:pt idx="7">
                  <c:v>126</c:v>
                </c:pt>
                <c:pt idx="8">
                  <c:v>115</c:v>
                </c:pt>
                <c:pt idx="9">
                  <c:v>88</c:v>
                </c:pt>
                <c:pt idx="10">
                  <c:v>95</c:v>
                </c:pt>
                <c:pt idx="11">
                  <c:v>105</c:v>
                </c:pt>
                <c:pt idx="12">
                  <c:v>112</c:v>
                </c:pt>
                <c:pt idx="13">
                  <c:v>120</c:v>
                </c:pt>
                <c:pt idx="14">
                  <c:v>130</c:v>
                </c:pt>
                <c:pt idx="15">
                  <c:v>150</c:v>
                </c:pt>
                <c:pt idx="16">
                  <c:v>200</c:v>
                </c:pt>
                <c:pt idx="17">
                  <c:v>85</c:v>
                </c:pt>
                <c:pt idx="18">
                  <c:v>96</c:v>
                </c:pt>
                <c:pt idx="19">
                  <c:v>125</c:v>
                </c:pt>
                <c:pt idx="20">
                  <c:v>130</c:v>
                </c:pt>
                <c:pt idx="21">
                  <c:v>112</c:v>
                </c:pt>
                <c:pt idx="22">
                  <c:v>120</c:v>
                </c:pt>
                <c:pt idx="23">
                  <c:v>130</c:v>
                </c:pt>
                <c:pt idx="24">
                  <c:v>150</c:v>
                </c:pt>
                <c:pt idx="25">
                  <c:v>200</c:v>
                </c:pt>
                <c:pt idx="26">
                  <c:v>85</c:v>
                </c:pt>
                <c:pt idx="27">
                  <c:v>96</c:v>
                </c:pt>
                <c:pt idx="28">
                  <c:v>120</c:v>
                </c:pt>
                <c:pt idx="29">
                  <c:v>130</c:v>
                </c:pt>
                <c:pt idx="3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7-4035-B7EF-4A25850C6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73035776"/>
        <c:axId val="73037312"/>
      </c:barChart>
      <c:lineChart>
        <c:grouping val="standard"/>
        <c:varyColors val="0"/>
        <c:ser>
          <c:idx val="0"/>
          <c:order val="1"/>
          <c:tx>
            <c:strRef>
              <c:f>'LAV1'!$B$7</c:f>
              <c:strCache>
                <c:ptCount val="1"/>
                <c:pt idx="0">
                  <c:v>Roupa Lavada</c:v>
                </c:pt>
              </c:strCache>
            </c:strRef>
          </c:tx>
          <c:spPr>
            <a:ln>
              <a:solidFill>
                <a:srgbClr val="40404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'LAV1'!$C$7:$AG$7</c:f>
              <c:numCache>
                <c:formatCode>#,##0</c:formatCode>
                <c:ptCount val="31"/>
                <c:pt idx="0">
                  <c:v>102</c:v>
                </c:pt>
                <c:pt idx="1">
                  <c:v>127.5</c:v>
                </c:pt>
                <c:pt idx="2">
                  <c:v>110.5</c:v>
                </c:pt>
                <c:pt idx="3">
                  <c:v>93.5</c:v>
                </c:pt>
                <c:pt idx="4">
                  <c:v>76.5</c:v>
                </c:pt>
                <c:pt idx="5">
                  <c:v>127.5</c:v>
                </c:pt>
                <c:pt idx="6">
                  <c:v>102</c:v>
                </c:pt>
                <c:pt idx="7">
                  <c:v>107.1</c:v>
                </c:pt>
                <c:pt idx="8">
                  <c:v>97.75</c:v>
                </c:pt>
                <c:pt idx="9">
                  <c:v>74.8</c:v>
                </c:pt>
                <c:pt idx="10">
                  <c:v>80.75</c:v>
                </c:pt>
                <c:pt idx="11">
                  <c:v>89.25</c:v>
                </c:pt>
                <c:pt idx="12">
                  <c:v>95.2</c:v>
                </c:pt>
                <c:pt idx="13">
                  <c:v>102</c:v>
                </c:pt>
                <c:pt idx="14">
                  <c:v>110.5</c:v>
                </c:pt>
                <c:pt idx="15">
                  <c:v>127.5</c:v>
                </c:pt>
                <c:pt idx="16">
                  <c:v>170</c:v>
                </c:pt>
                <c:pt idx="17">
                  <c:v>72.25</c:v>
                </c:pt>
                <c:pt idx="18">
                  <c:v>81.599999999999994</c:v>
                </c:pt>
                <c:pt idx="19">
                  <c:v>106.25</c:v>
                </c:pt>
                <c:pt idx="20">
                  <c:v>110.5</c:v>
                </c:pt>
                <c:pt idx="21">
                  <c:v>95.2</c:v>
                </c:pt>
                <c:pt idx="22">
                  <c:v>102</c:v>
                </c:pt>
                <c:pt idx="23">
                  <c:v>110.5</c:v>
                </c:pt>
                <c:pt idx="24">
                  <c:v>127.5</c:v>
                </c:pt>
                <c:pt idx="25">
                  <c:v>170</c:v>
                </c:pt>
                <c:pt idx="26">
                  <c:v>72.25</c:v>
                </c:pt>
                <c:pt idx="27">
                  <c:v>81.599999999999994</c:v>
                </c:pt>
                <c:pt idx="28">
                  <c:v>102</c:v>
                </c:pt>
                <c:pt idx="29">
                  <c:v>110.5</c:v>
                </c:pt>
                <c:pt idx="30">
                  <c:v>127.5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917-4035-B7EF-4A25850C6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35776"/>
        <c:axId val="73037312"/>
      </c:lineChart>
      <c:catAx>
        <c:axId val="730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37312"/>
        <c:crosses val="autoZero"/>
        <c:auto val="1"/>
        <c:lblAlgn val="ctr"/>
        <c:lblOffset val="100"/>
        <c:noMultiLvlLbl val="0"/>
      </c:catAx>
      <c:valAx>
        <c:axId val="7303731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one"/>
        <c:crossAx val="7303577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AUX!$C$2" fmlaRange="Refeições" noThreeD="1" sel="2" val="0"/>
</file>

<file path=xl/ctrlProps/ctrlProp2.xml><?xml version="1.0" encoding="utf-8"?>
<formControlPr xmlns="http://schemas.microsoft.com/office/spreadsheetml/2009/9/main" objectType="Drop" dropStyle="combo" dx="16" fmlaLink="AUX!$C$3" fmlaRange="Tipo_RK" noThreeD="1" sel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D!A1"/><Relationship Id="rId2" Type="http://schemas.openxmlformats.org/officeDocument/2006/relationships/hyperlink" Target="#'PAC1'!A1"/><Relationship Id="rId1" Type="http://schemas.openxmlformats.org/officeDocument/2006/relationships/hyperlink" Target="#CAD!A1"/><Relationship Id="rId6" Type="http://schemas.openxmlformats.org/officeDocument/2006/relationships/image" Target="../media/image1.png"/><Relationship Id="rId5" Type="http://schemas.openxmlformats.org/officeDocument/2006/relationships/hyperlink" Target="#INI!A1"/><Relationship Id="rId4" Type="http://schemas.openxmlformats.org/officeDocument/2006/relationships/hyperlink" Target="#DSH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hyperlink" Target="#'PAC2'!A1"/><Relationship Id="rId7" Type="http://schemas.openxmlformats.org/officeDocument/2006/relationships/chart" Target="../charts/chart16.xml"/><Relationship Id="rId2" Type="http://schemas.openxmlformats.org/officeDocument/2006/relationships/hyperlink" Target="#CHP!A1"/><Relationship Id="rId1" Type="http://schemas.openxmlformats.org/officeDocument/2006/relationships/hyperlink" Target="#CAD!A1"/><Relationship Id="rId6" Type="http://schemas.openxmlformats.org/officeDocument/2006/relationships/chart" Target="../charts/chart15.xml"/><Relationship Id="rId5" Type="http://schemas.openxmlformats.org/officeDocument/2006/relationships/hyperlink" Target="#INI!A1"/><Relationship Id="rId4" Type="http://schemas.openxmlformats.org/officeDocument/2006/relationships/hyperlink" Target="#DSH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DSH!A1"/><Relationship Id="rId3" Type="http://schemas.openxmlformats.org/officeDocument/2006/relationships/hyperlink" Target="#SUG!A1"/><Relationship Id="rId7" Type="http://schemas.openxmlformats.org/officeDocument/2006/relationships/hyperlink" Target="#'PAC2'!A1"/><Relationship Id="rId2" Type="http://schemas.openxmlformats.org/officeDocument/2006/relationships/hyperlink" Target="#DUV!A1"/><Relationship Id="rId1" Type="http://schemas.openxmlformats.org/officeDocument/2006/relationships/hyperlink" Target="#INI!A1"/><Relationship Id="rId6" Type="http://schemas.openxmlformats.org/officeDocument/2006/relationships/hyperlink" Target="#'PAC1'!A1"/><Relationship Id="rId5" Type="http://schemas.openxmlformats.org/officeDocument/2006/relationships/hyperlink" Target="#CAD!A1"/><Relationship Id="rId4" Type="http://schemas.openxmlformats.org/officeDocument/2006/relationships/hyperlink" Target="#LUZ!A1"/><Relationship Id="rId9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DSH!A1"/><Relationship Id="rId3" Type="http://schemas.openxmlformats.org/officeDocument/2006/relationships/hyperlink" Target="#SUG!A1"/><Relationship Id="rId7" Type="http://schemas.openxmlformats.org/officeDocument/2006/relationships/hyperlink" Target="#'PAC2'!A1"/><Relationship Id="rId2" Type="http://schemas.openxmlformats.org/officeDocument/2006/relationships/hyperlink" Target="#DUV!A1"/><Relationship Id="rId1" Type="http://schemas.openxmlformats.org/officeDocument/2006/relationships/hyperlink" Target="#INI!A1"/><Relationship Id="rId6" Type="http://schemas.openxmlformats.org/officeDocument/2006/relationships/hyperlink" Target="#'PAC1'!A1"/><Relationship Id="rId5" Type="http://schemas.openxmlformats.org/officeDocument/2006/relationships/hyperlink" Target="#CAD!A1"/><Relationship Id="rId4" Type="http://schemas.openxmlformats.org/officeDocument/2006/relationships/hyperlink" Target="#LUZ!A1"/><Relationship Id="rId9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https://luz.vc/planilhas-empresariais/planilha-de-estudo-de-viabilidade-economica?utm_source=produtos&amp;utm_medium=referral&amp;utm_campaign=hospital4" TargetMode="External"/><Relationship Id="rId13" Type="http://schemas.openxmlformats.org/officeDocument/2006/relationships/hyperlink" Target="#'PAC1'!A1"/><Relationship Id="rId3" Type="http://schemas.openxmlformats.org/officeDocument/2006/relationships/hyperlink" Target="#SUG!A1"/><Relationship Id="rId7" Type="http://schemas.openxmlformats.org/officeDocument/2006/relationships/hyperlink" Target="https://luz.vc/planilhas-avancadas/planilha-de-plano-de-negocios-excel?utm_source=produtos&amp;utm_medium=referral&amp;utm_campaign=hospital4" TargetMode="External"/><Relationship Id="rId12" Type="http://schemas.openxmlformats.org/officeDocument/2006/relationships/hyperlink" Target="#CAD!A1"/><Relationship Id="rId2" Type="http://schemas.openxmlformats.org/officeDocument/2006/relationships/hyperlink" Target="#DUV!A1"/><Relationship Id="rId16" Type="http://schemas.openxmlformats.org/officeDocument/2006/relationships/image" Target="../media/image1.png"/><Relationship Id="rId1" Type="http://schemas.openxmlformats.org/officeDocument/2006/relationships/hyperlink" Target="#INI!A1"/><Relationship Id="rId6" Type="http://schemas.openxmlformats.org/officeDocument/2006/relationships/hyperlink" Target="https://cursos.luz.vc/?utm_source=referral&amp;utm_medium=produtos&amp;utm_campaign=hospital4" TargetMode="External"/><Relationship Id="rId11" Type="http://schemas.openxmlformats.org/officeDocument/2006/relationships/hyperlink" Target="https://luz.vc/planilhas-empresariais/planilha-de-planejamento-estrategico-excel?utm_source=produtos&amp;utm_medium=referral&amp;utm_campaign=hospital4" TargetMode="External"/><Relationship Id="rId5" Type="http://schemas.openxmlformats.org/officeDocument/2006/relationships/hyperlink" Target="https://luz.vc/pacotes-de-planilhas/pacote-com-todas-as-planilhas-da-luz/?utm_source=referral&amp;utm_medium=produtos&amp;utm_campaign=hospital4" TargetMode="External"/><Relationship Id="rId15" Type="http://schemas.openxmlformats.org/officeDocument/2006/relationships/hyperlink" Target="#DSH!A1"/><Relationship Id="rId10" Type="http://schemas.openxmlformats.org/officeDocument/2006/relationships/hyperlink" Target="https://luz.vc/pacotes-de-planilhas/pacote-com-9-planilhas-de-financas-empresariais?utm_source=produtos&amp;utm_medium=referral&amp;utm_campaign=hospital4" TargetMode="External"/><Relationship Id="rId4" Type="http://schemas.openxmlformats.org/officeDocument/2006/relationships/hyperlink" Target="#LUZ!A1"/><Relationship Id="rId9" Type="http://schemas.openxmlformats.org/officeDocument/2006/relationships/hyperlink" Target="https://luz.vc/planilhas-empresariais/planilha-de-analise-swot?utm_source=produtos&amp;utm_medium=referral&amp;utm_campaign=hospital4" TargetMode="External"/><Relationship Id="rId14" Type="http://schemas.openxmlformats.org/officeDocument/2006/relationships/hyperlink" Target="#'PAC2'!A1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https://documentos.luz.vc/?utm_source=referral&amp;utm_medium=produtos&amp;utm_campaign=hospital4" TargetMode="External"/><Relationship Id="rId18" Type="http://schemas.openxmlformats.org/officeDocument/2006/relationships/hyperlink" Target="#DSH!A1"/><Relationship Id="rId3" Type="http://schemas.openxmlformats.org/officeDocument/2006/relationships/hyperlink" Target="#SUG!A1"/><Relationship Id="rId7" Type="http://schemas.openxmlformats.org/officeDocument/2006/relationships/hyperlink" Target="https://luz.vc/?utm_source=referral&amp;utm_medium=produtos&amp;utm_campaign=hospital4" TargetMode="External"/><Relationship Id="rId12" Type="http://schemas.openxmlformats.org/officeDocument/2006/relationships/image" Target="../media/image5.png"/><Relationship Id="rId17" Type="http://schemas.openxmlformats.org/officeDocument/2006/relationships/hyperlink" Target="#'PAC2'!A1"/><Relationship Id="rId2" Type="http://schemas.openxmlformats.org/officeDocument/2006/relationships/hyperlink" Target="#DUV!A1"/><Relationship Id="rId16" Type="http://schemas.openxmlformats.org/officeDocument/2006/relationships/hyperlink" Target="#'PAC1'!A1"/><Relationship Id="rId1" Type="http://schemas.openxmlformats.org/officeDocument/2006/relationships/hyperlink" Target="#INI!A1"/><Relationship Id="rId6" Type="http://schemas.openxmlformats.org/officeDocument/2006/relationships/image" Target="../media/image2.png"/><Relationship Id="rId11" Type="http://schemas.openxmlformats.org/officeDocument/2006/relationships/hyperlink" Target="https://blog.luz.vc/?utm_source=referral&amp;utm_medium=produtos&amp;utm_campaign=hospital4" TargetMode="External"/><Relationship Id="rId5" Type="http://schemas.openxmlformats.org/officeDocument/2006/relationships/hyperlink" Target="https://cursos.luz.vc/?utm_source=referral&amp;utm_medium=produtos&amp;utm_campaign=hospital4" TargetMode="External"/><Relationship Id="rId15" Type="http://schemas.openxmlformats.org/officeDocument/2006/relationships/hyperlink" Target="#CAD!A1"/><Relationship Id="rId10" Type="http://schemas.openxmlformats.org/officeDocument/2006/relationships/image" Target="../media/image4.png"/><Relationship Id="rId19" Type="http://schemas.openxmlformats.org/officeDocument/2006/relationships/image" Target="../media/image1.png"/><Relationship Id="rId4" Type="http://schemas.openxmlformats.org/officeDocument/2006/relationships/hyperlink" Target="#LUZ!A1"/><Relationship Id="rId9" Type="http://schemas.openxmlformats.org/officeDocument/2006/relationships/hyperlink" Target="https://slides.luz.vc/?utm_source=referral&amp;utm_medium=produtos&amp;utm_campaign=hospital4" TargetMode="External"/><Relationship Id="rId1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DSH!A1"/><Relationship Id="rId3" Type="http://schemas.openxmlformats.org/officeDocument/2006/relationships/hyperlink" Target="#'LAV1'!A1"/><Relationship Id="rId7" Type="http://schemas.openxmlformats.org/officeDocument/2006/relationships/hyperlink" Target="#'PAC2'!A1"/><Relationship Id="rId2" Type="http://schemas.openxmlformats.org/officeDocument/2006/relationships/hyperlink" Target="#'NUT1'!A1"/><Relationship Id="rId1" Type="http://schemas.openxmlformats.org/officeDocument/2006/relationships/hyperlink" Target="#'PAC1'!A1"/><Relationship Id="rId6" Type="http://schemas.openxmlformats.org/officeDocument/2006/relationships/hyperlink" Target="#CHP!A1"/><Relationship Id="rId5" Type="http://schemas.openxmlformats.org/officeDocument/2006/relationships/hyperlink" Target="#CAD!A1"/><Relationship Id="rId10" Type="http://schemas.openxmlformats.org/officeDocument/2006/relationships/image" Target="../media/image1.png"/><Relationship Id="rId4" Type="http://schemas.openxmlformats.org/officeDocument/2006/relationships/hyperlink" Target="#'MED1'!A1"/><Relationship Id="rId9" Type="http://schemas.openxmlformats.org/officeDocument/2006/relationships/hyperlink" Target="#INI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DSH!A1"/><Relationship Id="rId3" Type="http://schemas.openxmlformats.org/officeDocument/2006/relationships/hyperlink" Target="#'LAV1'!A1"/><Relationship Id="rId7" Type="http://schemas.openxmlformats.org/officeDocument/2006/relationships/hyperlink" Target="#'PAC2'!A1"/><Relationship Id="rId2" Type="http://schemas.openxmlformats.org/officeDocument/2006/relationships/hyperlink" Target="#'NUT1'!A1"/><Relationship Id="rId1" Type="http://schemas.openxmlformats.org/officeDocument/2006/relationships/hyperlink" Target="#'PAC1'!A1"/><Relationship Id="rId6" Type="http://schemas.openxmlformats.org/officeDocument/2006/relationships/hyperlink" Target="#CHP!A1"/><Relationship Id="rId5" Type="http://schemas.openxmlformats.org/officeDocument/2006/relationships/hyperlink" Target="#CAD!A1"/><Relationship Id="rId10" Type="http://schemas.openxmlformats.org/officeDocument/2006/relationships/image" Target="../media/image1.png"/><Relationship Id="rId4" Type="http://schemas.openxmlformats.org/officeDocument/2006/relationships/hyperlink" Target="#'MED1'!A1"/><Relationship Id="rId9" Type="http://schemas.openxmlformats.org/officeDocument/2006/relationships/hyperlink" Target="#INI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DSH!A1"/><Relationship Id="rId3" Type="http://schemas.openxmlformats.org/officeDocument/2006/relationships/hyperlink" Target="#'LAV1'!A1"/><Relationship Id="rId7" Type="http://schemas.openxmlformats.org/officeDocument/2006/relationships/hyperlink" Target="#'PAC2'!A1"/><Relationship Id="rId2" Type="http://schemas.openxmlformats.org/officeDocument/2006/relationships/hyperlink" Target="#'NUT1'!A1"/><Relationship Id="rId1" Type="http://schemas.openxmlformats.org/officeDocument/2006/relationships/hyperlink" Target="#'PAC1'!A1"/><Relationship Id="rId6" Type="http://schemas.openxmlformats.org/officeDocument/2006/relationships/hyperlink" Target="#CHP!A1"/><Relationship Id="rId5" Type="http://schemas.openxmlformats.org/officeDocument/2006/relationships/hyperlink" Target="#CAD!A1"/><Relationship Id="rId10" Type="http://schemas.openxmlformats.org/officeDocument/2006/relationships/image" Target="../media/image1.png"/><Relationship Id="rId4" Type="http://schemas.openxmlformats.org/officeDocument/2006/relationships/hyperlink" Target="#'MED1'!A1"/><Relationship Id="rId9" Type="http://schemas.openxmlformats.org/officeDocument/2006/relationships/hyperlink" Target="#INI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DSH!A1"/><Relationship Id="rId3" Type="http://schemas.openxmlformats.org/officeDocument/2006/relationships/hyperlink" Target="#'LAV1'!A1"/><Relationship Id="rId7" Type="http://schemas.openxmlformats.org/officeDocument/2006/relationships/hyperlink" Target="#'PAC2'!A1"/><Relationship Id="rId2" Type="http://schemas.openxmlformats.org/officeDocument/2006/relationships/hyperlink" Target="#'NUT1'!A1"/><Relationship Id="rId1" Type="http://schemas.openxmlformats.org/officeDocument/2006/relationships/hyperlink" Target="#'PAC1'!A1"/><Relationship Id="rId6" Type="http://schemas.openxmlformats.org/officeDocument/2006/relationships/hyperlink" Target="#CHP!A1"/><Relationship Id="rId5" Type="http://schemas.openxmlformats.org/officeDocument/2006/relationships/hyperlink" Target="#CAD!A1"/><Relationship Id="rId10" Type="http://schemas.openxmlformats.org/officeDocument/2006/relationships/image" Target="../media/image1.png"/><Relationship Id="rId4" Type="http://schemas.openxmlformats.org/officeDocument/2006/relationships/hyperlink" Target="#LUZ!A1"/><Relationship Id="rId9" Type="http://schemas.openxmlformats.org/officeDocument/2006/relationships/hyperlink" Target="#INI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INI!A1"/><Relationship Id="rId3" Type="http://schemas.openxmlformats.org/officeDocument/2006/relationships/hyperlink" Target="#'LAV2'!A1"/><Relationship Id="rId7" Type="http://schemas.openxmlformats.org/officeDocument/2006/relationships/hyperlink" Target="#DSH!A1"/><Relationship Id="rId12" Type="http://schemas.openxmlformats.org/officeDocument/2006/relationships/image" Target="../media/image1.png"/><Relationship Id="rId2" Type="http://schemas.openxmlformats.org/officeDocument/2006/relationships/hyperlink" Target="#'NUT2'!A1"/><Relationship Id="rId1" Type="http://schemas.openxmlformats.org/officeDocument/2006/relationships/hyperlink" Target="#'PAC2'!A1"/><Relationship Id="rId6" Type="http://schemas.openxmlformats.org/officeDocument/2006/relationships/hyperlink" Target="#'PAC1'!A1"/><Relationship Id="rId11" Type="http://schemas.openxmlformats.org/officeDocument/2006/relationships/chart" Target="../charts/chart3.xml"/><Relationship Id="rId5" Type="http://schemas.openxmlformats.org/officeDocument/2006/relationships/hyperlink" Target="#CAD!A1"/><Relationship Id="rId10" Type="http://schemas.openxmlformats.org/officeDocument/2006/relationships/chart" Target="../charts/chart2.xml"/><Relationship Id="rId4" Type="http://schemas.openxmlformats.org/officeDocument/2006/relationships/hyperlink" Target="#'MED2'!A1"/><Relationship Id="rId9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INI!A1"/><Relationship Id="rId13" Type="http://schemas.openxmlformats.org/officeDocument/2006/relationships/chart" Target="../charts/chart8.xml"/><Relationship Id="rId3" Type="http://schemas.openxmlformats.org/officeDocument/2006/relationships/hyperlink" Target="#'LAV2'!A1"/><Relationship Id="rId7" Type="http://schemas.openxmlformats.org/officeDocument/2006/relationships/hyperlink" Target="#DSH!A1"/><Relationship Id="rId12" Type="http://schemas.openxmlformats.org/officeDocument/2006/relationships/chart" Target="../charts/chart7.xml"/><Relationship Id="rId2" Type="http://schemas.openxmlformats.org/officeDocument/2006/relationships/hyperlink" Target="#'NUT2'!A1"/><Relationship Id="rId1" Type="http://schemas.openxmlformats.org/officeDocument/2006/relationships/hyperlink" Target="#'PAC2'!A1"/><Relationship Id="rId6" Type="http://schemas.openxmlformats.org/officeDocument/2006/relationships/hyperlink" Target="#'PAC1'!A1"/><Relationship Id="rId11" Type="http://schemas.openxmlformats.org/officeDocument/2006/relationships/chart" Target="../charts/chart6.xml"/><Relationship Id="rId5" Type="http://schemas.openxmlformats.org/officeDocument/2006/relationships/hyperlink" Target="#CAD!A1"/><Relationship Id="rId10" Type="http://schemas.openxmlformats.org/officeDocument/2006/relationships/chart" Target="../charts/chart5.xml"/><Relationship Id="rId4" Type="http://schemas.openxmlformats.org/officeDocument/2006/relationships/hyperlink" Target="#'MED2'!A1"/><Relationship Id="rId9" Type="http://schemas.openxmlformats.org/officeDocument/2006/relationships/chart" Target="../charts/chart4.xml"/><Relationship Id="rId1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INI!A1"/><Relationship Id="rId13" Type="http://schemas.openxmlformats.org/officeDocument/2006/relationships/image" Target="../media/image1.png"/><Relationship Id="rId3" Type="http://schemas.openxmlformats.org/officeDocument/2006/relationships/hyperlink" Target="#'LAV2'!A1"/><Relationship Id="rId7" Type="http://schemas.openxmlformats.org/officeDocument/2006/relationships/hyperlink" Target="#DSH!A1"/><Relationship Id="rId12" Type="http://schemas.openxmlformats.org/officeDocument/2006/relationships/chart" Target="../charts/chart12.xml"/><Relationship Id="rId2" Type="http://schemas.openxmlformats.org/officeDocument/2006/relationships/hyperlink" Target="#'NUT2'!A1"/><Relationship Id="rId1" Type="http://schemas.openxmlformats.org/officeDocument/2006/relationships/hyperlink" Target="#'PAC2'!A1"/><Relationship Id="rId6" Type="http://schemas.openxmlformats.org/officeDocument/2006/relationships/hyperlink" Target="#'PAC1'!A1"/><Relationship Id="rId11" Type="http://schemas.openxmlformats.org/officeDocument/2006/relationships/chart" Target="../charts/chart11.xml"/><Relationship Id="rId5" Type="http://schemas.openxmlformats.org/officeDocument/2006/relationships/hyperlink" Target="#CAD!A1"/><Relationship Id="rId10" Type="http://schemas.openxmlformats.org/officeDocument/2006/relationships/chart" Target="../charts/chart10.xml"/><Relationship Id="rId4" Type="http://schemas.openxmlformats.org/officeDocument/2006/relationships/hyperlink" Target="#'MED2'!A1"/><Relationship Id="rId9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INI!A1"/><Relationship Id="rId3" Type="http://schemas.openxmlformats.org/officeDocument/2006/relationships/hyperlink" Target="#'LAV2'!A1"/><Relationship Id="rId7" Type="http://schemas.openxmlformats.org/officeDocument/2006/relationships/hyperlink" Target="#DSH!A1"/><Relationship Id="rId2" Type="http://schemas.openxmlformats.org/officeDocument/2006/relationships/hyperlink" Target="#'NUT2'!A1"/><Relationship Id="rId1" Type="http://schemas.openxmlformats.org/officeDocument/2006/relationships/hyperlink" Target="#'PAC2'!A1"/><Relationship Id="rId6" Type="http://schemas.openxmlformats.org/officeDocument/2006/relationships/hyperlink" Target="#'PAC1'!A1"/><Relationship Id="rId11" Type="http://schemas.openxmlformats.org/officeDocument/2006/relationships/image" Target="../media/image1.png"/><Relationship Id="rId5" Type="http://schemas.openxmlformats.org/officeDocument/2006/relationships/hyperlink" Target="#CAD!A1"/><Relationship Id="rId10" Type="http://schemas.openxmlformats.org/officeDocument/2006/relationships/chart" Target="../charts/chart14.xml"/><Relationship Id="rId4" Type="http://schemas.openxmlformats.org/officeDocument/2006/relationships/hyperlink" Target="#'MED2'!A1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941921</xdr:colOff>
      <xdr:row>1</xdr:row>
      <xdr:rowOff>84667</xdr:rowOff>
    </xdr:from>
    <xdr:to>
      <xdr:col>2</xdr:col>
      <xdr:colOff>190504</xdr:colOff>
      <xdr:row>2</xdr:row>
      <xdr:rowOff>2984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00671" y="582084"/>
          <a:ext cx="1248833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GERAL</a:t>
          </a:r>
        </a:p>
      </xdr:txBody>
    </xdr:sp>
    <xdr:clientData/>
  </xdr:twoCellAnchor>
  <xdr:twoCellAnchor editAs="absolute">
    <xdr:from>
      <xdr:col>1</xdr:col>
      <xdr:colOff>1090082</xdr:colOff>
      <xdr:row>0</xdr:row>
      <xdr:rowOff>0</xdr:rowOff>
    </xdr:from>
    <xdr:to>
      <xdr:col>2</xdr:col>
      <xdr:colOff>131231</xdr:colOff>
      <xdr:row>1</xdr:row>
      <xdr:rowOff>2910</xdr:rowOff>
    </xdr:to>
    <xdr:sp macro="" textlink="">
      <xdr:nvSpPr>
        <xdr:cNvPr id="5" name="Retâ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/>
        </xdr:cNvSpPr>
      </xdr:nvSpPr>
      <xdr:spPr>
        <a:xfrm>
          <a:off x="1248832" y="0"/>
          <a:ext cx="1041399" cy="500327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CADASTRO</a:t>
          </a:r>
        </a:p>
      </xdr:txBody>
    </xdr:sp>
    <xdr:clientData/>
  </xdr:twoCellAnchor>
  <xdr:twoCellAnchor editAs="absolute">
    <xdr:from>
      <xdr:col>2</xdr:col>
      <xdr:colOff>131232</xdr:colOff>
      <xdr:row>0</xdr:row>
      <xdr:rowOff>0</xdr:rowOff>
    </xdr:from>
    <xdr:to>
      <xdr:col>2</xdr:col>
      <xdr:colOff>1163806</xdr:colOff>
      <xdr:row>1</xdr:row>
      <xdr:rowOff>2910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/>
        </xdr:cNvSpPr>
      </xdr:nvSpPr>
      <xdr:spPr>
        <a:xfrm>
          <a:off x="2290232" y="0"/>
          <a:ext cx="1032574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CONTROLE HOSPITALAR</a:t>
          </a:r>
        </a:p>
      </xdr:txBody>
    </xdr:sp>
    <xdr:clientData/>
  </xdr:twoCellAnchor>
  <xdr:twoCellAnchor editAs="absolute">
    <xdr:from>
      <xdr:col>2</xdr:col>
      <xdr:colOff>1162049</xdr:colOff>
      <xdr:row>0</xdr:row>
      <xdr:rowOff>0</xdr:rowOff>
    </xdr:from>
    <xdr:to>
      <xdr:col>4</xdr:col>
      <xdr:colOff>762000</xdr:colOff>
      <xdr:row>1</xdr:row>
      <xdr:rowOff>2910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/>
        </xdr:cNvSpPr>
      </xdr:nvSpPr>
      <xdr:spPr>
        <a:xfrm>
          <a:off x="3321049" y="0"/>
          <a:ext cx="111336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INDICADORES HOSPITALARES</a:t>
          </a:r>
        </a:p>
      </xdr:txBody>
    </xdr:sp>
    <xdr:clientData/>
  </xdr:twoCellAnchor>
  <xdr:twoCellAnchor editAs="absolute">
    <xdr:from>
      <xdr:col>4</xdr:col>
      <xdr:colOff>774696</xdr:colOff>
      <xdr:row>0</xdr:row>
      <xdr:rowOff>0</xdr:rowOff>
    </xdr:from>
    <xdr:to>
      <xdr:col>5</xdr:col>
      <xdr:colOff>905929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/>
        </xdr:cNvSpPr>
      </xdr:nvSpPr>
      <xdr:spPr>
        <a:xfrm>
          <a:off x="4447113" y="0"/>
          <a:ext cx="1041399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DASHBOARD</a:t>
          </a:r>
        </a:p>
      </xdr:txBody>
    </xdr:sp>
    <xdr:clientData/>
  </xdr:twoCellAnchor>
  <xdr:twoCellAnchor editAs="absolute">
    <xdr:from>
      <xdr:col>5</xdr:col>
      <xdr:colOff>927263</xdr:colOff>
      <xdr:row>0</xdr:row>
      <xdr:rowOff>0</xdr:rowOff>
    </xdr:from>
    <xdr:to>
      <xdr:col>7</xdr:col>
      <xdr:colOff>174195</xdr:colOff>
      <xdr:row>1</xdr:row>
      <xdr:rowOff>2910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/>
        </xdr:cNvSpPr>
      </xdr:nvSpPr>
      <xdr:spPr>
        <a:xfrm>
          <a:off x="5509846" y="0"/>
          <a:ext cx="103551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INSTRUÇÕES</a:t>
          </a:r>
        </a:p>
      </xdr:txBody>
    </xdr:sp>
    <xdr:clientData/>
  </xdr:twoCellAnchor>
  <xdr:twoCellAnchor editAs="absolute">
    <xdr:from>
      <xdr:col>1</xdr:col>
      <xdr:colOff>0</xdr:colOff>
      <xdr:row>0</xdr:row>
      <xdr:rowOff>95247</xdr:rowOff>
    </xdr:from>
    <xdr:to>
      <xdr:col>1</xdr:col>
      <xdr:colOff>973666</xdr:colOff>
      <xdr:row>0</xdr:row>
      <xdr:rowOff>423303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8B10A93-D205-4BA7-A98D-39DD09B73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95247"/>
          <a:ext cx="973666" cy="328056"/>
        </a:xfrm>
        <a:prstGeom prst="rect">
          <a:avLst/>
        </a:prstGeom>
      </xdr:spPr>
    </xdr:pic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984254</xdr:colOff>
      <xdr:row>0</xdr:row>
      <xdr:rowOff>0</xdr:rowOff>
    </xdr:from>
    <xdr:to>
      <xdr:col>2</xdr:col>
      <xdr:colOff>2025653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/>
        </xdr:cNvSpPr>
      </xdr:nvSpPr>
      <xdr:spPr>
        <a:xfrm>
          <a:off x="1248837" y="0"/>
          <a:ext cx="1041399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2</xdr:col>
      <xdr:colOff>2025654</xdr:colOff>
      <xdr:row>0</xdr:row>
      <xdr:rowOff>0</xdr:rowOff>
    </xdr:from>
    <xdr:to>
      <xdr:col>2</xdr:col>
      <xdr:colOff>3058228</xdr:colOff>
      <xdr:row>1</xdr:row>
      <xdr:rowOff>2910</xdr:rowOff>
    </xdr:to>
    <xdr:sp macro="" textlink="">
      <xdr:nvSpPr>
        <xdr:cNvPr id="9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/>
        </xdr:cNvSpPr>
      </xdr:nvSpPr>
      <xdr:spPr>
        <a:xfrm>
          <a:off x="2290237" y="0"/>
          <a:ext cx="1032574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CONTROLE HOSPITALAR</a:t>
          </a:r>
        </a:p>
      </xdr:txBody>
    </xdr:sp>
    <xdr:clientData/>
  </xdr:twoCellAnchor>
  <xdr:twoCellAnchor editAs="absolute">
    <xdr:from>
      <xdr:col>2</xdr:col>
      <xdr:colOff>3056471</xdr:colOff>
      <xdr:row>0</xdr:row>
      <xdr:rowOff>0</xdr:rowOff>
    </xdr:from>
    <xdr:to>
      <xdr:col>4</xdr:col>
      <xdr:colOff>825505</xdr:colOff>
      <xdr:row>1</xdr:row>
      <xdr:rowOff>2910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/>
        </xdr:cNvSpPr>
      </xdr:nvSpPr>
      <xdr:spPr>
        <a:xfrm>
          <a:off x="3321054" y="0"/>
          <a:ext cx="111336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INDICADORES HOSPITALARES</a:t>
          </a:r>
        </a:p>
      </xdr:txBody>
    </xdr:sp>
    <xdr:clientData/>
  </xdr:twoCellAnchor>
  <xdr:twoCellAnchor editAs="absolute">
    <xdr:from>
      <xdr:col>4</xdr:col>
      <xdr:colOff>764120</xdr:colOff>
      <xdr:row>0</xdr:row>
      <xdr:rowOff>0</xdr:rowOff>
    </xdr:from>
    <xdr:to>
      <xdr:col>4</xdr:col>
      <xdr:colOff>1805519</xdr:colOff>
      <xdr:row>1</xdr:row>
      <xdr:rowOff>2910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/>
        </xdr:cNvSpPr>
      </xdr:nvSpPr>
      <xdr:spPr>
        <a:xfrm>
          <a:off x="4373037" y="0"/>
          <a:ext cx="1041399" cy="500327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4</xdr:col>
      <xdr:colOff>1763355</xdr:colOff>
      <xdr:row>0</xdr:row>
      <xdr:rowOff>0</xdr:rowOff>
    </xdr:from>
    <xdr:to>
      <xdr:col>4</xdr:col>
      <xdr:colOff>2798871</xdr:colOff>
      <xdr:row>1</xdr:row>
      <xdr:rowOff>2910</xdr:rowOff>
    </xdr:to>
    <xdr:sp macro="" textlink="">
      <xdr:nvSpPr>
        <xdr:cNvPr id="12" name="Retângul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/>
        </xdr:cNvSpPr>
      </xdr:nvSpPr>
      <xdr:spPr>
        <a:xfrm>
          <a:off x="5372272" y="0"/>
          <a:ext cx="103551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INSTRUÇÕES</a:t>
          </a:r>
        </a:p>
      </xdr:txBody>
    </xdr:sp>
    <xdr:clientData/>
  </xdr:twoCellAnchor>
  <xdr:twoCellAnchor editAs="absolute">
    <xdr:from>
      <xdr:col>2</xdr:col>
      <xdr:colOff>836084</xdr:colOff>
      <xdr:row>1</xdr:row>
      <xdr:rowOff>95250</xdr:rowOff>
    </xdr:from>
    <xdr:to>
      <xdr:col>2</xdr:col>
      <xdr:colOff>2084917</xdr:colOff>
      <xdr:row>2</xdr:row>
      <xdr:rowOff>13567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1100667" y="592667"/>
          <a:ext cx="1248833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GERAL</a:t>
          </a:r>
        </a:p>
      </xdr:txBody>
    </xdr:sp>
    <xdr:clientData/>
  </xdr:twoCellAnchor>
  <xdr:twoCellAnchor>
    <xdr:from>
      <xdr:col>4</xdr:col>
      <xdr:colOff>1</xdr:colOff>
      <xdr:row>8</xdr:row>
      <xdr:rowOff>10582</xdr:rowOff>
    </xdr:from>
    <xdr:to>
      <xdr:col>7</xdr:col>
      <xdr:colOff>0</xdr:colOff>
      <xdr:row>20</xdr:row>
      <xdr:rowOff>10583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21167</xdr:colOff>
      <xdr:row>8</xdr:row>
      <xdr:rowOff>21167</xdr:rowOff>
    </xdr:from>
    <xdr:to>
      <xdr:col>3</xdr:col>
      <xdr:colOff>0</xdr:colOff>
      <xdr:row>20</xdr:row>
      <xdr:rowOff>30533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</xdr:col>
      <xdr:colOff>0</xdr:colOff>
      <xdr:row>0</xdr:row>
      <xdr:rowOff>95247</xdr:rowOff>
    </xdr:from>
    <xdr:to>
      <xdr:col>2</xdr:col>
      <xdr:colOff>867833</xdr:colOff>
      <xdr:row>0</xdr:row>
      <xdr:rowOff>423303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D7D1546B-CC07-4215-A871-291D34773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95247"/>
          <a:ext cx="973666" cy="328056"/>
        </a:xfrm>
        <a:prstGeom prst="rect">
          <a:avLst/>
        </a:prstGeom>
      </xdr:spPr>
    </xdr:pic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836088</xdr:colOff>
      <xdr:row>1</xdr:row>
      <xdr:rowOff>95250</xdr:rowOff>
    </xdr:from>
    <xdr:to>
      <xdr:col>3</xdr:col>
      <xdr:colOff>1174754</xdr:colOff>
      <xdr:row>2</xdr:row>
      <xdr:rowOff>13567</xdr:rowOff>
    </xdr:to>
    <xdr:sp macro="" textlink="">
      <xdr:nvSpPr>
        <xdr:cNvPr id="16" name="Retângulo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/>
      </xdr:nvSpPr>
      <xdr:spPr>
        <a:xfrm>
          <a:off x="1100671" y="592667"/>
          <a:ext cx="1248833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PASSO A PASSO</a:t>
          </a:r>
        </a:p>
      </xdr:txBody>
    </xdr:sp>
    <xdr:clientData/>
  </xdr:twoCellAnchor>
  <xdr:twoCellAnchor editAs="absolute">
    <xdr:from>
      <xdr:col>3</xdr:col>
      <xdr:colOff>1189571</xdr:colOff>
      <xdr:row>1</xdr:row>
      <xdr:rowOff>88901</xdr:rowOff>
    </xdr:from>
    <xdr:to>
      <xdr:col>3</xdr:col>
      <xdr:colOff>2825750</xdr:colOff>
      <xdr:row>2</xdr:row>
      <xdr:rowOff>7218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/>
      </xdr:nvSpPr>
      <xdr:spPr>
        <a:xfrm>
          <a:off x="2364321" y="586318"/>
          <a:ext cx="1636179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DÚVIDAS FREQUENTES</a:t>
          </a:r>
        </a:p>
      </xdr:txBody>
    </xdr:sp>
    <xdr:clientData/>
  </xdr:twoCellAnchor>
  <xdr:twoCellAnchor editAs="absolute">
    <xdr:from>
      <xdr:col>3</xdr:col>
      <xdr:colOff>2834221</xdr:colOff>
      <xdr:row>1</xdr:row>
      <xdr:rowOff>84666</xdr:rowOff>
    </xdr:from>
    <xdr:to>
      <xdr:col>4</xdr:col>
      <xdr:colOff>1348317</xdr:colOff>
      <xdr:row>2</xdr:row>
      <xdr:rowOff>11451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/>
      </xdr:nvSpPr>
      <xdr:spPr>
        <a:xfrm>
          <a:off x="4008971" y="582083"/>
          <a:ext cx="1636179" cy="307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SUGESTÕES</a:t>
          </a:r>
        </a:p>
      </xdr:txBody>
    </xdr:sp>
    <xdr:clientData/>
  </xdr:twoCellAnchor>
  <xdr:twoCellAnchor editAs="absolute">
    <xdr:from>
      <xdr:col>4</xdr:col>
      <xdr:colOff>1354667</xdr:colOff>
      <xdr:row>1</xdr:row>
      <xdr:rowOff>84666</xdr:rowOff>
    </xdr:from>
    <xdr:to>
      <xdr:col>5</xdr:col>
      <xdr:colOff>905929</xdr:colOff>
      <xdr:row>2</xdr:row>
      <xdr:rowOff>11451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5651500" y="582083"/>
          <a:ext cx="1636179" cy="307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SOBRE A LUZ</a:t>
          </a:r>
        </a:p>
      </xdr:txBody>
    </xdr:sp>
    <xdr:clientData/>
  </xdr:twoCellAnchor>
  <xdr:twoCellAnchor editAs="absolute">
    <xdr:from>
      <xdr:col>3</xdr:col>
      <xdr:colOff>74082</xdr:colOff>
      <xdr:row>0</xdr:row>
      <xdr:rowOff>0</xdr:rowOff>
    </xdr:from>
    <xdr:to>
      <xdr:col>3</xdr:col>
      <xdr:colOff>1115481</xdr:colOff>
      <xdr:row>1</xdr:row>
      <xdr:rowOff>2910</xdr:rowOff>
    </xdr:to>
    <xdr:sp macro="" textlink="">
      <xdr:nvSpPr>
        <xdr:cNvPr id="21" name="Retângulo 2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>
          <a:spLocks/>
        </xdr:cNvSpPr>
      </xdr:nvSpPr>
      <xdr:spPr>
        <a:xfrm>
          <a:off x="1248832" y="0"/>
          <a:ext cx="1041399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3</xdr:col>
      <xdr:colOff>1115482</xdr:colOff>
      <xdr:row>0</xdr:row>
      <xdr:rowOff>0</xdr:rowOff>
    </xdr:from>
    <xdr:to>
      <xdr:col>3</xdr:col>
      <xdr:colOff>2148056</xdr:colOff>
      <xdr:row>1</xdr:row>
      <xdr:rowOff>2910</xdr:rowOff>
    </xdr:to>
    <xdr:sp macro="" textlink="">
      <xdr:nvSpPr>
        <xdr:cNvPr id="22" name="Retângulo 2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>
          <a:spLocks/>
        </xdr:cNvSpPr>
      </xdr:nvSpPr>
      <xdr:spPr>
        <a:xfrm>
          <a:off x="2290232" y="0"/>
          <a:ext cx="1032574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CONTROLE HOSPITALAR</a:t>
          </a:r>
        </a:p>
      </xdr:txBody>
    </xdr:sp>
    <xdr:clientData/>
  </xdr:twoCellAnchor>
  <xdr:twoCellAnchor editAs="absolute">
    <xdr:from>
      <xdr:col>3</xdr:col>
      <xdr:colOff>2146299</xdr:colOff>
      <xdr:row>0</xdr:row>
      <xdr:rowOff>0</xdr:rowOff>
    </xdr:from>
    <xdr:to>
      <xdr:col>4</xdr:col>
      <xdr:colOff>137584</xdr:colOff>
      <xdr:row>1</xdr:row>
      <xdr:rowOff>2910</xdr:rowOff>
    </xdr:to>
    <xdr:sp macro="" textlink="">
      <xdr:nvSpPr>
        <xdr:cNvPr id="23" name="Retângulo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>
          <a:spLocks/>
        </xdr:cNvSpPr>
      </xdr:nvSpPr>
      <xdr:spPr>
        <a:xfrm>
          <a:off x="3321049" y="0"/>
          <a:ext cx="111336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INDICADORES HOSPITALARES</a:t>
          </a:r>
        </a:p>
      </xdr:txBody>
    </xdr:sp>
    <xdr:clientData/>
  </xdr:twoCellAnchor>
  <xdr:twoCellAnchor editAs="absolute">
    <xdr:from>
      <xdr:col>4</xdr:col>
      <xdr:colOff>150280</xdr:colOff>
      <xdr:row>0</xdr:row>
      <xdr:rowOff>0</xdr:rowOff>
    </xdr:from>
    <xdr:to>
      <xdr:col>4</xdr:col>
      <xdr:colOff>1191679</xdr:colOff>
      <xdr:row>1</xdr:row>
      <xdr:rowOff>2910</xdr:rowOff>
    </xdr:to>
    <xdr:sp macro="" textlink="">
      <xdr:nvSpPr>
        <xdr:cNvPr id="24" name="Retângulo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>
          <a:spLocks/>
        </xdr:cNvSpPr>
      </xdr:nvSpPr>
      <xdr:spPr>
        <a:xfrm>
          <a:off x="4447113" y="0"/>
          <a:ext cx="1041399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DASHBOARD</a:t>
          </a:r>
        </a:p>
      </xdr:txBody>
    </xdr:sp>
    <xdr:clientData/>
  </xdr:twoCellAnchor>
  <xdr:twoCellAnchor editAs="absolute">
    <xdr:from>
      <xdr:col>4</xdr:col>
      <xdr:colOff>1213013</xdr:colOff>
      <xdr:row>0</xdr:row>
      <xdr:rowOff>0</xdr:rowOff>
    </xdr:from>
    <xdr:to>
      <xdr:col>5</xdr:col>
      <xdr:colOff>163612</xdr:colOff>
      <xdr:row>1</xdr:row>
      <xdr:rowOff>2910</xdr:rowOff>
    </xdr:to>
    <xdr:sp macro="" textlink="">
      <xdr:nvSpPr>
        <xdr:cNvPr id="25" name="Retângulo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>
          <a:spLocks/>
        </xdr:cNvSpPr>
      </xdr:nvSpPr>
      <xdr:spPr>
        <a:xfrm>
          <a:off x="5509846" y="0"/>
          <a:ext cx="1035516" cy="500327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INSTRUÇÕES</a:t>
          </a:r>
        </a:p>
      </xdr:txBody>
    </xdr:sp>
    <xdr:clientData/>
  </xdr:twoCellAnchor>
  <xdr:twoCellAnchor editAs="absolute">
    <xdr:from>
      <xdr:col>1</xdr:col>
      <xdr:colOff>0</xdr:colOff>
      <xdr:row>0</xdr:row>
      <xdr:rowOff>95247</xdr:rowOff>
    </xdr:from>
    <xdr:to>
      <xdr:col>2</xdr:col>
      <xdr:colOff>867833</xdr:colOff>
      <xdr:row>0</xdr:row>
      <xdr:rowOff>423303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2DF741C7-53B7-4726-9E91-6307F0484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95247"/>
          <a:ext cx="973666" cy="328056"/>
        </a:xfrm>
        <a:prstGeom prst="rect">
          <a:avLst/>
        </a:prstGeom>
      </xdr:spPr>
    </xdr:pic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836088</xdr:colOff>
      <xdr:row>1</xdr:row>
      <xdr:rowOff>95250</xdr:rowOff>
    </xdr:from>
    <xdr:to>
      <xdr:col>2</xdr:col>
      <xdr:colOff>2084921</xdr:colOff>
      <xdr:row>2</xdr:row>
      <xdr:rowOff>13567</xdr:rowOff>
    </xdr:to>
    <xdr:sp macro="" textlink="">
      <xdr:nvSpPr>
        <xdr:cNvPr id="9" name="Retângulo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>
          <a:off x="1102788" y="590550"/>
          <a:ext cx="1244599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PASSO A PASSO</a:t>
          </a:r>
        </a:p>
      </xdr:txBody>
    </xdr:sp>
    <xdr:clientData/>
  </xdr:twoCellAnchor>
  <xdr:twoCellAnchor editAs="absolute">
    <xdr:from>
      <xdr:col>2</xdr:col>
      <xdr:colOff>2099738</xdr:colOff>
      <xdr:row>1</xdr:row>
      <xdr:rowOff>88901</xdr:rowOff>
    </xdr:from>
    <xdr:to>
      <xdr:col>2</xdr:col>
      <xdr:colOff>3735917</xdr:colOff>
      <xdr:row>2</xdr:row>
      <xdr:rowOff>7218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2362204" y="584201"/>
          <a:ext cx="1637238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DÚVIDAS FREQUENTES</a:t>
          </a:r>
        </a:p>
      </xdr:txBody>
    </xdr:sp>
    <xdr:clientData/>
  </xdr:twoCellAnchor>
  <xdr:twoCellAnchor editAs="absolute">
    <xdr:from>
      <xdr:col>2</xdr:col>
      <xdr:colOff>3744388</xdr:colOff>
      <xdr:row>1</xdr:row>
      <xdr:rowOff>84666</xdr:rowOff>
    </xdr:from>
    <xdr:to>
      <xdr:col>2</xdr:col>
      <xdr:colOff>5380567</xdr:colOff>
      <xdr:row>2</xdr:row>
      <xdr:rowOff>11451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/>
      </xdr:nvSpPr>
      <xdr:spPr>
        <a:xfrm>
          <a:off x="4007913" y="579966"/>
          <a:ext cx="1636179" cy="307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SUGESTÕES</a:t>
          </a:r>
        </a:p>
      </xdr:txBody>
    </xdr:sp>
    <xdr:clientData/>
  </xdr:twoCellAnchor>
  <xdr:twoCellAnchor editAs="absolute">
    <xdr:from>
      <xdr:col>2</xdr:col>
      <xdr:colOff>5386917</xdr:colOff>
      <xdr:row>1</xdr:row>
      <xdr:rowOff>84666</xdr:rowOff>
    </xdr:from>
    <xdr:to>
      <xdr:col>4</xdr:col>
      <xdr:colOff>313262</xdr:colOff>
      <xdr:row>2</xdr:row>
      <xdr:rowOff>11451</xdr:rowOff>
    </xdr:to>
    <xdr:sp macro="" textlink="">
      <xdr:nvSpPr>
        <xdr:cNvPr id="12" name="Retângulo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>
          <a:off x="5650442" y="579966"/>
          <a:ext cx="1637237" cy="307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SOBRE A LUZ</a:t>
          </a:r>
        </a:p>
      </xdr:txBody>
    </xdr:sp>
    <xdr:clientData/>
  </xdr:twoCellAnchor>
  <xdr:twoCellAnchor editAs="absolute">
    <xdr:from>
      <xdr:col>2</xdr:col>
      <xdr:colOff>984249</xdr:colOff>
      <xdr:row>0</xdr:row>
      <xdr:rowOff>0</xdr:rowOff>
    </xdr:from>
    <xdr:to>
      <xdr:col>2</xdr:col>
      <xdr:colOff>2025648</xdr:colOff>
      <xdr:row>1</xdr:row>
      <xdr:rowOff>2910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/>
        </xdr:cNvSpPr>
      </xdr:nvSpPr>
      <xdr:spPr>
        <a:xfrm>
          <a:off x="1248832" y="0"/>
          <a:ext cx="1041399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2</xdr:col>
      <xdr:colOff>2025649</xdr:colOff>
      <xdr:row>0</xdr:row>
      <xdr:rowOff>0</xdr:rowOff>
    </xdr:from>
    <xdr:to>
      <xdr:col>2</xdr:col>
      <xdr:colOff>3058223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>
          <a:spLocks/>
        </xdr:cNvSpPr>
      </xdr:nvSpPr>
      <xdr:spPr>
        <a:xfrm>
          <a:off x="2290232" y="0"/>
          <a:ext cx="1032574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CONTROLE HOSPITALAR</a:t>
          </a:r>
        </a:p>
      </xdr:txBody>
    </xdr:sp>
    <xdr:clientData/>
  </xdr:twoCellAnchor>
  <xdr:twoCellAnchor editAs="absolute">
    <xdr:from>
      <xdr:col>2</xdr:col>
      <xdr:colOff>3056466</xdr:colOff>
      <xdr:row>0</xdr:row>
      <xdr:rowOff>0</xdr:rowOff>
    </xdr:from>
    <xdr:to>
      <xdr:col>2</xdr:col>
      <xdr:colOff>4169834</xdr:colOff>
      <xdr:row>1</xdr:row>
      <xdr:rowOff>2910</xdr:rowOff>
    </xdr:to>
    <xdr:sp macro="" textlink="">
      <xdr:nvSpPr>
        <xdr:cNvPr id="13" name="Retângulo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>
          <a:spLocks/>
        </xdr:cNvSpPr>
      </xdr:nvSpPr>
      <xdr:spPr>
        <a:xfrm>
          <a:off x="3321049" y="0"/>
          <a:ext cx="111336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INDICADORES HOSPITALARES</a:t>
          </a:r>
        </a:p>
      </xdr:txBody>
    </xdr:sp>
    <xdr:clientData/>
  </xdr:twoCellAnchor>
  <xdr:twoCellAnchor editAs="absolute">
    <xdr:from>
      <xdr:col>2</xdr:col>
      <xdr:colOff>4182530</xdr:colOff>
      <xdr:row>0</xdr:row>
      <xdr:rowOff>0</xdr:rowOff>
    </xdr:from>
    <xdr:to>
      <xdr:col>2</xdr:col>
      <xdr:colOff>5223929</xdr:colOff>
      <xdr:row>1</xdr:row>
      <xdr:rowOff>2910</xdr:rowOff>
    </xdr:to>
    <xdr:sp macro="" textlink="">
      <xdr:nvSpPr>
        <xdr:cNvPr id="14" name="Retângulo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>
          <a:spLocks/>
        </xdr:cNvSpPr>
      </xdr:nvSpPr>
      <xdr:spPr>
        <a:xfrm>
          <a:off x="4447113" y="0"/>
          <a:ext cx="1041399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DASHBOARD</a:t>
          </a:r>
        </a:p>
      </xdr:txBody>
    </xdr:sp>
    <xdr:clientData/>
  </xdr:twoCellAnchor>
  <xdr:twoCellAnchor editAs="absolute">
    <xdr:from>
      <xdr:col>2</xdr:col>
      <xdr:colOff>5245263</xdr:colOff>
      <xdr:row>0</xdr:row>
      <xdr:rowOff>0</xdr:rowOff>
    </xdr:from>
    <xdr:to>
      <xdr:col>2</xdr:col>
      <xdr:colOff>6280779</xdr:colOff>
      <xdr:row>1</xdr:row>
      <xdr:rowOff>2910</xdr:rowOff>
    </xdr:to>
    <xdr:sp macro="" textlink="">
      <xdr:nvSpPr>
        <xdr:cNvPr id="15" name="Retângulo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>
          <a:spLocks/>
        </xdr:cNvSpPr>
      </xdr:nvSpPr>
      <xdr:spPr>
        <a:xfrm>
          <a:off x="5509846" y="0"/>
          <a:ext cx="1035516" cy="500327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INSTRUÇÕES</a:t>
          </a:r>
        </a:p>
      </xdr:txBody>
    </xdr:sp>
    <xdr:clientData/>
  </xdr:twoCellAnchor>
  <xdr:twoCellAnchor editAs="absolute">
    <xdr:from>
      <xdr:col>1</xdr:col>
      <xdr:colOff>0</xdr:colOff>
      <xdr:row>0</xdr:row>
      <xdr:rowOff>95247</xdr:rowOff>
    </xdr:from>
    <xdr:to>
      <xdr:col>2</xdr:col>
      <xdr:colOff>867833</xdr:colOff>
      <xdr:row>0</xdr:row>
      <xdr:rowOff>423303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9F752F96-AF07-4D22-9FB4-74FAA9730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95247"/>
          <a:ext cx="973666" cy="328056"/>
        </a:xfrm>
        <a:prstGeom prst="rect">
          <a:avLst/>
        </a:prstGeom>
      </xdr:spPr>
    </xdr:pic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306921</xdr:colOff>
      <xdr:row>1</xdr:row>
      <xdr:rowOff>95250</xdr:rowOff>
    </xdr:from>
    <xdr:to>
      <xdr:col>3</xdr:col>
      <xdr:colOff>1555754</xdr:colOff>
      <xdr:row>2</xdr:row>
      <xdr:rowOff>13567</xdr:rowOff>
    </xdr:to>
    <xdr:sp macro="" textlink="">
      <xdr:nvSpPr>
        <xdr:cNvPr id="9" name="Retângulo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1102788" y="590550"/>
          <a:ext cx="1244599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PASSO A PASSO</a:t>
          </a:r>
        </a:p>
      </xdr:txBody>
    </xdr:sp>
    <xdr:clientData/>
  </xdr:twoCellAnchor>
  <xdr:twoCellAnchor editAs="absolute">
    <xdr:from>
      <xdr:col>3</xdr:col>
      <xdr:colOff>1570571</xdr:colOff>
      <xdr:row>1</xdr:row>
      <xdr:rowOff>88901</xdr:rowOff>
    </xdr:from>
    <xdr:to>
      <xdr:col>3</xdr:col>
      <xdr:colOff>3206750</xdr:colOff>
      <xdr:row>2</xdr:row>
      <xdr:rowOff>7218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2362204" y="584201"/>
          <a:ext cx="1637238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DÚVIDAS FREQUENTES</a:t>
          </a:r>
        </a:p>
      </xdr:txBody>
    </xdr:sp>
    <xdr:clientData/>
  </xdr:twoCellAnchor>
  <xdr:twoCellAnchor editAs="absolute">
    <xdr:from>
      <xdr:col>3</xdr:col>
      <xdr:colOff>3215221</xdr:colOff>
      <xdr:row>1</xdr:row>
      <xdr:rowOff>84666</xdr:rowOff>
    </xdr:from>
    <xdr:to>
      <xdr:col>4</xdr:col>
      <xdr:colOff>35983</xdr:colOff>
      <xdr:row>2</xdr:row>
      <xdr:rowOff>11451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>
          <a:off x="4007913" y="579966"/>
          <a:ext cx="1636179" cy="30778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SUGESTÕES</a:t>
          </a:r>
        </a:p>
      </xdr:txBody>
    </xdr:sp>
    <xdr:clientData/>
  </xdr:twoCellAnchor>
  <xdr:twoCellAnchor editAs="absolute">
    <xdr:from>
      <xdr:col>4</xdr:col>
      <xdr:colOff>42333</xdr:colOff>
      <xdr:row>1</xdr:row>
      <xdr:rowOff>84666</xdr:rowOff>
    </xdr:from>
    <xdr:to>
      <xdr:col>5</xdr:col>
      <xdr:colOff>503762</xdr:colOff>
      <xdr:row>2</xdr:row>
      <xdr:rowOff>11451</xdr:rowOff>
    </xdr:to>
    <xdr:sp macro="" textlink="">
      <xdr:nvSpPr>
        <xdr:cNvPr id="12" name="Retângulo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5650442" y="579966"/>
          <a:ext cx="1637237" cy="307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SOBRE A LUZ</a:t>
          </a:r>
        </a:p>
      </xdr:txBody>
    </xdr:sp>
    <xdr:clientData/>
  </xdr:twoCellAnchor>
  <xdr:twoCellAnchor>
    <xdr:from>
      <xdr:col>5</xdr:col>
      <xdr:colOff>289982</xdr:colOff>
      <xdr:row>2</xdr:row>
      <xdr:rowOff>279398</xdr:rowOff>
    </xdr:from>
    <xdr:to>
      <xdr:col>7</xdr:col>
      <xdr:colOff>660400</xdr:colOff>
      <xdr:row>7</xdr:row>
      <xdr:rowOff>141815</xdr:rowOff>
    </xdr:to>
    <xdr:grpSp>
      <xdr:nvGrpSpPr>
        <xdr:cNvPr id="2" name="Agrupar 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pSpPr/>
      </xdr:nvGrpSpPr>
      <xdr:grpSpPr>
        <a:xfrm>
          <a:off x="7073899" y="1157815"/>
          <a:ext cx="4540251" cy="1661583"/>
          <a:chOff x="7073899" y="1157815"/>
          <a:chExt cx="4540251" cy="1661583"/>
        </a:xfrm>
      </xdr:grpSpPr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00000000-0008-0000-0C00-000017000000}"/>
              </a:ext>
            </a:extLst>
          </xdr:cNvPr>
          <xdr:cNvSpPr/>
        </xdr:nvSpPr>
        <xdr:spPr>
          <a:xfrm>
            <a:off x="7073899" y="1157815"/>
            <a:ext cx="4540251" cy="1661583"/>
          </a:xfrm>
          <a:prstGeom prst="rect">
            <a:avLst/>
          </a:prstGeom>
          <a:solidFill>
            <a:srgbClr val="6699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pt-BR" sz="1600" b="1"/>
          </a:p>
        </xdr:txBody>
      </xdr:sp>
      <xdr:sp macro="" textlink="">
        <xdr:nvSpPr>
          <xdr:cNvPr id="24" name="Retângulo 23">
            <a:extLst>
              <a:ext uri="{FF2B5EF4-FFF2-40B4-BE49-F238E27FC236}">
                <a16:creationId xmlns:a16="http://schemas.microsoft.com/office/drawing/2014/main" id="{00000000-0008-0000-0C00-000018000000}"/>
              </a:ext>
            </a:extLst>
          </xdr:cNvPr>
          <xdr:cNvSpPr/>
        </xdr:nvSpPr>
        <xdr:spPr>
          <a:xfrm>
            <a:off x="8936565" y="1380067"/>
            <a:ext cx="2286001" cy="33866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800" b="0"/>
              <a:t>PACOTE DE</a:t>
            </a:r>
            <a:endParaRPr lang="pt-BR" sz="1600" b="1"/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0000000-0008-0000-0C00-000019000000}"/>
              </a:ext>
            </a:extLst>
          </xdr:cNvPr>
          <xdr:cNvSpPr/>
        </xdr:nvSpPr>
        <xdr:spPr>
          <a:xfrm>
            <a:off x="9063566" y="2036231"/>
            <a:ext cx="1873250" cy="381000"/>
          </a:xfrm>
          <a:prstGeom prst="round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Veja mais detalhes</a:t>
            </a:r>
          </a:p>
        </xdr:txBody>
      </xdr:sp>
      <xdr:sp macro="" textlink="">
        <xdr:nvSpPr>
          <xdr:cNvPr id="26" name="Shape 2570">
            <a:extLst>
              <a:ext uri="{FF2B5EF4-FFF2-40B4-BE49-F238E27FC236}">
                <a16:creationId xmlns:a16="http://schemas.microsoft.com/office/drawing/2014/main" id="{00000000-0008-0000-0C00-00001A000000}"/>
              </a:ext>
            </a:extLst>
          </xdr:cNvPr>
          <xdr:cNvSpPr/>
        </xdr:nvSpPr>
        <xdr:spPr>
          <a:xfrm>
            <a:off x="7471835" y="1432981"/>
            <a:ext cx="1136648" cy="102235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319" extrusionOk="0">
                <a:moveTo>
                  <a:pt x="7530" y="4197"/>
                </a:moveTo>
                <a:lnTo>
                  <a:pt x="6680" y="3701"/>
                </a:lnTo>
                <a:lnTo>
                  <a:pt x="6189" y="4560"/>
                </a:lnTo>
                <a:lnTo>
                  <a:pt x="7040" y="5056"/>
                </a:lnTo>
                <a:cubicBezTo>
                  <a:pt x="7040" y="5056"/>
                  <a:pt x="7530" y="4197"/>
                  <a:pt x="7530" y="4197"/>
                </a:cubicBezTo>
                <a:close/>
                <a:moveTo>
                  <a:pt x="8512" y="2479"/>
                </a:moveTo>
                <a:lnTo>
                  <a:pt x="7662" y="1984"/>
                </a:lnTo>
                <a:lnTo>
                  <a:pt x="7171" y="2843"/>
                </a:lnTo>
                <a:lnTo>
                  <a:pt x="8021" y="3339"/>
                </a:lnTo>
                <a:cubicBezTo>
                  <a:pt x="8021" y="3339"/>
                  <a:pt x="8512" y="2479"/>
                  <a:pt x="8512" y="2479"/>
                </a:cubicBezTo>
                <a:close/>
                <a:moveTo>
                  <a:pt x="20618" y="8428"/>
                </a:moveTo>
                <a:lnTo>
                  <a:pt x="982" y="8428"/>
                </a:lnTo>
                <a:lnTo>
                  <a:pt x="982" y="6445"/>
                </a:lnTo>
                <a:lnTo>
                  <a:pt x="20618" y="6445"/>
                </a:lnTo>
                <a:cubicBezTo>
                  <a:pt x="20618" y="6445"/>
                  <a:pt x="20618" y="8428"/>
                  <a:pt x="20618" y="8428"/>
                </a:cubicBezTo>
                <a:close/>
                <a:moveTo>
                  <a:pt x="18655" y="20327"/>
                </a:moveTo>
                <a:lnTo>
                  <a:pt x="2945" y="20327"/>
                </a:lnTo>
                <a:lnTo>
                  <a:pt x="2945" y="9420"/>
                </a:lnTo>
                <a:lnTo>
                  <a:pt x="18655" y="9420"/>
                </a:lnTo>
                <a:cubicBezTo>
                  <a:pt x="18655" y="9420"/>
                  <a:pt x="18655" y="20327"/>
                  <a:pt x="18655" y="20327"/>
                </a:cubicBezTo>
                <a:close/>
                <a:moveTo>
                  <a:pt x="6811" y="1488"/>
                </a:moveTo>
                <a:cubicBezTo>
                  <a:pt x="7083" y="1014"/>
                  <a:pt x="7683" y="851"/>
                  <a:pt x="8153" y="1125"/>
                </a:cubicBezTo>
                <a:lnTo>
                  <a:pt x="9854" y="2117"/>
                </a:lnTo>
                <a:lnTo>
                  <a:pt x="7946" y="5454"/>
                </a:lnTo>
                <a:lnTo>
                  <a:pt x="5759" y="5454"/>
                </a:lnTo>
                <a:lnTo>
                  <a:pt x="5698" y="5419"/>
                </a:lnTo>
                <a:lnTo>
                  <a:pt x="5678" y="5454"/>
                </a:lnTo>
                <a:lnTo>
                  <a:pt x="4545" y="5454"/>
                </a:lnTo>
                <a:cubicBezTo>
                  <a:pt x="4545" y="5454"/>
                  <a:pt x="6811" y="1488"/>
                  <a:pt x="6811" y="1488"/>
                </a:cubicBezTo>
                <a:close/>
                <a:moveTo>
                  <a:pt x="15577" y="5454"/>
                </a:moveTo>
                <a:lnTo>
                  <a:pt x="9079" y="5454"/>
                </a:lnTo>
                <a:lnTo>
                  <a:pt x="10704" y="2612"/>
                </a:lnTo>
                <a:cubicBezTo>
                  <a:pt x="10704" y="2612"/>
                  <a:pt x="15577" y="5454"/>
                  <a:pt x="15577" y="5454"/>
                </a:cubicBezTo>
                <a:close/>
                <a:moveTo>
                  <a:pt x="15930" y="2759"/>
                </a:moveTo>
                <a:cubicBezTo>
                  <a:pt x="16454" y="2617"/>
                  <a:pt x="16991" y="2931"/>
                  <a:pt x="17132" y="3460"/>
                </a:cubicBezTo>
                <a:lnTo>
                  <a:pt x="17661" y="5454"/>
                </a:lnTo>
                <a:lnTo>
                  <a:pt x="17540" y="5454"/>
                </a:lnTo>
                <a:lnTo>
                  <a:pt x="16279" y="4718"/>
                </a:lnTo>
                <a:lnTo>
                  <a:pt x="16438" y="4674"/>
                </a:lnTo>
                <a:lnTo>
                  <a:pt x="16184" y="3716"/>
                </a:lnTo>
                <a:lnTo>
                  <a:pt x="15236" y="3973"/>
                </a:lnTo>
                <a:lnTo>
                  <a:pt x="15279" y="4135"/>
                </a:lnTo>
                <a:lnTo>
                  <a:pt x="14076" y="3434"/>
                </a:lnTo>
                <a:lnTo>
                  <a:pt x="14033" y="3272"/>
                </a:lnTo>
                <a:cubicBezTo>
                  <a:pt x="14033" y="3272"/>
                  <a:pt x="15930" y="2759"/>
                  <a:pt x="15930" y="2759"/>
                </a:cubicBezTo>
                <a:close/>
                <a:moveTo>
                  <a:pt x="20618" y="5454"/>
                </a:moveTo>
                <a:lnTo>
                  <a:pt x="18678" y="5454"/>
                </a:lnTo>
                <a:lnTo>
                  <a:pt x="18081" y="3203"/>
                </a:lnTo>
                <a:cubicBezTo>
                  <a:pt x="17800" y="2145"/>
                  <a:pt x="16724" y="1518"/>
                  <a:pt x="15676" y="1801"/>
                </a:cubicBezTo>
                <a:lnTo>
                  <a:pt x="12671" y="2615"/>
                </a:lnTo>
                <a:lnTo>
                  <a:pt x="8644" y="266"/>
                </a:lnTo>
                <a:cubicBezTo>
                  <a:pt x="7704" y="-281"/>
                  <a:pt x="6504" y="44"/>
                  <a:pt x="5961" y="992"/>
                </a:cubicBezTo>
                <a:lnTo>
                  <a:pt x="3410" y="5454"/>
                </a:lnTo>
                <a:lnTo>
                  <a:pt x="982" y="5454"/>
                </a:lnTo>
                <a:cubicBezTo>
                  <a:pt x="440" y="5454"/>
                  <a:pt x="0" y="5898"/>
                  <a:pt x="0" y="6445"/>
                </a:cubicBezTo>
                <a:lnTo>
                  <a:pt x="0" y="8428"/>
                </a:lnTo>
                <a:cubicBezTo>
                  <a:pt x="0" y="8977"/>
                  <a:pt x="440" y="9420"/>
                  <a:pt x="982" y="9420"/>
                </a:cubicBezTo>
                <a:lnTo>
                  <a:pt x="1964" y="9420"/>
                </a:lnTo>
                <a:lnTo>
                  <a:pt x="1964" y="20327"/>
                </a:lnTo>
                <a:cubicBezTo>
                  <a:pt x="1964" y="20875"/>
                  <a:pt x="2403" y="21319"/>
                  <a:pt x="2945" y="21319"/>
                </a:cubicBezTo>
                <a:lnTo>
                  <a:pt x="18655" y="21319"/>
                </a:lnTo>
                <a:cubicBezTo>
                  <a:pt x="19197" y="21319"/>
                  <a:pt x="19636" y="20875"/>
                  <a:pt x="19636" y="20327"/>
                </a:cubicBezTo>
                <a:lnTo>
                  <a:pt x="19636" y="9420"/>
                </a:lnTo>
                <a:lnTo>
                  <a:pt x="20618" y="9420"/>
                </a:lnTo>
                <a:cubicBezTo>
                  <a:pt x="21160" y="9420"/>
                  <a:pt x="21600" y="8977"/>
                  <a:pt x="21600" y="8428"/>
                </a:cubicBezTo>
                <a:lnTo>
                  <a:pt x="21600" y="6445"/>
                </a:lnTo>
                <a:cubicBezTo>
                  <a:pt x="21600" y="5898"/>
                  <a:pt x="21160" y="5454"/>
                  <a:pt x="20618" y="5454"/>
                </a:cubicBezTo>
                <a:moveTo>
                  <a:pt x="7855" y="12395"/>
                </a:moveTo>
                <a:lnTo>
                  <a:pt x="13745" y="12395"/>
                </a:lnTo>
                <a:lnTo>
                  <a:pt x="13745" y="13386"/>
                </a:lnTo>
                <a:lnTo>
                  <a:pt x="7855" y="13386"/>
                </a:lnTo>
                <a:cubicBezTo>
                  <a:pt x="7855" y="13386"/>
                  <a:pt x="7855" y="12395"/>
                  <a:pt x="7855" y="12395"/>
                </a:cubicBezTo>
                <a:close/>
                <a:moveTo>
                  <a:pt x="7855" y="14378"/>
                </a:moveTo>
                <a:lnTo>
                  <a:pt x="13745" y="14378"/>
                </a:lnTo>
                <a:cubicBezTo>
                  <a:pt x="14288" y="14378"/>
                  <a:pt x="14727" y="13934"/>
                  <a:pt x="14727" y="13386"/>
                </a:cubicBezTo>
                <a:lnTo>
                  <a:pt x="14727" y="12395"/>
                </a:lnTo>
                <a:cubicBezTo>
                  <a:pt x="14727" y="11847"/>
                  <a:pt x="14288" y="11403"/>
                  <a:pt x="13745" y="11403"/>
                </a:cubicBezTo>
                <a:lnTo>
                  <a:pt x="7855" y="11403"/>
                </a:lnTo>
                <a:cubicBezTo>
                  <a:pt x="7312" y="11403"/>
                  <a:pt x="6873" y="11847"/>
                  <a:pt x="6873" y="12395"/>
                </a:cubicBezTo>
                <a:lnTo>
                  <a:pt x="6873" y="13386"/>
                </a:lnTo>
                <a:cubicBezTo>
                  <a:pt x="6873" y="13934"/>
                  <a:pt x="7312" y="14378"/>
                  <a:pt x="7855" y="14378"/>
                </a:cubicBezTo>
              </a:path>
            </a:pathLst>
          </a:custGeom>
          <a:solidFill>
            <a:schemeClr val="bg1"/>
          </a:solidFill>
          <a:ln w="12700">
            <a:miter lim="400000"/>
          </a:ln>
        </xdr:spPr>
        <xdr:txBody>
          <a:bodyPr wrap="square" lIns="14284" tIns="14284" rIns="14284" bIns="14284" anchor="ctr"/>
          <a:lstStyle>
            <a:defPPr>
              <a:defRPr lang="en-US"/>
            </a:defPPr>
            <a:lvl1pPr marL="0" algn="l" defTabSz="91433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65" algn="l" defTabSz="91433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30" algn="l" defTabSz="91433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495" algn="l" defTabSz="91433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660" algn="l" defTabSz="91433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825" algn="l" defTabSz="91433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2990" algn="l" defTabSz="91433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155" algn="l" defTabSz="91433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320" algn="l" defTabSz="91433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defTabSz="171399" eaLnBrk="1" hangingPunct="1">
              <a:defRPr sz="3000" cap="none">
                <a:solidFill>
                  <a:srgbClr val="FFFFFF"/>
                </a:solidFill>
                <a:effectLst>
                  <a:outerShdw blurRad="38100" dist="12700" dir="5400000" rotWithShape="0">
                    <a:srgbClr val="000000">
                      <a:alpha val="50000"/>
                    </a:srgbClr>
                  </a:outerShdw>
                </a:effectLst>
                <a:latin typeface="Gill Sans"/>
                <a:ea typeface="Gill Sans"/>
                <a:cs typeface="Gill Sans"/>
                <a:sym typeface="Gill Sans"/>
              </a:defRPr>
            </a:pPr>
            <a:endParaRPr sz="1125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Calibri" charset="0"/>
              <a:cs typeface="Calibri" charset="0"/>
              <a:sym typeface="Gill Sans"/>
            </a:endParaRPr>
          </a:p>
        </xdr:txBody>
      </xdr:sp>
      <xdr:sp macro="" textlink="">
        <xdr:nvSpPr>
          <xdr:cNvPr id="27" name="Retângulo 26">
            <a:extLst>
              <a:ext uri="{FF2B5EF4-FFF2-40B4-BE49-F238E27FC236}">
                <a16:creationId xmlns:a16="http://schemas.microsoft.com/office/drawing/2014/main" id="{00000000-0008-0000-0C00-00001B000000}"/>
              </a:ext>
            </a:extLst>
          </xdr:cNvPr>
          <xdr:cNvSpPr/>
        </xdr:nvSpPr>
        <xdr:spPr>
          <a:xfrm>
            <a:off x="8930215" y="1574799"/>
            <a:ext cx="2286001" cy="4508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400" b="1"/>
              <a:t>PLANILHAS LUZ</a:t>
            </a:r>
            <a:endParaRPr lang="pt-BR" sz="1600" b="1"/>
          </a:p>
        </xdr:txBody>
      </xdr:sp>
    </xdr:grpSp>
    <xdr:clientData/>
  </xdr:twoCellAnchor>
  <xdr:twoCellAnchor>
    <xdr:from>
      <xdr:col>5</xdr:col>
      <xdr:colOff>285749</xdr:colOff>
      <xdr:row>7</xdr:row>
      <xdr:rowOff>253999</xdr:rowOff>
    </xdr:from>
    <xdr:to>
      <xdr:col>7</xdr:col>
      <xdr:colOff>656167</xdr:colOff>
      <xdr:row>12</xdr:row>
      <xdr:rowOff>31748</xdr:rowOff>
    </xdr:to>
    <xdr:grpSp>
      <xdr:nvGrpSpPr>
        <xdr:cNvPr id="4" name="Agrupar 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pSpPr/>
      </xdr:nvGrpSpPr>
      <xdr:grpSpPr>
        <a:xfrm>
          <a:off x="7069666" y="2931582"/>
          <a:ext cx="4540251" cy="1661583"/>
          <a:chOff x="7069666" y="2931582"/>
          <a:chExt cx="4540251" cy="1661583"/>
        </a:xfrm>
      </xdr:grpSpPr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00000000-0008-0000-0C00-00000F000000}"/>
              </a:ext>
            </a:extLst>
          </xdr:cNvPr>
          <xdr:cNvSpPr/>
        </xdr:nvSpPr>
        <xdr:spPr>
          <a:xfrm>
            <a:off x="7069666" y="2931582"/>
            <a:ext cx="4540251" cy="1661583"/>
          </a:xfrm>
          <a:prstGeom prst="rect">
            <a:avLst/>
          </a:prstGeom>
          <a:solidFill>
            <a:srgbClr val="55B03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pt-BR" sz="1600" b="1"/>
          </a:p>
        </xdr:txBody>
      </xdr:sp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00000000-0008-0000-0C00-000010000000}"/>
              </a:ext>
            </a:extLst>
          </xdr:cNvPr>
          <xdr:cNvSpPr/>
        </xdr:nvSpPr>
        <xdr:spPr>
          <a:xfrm>
            <a:off x="8932332" y="3174999"/>
            <a:ext cx="2286001" cy="33866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800" b="0"/>
              <a:t>CURSOS ONLINE DE</a:t>
            </a:r>
            <a:endParaRPr lang="pt-BR" sz="1600" b="1"/>
          </a:p>
        </xdr:txBody>
      </xdr:sp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00000000-0008-0000-0C00-000011000000}"/>
              </a:ext>
            </a:extLst>
          </xdr:cNvPr>
          <xdr:cNvSpPr/>
        </xdr:nvSpPr>
        <xdr:spPr>
          <a:xfrm>
            <a:off x="9059333" y="3958167"/>
            <a:ext cx="1873250" cy="381000"/>
          </a:xfrm>
          <a:prstGeom prst="round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Veja mais detalhes</a:t>
            </a:r>
          </a:p>
        </xdr:txBody>
      </xdr:sp>
      <xdr:sp macro="" textlink="">
        <xdr:nvSpPr>
          <xdr:cNvPr id="28" name="Shape 2546">
            <a:extLst>
              <a:ext uri="{FF2B5EF4-FFF2-40B4-BE49-F238E27FC236}">
                <a16:creationId xmlns:a16="http://schemas.microsoft.com/office/drawing/2014/main" id="{00000000-0008-0000-0C00-00001C000000}"/>
              </a:ext>
            </a:extLst>
          </xdr:cNvPr>
          <xdr:cNvSpPr/>
        </xdr:nvSpPr>
        <xdr:spPr>
          <a:xfrm>
            <a:off x="7524751" y="3344332"/>
            <a:ext cx="1016000" cy="82550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0618" y="20400"/>
                </a:moveTo>
                <a:lnTo>
                  <a:pt x="18655" y="20400"/>
                </a:lnTo>
                <a:lnTo>
                  <a:pt x="18655" y="1200"/>
                </a:lnTo>
                <a:lnTo>
                  <a:pt x="20618" y="1200"/>
                </a:lnTo>
                <a:cubicBezTo>
                  <a:pt x="20618" y="1200"/>
                  <a:pt x="20618" y="20400"/>
                  <a:pt x="20618" y="20400"/>
                </a:cubicBezTo>
                <a:close/>
                <a:moveTo>
                  <a:pt x="21109" y="0"/>
                </a:moveTo>
                <a:lnTo>
                  <a:pt x="18164" y="0"/>
                </a:lnTo>
                <a:cubicBezTo>
                  <a:pt x="17893" y="0"/>
                  <a:pt x="17673" y="269"/>
                  <a:pt x="17673" y="600"/>
                </a:cubicBezTo>
                <a:lnTo>
                  <a:pt x="17673" y="21000"/>
                </a:lnTo>
                <a:cubicBezTo>
                  <a:pt x="17673" y="21332"/>
                  <a:pt x="17893" y="21600"/>
                  <a:pt x="18164" y="21600"/>
                </a:cubicBezTo>
                <a:lnTo>
                  <a:pt x="21109" y="21600"/>
                </a:lnTo>
                <a:cubicBezTo>
                  <a:pt x="21380" y="21600"/>
                  <a:pt x="21600" y="21332"/>
                  <a:pt x="21600" y="21000"/>
                </a:cubicBezTo>
                <a:lnTo>
                  <a:pt x="21600" y="600"/>
                </a:lnTo>
                <a:cubicBezTo>
                  <a:pt x="21600" y="269"/>
                  <a:pt x="21380" y="0"/>
                  <a:pt x="21109" y="0"/>
                </a:cubicBezTo>
                <a:moveTo>
                  <a:pt x="8836" y="20400"/>
                </a:moveTo>
                <a:lnTo>
                  <a:pt x="6873" y="20400"/>
                </a:lnTo>
                <a:lnTo>
                  <a:pt x="6873" y="3600"/>
                </a:lnTo>
                <a:lnTo>
                  <a:pt x="8836" y="3600"/>
                </a:lnTo>
                <a:cubicBezTo>
                  <a:pt x="8836" y="3600"/>
                  <a:pt x="8836" y="20400"/>
                  <a:pt x="8836" y="20400"/>
                </a:cubicBezTo>
                <a:close/>
                <a:moveTo>
                  <a:pt x="9327" y="2400"/>
                </a:moveTo>
                <a:lnTo>
                  <a:pt x="6382" y="2400"/>
                </a:lnTo>
                <a:cubicBezTo>
                  <a:pt x="6111" y="2400"/>
                  <a:pt x="5891" y="2669"/>
                  <a:pt x="5891" y="3000"/>
                </a:cubicBezTo>
                <a:lnTo>
                  <a:pt x="5891" y="21000"/>
                </a:lnTo>
                <a:cubicBezTo>
                  <a:pt x="5891" y="21332"/>
                  <a:pt x="6111" y="21600"/>
                  <a:pt x="6382" y="21600"/>
                </a:cubicBezTo>
                <a:lnTo>
                  <a:pt x="9327" y="21600"/>
                </a:lnTo>
                <a:cubicBezTo>
                  <a:pt x="9598" y="21600"/>
                  <a:pt x="9818" y="21332"/>
                  <a:pt x="9818" y="21000"/>
                </a:cubicBezTo>
                <a:lnTo>
                  <a:pt x="9818" y="3000"/>
                </a:lnTo>
                <a:cubicBezTo>
                  <a:pt x="9818" y="2669"/>
                  <a:pt x="9598" y="2400"/>
                  <a:pt x="9327" y="2400"/>
                </a:cubicBezTo>
                <a:moveTo>
                  <a:pt x="14727" y="20400"/>
                </a:moveTo>
                <a:lnTo>
                  <a:pt x="12764" y="20400"/>
                </a:lnTo>
                <a:lnTo>
                  <a:pt x="12764" y="10800"/>
                </a:lnTo>
                <a:lnTo>
                  <a:pt x="14727" y="10800"/>
                </a:lnTo>
                <a:cubicBezTo>
                  <a:pt x="14727" y="10800"/>
                  <a:pt x="14727" y="20400"/>
                  <a:pt x="14727" y="20400"/>
                </a:cubicBezTo>
                <a:close/>
                <a:moveTo>
                  <a:pt x="15218" y="9600"/>
                </a:moveTo>
                <a:lnTo>
                  <a:pt x="12273" y="9600"/>
                </a:lnTo>
                <a:cubicBezTo>
                  <a:pt x="12002" y="9600"/>
                  <a:pt x="11782" y="9869"/>
                  <a:pt x="11782" y="10200"/>
                </a:cubicBezTo>
                <a:lnTo>
                  <a:pt x="11782" y="21000"/>
                </a:lnTo>
                <a:cubicBezTo>
                  <a:pt x="11782" y="21332"/>
                  <a:pt x="12002" y="21600"/>
                  <a:pt x="12273" y="21600"/>
                </a:cubicBezTo>
                <a:lnTo>
                  <a:pt x="15218" y="21600"/>
                </a:lnTo>
                <a:cubicBezTo>
                  <a:pt x="15489" y="21600"/>
                  <a:pt x="15709" y="21332"/>
                  <a:pt x="15709" y="21000"/>
                </a:cubicBezTo>
                <a:lnTo>
                  <a:pt x="15709" y="10200"/>
                </a:lnTo>
                <a:cubicBezTo>
                  <a:pt x="15709" y="9869"/>
                  <a:pt x="15489" y="9600"/>
                  <a:pt x="15218" y="9600"/>
                </a:cubicBezTo>
                <a:moveTo>
                  <a:pt x="2945" y="20400"/>
                </a:moveTo>
                <a:lnTo>
                  <a:pt x="982" y="20400"/>
                </a:lnTo>
                <a:lnTo>
                  <a:pt x="982" y="14400"/>
                </a:lnTo>
                <a:lnTo>
                  <a:pt x="2945" y="14400"/>
                </a:lnTo>
                <a:cubicBezTo>
                  <a:pt x="2945" y="14400"/>
                  <a:pt x="2945" y="20400"/>
                  <a:pt x="2945" y="20400"/>
                </a:cubicBezTo>
                <a:close/>
                <a:moveTo>
                  <a:pt x="3436" y="13200"/>
                </a:moveTo>
                <a:lnTo>
                  <a:pt x="491" y="13200"/>
                </a:lnTo>
                <a:cubicBezTo>
                  <a:pt x="220" y="13200"/>
                  <a:pt x="0" y="13469"/>
                  <a:pt x="0" y="13800"/>
                </a:cubicBezTo>
                <a:lnTo>
                  <a:pt x="0" y="21000"/>
                </a:lnTo>
                <a:cubicBezTo>
                  <a:pt x="0" y="21332"/>
                  <a:pt x="220" y="21600"/>
                  <a:pt x="491" y="21600"/>
                </a:cubicBezTo>
                <a:lnTo>
                  <a:pt x="3436" y="21600"/>
                </a:lnTo>
                <a:cubicBezTo>
                  <a:pt x="3707" y="21600"/>
                  <a:pt x="3927" y="21332"/>
                  <a:pt x="3927" y="21000"/>
                </a:cubicBezTo>
                <a:lnTo>
                  <a:pt x="3927" y="13800"/>
                </a:lnTo>
                <a:cubicBezTo>
                  <a:pt x="3927" y="13469"/>
                  <a:pt x="3707" y="13200"/>
                  <a:pt x="3436" y="13200"/>
                </a:cubicBezTo>
              </a:path>
            </a:pathLst>
          </a:custGeom>
          <a:solidFill>
            <a:schemeClr val="bg1"/>
          </a:solidFill>
          <a:ln w="12700">
            <a:miter lim="400000"/>
          </a:ln>
        </xdr:spPr>
        <xdr:txBody>
          <a:bodyPr wrap="square" lIns="14284" tIns="14284" rIns="14284" bIns="14284" anchor="ctr"/>
          <a:lstStyle>
            <a:defPPr>
              <a:defRPr lang="en-US"/>
            </a:defPPr>
            <a:lvl1pPr marL="0" algn="l" defTabSz="91433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165" algn="l" defTabSz="91433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330" algn="l" defTabSz="91433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495" algn="l" defTabSz="91433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660" algn="l" defTabSz="91433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5825" algn="l" defTabSz="91433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2990" algn="l" defTabSz="91433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155" algn="l" defTabSz="91433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320" algn="l" defTabSz="91433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defTabSz="171399" eaLnBrk="1" hangingPunct="1">
              <a:defRPr sz="3000" cap="none">
                <a:solidFill>
                  <a:srgbClr val="FFFFFF"/>
                </a:solidFill>
                <a:effectLst>
                  <a:outerShdw blurRad="38100" dist="12700" dir="5400000" rotWithShape="0">
                    <a:srgbClr val="000000">
                      <a:alpha val="50000"/>
                    </a:srgbClr>
                  </a:outerShdw>
                </a:effectLst>
                <a:latin typeface="Gill Sans"/>
                <a:ea typeface="Gill Sans"/>
                <a:cs typeface="Gill Sans"/>
                <a:sym typeface="Gill Sans"/>
              </a:defRPr>
            </a:pPr>
            <a:endParaRPr sz="1125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  <a:latin typeface="Gill Sans"/>
              <a:ea typeface="Calibri" charset="0"/>
              <a:cs typeface="Calibri" charset="0"/>
              <a:sym typeface="Gill Sans"/>
            </a:endParaRPr>
          </a:p>
        </xdr:txBody>
      </xdr:sp>
      <xdr:sp macro="" textlink="">
        <xdr:nvSpPr>
          <xdr:cNvPr id="29" name="Retângulo 28">
            <a:extLst>
              <a:ext uri="{FF2B5EF4-FFF2-40B4-BE49-F238E27FC236}">
                <a16:creationId xmlns:a16="http://schemas.microsoft.com/office/drawing/2014/main" id="{00000000-0008-0000-0C00-00001D000000}"/>
              </a:ext>
            </a:extLst>
          </xdr:cNvPr>
          <xdr:cNvSpPr/>
        </xdr:nvSpPr>
        <xdr:spPr>
          <a:xfrm>
            <a:off x="8919632" y="3373974"/>
            <a:ext cx="2457451" cy="4995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400" b="1" baseline="0"/>
              <a:t>DE EXCEL DA LUZ</a:t>
            </a:r>
            <a:endParaRPr lang="pt-BR" sz="1600" b="1"/>
          </a:p>
        </xdr:txBody>
      </xdr:sp>
    </xdr:grp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1164167</xdr:colOff>
      <xdr:row>3</xdr:row>
      <xdr:rowOff>370416</xdr:rowOff>
    </xdr:to>
    <xdr:sp macro="" textlink="">
      <xdr:nvSpPr>
        <xdr:cNvPr id="30" name="Retângulo 2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/>
      </xdr:nvSpPr>
      <xdr:spPr>
        <a:xfrm>
          <a:off x="5609167" y="1174750"/>
          <a:ext cx="1164167" cy="370416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VEJA MAIS</a:t>
          </a: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1164167</xdr:colOff>
      <xdr:row>5</xdr:row>
      <xdr:rowOff>370416</xdr:rowOff>
    </xdr:to>
    <xdr:sp macro="" textlink="">
      <xdr:nvSpPr>
        <xdr:cNvPr id="31" name="Retângulo 3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/>
      </xdr:nvSpPr>
      <xdr:spPr>
        <a:xfrm>
          <a:off x="5609167" y="1926167"/>
          <a:ext cx="1164167" cy="370416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VEJA MAIS</a:t>
          </a: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1164167</xdr:colOff>
      <xdr:row>7</xdr:row>
      <xdr:rowOff>370416</xdr:rowOff>
    </xdr:to>
    <xdr:sp macro="" textlink="">
      <xdr:nvSpPr>
        <xdr:cNvPr id="32" name="Retângulo 3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SpPr/>
      </xdr:nvSpPr>
      <xdr:spPr>
        <a:xfrm>
          <a:off x="5609167" y="2677583"/>
          <a:ext cx="1164167" cy="370416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VEJA MAIS</a:t>
          </a: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1164167</xdr:colOff>
      <xdr:row>9</xdr:row>
      <xdr:rowOff>370416</xdr:rowOff>
    </xdr:to>
    <xdr:sp macro="" textlink="">
      <xdr:nvSpPr>
        <xdr:cNvPr id="33" name="Retângulo 3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/>
      </xdr:nvSpPr>
      <xdr:spPr>
        <a:xfrm>
          <a:off x="5609167" y="3429000"/>
          <a:ext cx="1164167" cy="370416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VEJA MAIS</a:t>
          </a: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1164167</xdr:colOff>
      <xdr:row>11</xdr:row>
      <xdr:rowOff>370416</xdr:rowOff>
    </xdr:to>
    <xdr:sp macro="" textlink="">
      <xdr:nvSpPr>
        <xdr:cNvPr id="34" name="Retângulo 3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SpPr/>
      </xdr:nvSpPr>
      <xdr:spPr>
        <a:xfrm>
          <a:off x="5609167" y="4180417"/>
          <a:ext cx="1164167" cy="370416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VEJA MAIS</a:t>
          </a:r>
        </a:p>
      </xdr:txBody>
    </xdr:sp>
    <xdr:clientData/>
  </xdr:twoCellAnchor>
  <xdr:twoCellAnchor editAs="absolute">
    <xdr:from>
      <xdr:col>3</xdr:col>
      <xdr:colOff>455082</xdr:colOff>
      <xdr:row>0</xdr:row>
      <xdr:rowOff>0</xdr:rowOff>
    </xdr:from>
    <xdr:to>
      <xdr:col>3</xdr:col>
      <xdr:colOff>1496481</xdr:colOff>
      <xdr:row>1</xdr:row>
      <xdr:rowOff>2910</xdr:rowOff>
    </xdr:to>
    <xdr:sp macro="" textlink="">
      <xdr:nvSpPr>
        <xdr:cNvPr id="36" name="Retângulo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SpPr>
          <a:spLocks/>
        </xdr:cNvSpPr>
      </xdr:nvSpPr>
      <xdr:spPr>
        <a:xfrm>
          <a:off x="1248832" y="0"/>
          <a:ext cx="1041399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3</xdr:col>
      <xdr:colOff>1496482</xdr:colOff>
      <xdr:row>0</xdr:row>
      <xdr:rowOff>0</xdr:rowOff>
    </xdr:from>
    <xdr:to>
      <xdr:col>3</xdr:col>
      <xdr:colOff>2529056</xdr:colOff>
      <xdr:row>1</xdr:row>
      <xdr:rowOff>2910</xdr:rowOff>
    </xdr:to>
    <xdr:sp macro="" textlink="">
      <xdr:nvSpPr>
        <xdr:cNvPr id="37" name="Retângulo 3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SpPr>
          <a:spLocks/>
        </xdr:cNvSpPr>
      </xdr:nvSpPr>
      <xdr:spPr>
        <a:xfrm>
          <a:off x="2290232" y="0"/>
          <a:ext cx="1032574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CONTROLE HOSPITALAR</a:t>
          </a:r>
        </a:p>
      </xdr:txBody>
    </xdr:sp>
    <xdr:clientData/>
  </xdr:twoCellAnchor>
  <xdr:twoCellAnchor editAs="absolute">
    <xdr:from>
      <xdr:col>3</xdr:col>
      <xdr:colOff>2527299</xdr:colOff>
      <xdr:row>0</xdr:row>
      <xdr:rowOff>0</xdr:rowOff>
    </xdr:from>
    <xdr:to>
      <xdr:col>3</xdr:col>
      <xdr:colOff>3640667</xdr:colOff>
      <xdr:row>1</xdr:row>
      <xdr:rowOff>2910</xdr:rowOff>
    </xdr:to>
    <xdr:sp macro="" textlink="">
      <xdr:nvSpPr>
        <xdr:cNvPr id="38" name="Retângulo 37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SpPr>
          <a:spLocks/>
        </xdr:cNvSpPr>
      </xdr:nvSpPr>
      <xdr:spPr>
        <a:xfrm>
          <a:off x="3321049" y="0"/>
          <a:ext cx="111336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INDICADORES HOSPITALARES</a:t>
          </a:r>
        </a:p>
      </xdr:txBody>
    </xdr:sp>
    <xdr:clientData/>
  </xdr:twoCellAnchor>
  <xdr:twoCellAnchor editAs="absolute">
    <xdr:from>
      <xdr:col>3</xdr:col>
      <xdr:colOff>3653363</xdr:colOff>
      <xdr:row>0</xdr:row>
      <xdr:rowOff>0</xdr:rowOff>
    </xdr:from>
    <xdr:to>
      <xdr:col>3</xdr:col>
      <xdr:colOff>4694762</xdr:colOff>
      <xdr:row>1</xdr:row>
      <xdr:rowOff>2910</xdr:rowOff>
    </xdr:to>
    <xdr:sp macro="" textlink="">
      <xdr:nvSpPr>
        <xdr:cNvPr id="39" name="Retângulo 3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SpPr>
          <a:spLocks/>
        </xdr:cNvSpPr>
      </xdr:nvSpPr>
      <xdr:spPr>
        <a:xfrm>
          <a:off x="4447113" y="0"/>
          <a:ext cx="1041399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DASHBOARD</a:t>
          </a:r>
        </a:p>
      </xdr:txBody>
    </xdr:sp>
    <xdr:clientData/>
  </xdr:twoCellAnchor>
  <xdr:twoCellAnchor editAs="absolute">
    <xdr:from>
      <xdr:col>3</xdr:col>
      <xdr:colOff>4716096</xdr:colOff>
      <xdr:row>0</xdr:row>
      <xdr:rowOff>0</xdr:rowOff>
    </xdr:from>
    <xdr:to>
      <xdr:col>4</xdr:col>
      <xdr:colOff>936195</xdr:colOff>
      <xdr:row>1</xdr:row>
      <xdr:rowOff>2910</xdr:rowOff>
    </xdr:to>
    <xdr:sp macro="" textlink="">
      <xdr:nvSpPr>
        <xdr:cNvPr id="40" name="Retângulo 3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SpPr>
          <a:spLocks/>
        </xdr:cNvSpPr>
      </xdr:nvSpPr>
      <xdr:spPr>
        <a:xfrm>
          <a:off x="5509846" y="0"/>
          <a:ext cx="1035516" cy="500327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INSTRUÇÕES</a:t>
          </a:r>
        </a:p>
      </xdr:txBody>
    </xdr:sp>
    <xdr:clientData/>
  </xdr:twoCellAnchor>
  <xdr:twoCellAnchor editAs="absolute">
    <xdr:from>
      <xdr:col>1</xdr:col>
      <xdr:colOff>0</xdr:colOff>
      <xdr:row>0</xdr:row>
      <xdr:rowOff>95247</xdr:rowOff>
    </xdr:from>
    <xdr:to>
      <xdr:col>3</xdr:col>
      <xdr:colOff>338666</xdr:colOff>
      <xdr:row>0</xdr:row>
      <xdr:rowOff>423303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EB061FB6-368A-4309-94F6-4814B9753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95247"/>
          <a:ext cx="973666" cy="328056"/>
        </a:xfrm>
        <a:prstGeom prst="rect">
          <a:avLst/>
        </a:prstGeom>
      </xdr:spPr>
    </xdr:pic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836088</xdr:colOff>
      <xdr:row>1</xdr:row>
      <xdr:rowOff>95250</xdr:rowOff>
    </xdr:from>
    <xdr:to>
      <xdr:col>2</xdr:col>
      <xdr:colOff>2084921</xdr:colOff>
      <xdr:row>2</xdr:row>
      <xdr:rowOff>13567</xdr:rowOff>
    </xdr:to>
    <xdr:sp macro="" textlink="">
      <xdr:nvSpPr>
        <xdr:cNvPr id="9" name="Retângulo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>
          <a:off x="1102788" y="590550"/>
          <a:ext cx="1244599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PASSO A PASSO</a:t>
          </a:r>
        </a:p>
      </xdr:txBody>
    </xdr:sp>
    <xdr:clientData/>
  </xdr:twoCellAnchor>
  <xdr:twoCellAnchor editAs="absolute">
    <xdr:from>
      <xdr:col>2</xdr:col>
      <xdr:colOff>2099738</xdr:colOff>
      <xdr:row>1</xdr:row>
      <xdr:rowOff>88901</xdr:rowOff>
    </xdr:from>
    <xdr:to>
      <xdr:col>3</xdr:col>
      <xdr:colOff>381000</xdr:colOff>
      <xdr:row>2</xdr:row>
      <xdr:rowOff>7218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>
          <a:off x="2362204" y="584201"/>
          <a:ext cx="1637238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DÚVIDAS FREQUENTES</a:t>
          </a:r>
        </a:p>
      </xdr:txBody>
    </xdr:sp>
    <xdr:clientData/>
  </xdr:twoCellAnchor>
  <xdr:twoCellAnchor editAs="absolute">
    <xdr:from>
      <xdr:col>3</xdr:col>
      <xdr:colOff>389471</xdr:colOff>
      <xdr:row>1</xdr:row>
      <xdr:rowOff>84666</xdr:rowOff>
    </xdr:from>
    <xdr:to>
      <xdr:col>3</xdr:col>
      <xdr:colOff>2025650</xdr:colOff>
      <xdr:row>2</xdr:row>
      <xdr:rowOff>11451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/>
      </xdr:nvSpPr>
      <xdr:spPr>
        <a:xfrm>
          <a:off x="4007913" y="579966"/>
          <a:ext cx="1636179" cy="307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SUGESTÕES</a:t>
          </a:r>
        </a:p>
      </xdr:txBody>
    </xdr:sp>
    <xdr:clientData/>
  </xdr:twoCellAnchor>
  <xdr:twoCellAnchor editAs="absolute">
    <xdr:from>
      <xdr:col>3</xdr:col>
      <xdr:colOff>2032000</xdr:colOff>
      <xdr:row>1</xdr:row>
      <xdr:rowOff>84666</xdr:rowOff>
    </xdr:from>
    <xdr:to>
      <xdr:col>4</xdr:col>
      <xdr:colOff>1583262</xdr:colOff>
      <xdr:row>2</xdr:row>
      <xdr:rowOff>11451</xdr:rowOff>
    </xdr:to>
    <xdr:sp macro="" textlink="">
      <xdr:nvSpPr>
        <xdr:cNvPr id="12" name="Retângulo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/>
      </xdr:nvSpPr>
      <xdr:spPr>
        <a:xfrm>
          <a:off x="5650442" y="579966"/>
          <a:ext cx="1637237" cy="30778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SOBRE A LUZ</a:t>
          </a:r>
        </a:p>
      </xdr:txBody>
    </xdr:sp>
    <xdr:clientData/>
  </xdr:twoCellAnchor>
  <xdr:twoCellAnchor>
    <xdr:from>
      <xdr:col>2</xdr:col>
      <xdr:colOff>2544239</xdr:colOff>
      <xdr:row>4</xdr:row>
      <xdr:rowOff>184151</xdr:rowOff>
    </xdr:from>
    <xdr:to>
      <xdr:col>3</xdr:col>
      <xdr:colOff>1697571</xdr:colOff>
      <xdr:row>18</xdr:row>
      <xdr:rowOff>67732</xdr:rowOff>
    </xdr:to>
    <xdr:grpSp>
      <xdr:nvGrpSpPr>
        <xdr:cNvPr id="43" name="Agrupar 4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D00-00002B000000}"/>
            </a:ext>
          </a:extLst>
        </xdr:cNvPr>
        <xdr:cNvGrpSpPr/>
      </xdr:nvGrpSpPr>
      <xdr:grpSpPr>
        <a:xfrm>
          <a:off x="2808822" y="1718734"/>
          <a:ext cx="2508249" cy="2698748"/>
          <a:chOff x="2808822" y="1708151"/>
          <a:chExt cx="2508249" cy="2698748"/>
        </a:xfrm>
      </xdr:grpSpPr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00000000-0008-0000-0D00-00000E000000}"/>
              </a:ext>
            </a:extLst>
          </xdr:cNvPr>
          <xdr:cNvSpPr/>
        </xdr:nvSpPr>
        <xdr:spPr>
          <a:xfrm>
            <a:off x="2808822" y="1708151"/>
            <a:ext cx="2508249" cy="2698748"/>
          </a:xfrm>
          <a:prstGeom prst="rect">
            <a:avLst/>
          </a:prstGeom>
          <a:solidFill>
            <a:srgbClr val="6699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pt-BR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pt-BR" sz="16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cursos.luz.vc</a:t>
            </a:r>
            <a:endParaRPr lang="pt-BR" sz="1600">
              <a:effectLst/>
            </a:endParaRPr>
          </a:p>
          <a:p>
            <a:pPr algn="ctr"/>
            <a:r>
              <a:rPr lang="pt-BR" sz="1600" b="1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Cursos de Excel Online</a:t>
            </a:r>
            <a:endParaRPr lang="pt-BR" sz="1600">
              <a:solidFill>
                <a:schemeClr val="tx1">
                  <a:lumMod val="75000"/>
                  <a:lumOff val="25000"/>
                </a:schemeClr>
              </a:solidFill>
              <a:effectLst/>
            </a:endParaRPr>
          </a:p>
          <a:p>
            <a:pPr algn="l"/>
            <a:endParaRPr lang="pt-BR" sz="1100"/>
          </a:p>
        </xdr:txBody>
      </xdr:sp>
      <xdr:pic>
        <xdr:nvPicPr>
          <xdr:cNvPr id="37" name="Imagem 36" descr="start icon">
            <a:extLst>
              <a:ext uri="{FF2B5EF4-FFF2-40B4-BE49-F238E27FC236}">
                <a16:creationId xmlns:a16="http://schemas.microsoft.com/office/drawing/2014/main" id="{00000000-0008-0000-0D00-00002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34834" y="2875550"/>
            <a:ext cx="1114424" cy="11207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95251</xdr:colOff>
      <xdr:row>4</xdr:row>
      <xdr:rowOff>179918</xdr:rowOff>
    </xdr:from>
    <xdr:to>
      <xdr:col>2</xdr:col>
      <xdr:colOff>2497667</xdr:colOff>
      <xdr:row>18</xdr:row>
      <xdr:rowOff>63499</xdr:rowOff>
    </xdr:to>
    <xdr:grpSp>
      <xdr:nvGrpSpPr>
        <xdr:cNvPr id="42" name="Agrupar 4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GrpSpPr/>
      </xdr:nvGrpSpPr>
      <xdr:grpSpPr>
        <a:xfrm>
          <a:off x="254001" y="1714501"/>
          <a:ext cx="2508249" cy="2698748"/>
          <a:chOff x="254001" y="1714501"/>
          <a:chExt cx="2508249" cy="2698748"/>
        </a:xfrm>
      </xdr:grpSpPr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00000000-0008-0000-0D00-00000D000000}"/>
              </a:ext>
            </a:extLst>
          </xdr:cNvPr>
          <xdr:cNvSpPr/>
        </xdr:nvSpPr>
        <xdr:spPr>
          <a:xfrm>
            <a:off x="254001" y="1714501"/>
            <a:ext cx="2508249" cy="2698748"/>
          </a:xfrm>
          <a:prstGeom prst="rect">
            <a:avLst/>
          </a:prstGeom>
          <a:solidFill>
            <a:srgbClr val="6699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pt-BR" sz="1600" b="1"/>
          </a:p>
          <a:p>
            <a:pPr algn="ctr"/>
            <a:r>
              <a:rPr lang="pt-BR" sz="1600" b="1"/>
              <a:t>luz.vc</a:t>
            </a:r>
          </a:p>
          <a:p>
            <a:pPr algn="ctr"/>
            <a:r>
              <a:rPr lang="pt-BR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Planilhas Empresariais</a:t>
            </a:r>
          </a:p>
        </xdr:txBody>
      </xdr:sp>
      <xdr:pic>
        <xdr:nvPicPr>
          <xdr:cNvPr id="38" name="Imagem 37" descr="excel 3 icon">
            <a:extLst>
              <a:ext uri="{FF2B5EF4-FFF2-40B4-BE49-F238E27FC236}">
                <a16:creationId xmlns:a16="http://schemas.microsoft.com/office/drawing/2014/main" id="{00000000-0008-0000-0D00-00002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1332" y="2921505"/>
            <a:ext cx="1121834" cy="112767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1733561</xdr:colOff>
      <xdr:row>4</xdr:row>
      <xdr:rowOff>177800</xdr:rowOff>
    </xdr:from>
    <xdr:to>
      <xdr:col>5</xdr:col>
      <xdr:colOff>71977</xdr:colOff>
      <xdr:row>18</xdr:row>
      <xdr:rowOff>61381</xdr:rowOff>
    </xdr:to>
    <xdr:grpSp>
      <xdr:nvGrpSpPr>
        <xdr:cNvPr id="44" name="Agrupar 4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D00-00002C000000}"/>
            </a:ext>
          </a:extLst>
        </xdr:cNvPr>
        <xdr:cNvGrpSpPr/>
      </xdr:nvGrpSpPr>
      <xdr:grpSpPr>
        <a:xfrm>
          <a:off x="5353061" y="1712383"/>
          <a:ext cx="2508249" cy="2698748"/>
          <a:chOff x="5353061" y="1691217"/>
          <a:chExt cx="2508249" cy="2698748"/>
        </a:xfrm>
      </xdr:grpSpPr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00000000-0008-0000-0D00-00000F000000}"/>
              </a:ext>
            </a:extLst>
          </xdr:cNvPr>
          <xdr:cNvSpPr/>
        </xdr:nvSpPr>
        <xdr:spPr>
          <a:xfrm>
            <a:off x="5353061" y="1691217"/>
            <a:ext cx="2508249" cy="2698748"/>
          </a:xfrm>
          <a:prstGeom prst="rect">
            <a:avLst/>
          </a:prstGeom>
          <a:solidFill>
            <a:srgbClr val="6699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pt-BR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pt-BR" sz="16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slidesprontos.com.br</a:t>
            </a:r>
            <a:endParaRPr lang="pt-BR" sz="1600">
              <a:effectLst/>
            </a:endParaRPr>
          </a:p>
          <a:p>
            <a:pPr algn="ctr"/>
            <a:r>
              <a:rPr lang="pt-BR" sz="1600" b="1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Apresentações em PPT</a:t>
            </a:r>
            <a:endParaRPr lang="pt-BR" sz="1600">
              <a:solidFill>
                <a:schemeClr val="tx1">
                  <a:lumMod val="75000"/>
                  <a:lumOff val="25000"/>
                </a:schemeClr>
              </a:solidFill>
              <a:effectLst/>
            </a:endParaRPr>
          </a:p>
          <a:p>
            <a:pPr algn="l"/>
            <a:endParaRPr lang="pt-BR" sz="1100"/>
          </a:p>
        </xdr:txBody>
      </xdr:sp>
      <xdr:pic>
        <xdr:nvPicPr>
          <xdr:cNvPr id="39" name="Imagem 38" descr="microsoft powerpoint icon">
            <a:extLst>
              <a:ext uri="{FF2B5EF4-FFF2-40B4-BE49-F238E27FC236}">
                <a16:creationId xmlns:a16="http://schemas.microsoft.com/office/drawing/2014/main" id="{00000000-0008-0000-0D00-00002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79585" y="2857277"/>
            <a:ext cx="1164166" cy="117073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</xdr:col>
      <xdr:colOff>116428</xdr:colOff>
      <xdr:row>4</xdr:row>
      <xdr:rowOff>179916</xdr:rowOff>
    </xdr:from>
    <xdr:to>
      <xdr:col>6</xdr:col>
      <xdr:colOff>539760</xdr:colOff>
      <xdr:row>18</xdr:row>
      <xdr:rowOff>63497</xdr:rowOff>
    </xdr:to>
    <xdr:grpSp>
      <xdr:nvGrpSpPr>
        <xdr:cNvPr id="45" name="Agrupar 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D00-00002D000000}"/>
            </a:ext>
          </a:extLst>
        </xdr:cNvPr>
        <xdr:cNvGrpSpPr/>
      </xdr:nvGrpSpPr>
      <xdr:grpSpPr>
        <a:xfrm>
          <a:off x="7905761" y="1714499"/>
          <a:ext cx="2508249" cy="2698748"/>
          <a:chOff x="7905761" y="1693333"/>
          <a:chExt cx="2508249" cy="2698748"/>
        </a:xfrm>
      </xdr:grpSpPr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00000000-0008-0000-0D00-000017000000}"/>
              </a:ext>
            </a:extLst>
          </xdr:cNvPr>
          <xdr:cNvSpPr/>
        </xdr:nvSpPr>
        <xdr:spPr>
          <a:xfrm>
            <a:off x="7905761" y="1693333"/>
            <a:ext cx="2508249" cy="2698748"/>
          </a:xfrm>
          <a:prstGeom prst="rect">
            <a:avLst/>
          </a:prstGeom>
          <a:solidFill>
            <a:srgbClr val="6699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pt-BR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pt-BR" sz="16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blog.luz.vc</a:t>
            </a:r>
            <a:endParaRPr lang="pt-BR" sz="1600">
              <a:effectLst/>
            </a:endParaRPr>
          </a:p>
          <a:p>
            <a:pPr algn="ctr"/>
            <a:r>
              <a:rPr lang="pt-BR" sz="1600" b="1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Conteúdo de Excel e Gestão</a:t>
            </a:r>
            <a:endParaRPr lang="pt-BR" sz="1600">
              <a:solidFill>
                <a:schemeClr val="tx1">
                  <a:lumMod val="75000"/>
                  <a:lumOff val="25000"/>
                </a:schemeClr>
              </a:solidFill>
              <a:effectLst/>
            </a:endParaRPr>
          </a:p>
          <a:p>
            <a:pPr algn="l"/>
            <a:endParaRPr lang="pt-BR" sz="1100"/>
          </a:p>
        </xdr:txBody>
      </xdr:sp>
      <xdr:pic>
        <xdr:nvPicPr>
          <xdr:cNvPr id="40" name="Imagem 39" descr="book 16 icon">
            <a:extLst>
              <a:ext uri="{FF2B5EF4-FFF2-40B4-BE49-F238E27FC236}">
                <a16:creationId xmlns:a16="http://schemas.microsoft.com/office/drawing/2014/main" id="{00000000-0008-0000-0D00-00002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540749" y="2814705"/>
            <a:ext cx="1206501" cy="121331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6</xdr:col>
      <xdr:colOff>575744</xdr:colOff>
      <xdr:row>4</xdr:row>
      <xdr:rowOff>184150</xdr:rowOff>
    </xdr:from>
    <xdr:to>
      <xdr:col>7</xdr:col>
      <xdr:colOff>1136660</xdr:colOff>
      <xdr:row>18</xdr:row>
      <xdr:rowOff>67731</xdr:rowOff>
    </xdr:to>
    <xdr:grpSp>
      <xdr:nvGrpSpPr>
        <xdr:cNvPr id="46" name="Agrupar 4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D00-00002E000000}"/>
            </a:ext>
          </a:extLst>
        </xdr:cNvPr>
        <xdr:cNvGrpSpPr/>
      </xdr:nvGrpSpPr>
      <xdr:grpSpPr>
        <a:xfrm>
          <a:off x="10449994" y="1718733"/>
          <a:ext cx="2508249" cy="2698748"/>
          <a:chOff x="10449994" y="1697567"/>
          <a:chExt cx="2508249" cy="2698748"/>
        </a:xfrm>
      </xdr:grpSpPr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00000000-0008-0000-0D00-00001A000000}"/>
              </a:ext>
            </a:extLst>
          </xdr:cNvPr>
          <xdr:cNvSpPr/>
        </xdr:nvSpPr>
        <xdr:spPr>
          <a:xfrm>
            <a:off x="10449994" y="1697567"/>
            <a:ext cx="2508249" cy="2698748"/>
          </a:xfrm>
          <a:prstGeom prst="rect">
            <a:avLst/>
          </a:prstGeom>
          <a:solidFill>
            <a:srgbClr val="6699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pt-BR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pt-BR" sz="16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documentos.luz.vc</a:t>
            </a:r>
            <a:endParaRPr lang="pt-BR" sz="1600">
              <a:effectLst/>
            </a:endParaRPr>
          </a:p>
          <a:p>
            <a:pPr algn="ctr"/>
            <a:r>
              <a:rPr lang="pt-BR" sz="1600" b="1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Apostilas, checklists, relatórios</a:t>
            </a:r>
            <a:r>
              <a:rPr lang="pt-BR" sz="1600" b="1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 e propostas</a:t>
            </a:r>
            <a:endParaRPr lang="pt-BR" sz="1600">
              <a:solidFill>
                <a:schemeClr val="tx1">
                  <a:lumMod val="75000"/>
                  <a:lumOff val="25000"/>
                </a:schemeClr>
              </a:solidFill>
              <a:effectLst/>
            </a:endParaRPr>
          </a:p>
          <a:p>
            <a:pPr algn="l"/>
            <a:endParaRPr lang="pt-BR" sz="1100"/>
          </a:p>
        </xdr:txBody>
      </xdr:sp>
      <xdr:pic>
        <xdr:nvPicPr>
          <xdr:cNvPr id="41" name="Imagem 40" descr="document icon">
            <a:extLst>
              <a:ext uri="{FF2B5EF4-FFF2-40B4-BE49-F238E27FC236}">
                <a16:creationId xmlns:a16="http://schemas.microsoft.com/office/drawing/2014/main" id="{00000000-0008-0000-0D00-00002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231778" y="2931583"/>
            <a:ext cx="1069229" cy="107526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2</xdr:col>
      <xdr:colOff>984249</xdr:colOff>
      <xdr:row>0</xdr:row>
      <xdr:rowOff>0</xdr:rowOff>
    </xdr:from>
    <xdr:to>
      <xdr:col>2</xdr:col>
      <xdr:colOff>2025648</xdr:colOff>
      <xdr:row>1</xdr:row>
      <xdr:rowOff>2910</xdr:rowOff>
    </xdr:to>
    <xdr:sp macro="" textlink="">
      <xdr:nvSpPr>
        <xdr:cNvPr id="22" name="Retângulo 21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>
          <a:spLocks/>
        </xdr:cNvSpPr>
      </xdr:nvSpPr>
      <xdr:spPr>
        <a:xfrm>
          <a:off x="1248832" y="0"/>
          <a:ext cx="1041399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2</xdr:col>
      <xdr:colOff>2025649</xdr:colOff>
      <xdr:row>0</xdr:row>
      <xdr:rowOff>0</xdr:rowOff>
    </xdr:from>
    <xdr:to>
      <xdr:col>2</xdr:col>
      <xdr:colOff>3058223</xdr:colOff>
      <xdr:row>1</xdr:row>
      <xdr:rowOff>2910</xdr:rowOff>
    </xdr:to>
    <xdr:sp macro="" textlink="">
      <xdr:nvSpPr>
        <xdr:cNvPr id="24" name="Retângulo 23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>
          <a:spLocks/>
        </xdr:cNvSpPr>
      </xdr:nvSpPr>
      <xdr:spPr>
        <a:xfrm>
          <a:off x="2290232" y="0"/>
          <a:ext cx="1032574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CONTROLE HOSPITALAR</a:t>
          </a:r>
        </a:p>
      </xdr:txBody>
    </xdr:sp>
    <xdr:clientData/>
  </xdr:twoCellAnchor>
  <xdr:twoCellAnchor editAs="absolute">
    <xdr:from>
      <xdr:col>2</xdr:col>
      <xdr:colOff>3056466</xdr:colOff>
      <xdr:row>0</xdr:row>
      <xdr:rowOff>0</xdr:rowOff>
    </xdr:from>
    <xdr:to>
      <xdr:col>3</xdr:col>
      <xdr:colOff>814917</xdr:colOff>
      <xdr:row>1</xdr:row>
      <xdr:rowOff>2910</xdr:rowOff>
    </xdr:to>
    <xdr:sp macro="" textlink="">
      <xdr:nvSpPr>
        <xdr:cNvPr id="25" name="Retângulo 24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>
          <a:spLocks/>
        </xdr:cNvSpPr>
      </xdr:nvSpPr>
      <xdr:spPr>
        <a:xfrm>
          <a:off x="3321049" y="0"/>
          <a:ext cx="111336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INDICADORES HOSPITALARES</a:t>
          </a:r>
        </a:p>
      </xdr:txBody>
    </xdr:sp>
    <xdr:clientData/>
  </xdr:twoCellAnchor>
  <xdr:twoCellAnchor editAs="absolute">
    <xdr:from>
      <xdr:col>3</xdr:col>
      <xdr:colOff>827613</xdr:colOff>
      <xdr:row>0</xdr:row>
      <xdr:rowOff>0</xdr:rowOff>
    </xdr:from>
    <xdr:to>
      <xdr:col>3</xdr:col>
      <xdr:colOff>1869012</xdr:colOff>
      <xdr:row>1</xdr:row>
      <xdr:rowOff>2910</xdr:rowOff>
    </xdr:to>
    <xdr:sp macro="" textlink="">
      <xdr:nvSpPr>
        <xdr:cNvPr id="27" name="Retângulo 26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>
          <a:spLocks/>
        </xdr:cNvSpPr>
      </xdr:nvSpPr>
      <xdr:spPr>
        <a:xfrm>
          <a:off x="4447113" y="0"/>
          <a:ext cx="1041399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DASHBOARD</a:t>
          </a:r>
        </a:p>
      </xdr:txBody>
    </xdr:sp>
    <xdr:clientData/>
  </xdr:twoCellAnchor>
  <xdr:twoCellAnchor editAs="absolute">
    <xdr:from>
      <xdr:col>3</xdr:col>
      <xdr:colOff>1890346</xdr:colOff>
      <xdr:row>0</xdr:row>
      <xdr:rowOff>0</xdr:rowOff>
    </xdr:from>
    <xdr:to>
      <xdr:col>4</xdr:col>
      <xdr:colOff>840945</xdr:colOff>
      <xdr:row>1</xdr:row>
      <xdr:rowOff>2910</xdr:rowOff>
    </xdr:to>
    <xdr:sp macro="" textlink="">
      <xdr:nvSpPr>
        <xdr:cNvPr id="28" name="Retângulo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>
          <a:spLocks/>
        </xdr:cNvSpPr>
      </xdr:nvSpPr>
      <xdr:spPr>
        <a:xfrm>
          <a:off x="5509846" y="0"/>
          <a:ext cx="1035516" cy="500327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INSTRUÇÕES</a:t>
          </a:r>
        </a:p>
      </xdr:txBody>
    </xdr:sp>
    <xdr:clientData/>
  </xdr:twoCellAnchor>
  <xdr:twoCellAnchor editAs="absolute">
    <xdr:from>
      <xdr:col>1</xdr:col>
      <xdr:colOff>0</xdr:colOff>
      <xdr:row>0</xdr:row>
      <xdr:rowOff>95247</xdr:rowOff>
    </xdr:from>
    <xdr:to>
      <xdr:col>2</xdr:col>
      <xdr:colOff>867833</xdr:colOff>
      <xdr:row>0</xdr:row>
      <xdr:rowOff>423303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4533120B-41C8-4B88-BE0C-FB955EFAE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95247"/>
          <a:ext cx="973666" cy="328056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941921</xdr:colOff>
      <xdr:row>1</xdr:row>
      <xdr:rowOff>95250</xdr:rowOff>
    </xdr:from>
    <xdr:to>
      <xdr:col>3</xdr:col>
      <xdr:colOff>232837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102788" y="590550"/>
          <a:ext cx="1253066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PACIENTES</a:t>
          </a:r>
        </a:p>
      </xdr:txBody>
    </xdr:sp>
    <xdr:clientData/>
  </xdr:twoCellAnchor>
  <xdr:twoCellAnchor editAs="absolute">
    <xdr:from>
      <xdr:col>3</xdr:col>
      <xdr:colOff>247654</xdr:colOff>
      <xdr:row>1</xdr:row>
      <xdr:rowOff>88901</xdr:rowOff>
    </xdr:from>
    <xdr:to>
      <xdr:col>8</xdr:col>
      <xdr:colOff>84667</xdr:colOff>
      <xdr:row>2</xdr:row>
      <xdr:rowOff>7218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370671" y="584201"/>
          <a:ext cx="1630887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NUTRIÇÃO</a:t>
          </a:r>
        </a:p>
      </xdr:txBody>
    </xdr:sp>
    <xdr:clientData/>
  </xdr:twoCellAnchor>
  <xdr:twoCellAnchor editAs="absolute">
    <xdr:from>
      <xdr:col>8</xdr:col>
      <xdr:colOff>93138</xdr:colOff>
      <xdr:row>1</xdr:row>
      <xdr:rowOff>84666</xdr:rowOff>
    </xdr:from>
    <xdr:to>
      <xdr:col>12</xdr:col>
      <xdr:colOff>289983</xdr:colOff>
      <xdr:row>2</xdr:row>
      <xdr:rowOff>11451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010029" y="579966"/>
          <a:ext cx="1636179" cy="307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LAVANDERIA</a:t>
          </a:r>
        </a:p>
      </xdr:txBody>
    </xdr:sp>
    <xdr:clientData/>
  </xdr:twoCellAnchor>
  <xdr:twoCellAnchor editAs="absolute">
    <xdr:from>
      <xdr:col>12</xdr:col>
      <xdr:colOff>296333</xdr:colOff>
      <xdr:row>1</xdr:row>
      <xdr:rowOff>84666</xdr:rowOff>
    </xdr:from>
    <xdr:to>
      <xdr:col>17</xdr:col>
      <xdr:colOff>133346</xdr:colOff>
      <xdr:row>2</xdr:row>
      <xdr:rowOff>11451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652558" y="579966"/>
          <a:ext cx="1637238" cy="307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MEDICAMENTOS</a:t>
          </a:r>
        </a:p>
      </xdr:txBody>
    </xdr:sp>
    <xdr:clientData/>
  </xdr:twoCellAnchor>
  <xdr:twoCellAnchor editAs="absolute">
    <xdr:from>
      <xdr:col>1</xdr:col>
      <xdr:colOff>1090082</xdr:colOff>
      <xdr:row>0</xdr:row>
      <xdr:rowOff>0</xdr:rowOff>
    </xdr:from>
    <xdr:to>
      <xdr:col>3</xdr:col>
      <xdr:colOff>173564</xdr:colOff>
      <xdr:row>1</xdr:row>
      <xdr:rowOff>2910</xdr:rowOff>
    </xdr:to>
    <xdr:sp macro="" textlink="">
      <xdr:nvSpPr>
        <xdr:cNvPr id="19" name="Retângulo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/>
        </xdr:cNvSpPr>
      </xdr:nvSpPr>
      <xdr:spPr>
        <a:xfrm>
          <a:off x="1248832" y="0"/>
          <a:ext cx="1041399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3</xdr:col>
      <xdr:colOff>173565</xdr:colOff>
      <xdr:row>0</xdr:row>
      <xdr:rowOff>0</xdr:rowOff>
    </xdr:from>
    <xdr:to>
      <xdr:col>6</xdr:col>
      <xdr:colOff>126639</xdr:colOff>
      <xdr:row>1</xdr:row>
      <xdr:rowOff>2910</xdr:rowOff>
    </xdr:to>
    <xdr:sp macro="" textlink="">
      <xdr:nvSpPr>
        <xdr:cNvPr id="20" name="Retângulo 1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/>
        </xdr:cNvSpPr>
      </xdr:nvSpPr>
      <xdr:spPr>
        <a:xfrm>
          <a:off x="2290232" y="0"/>
          <a:ext cx="1032574" cy="500327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CONTROLE HOSPITALAR</a:t>
          </a:r>
        </a:p>
      </xdr:txBody>
    </xdr:sp>
    <xdr:clientData/>
  </xdr:twoCellAnchor>
  <xdr:twoCellAnchor editAs="absolute">
    <xdr:from>
      <xdr:col>6</xdr:col>
      <xdr:colOff>124882</xdr:colOff>
      <xdr:row>0</xdr:row>
      <xdr:rowOff>0</xdr:rowOff>
    </xdr:from>
    <xdr:to>
      <xdr:col>9</xdr:col>
      <xdr:colOff>158750</xdr:colOff>
      <xdr:row>1</xdr:row>
      <xdr:rowOff>2910</xdr:rowOff>
    </xdr:to>
    <xdr:sp macro="" textlink="">
      <xdr:nvSpPr>
        <xdr:cNvPr id="21" name="Retângulo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/>
        </xdr:cNvSpPr>
      </xdr:nvSpPr>
      <xdr:spPr>
        <a:xfrm>
          <a:off x="3321049" y="0"/>
          <a:ext cx="111336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INDICADORES HOSPITALARES</a:t>
          </a:r>
        </a:p>
      </xdr:txBody>
    </xdr:sp>
    <xdr:clientData/>
  </xdr:twoCellAnchor>
  <xdr:twoCellAnchor editAs="absolute">
    <xdr:from>
      <xdr:col>9</xdr:col>
      <xdr:colOff>171446</xdr:colOff>
      <xdr:row>0</xdr:row>
      <xdr:rowOff>0</xdr:rowOff>
    </xdr:from>
    <xdr:to>
      <xdr:col>12</xdr:col>
      <xdr:colOff>133345</xdr:colOff>
      <xdr:row>1</xdr:row>
      <xdr:rowOff>2910</xdr:rowOff>
    </xdr:to>
    <xdr:sp macro="" textlink="">
      <xdr:nvSpPr>
        <xdr:cNvPr id="22" name="Retângulo 2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/>
        </xdr:cNvSpPr>
      </xdr:nvSpPr>
      <xdr:spPr>
        <a:xfrm>
          <a:off x="4447113" y="0"/>
          <a:ext cx="1041399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DASHBOARD</a:t>
          </a:r>
        </a:p>
      </xdr:txBody>
    </xdr:sp>
    <xdr:clientData/>
  </xdr:twoCellAnchor>
  <xdr:twoCellAnchor editAs="absolute">
    <xdr:from>
      <xdr:col>12</xdr:col>
      <xdr:colOff>154679</xdr:colOff>
      <xdr:row>0</xdr:row>
      <xdr:rowOff>0</xdr:rowOff>
    </xdr:from>
    <xdr:to>
      <xdr:col>15</xdr:col>
      <xdr:colOff>110695</xdr:colOff>
      <xdr:row>1</xdr:row>
      <xdr:rowOff>2910</xdr:rowOff>
    </xdr:to>
    <xdr:sp macro="" textlink="">
      <xdr:nvSpPr>
        <xdr:cNvPr id="23" name="Retângulo 2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/>
        </xdr:cNvSpPr>
      </xdr:nvSpPr>
      <xdr:spPr>
        <a:xfrm>
          <a:off x="5509846" y="0"/>
          <a:ext cx="103551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INSTRUÇÕES</a:t>
          </a:r>
        </a:p>
      </xdr:txBody>
    </xdr:sp>
    <xdr:clientData/>
  </xdr:twoCellAnchor>
  <xdr:twoCellAnchor editAs="absolute">
    <xdr:from>
      <xdr:col>1</xdr:col>
      <xdr:colOff>0</xdr:colOff>
      <xdr:row>0</xdr:row>
      <xdr:rowOff>95247</xdr:rowOff>
    </xdr:from>
    <xdr:to>
      <xdr:col>1</xdr:col>
      <xdr:colOff>973666</xdr:colOff>
      <xdr:row>0</xdr:row>
      <xdr:rowOff>423303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E19BEDF0-CD1B-471E-A108-E9CC8F567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95247"/>
          <a:ext cx="973666" cy="328056"/>
        </a:xfrm>
        <a:prstGeom prst="rect">
          <a:avLst/>
        </a:prstGeom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941921</xdr:colOff>
      <xdr:row>1</xdr:row>
      <xdr:rowOff>95250</xdr:rowOff>
    </xdr:from>
    <xdr:to>
      <xdr:col>3</xdr:col>
      <xdr:colOff>232837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03846" y="590550"/>
          <a:ext cx="1252008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PACIENTES</a:t>
          </a:r>
        </a:p>
      </xdr:txBody>
    </xdr:sp>
    <xdr:clientData/>
  </xdr:twoCellAnchor>
  <xdr:twoCellAnchor editAs="absolute">
    <xdr:from>
      <xdr:col>3</xdr:col>
      <xdr:colOff>247654</xdr:colOff>
      <xdr:row>1</xdr:row>
      <xdr:rowOff>88901</xdr:rowOff>
    </xdr:from>
    <xdr:to>
      <xdr:col>8</xdr:col>
      <xdr:colOff>84667</xdr:colOff>
      <xdr:row>2</xdr:row>
      <xdr:rowOff>7218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370671" y="584201"/>
          <a:ext cx="1623479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NUTRIÇÃO</a:t>
          </a:r>
        </a:p>
      </xdr:txBody>
    </xdr:sp>
    <xdr:clientData/>
  </xdr:twoCellAnchor>
  <xdr:twoCellAnchor editAs="absolute">
    <xdr:from>
      <xdr:col>8</xdr:col>
      <xdr:colOff>93138</xdr:colOff>
      <xdr:row>1</xdr:row>
      <xdr:rowOff>84666</xdr:rowOff>
    </xdr:from>
    <xdr:to>
      <xdr:col>12</xdr:col>
      <xdr:colOff>289983</xdr:colOff>
      <xdr:row>2</xdr:row>
      <xdr:rowOff>11451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002621" y="579966"/>
          <a:ext cx="1626654" cy="307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LAVANDERIA</a:t>
          </a:r>
        </a:p>
      </xdr:txBody>
    </xdr:sp>
    <xdr:clientData/>
  </xdr:twoCellAnchor>
  <xdr:twoCellAnchor editAs="absolute">
    <xdr:from>
      <xdr:col>12</xdr:col>
      <xdr:colOff>296333</xdr:colOff>
      <xdr:row>1</xdr:row>
      <xdr:rowOff>84666</xdr:rowOff>
    </xdr:from>
    <xdr:to>
      <xdr:col>17</xdr:col>
      <xdr:colOff>133346</xdr:colOff>
      <xdr:row>2</xdr:row>
      <xdr:rowOff>11451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635625" y="579966"/>
          <a:ext cx="1626654" cy="307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MEDICAMENTOS</a:t>
          </a:r>
        </a:p>
      </xdr:txBody>
    </xdr:sp>
    <xdr:clientData/>
  </xdr:twoCellAnchor>
  <xdr:twoCellAnchor editAs="absolute">
    <xdr:from>
      <xdr:col>1</xdr:col>
      <xdr:colOff>1090082</xdr:colOff>
      <xdr:row>0</xdr:row>
      <xdr:rowOff>0</xdr:rowOff>
    </xdr:from>
    <xdr:to>
      <xdr:col>3</xdr:col>
      <xdr:colOff>173564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/>
        </xdr:cNvSpPr>
      </xdr:nvSpPr>
      <xdr:spPr>
        <a:xfrm>
          <a:off x="1252007" y="0"/>
          <a:ext cx="1044574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3</xdr:col>
      <xdr:colOff>173565</xdr:colOff>
      <xdr:row>0</xdr:row>
      <xdr:rowOff>0</xdr:rowOff>
    </xdr:from>
    <xdr:to>
      <xdr:col>6</xdr:col>
      <xdr:colOff>126639</xdr:colOff>
      <xdr:row>1</xdr:row>
      <xdr:rowOff>2910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/>
        </xdr:cNvSpPr>
      </xdr:nvSpPr>
      <xdr:spPr>
        <a:xfrm>
          <a:off x="2296582" y="0"/>
          <a:ext cx="1026224" cy="498210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CONTROLE HOSPITALAR</a:t>
          </a:r>
        </a:p>
      </xdr:txBody>
    </xdr:sp>
    <xdr:clientData/>
  </xdr:twoCellAnchor>
  <xdr:twoCellAnchor editAs="absolute">
    <xdr:from>
      <xdr:col>6</xdr:col>
      <xdr:colOff>124882</xdr:colOff>
      <xdr:row>0</xdr:row>
      <xdr:rowOff>0</xdr:rowOff>
    </xdr:from>
    <xdr:to>
      <xdr:col>9</xdr:col>
      <xdr:colOff>158750</xdr:colOff>
      <xdr:row>1</xdr:row>
      <xdr:rowOff>2910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/>
        </xdr:cNvSpPr>
      </xdr:nvSpPr>
      <xdr:spPr>
        <a:xfrm>
          <a:off x="3321049" y="0"/>
          <a:ext cx="1107018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INDICADORES HOSPITALARES</a:t>
          </a:r>
        </a:p>
      </xdr:txBody>
    </xdr:sp>
    <xdr:clientData/>
  </xdr:twoCellAnchor>
  <xdr:twoCellAnchor editAs="absolute">
    <xdr:from>
      <xdr:col>9</xdr:col>
      <xdr:colOff>171446</xdr:colOff>
      <xdr:row>0</xdr:row>
      <xdr:rowOff>0</xdr:rowOff>
    </xdr:from>
    <xdr:to>
      <xdr:col>12</xdr:col>
      <xdr:colOff>141282</xdr:colOff>
      <xdr:row>1</xdr:row>
      <xdr:rowOff>2910</xdr:rowOff>
    </xdr:to>
    <xdr:sp macro="" textlink="">
      <xdr:nvSpPr>
        <xdr:cNvPr id="11" name="Retâ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/>
        </xdr:cNvSpPr>
      </xdr:nvSpPr>
      <xdr:spPr>
        <a:xfrm>
          <a:off x="4440763" y="0"/>
          <a:ext cx="1035049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DASHBOARD</a:t>
          </a:r>
        </a:p>
      </xdr:txBody>
    </xdr:sp>
    <xdr:clientData/>
  </xdr:twoCellAnchor>
  <xdr:twoCellAnchor editAs="absolute">
    <xdr:from>
      <xdr:col>12</xdr:col>
      <xdr:colOff>154679</xdr:colOff>
      <xdr:row>0</xdr:row>
      <xdr:rowOff>0</xdr:rowOff>
    </xdr:from>
    <xdr:to>
      <xdr:col>15</xdr:col>
      <xdr:colOff>110695</xdr:colOff>
      <xdr:row>1</xdr:row>
      <xdr:rowOff>2910</xdr:rowOff>
    </xdr:to>
    <xdr:sp macro="" textlink="">
      <xdr:nvSpPr>
        <xdr:cNvPr id="12" name="Retângulo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/>
        </xdr:cNvSpPr>
      </xdr:nvSpPr>
      <xdr:spPr>
        <a:xfrm>
          <a:off x="5493971" y="0"/>
          <a:ext cx="1029166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INSTRUÇÕES</a:t>
          </a:r>
        </a:p>
      </xdr:txBody>
    </xdr:sp>
    <xdr:clientData/>
  </xdr:twoCellAnchor>
  <xdr:twoCellAnchor editAs="absolute">
    <xdr:from>
      <xdr:col>1</xdr:col>
      <xdr:colOff>0</xdr:colOff>
      <xdr:row>0</xdr:row>
      <xdr:rowOff>95247</xdr:rowOff>
    </xdr:from>
    <xdr:to>
      <xdr:col>1</xdr:col>
      <xdr:colOff>973666</xdr:colOff>
      <xdr:row>0</xdr:row>
      <xdr:rowOff>423303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6B29347-0F0A-40F1-AE64-8E65295BD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95247"/>
          <a:ext cx="973666" cy="328056"/>
        </a:xfrm>
        <a:prstGeom prst="rect">
          <a:avLst/>
        </a:prstGeom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941921</xdr:colOff>
      <xdr:row>1</xdr:row>
      <xdr:rowOff>95250</xdr:rowOff>
    </xdr:from>
    <xdr:to>
      <xdr:col>3</xdr:col>
      <xdr:colOff>232837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03846" y="590550"/>
          <a:ext cx="1252008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PACIENTES</a:t>
          </a:r>
        </a:p>
      </xdr:txBody>
    </xdr:sp>
    <xdr:clientData/>
  </xdr:twoCellAnchor>
  <xdr:twoCellAnchor editAs="absolute">
    <xdr:from>
      <xdr:col>3</xdr:col>
      <xdr:colOff>247654</xdr:colOff>
      <xdr:row>1</xdr:row>
      <xdr:rowOff>88901</xdr:rowOff>
    </xdr:from>
    <xdr:to>
      <xdr:col>8</xdr:col>
      <xdr:colOff>84667</xdr:colOff>
      <xdr:row>2</xdr:row>
      <xdr:rowOff>7218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370671" y="584201"/>
          <a:ext cx="1623479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NUTRIÇÃO</a:t>
          </a:r>
        </a:p>
      </xdr:txBody>
    </xdr:sp>
    <xdr:clientData/>
  </xdr:twoCellAnchor>
  <xdr:twoCellAnchor editAs="absolute">
    <xdr:from>
      <xdr:col>8</xdr:col>
      <xdr:colOff>93138</xdr:colOff>
      <xdr:row>1</xdr:row>
      <xdr:rowOff>84666</xdr:rowOff>
    </xdr:from>
    <xdr:to>
      <xdr:col>12</xdr:col>
      <xdr:colOff>289983</xdr:colOff>
      <xdr:row>2</xdr:row>
      <xdr:rowOff>11451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002621" y="579966"/>
          <a:ext cx="1626654" cy="30778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LAVANDERIA</a:t>
          </a:r>
        </a:p>
      </xdr:txBody>
    </xdr:sp>
    <xdr:clientData/>
  </xdr:twoCellAnchor>
  <xdr:twoCellAnchor editAs="absolute">
    <xdr:from>
      <xdr:col>12</xdr:col>
      <xdr:colOff>296333</xdr:colOff>
      <xdr:row>1</xdr:row>
      <xdr:rowOff>84666</xdr:rowOff>
    </xdr:from>
    <xdr:to>
      <xdr:col>17</xdr:col>
      <xdr:colOff>133346</xdr:colOff>
      <xdr:row>2</xdr:row>
      <xdr:rowOff>11451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635625" y="579966"/>
          <a:ext cx="1626654" cy="307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MEDICAMENTOS</a:t>
          </a:r>
        </a:p>
      </xdr:txBody>
    </xdr:sp>
    <xdr:clientData/>
  </xdr:twoCellAnchor>
  <xdr:twoCellAnchor editAs="absolute">
    <xdr:from>
      <xdr:col>1</xdr:col>
      <xdr:colOff>1090082</xdr:colOff>
      <xdr:row>0</xdr:row>
      <xdr:rowOff>0</xdr:rowOff>
    </xdr:from>
    <xdr:to>
      <xdr:col>3</xdr:col>
      <xdr:colOff>173564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/>
        </xdr:cNvSpPr>
      </xdr:nvSpPr>
      <xdr:spPr>
        <a:xfrm>
          <a:off x="1252007" y="0"/>
          <a:ext cx="1044574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3</xdr:col>
      <xdr:colOff>173565</xdr:colOff>
      <xdr:row>0</xdr:row>
      <xdr:rowOff>0</xdr:rowOff>
    </xdr:from>
    <xdr:to>
      <xdr:col>6</xdr:col>
      <xdr:colOff>126639</xdr:colOff>
      <xdr:row>1</xdr:row>
      <xdr:rowOff>2910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/>
        </xdr:cNvSpPr>
      </xdr:nvSpPr>
      <xdr:spPr>
        <a:xfrm>
          <a:off x="2296582" y="0"/>
          <a:ext cx="1026224" cy="498210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CONTROLE HOSPITALAR</a:t>
          </a:r>
        </a:p>
      </xdr:txBody>
    </xdr:sp>
    <xdr:clientData/>
  </xdr:twoCellAnchor>
  <xdr:twoCellAnchor editAs="absolute">
    <xdr:from>
      <xdr:col>6</xdr:col>
      <xdr:colOff>124882</xdr:colOff>
      <xdr:row>0</xdr:row>
      <xdr:rowOff>0</xdr:rowOff>
    </xdr:from>
    <xdr:to>
      <xdr:col>9</xdr:col>
      <xdr:colOff>158750</xdr:colOff>
      <xdr:row>1</xdr:row>
      <xdr:rowOff>2910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/>
        </xdr:cNvSpPr>
      </xdr:nvSpPr>
      <xdr:spPr>
        <a:xfrm>
          <a:off x="3321049" y="0"/>
          <a:ext cx="1107018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INDICADORES HOSPITALARES</a:t>
          </a:r>
        </a:p>
      </xdr:txBody>
    </xdr:sp>
    <xdr:clientData/>
  </xdr:twoCellAnchor>
  <xdr:twoCellAnchor editAs="absolute">
    <xdr:from>
      <xdr:col>9</xdr:col>
      <xdr:colOff>171446</xdr:colOff>
      <xdr:row>0</xdr:row>
      <xdr:rowOff>0</xdr:rowOff>
    </xdr:from>
    <xdr:to>
      <xdr:col>12</xdr:col>
      <xdr:colOff>141282</xdr:colOff>
      <xdr:row>1</xdr:row>
      <xdr:rowOff>2910</xdr:rowOff>
    </xdr:to>
    <xdr:sp macro="" textlink="">
      <xdr:nvSpPr>
        <xdr:cNvPr id="11" name="Retâ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/>
        </xdr:cNvSpPr>
      </xdr:nvSpPr>
      <xdr:spPr>
        <a:xfrm>
          <a:off x="4440763" y="0"/>
          <a:ext cx="1039811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DASHBOARD</a:t>
          </a:r>
        </a:p>
      </xdr:txBody>
    </xdr:sp>
    <xdr:clientData/>
  </xdr:twoCellAnchor>
  <xdr:twoCellAnchor editAs="absolute">
    <xdr:from>
      <xdr:col>12</xdr:col>
      <xdr:colOff>154679</xdr:colOff>
      <xdr:row>0</xdr:row>
      <xdr:rowOff>0</xdr:rowOff>
    </xdr:from>
    <xdr:to>
      <xdr:col>15</xdr:col>
      <xdr:colOff>110695</xdr:colOff>
      <xdr:row>1</xdr:row>
      <xdr:rowOff>2910</xdr:rowOff>
    </xdr:to>
    <xdr:sp macro="" textlink="">
      <xdr:nvSpPr>
        <xdr:cNvPr id="12" name="Retângulo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/>
        </xdr:cNvSpPr>
      </xdr:nvSpPr>
      <xdr:spPr>
        <a:xfrm>
          <a:off x="5493971" y="0"/>
          <a:ext cx="1029166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INSTRUÇÕES</a:t>
          </a:r>
        </a:p>
      </xdr:txBody>
    </xdr:sp>
    <xdr:clientData/>
  </xdr:twoCellAnchor>
  <xdr:twoCellAnchor editAs="absolute">
    <xdr:from>
      <xdr:col>1</xdr:col>
      <xdr:colOff>0</xdr:colOff>
      <xdr:row>0</xdr:row>
      <xdr:rowOff>95247</xdr:rowOff>
    </xdr:from>
    <xdr:to>
      <xdr:col>1</xdr:col>
      <xdr:colOff>973666</xdr:colOff>
      <xdr:row>0</xdr:row>
      <xdr:rowOff>423303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61B5C280-7287-4C20-A098-25EA151D8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95247"/>
          <a:ext cx="973666" cy="328056"/>
        </a:xfrm>
        <a:prstGeom prst="rect">
          <a:avLst/>
        </a:prstGeom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941921</xdr:colOff>
      <xdr:row>1</xdr:row>
      <xdr:rowOff>95250</xdr:rowOff>
    </xdr:from>
    <xdr:to>
      <xdr:col>3</xdr:col>
      <xdr:colOff>31754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03846" y="590550"/>
          <a:ext cx="1252008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PACIENTES</a:t>
          </a:r>
        </a:p>
      </xdr:txBody>
    </xdr:sp>
    <xdr:clientData/>
  </xdr:twoCellAnchor>
  <xdr:twoCellAnchor editAs="absolute">
    <xdr:from>
      <xdr:col>3</xdr:col>
      <xdr:colOff>46571</xdr:colOff>
      <xdr:row>1</xdr:row>
      <xdr:rowOff>88901</xdr:rowOff>
    </xdr:from>
    <xdr:to>
      <xdr:col>7</xdr:col>
      <xdr:colOff>243417</xdr:colOff>
      <xdr:row>2</xdr:row>
      <xdr:rowOff>7218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370671" y="584201"/>
          <a:ext cx="1623479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NUTRIÇÃO</a:t>
          </a:r>
        </a:p>
      </xdr:txBody>
    </xdr:sp>
    <xdr:clientData/>
  </xdr:twoCellAnchor>
  <xdr:twoCellAnchor editAs="absolute">
    <xdr:from>
      <xdr:col>7</xdr:col>
      <xdr:colOff>251888</xdr:colOff>
      <xdr:row>1</xdr:row>
      <xdr:rowOff>84666</xdr:rowOff>
    </xdr:from>
    <xdr:to>
      <xdr:col>12</xdr:col>
      <xdr:colOff>88900</xdr:colOff>
      <xdr:row>2</xdr:row>
      <xdr:rowOff>11451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4002621" y="579966"/>
          <a:ext cx="1626654" cy="307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LAVANDERIA</a:t>
          </a:r>
        </a:p>
      </xdr:txBody>
    </xdr:sp>
    <xdr:clientData/>
  </xdr:twoCellAnchor>
  <xdr:twoCellAnchor editAs="absolute">
    <xdr:from>
      <xdr:col>12</xdr:col>
      <xdr:colOff>95250</xdr:colOff>
      <xdr:row>1</xdr:row>
      <xdr:rowOff>84666</xdr:rowOff>
    </xdr:from>
    <xdr:to>
      <xdr:col>16</xdr:col>
      <xdr:colOff>292096</xdr:colOff>
      <xdr:row>2</xdr:row>
      <xdr:rowOff>11451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5635625" y="579966"/>
          <a:ext cx="1626654" cy="30778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MEDICAMENTOS</a:t>
          </a:r>
        </a:p>
      </xdr:txBody>
    </xdr:sp>
    <xdr:clientData/>
  </xdr:twoCellAnchor>
  <xdr:twoCellAnchor editAs="absolute">
    <xdr:from>
      <xdr:col>1</xdr:col>
      <xdr:colOff>1090082</xdr:colOff>
      <xdr:row>0</xdr:row>
      <xdr:rowOff>0</xdr:rowOff>
    </xdr:from>
    <xdr:to>
      <xdr:col>2</xdr:col>
      <xdr:colOff>872064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/>
        </xdr:cNvSpPr>
      </xdr:nvSpPr>
      <xdr:spPr>
        <a:xfrm>
          <a:off x="1252007" y="0"/>
          <a:ext cx="1044574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2</xdr:col>
      <xdr:colOff>872065</xdr:colOff>
      <xdr:row>0</xdr:row>
      <xdr:rowOff>0</xdr:rowOff>
    </xdr:from>
    <xdr:to>
      <xdr:col>5</xdr:col>
      <xdr:colOff>285389</xdr:colOff>
      <xdr:row>1</xdr:row>
      <xdr:rowOff>2910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/>
        </xdr:cNvSpPr>
      </xdr:nvSpPr>
      <xdr:spPr>
        <a:xfrm>
          <a:off x="2296582" y="0"/>
          <a:ext cx="1026224" cy="498210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CONTROLE HOSPITALAR</a:t>
          </a:r>
        </a:p>
      </xdr:txBody>
    </xdr:sp>
    <xdr:clientData/>
  </xdr:twoCellAnchor>
  <xdr:twoCellAnchor editAs="absolute">
    <xdr:from>
      <xdr:col>5</xdr:col>
      <xdr:colOff>283632</xdr:colOff>
      <xdr:row>0</xdr:row>
      <xdr:rowOff>0</xdr:rowOff>
    </xdr:from>
    <xdr:to>
      <xdr:col>8</xdr:col>
      <xdr:colOff>317500</xdr:colOff>
      <xdr:row>1</xdr:row>
      <xdr:rowOff>2910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/>
        </xdr:cNvSpPr>
      </xdr:nvSpPr>
      <xdr:spPr>
        <a:xfrm>
          <a:off x="3321049" y="0"/>
          <a:ext cx="1107018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INDICADORES HOSPITALARES</a:t>
          </a:r>
        </a:p>
      </xdr:txBody>
    </xdr:sp>
    <xdr:clientData/>
  </xdr:twoCellAnchor>
  <xdr:twoCellAnchor editAs="absolute">
    <xdr:from>
      <xdr:col>8</xdr:col>
      <xdr:colOff>330196</xdr:colOff>
      <xdr:row>0</xdr:row>
      <xdr:rowOff>0</xdr:rowOff>
    </xdr:from>
    <xdr:to>
      <xdr:col>11</xdr:col>
      <xdr:colOff>300032</xdr:colOff>
      <xdr:row>1</xdr:row>
      <xdr:rowOff>2910</xdr:rowOff>
    </xdr:to>
    <xdr:sp macro="" textlink="">
      <xdr:nvSpPr>
        <xdr:cNvPr id="11" name="Retâ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/>
        </xdr:cNvSpPr>
      </xdr:nvSpPr>
      <xdr:spPr>
        <a:xfrm>
          <a:off x="4440763" y="0"/>
          <a:ext cx="1039811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DASHBOARD</a:t>
          </a:r>
        </a:p>
      </xdr:txBody>
    </xdr:sp>
    <xdr:clientData/>
  </xdr:twoCellAnchor>
  <xdr:twoCellAnchor editAs="absolute">
    <xdr:from>
      <xdr:col>11</xdr:col>
      <xdr:colOff>313429</xdr:colOff>
      <xdr:row>0</xdr:row>
      <xdr:rowOff>0</xdr:rowOff>
    </xdr:from>
    <xdr:to>
      <xdr:col>14</xdr:col>
      <xdr:colOff>269445</xdr:colOff>
      <xdr:row>1</xdr:row>
      <xdr:rowOff>2910</xdr:rowOff>
    </xdr:to>
    <xdr:sp macro="" textlink="">
      <xdr:nvSpPr>
        <xdr:cNvPr id="12" name="Retângulo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/>
        </xdr:cNvSpPr>
      </xdr:nvSpPr>
      <xdr:spPr>
        <a:xfrm>
          <a:off x="5493971" y="0"/>
          <a:ext cx="1029166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INSTRUÇÕES</a:t>
          </a:r>
        </a:p>
      </xdr:txBody>
    </xdr:sp>
    <xdr:clientData/>
  </xdr:twoCellAnchor>
  <xdr:twoCellAnchor editAs="absolute">
    <xdr:from>
      <xdr:col>1</xdr:col>
      <xdr:colOff>0</xdr:colOff>
      <xdr:row>0</xdr:row>
      <xdr:rowOff>95247</xdr:rowOff>
    </xdr:from>
    <xdr:to>
      <xdr:col>1</xdr:col>
      <xdr:colOff>973666</xdr:colOff>
      <xdr:row>0</xdr:row>
      <xdr:rowOff>423303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DF9F5171-2138-4823-8C8B-37D458F2F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95247"/>
          <a:ext cx="973666" cy="328056"/>
        </a:xfrm>
        <a:prstGeom prst="rect">
          <a:avLst/>
        </a:prstGeom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783171</xdr:colOff>
      <xdr:row>1</xdr:row>
      <xdr:rowOff>95250</xdr:rowOff>
    </xdr:from>
    <xdr:to>
      <xdr:col>3</xdr:col>
      <xdr:colOff>762004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03846" y="590550"/>
          <a:ext cx="1252008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PACIENTES</a:t>
          </a:r>
        </a:p>
      </xdr:txBody>
    </xdr:sp>
    <xdr:clientData/>
  </xdr:twoCellAnchor>
  <xdr:twoCellAnchor editAs="absolute">
    <xdr:from>
      <xdr:col>3</xdr:col>
      <xdr:colOff>776821</xdr:colOff>
      <xdr:row>1</xdr:row>
      <xdr:rowOff>88901</xdr:rowOff>
    </xdr:from>
    <xdr:to>
      <xdr:col>5</xdr:col>
      <xdr:colOff>772583</xdr:colOff>
      <xdr:row>2</xdr:row>
      <xdr:rowOff>7218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2370671" y="584201"/>
          <a:ext cx="1623479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NUTRIÇÃO</a:t>
          </a:r>
        </a:p>
      </xdr:txBody>
    </xdr:sp>
    <xdr:clientData/>
  </xdr:twoCellAnchor>
  <xdr:twoCellAnchor editAs="absolute">
    <xdr:from>
      <xdr:col>5</xdr:col>
      <xdr:colOff>781054</xdr:colOff>
      <xdr:row>1</xdr:row>
      <xdr:rowOff>84666</xdr:rowOff>
    </xdr:from>
    <xdr:to>
      <xdr:col>7</xdr:col>
      <xdr:colOff>723900</xdr:colOff>
      <xdr:row>2</xdr:row>
      <xdr:rowOff>11451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4002621" y="579966"/>
          <a:ext cx="1626654" cy="307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LAVANDERIA</a:t>
          </a:r>
        </a:p>
      </xdr:txBody>
    </xdr:sp>
    <xdr:clientData/>
  </xdr:twoCellAnchor>
  <xdr:twoCellAnchor editAs="absolute">
    <xdr:from>
      <xdr:col>7</xdr:col>
      <xdr:colOff>730250</xdr:colOff>
      <xdr:row>1</xdr:row>
      <xdr:rowOff>84666</xdr:rowOff>
    </xdr:from>
    <xdr:to>
      <xdr:col>9</xdr:col>
      <xdr:colOff>673096</xdr:colOff>
      <xdr:row>2</xdr:row>
      <xdr:rowOff>11451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5635625" y="579966"/>
          <a:ext cx="1626654" cy="307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MEDICAMENTOS</a:t>
          </a:r>
        </a:p>
      </xdr:txBody>
    </xdr:sp>
    <xdr:clientData/>
  </xdr:twoCellAnchor>
  <xdr:twoCellAnchor editAs="absolute">
    <xdr:from>
      <xdr:col>2</xdr:col>
      <xdr:colOff>931332</xdr:colOff>
      <xdr:row>0</xdr:row>
      <xdr:rowOff>0</xdr:rowOff>
    </xdr:from>
    <xdr:to>
      <xdr:col>3</xdr:col>
      <xdr:colOff>702731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/>
        </xdr:cNvSpPr>
      </xdr:nvSpPr>
      <xdr:spPr>
        <a:xfrm>
          <a:off x="1252007" y="0"/>
          <a:ext cx="1044574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3</xdr:col>
      <xdr:colOff>702732</xdr:colOff>
      <xdr:row>0</xdr:row>
      <xdr:rowOff>0</xdr:rowOff>
    </xdr:from>
    <xdr:to>
      <xdr:col>5</xdr:col>
      <xdr:colOff>94889</xdr:colOff>
      <xdr:row>1</xdr:row>
      <xdr:rowOff>2910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/>
        </xdr:cNvSpPr>
      </xdr:nvSpPr>
      <xdr:spPr>
        <a:xfrm>
          <a:off x="2296582" y="0"/>
          <a:ext cx="1026224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CONTROLE HOSPITALAR</a:t>
          </a:r>
        </a:p>
      </xdr:txBody>
    </xdr:sp>
    <xdr:clientData/>
  </xdr:twoCellAnchor>
  <xdr:twoCellAnchor editAs="absolute">
    <xdr:from>
      <xdr:col>5</xdr:col>
      <xdr:colOff>93132</xdr:colOff>
      <xdr:row>0</xdr:row>
      <xdr:rowOff>0</xdr:rowOff>
    </xdr:from>
    <xdr:to>
      <xdr:col>6</xdr:col>
      <xdr:colOff>359834</xdr:colOff>
      <xdr:row>1</xdr:row>
      <xdr:rowOff>2910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/>
        </xdr:cNvSpPr>
      </xdr:nvSpPr>
      <xdr:spPr>
        <a:xfrm>
          <a:off x="3321049" y="0"/>
          <a:ext cx="1107018" cy="498210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INDICADORES HOSPITALARES</a:t>
          </a:r>
        </a:p>
      </xdr:txBody>
    </xdr:sp>
    <xdr:clientData/>
  </xdr:twoCellAnchor>
  <xdr:twoCellAnchor editAs="absolute">
    <xdr:from>
      <xdr:col>6</xdr:col>
      <xdr:colOff>372530</xdr:colOff>
      <xdr:row>0</xdr:row>
      <xdr:rowOff>0</xdr:rowOff>
    </xdr:from>
    <xdr:to>
      <xdr:col>7</xdr:col>
      <xdr:colOff>567262</xdr:colOff>
      <xdr:row>1</xdr:row>
      <xdr:rowOff>2910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/>
        </xdr:cNvSpPr>
      </xdr:nvSpPr>
      <xdr:spPr>
        <a:xfrm>
          <a:off x="4440763" y="0"/>
          <a:ext cx="1035049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DASHBOARD</a:t>
          </a:r>
        </a:p>
      </xdr:txBody>
    </xdr:sp>
    <xdr:clientData/>
  </xdr:twoCellAnchor>
  <xdr:twoCellAnchor editAs="absolute">
    <xdr:from>
      <xdr:col>7</xdr:col>
      <xdr:colOff>588596</xdr:colOff>
      <xdr:row>0</xdr:row>
      <xdr:rowOff>0</xdr:rowOff>
    </xdr:from>
    <xdr:to>
      <xdr:col>8</xdr:col>
      <xdr:colOff>777445</xdr:colOff>
      <xdr:row>1</xdr:row>
      <xdr:rowOff>2910</xdr:rowOff>
    </xdr:to>
    <xdr:sp macro="" textlink="">
      <xdr:nvSpPr>
        <xdr:cNvPr id="12" name="Retângul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/>
        </xdr:cNvSpPr>
      </xdr:nvSpPr>
      <xdr:spPr>
        <a:xfrm>
          <a:off x="5493971" y="0"/>
          <a:ext cx="1029166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INSTRUÇÕES</a:t>
          </a:r>
        </a:p>
      </xdr:txBody>
    </xdr:sp>
    <xdr:clientData/>
  </xdr:twoCellAnchor>
  <xdr:twoCellAnchor>
    <xdr:from>
      <xdr:col>5</xdr:col>
      <xdr:colOff>42336</xdr:colOff>
      <xdr:row>5</xdr:row>
      <xdr:rowOff>21165</xdr:rowOff>
    </xdr:from>
    <xdr:to>
      <xdr:col>13</xdr:col>
      <xdr:colOff>31751</xdr:colOff>
      <xdr:row>8</xdr:row>
      <xdr:rowOff>634999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42333</xdr:colOff>
      <xdr:row>11</xdr:row>
      <xdr:rowOff>14816</xdr:rowOff>
    </xdr:from>
    <xdr:to>
      <xdr:col>13</xdr:col>
      <xdr:colOff>42333</xdr:colOff>
      <xdr:row>15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63500</xdr:colOff>
      <xdr:row>5</xdr:row>
      <xdr:rowOff>21167</xdr:rowOff>
    </xdr:from>
    <xdr:to>
      <xdr:col>19</xdr:col>
      <xdr:colOff>31750</xdr:colOff>
      <xdr:row>15</xdr:row>
      <xdr:rowOff>1058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1</xdr:col>
      <xdr:colOff>0</xdr:colOff>
      <xdr:row>0</xdr:row>
      <xdr:rowOff>95247</xdr:rowOff>
    </xdr:from>
    <xdr:to>
      <xdr:col>2</xdr:col>
      <xdr:colOff>814916</xdr:colOff>
      <xdr:row>0</xdr:row>
      <xdr:rowOff>423303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A18078D4-95F0-4908-A9D7-B765A894A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95247"/>
          <a:ext cx="973666" cy="328056"/>
        </a:xfrm>
        <a:prstGeom prst="rect">
          <a:avLst/>
        </a:prstGeom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783171</xdr:colOff>
      <xdr:row>1</xdr:row>
      <xdr:rowOff>95250</xdr:rowOff>
    </xdr:from>
    <xdr:to>
      <xdr:col>3</xdr:col>
      <xdr:colOff>762004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03846" y="590550"/>
          <a:ext cx="1252008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PACIENTES</a:t>
          </a:r>
        </a:p>
      </xdr:txBody>
    </xdr:sp>
    <xdr:clientData/>
  </xdr:twoCellAnchor>
  <xdr:twoCellAnchor editAs="absolute">
    <xdr:from>
      <xdr:col>3</xdr:col>
      <xdr:colOff>776821</xdr:colOff>
      <xdr:row>1</xdr:row>
      <xdr:rowOff>88901</xdr:rowOff>
    </xdr:from>
    <xdr:to>
      <xdr:col>6</xdr:col>
      <xdr:colOff>63500</xdr:colOff>
      <xdr:row>2</xdr:row>
      <xdr:rowOff>7218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370671" y="584201"/>
          <a:ext cx="1623479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NUTRIÇÃO</a:t>
          </a:r>
        </a:p>
      </xdr:txBody>
    </xdr:sp>
    <xdr:clientData/>
  </xdr:twoCellAnchor>
  <xdr:twoCellAnchor editAs="absolute">
    <xdr:from>
      <xdr:col>6</xdr:col>
      <xdr:colOff>71971</xdr:colOff>
      <xdr:row>1</xdr:row>
      <xdr:rowOff>84666</xdr:rowOff>
    </xdr:from>
    <xdr:to>
      <xdr:col>8</xdr:col>
      <xdr:colOff>14817</xdr:colOff>
      <xdr:row>2</xdr:row>
      <xdr:rowOff>11451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4002621" y="579966"/>
          <a:ext cx="1626654" cy="307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LAVANDERIA</a:t>
          </a:r>
        </a:p>
      </xdr:txBody>
    </xdr:sp>
    <xdr:clientData/>
  </xdr:twoCellAnchor>
  <xdr:twoCellAnchor editAs="absolute">
    <xdr:from>
      <xdr:col>8</xdr:col>
      <xdr:colOff>21167</xdr:colOff>
      <xdr:row>1</xdr:row>
      <xdr:rowOff>84666</xdr:rowOff>
    </xdr:from>
    <xdr:to>
      <xdr:col>9</xdr:col>
      <xdr:colOff>810679</xdr:colOff>
      <xdr:row>2</xdr:row>
      <xdr:rowOff>11451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5635625" y="579966"/>
          <a:ext cx="1626654" cy="307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MEDICAMENTOS</a:t>
          </a:r>
        </a:p>
      </xdr:txBody>
    </xdr:sp>
    <xdr:clientData/>
  </xdr:twoCellAnchor>
  <xdr:twoCellAnchor editAs="absolute">
    <xdr:from>
      <xdr:col>2</xdr:col>
      <xdr:colOff>931332</xdr:colOff>
      <xdr:row>0</xdr:row>
      <xdr:rowOff>0</xdr:rowOff>
    </xdr:from>
    <xdr:to>
      <xdr:col>3</xdr:col>
      <xdr:colOff>702731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/>
        </xdr:cNvSpPr>
      </xdr:nvSpPr>
      <xdr:spPr>
        <a:xfrm>
          <a:off x="1252007" y="0"/>
          <a:ext cx="1044574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3</xdr:col>
      <xdr:colOff>702732</xdr:colOff>
      <xdr:row>0</xdr:row>
      <xdr:rowOff>0</xdr:rowOff>
    </xdr:from>
    <xdr:to>
      <xdr:col>5</xdr:col>
      <xdr:colOff>232473</xdr:colOff>
      <xdr:row>1</xdr:row>
      <xdr:rowOff>2910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/>
        </xdr:cNvSpPr>
      </xdr:nvSpPr>
      <xdr:spPr>
        <a:xfrm>
          <a:off x="2296582" y="0"/>
          <a:ext cx="1026224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CONTROLE HOSPITALAR</a:t>
          </a:r>
        </a:p>
      </xdr:txBody>
    </xdr:sp>
    <xdr:clientData/>
  </xdr:twoCellAnchor>
  <xdr:twoCellAnchor editAs="absolute">
    <xdr:from>
      <xdr:col>5</xdr:col>
      <xdr:colOff>230716</xdr:colOff>
      <xdr:row>0</xdr:row>
      <xdr:rowOff>0</xdr:rowOff>
    </xdr:from>
    <xdr:to>
      <xdr:col>6</xdr:col>
      <xdr:colOff>497417</xdr:colOff>
      <xdr:row>1</xdr:row>
      <xdr:rowOff>2910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/>
        </xdr:cNvSpPr>
      </xdr:nvSpPr>
      <xdr:spPr>
        <a:xfrm>
          <a:off x="3321049" y="0"/>
          <a:ext cx="1107018" cy="498210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INDICADORES HOSPITALARES</a:t>
          </a:r>
        </a:p>
      </xdr:txBody>
    </xdr:sp>
    <xdr:clientData/>
  </xdr:twoCellAnchor>
  <xdr:twoCellAnchor editAs="absolute">
    <xdr:from>
      <xdr:col>6</xdr:col>
      <xdr:colOff>510113</xdr:colOff>
      <xdr:row>0</xdr:row>
      <xdr:rowOff>0</xdr:rowOff>
    </xdr:from>
    <xdr:to>
      <xdr:col>7</xdr:col>
      <xdr:colOff>712782</xdr:colOff>
      <xdr:row>1</xdr:row>
      <xdr:rowOff>2910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/>
        </xdr:cNvSpPr>
      </xdr:nvSpPr>
      <xdr:spPr>
        <a:xfrm>
          <a:off x="4440763" y="0"/>
          <a:ext cx="1039811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DASHBOARD</a:t>
          </a:r>
        </a:p>
      </xdr:txBody>
    </xdr:sp>
    <xdr:clientData/>
  </xdr:twoCellAnchor>
  <xdr:twoCellAnchor editAs="absolute">
    <xdr:from>
      <xdr:col>7</xdr:col>
      <xdr:colOff>726179</xdr:colOff>
      <xdr:row>0</xdr:row>
      <xdr:rowOff>0</xdr:rowOff>
    </xdr:from>
    <xdr:to>
      <xdr:col>9</xdr:col>
      <xdr:colOff>68362</xdr:colOff>
      <xdr:row>1</xdr:row>
      <xdr:rowOff>2910</xdr:rowOff>
    </xdr:to>
    <xdr:sp macro="" textlink="">
      <xdr:nvSpPr>
        <xdr:cNvPr id="12" name="Retângul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/>
        </xdr:cNvSpPr>
      </xdr:nvSpPr>
      <xdr:spPr>
        <a:xfrm>
          <a:off x="5493971" y="0"/>
          <a:ext cx="1029166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INSTRUÇÕES</a:t>
          </a:r>
        </a:p>
      </xdr:txBody>
    </xdr:sp>
    <xdr:clientData/>
  </xdr:twoCellAnchor>
  <xdr:twoCellAnchor>
    <xdr:from>
      <xdr:col>5</xdr:col>
      <xdr:colOff>42336</xdr:colOff>
      <xdr:row>5</xdr:row>
      <xdr:rowOff>21166</xdr:rowOff>
    </xdr:from>
    <xdr:to>
      <xdr:col>16</xdr:col>
      <xdr:colOff>666751</xdr:colOff>
      <xdr:row>9</xdr:row>
      <xdr:rowOff>5292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52916</xdr:colOff>
      <xdr:row>11</xdr:row>
      <xdr:rowOff>42333</xdr:rowOff>
    </xdr:from>
    <xdr:to>
      <xdr:col>9</xdr:col>
      <xdr:colOff>560917</xdr:colOff>
      <xdr:row>18</xdr:row>
      <xdr:rowOff>31749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275167</xdr:colOff>
      <xdr:row>11</xdr:row>
      <xdr:rowOff>21167</xdr:rowOff>
    </xdr:from>
    <xdr:to>
      <xdr:col>9</xdr:col>
      <xdr:colOff>624418</xdr:colOff>
      <xdr:row>18</xdr:row>
      <xdr:rowOff>10582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137584</xdr:colOff>
      <xdr:row>11</xdr:row>
      <xdr:rowOff>21167</xdr:rowOff>
    </xdr:from>
    <xdr:to>
      <xdr:col>16</xdr:col>
      <xdr:colOff>656166</xdr:colOff>
      <xdr:row>18</xdr:row>
      <xdr:rowOff>10200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783167</xdr:colOff>
      <xdr:row>11</xdr:row>
      <xdr:rowOff>31750</xdr:rowOff>
    </xdr:from>
    <xdr:to>
      <xdr:col>13</xdr:col>
      <xdr:colOff>899583</xdr:colOff>
      <xdr:row>18</xdr:row>
      <xdr:rowOff>20783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264583</xdr:colOff>
          <xdr:row>9</xdr:row>
          <xdr:rowOff>74083</xdr:rowOff>
        </xdr:from>
        <xdr:to>
          <xdr:col>9</xdr:col>
          <xdr:colOff>552449</xdr:colOff>
          <xdr:row>10</xdr:row>
          <xdr:rowOff>306916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3F81AE0-1386-4F5F-A166-D357DD4368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absolute">
    <xdr:from>
      <xdr:col>1</xdr:col>
      <xdr:colOff>0</xdr:colOff>
      <xdr:row>0</xdr:row>
      <xdr:rowOff>95247</xdr:rowOff>
    </xdr:from>
    <xdr:to>
      <xdr:col>2</xdr:col>
      <xdr:colOff>814916</xdr:colOff>
      <xdr:row>0</xdr:row>
      <xdr:rowOff>423303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634CA692-13A1-4692-9478-C5F3BC4A9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95247"/>
          <a:ext cx="973666" cy="328056"/>
        </a:xfrm>
        <a:prstGeom prst="rect">
          <a:avLst/>
        </a:prstGeom>
      </xdr:spPr>
    </xdr:pic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783171</xdr:colOff>
      <xdr:row>1</xdr:row>
      <xdr:rowOff>95250</xdr:rowOff>
    </xdr:from>
    <xdr:to>
      <xdr:col>3</xdr:col>
      <xdr:colOff>762004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03846" y="590550"/>
          <a:ext cx="1252008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PACIENTES</a:t>
          </a:r>
        </a:p>
      </xdr:txBody>
    </xdr:sp>
    <xdr:clientData/>
  </xdr:twoCellAnchor>
  <xdr:twoCellAnchor editAs="absolute">
    <xdr:from>
      <xdr:col>3</xdr:col>
      <xdr:colOff>776821</xdr:colOff>
      <xdr:row>1</xdr:row>
      <xdr:rowOff>88901</xdr:rowOff>
    </xdr:from>
    <xdr:to>
      <xdr:col>6</xdr:col>
      <xdr:colOff>31750</xdr:colOff>
      <xdr:row>2</xdr:row>
      <xdr:rowOff>7218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2370671" y="584201"/>
          <a:ext cx="1623479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NUTRIÇÃO</a:t>
          </a:r>
        </a:p>
      </xdr:txBody>
    </xdr:sp>
    <xdr:clientData/>
  </xdr:twoCellAnchor>
  <xdr:twoCellAnchor editAs="absolute">
    <xdr:from>
      <xdr:col>6</xdr:col>
      <xdr:colOff>40221</xdr:colOff>
      <xdr:row>1</xdr:row>
      <xdr:rowOff>84666</xdr:rowOff>
    </xdr:from>
    <xdr:to>
      <xdr:col>7</xdr:col>
      <xdr:colOff>829733</xdr:colOff>
      <xdr:row>2</xdr:row>
      <xdr:rowOff>11451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4002621" y="579966"/>
          <a:ext cx="1626654" cy="30778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LAVANDERIA</a:t>
          </a:r>
        </a:p>
      </xdr:txBody>
    </xdr:sp>
    <xdr:clientData/>
  </xdr:twoCellAnchor>
  <xdr:twoCellAnchor editAs="absolute">
    <xdr:from>
      <xdr:col>7</xdr:col>
      <xdr:colOff>836083</xdr:colOff>
      <xdr:row>1</xdr:row>
      <xdr:rowOff>84666</xdr:rowOff>
    </xdr:from>
    <xdr:to>
      <xdr:col>10</xdr:col>
      <xdr:colOff>577846</xdr:colOff>
      <xdr:row>2</xdr:row>
      <xdr:rowOff>11451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5635625" y="579966"/>
          <a:ext cx="1626654" cy="307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MEDICAMENTOS</a:t>
          </a:r>
        </a:p>
      </xdr:txBody>
    </xdr:sp>
    <xdr:clientData/>
  </xdr:twoCellAnchor>
  <xdr:twoCellAnchor editAs="absolute">
    <xdr:from>
      <xdr:col>2</xdr:col>
      <xdr:colOff>931332</xdr:colOff>
      <xdr:row>0</xdr:row>
      <xdr:rowOff>0</xdr:rowOff>
    </xdr:from>
    <xdr:to>
      <xdr:col>3</xdr:col>
      <xdr:colOff>702731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/>
        </xdr:cNvSpPr>
      </xdr:nvSpPr>
      <xdr:spPr>
        <a:xfrm>
          <a:off x="1252007" y="0"/>
          <a:ext cx="1044574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3</xdr:col>
      <xdr:colOff>702732</xdr:colOff>
      <xdr:row>0</xdr:row>
      <xdr:rowOff>0</xdr:rowOff>
    </xdr:from>
    <xdr:to>
      <xdr:col>5</xdr:col>
      <xdr:colOff>200723</xdr:colOff>
      <xdr:row>1</xdr:row>
      <xdr:rowOff>2910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/>
        </xdr:cNvSpPr>
      </xdr:nvSpPr>
      <xdr:spPr>
        <a:xfrm>
          <a:off x="2296582" y="0"/>
          <a:ext cx="1026224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CONTROLE HOSPITALAR</a:t>
          </a:r>
        </a:p>
      </xdr:txBody>
    </xdr:sp>
    <xdr:clientData/>
  </xdr:twoCellAnchor>
  <xdr:twoCellAnchor editAs="absolute">
    <xdr:from>
      <xdr:col>5</xdr:col>
      <xdr:colOff>198966</xdr:colOff>
      <xdr:row>0</xdr:row>
      <xdr:rowOff>0</xdr:rowOff>
    </xdr:from>
    <xdr:to>
      <xdr:col>6</xdr:col>
      <xdr:colOff>465667</xdr:colOff>
      <xdr:row>1</xdr:row>
      <xdr:rowOff>2910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/>
        </xdr:cNvSpPr>
      </xdr:nvSpPr>
      <xdr:spPr>
        <a:xfrm>
          <a:off x="3321049" y="0"/>
          <a:ext cx="1107018" cy="498210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INDICADORES HOSPITALARES</a:t>
          </a:r>
        </a:p>
      </xdr:txBody>
    </xdr:sp>
    <xdr:clientData/>
  </xdr:twoCellAnchor>
  <xdr:twoCellAnchor editAs="absolute">
    <xdr:from>
      <xdr:col>6</xdr:col>
      <xdr:colOff>478363</xdr:colOff>
      <xdr:row>0</xdr:row>
      <xdr:rowOff>0</xdr:rowOff>
    </xdr:from>
    <xdr:to>
      <xdr:col>7</xdr:col>
      <xdr:colOff>681032</xdr:colOff>
      <xdr:row>1</xdr:row>
      <xdr:rowOff>2910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>
          <a:spLocks/>
        </xdr:cNvSpPr>
      </xdr:nvSpPr>
      <xdr:spPr>
        <a:xfrm>
          <a:off x="4440763" y="0"/>
          <a:ext cx="1039811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DASHBOARD</a:t>
          </a:r>
        </a:p>
      </xdr:txBody>
    </xdr:sp>
    <xdr:clientData/>
  </xdr:twoCellAnchor>
  <xdr:twoCellAnchor editAs="absolute">
    <xdr:from>
      <xdr:col>7</xdr:col>
      <xdr:colOff>694429</xdr:colOff>
      <xdr:row>0</xdr:row>
      <xdr:rowOff>0</xdr:rowOff>
    </xdr:from>
    <xdr:to>
      <xdr:col>9</xdr:col>
      <xdr:colOff>682195</xdr:colOff>
      <xdr:row>1</xdr:row>
      <xdr:rowOff>2910</xdr:rowOff>
    </xdr:to>
    <xdr:sp macro="" textlink="">
      <xdr:nvSpPr>
        <xdr:cNvPr id="12" name="Retângul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>
          <a:spLocks/>
        </xdr:cNvSpPr>
      </xdr:nvSpPr>
      <xdr:spPr>
        <a:xfrm>
          <a:off x="5493971" y="0"/>
          <a:ext cx="1029166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INSTRUÇÕES</a:t>
          </a:r>
        </a:p>
      </xdr:txBody>
    </xdr:sp>
    <xdr:clientData/>
  </xdr:twoCellAnchor>
  <xdr:twoCellAnchor>
    <xdr:from>
      <xdr:col>5</xdr:col>
      <xdr:colOff>42334</xdr:colOff>
      <xdr:row>5</xdr:row>
      <xdr:rowOff>21166</xdr:rowOff>
    </xdr:from>
    <xdr:to>
      <xdr:col>17</xdr:col>
      <xdr:colOff>507999</xdr:colOff>
      <xdr:row>9</xdr:row>
      <xdr:rowOff>5292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42333</xdr:colOff>
      <xdr:row>10</xdr:row>
      <xdr:rowOff>328083</xdr:rowOff>
    </xdr:from>
    <xdr:to>
      <xdr:col>8</xdr:col>
      <xdr:colOff>158750</xdr:colOff>
      <xdr:row>14</xdr:row>
      <xdr:rowOff>605365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126998</xdr:colOff>
      <xdr:row>10</xdr:row>
      <xdr:rowOff>317499</xdr:rowOff>
    </xdr:from>
    <xdr:to>
      <xdr:col>12</xdr:col>
      <xdr:colOff>1174749</xdr:colOff>
      <xdr:row>14</xdr:row>
      <xdr:rowOff>605365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74083</xdr:colOff>
      <xdr:row>10</xdr:row>
      <xdr:rowOff>328083</xdr:rowOff>
    </xdr:from>
    <xdr:to>
      <xdr:col>18</xdr:col>
      <xdr:colOff>0</xdr:colOff>
      <xdr:row>14</xdr:row>
      <xdr:rowOff>605365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1</xdr:col>
      <xdr:colOff>0</xdr:colOff>
      <xdr:row>0</xdr:row>
      <xdr:rowOff>95247</xdr:rowOff>
    </xdr:from>
    <xdr:to>
      <xdr:col>2</xdr:col>
      <xdr:colOff>814916</xdr:colOff>
      <xdr:row>0</xdr:row>
      <xdr:rowOff>423303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97EE0C03-8D2E-433D-AFF9-6A403A352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95247"/>
          <a:ext cx="973666" cy="328056"/>
        </a:xfrm>
        <a:prstGeom prst="rect">
          <a:avLst/>
        </a:prstGeom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783171</xdr:colOff>
      <xdr:row>1</xdr:row>
      <xdr:rowOff>95250</xdr:rowOff>
    </xdr:from>
    <xdr:to>
      <xdr:col>3</xdr:col>
      <xdr:colOff>762004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03846" y="590550"/>
          <a:ext cx="1252008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PACIENTES</a:t>
          </a:r>
        </a:p>
      </xdr:txBody>
    </xdr:sp>
    <xdr:clientData/>
  </xdr:twoCellAnchor>
  <xdr:twoCellAnchor editAs="absolute">
    <xdr:from>
      <xdr:col>3</xdr:col>
      <xdr:colOff>776821</xdr:colOff>
      <xdr:row>1</xdr:row>
      <xdr:rowOff>88901</xdr:rowOff>
    </xdr:from>
    <xdr:to>
      <xdr:col>5</xdr:col>
      <xdr:colOff>455083</xdr:colOff>
      <xdr:row>2</xdr:row>
      <xdr:rowOff>7218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2370671" y="584201"/>
          <a:ext cx="1639354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NUTRIÇÃO</a:t>
          </a:r>
        </a:p>
      </xdr:txBody>
    </xdr:sp>
    <xdr:clientData/>
  </xdr:twoCellAnchor>
  <xdr:twoCellAnchor editAs="absolute">
    <xdr:from>
      <xdr:col>5</xdr:col>
      <xdr:colOff>463554</xdr:colOff>
      <xdr:row>1</xdr:row>
      <xdr:rowOff>84666</xdr:rowOff>
    </xdr:from>
    <xdr:to>
      <xdr:col>7</xdr:col>
      <xdr:colOff>406400</xdr:colOff>
      <xdr:row>2</xdr:row>
      <xdr:rowOff>11451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4018496" y="579966"/>
          <a:ext cx="1626654" cy="307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LAVANDERIA</a:t>
          </a:r>
        </a:p>
      </xdr:txBody>
    </xdr:sp>
    <xdr:clientData/>
  </xdr:twoCellAnchor>
  <xdr:twoCellAnchor editAs="absolute">
    <xdr:from>
      <xdr:col>7</xdr:col>
      <xdr:colOff>412750</xdr:colOff>
      <xdr:row>1</xdr:row>
      <xdr:rowOff>84666</xdr:rowOff>
    </xdr:from>
    <xdr:to>
      <xdr:col>10</xdr:col>
      <xdr:colOff>408512</xdr:colOff>
      <xdr:row>2</xdr:row>
      <xdr:rowOff>11451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5651500" y="579966"/>
          <a:ext cx="1623479" cy="30778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MEDICAMENTOS</a:t>
          </a:r>
        </a:p>
      </xdr:txBody>
    </xdr:sp>
    <xdr:clientData/>
  </xdr:twoCellAnchor>
  <xdr:twoCellAnchor editAs="absolute">
    <xdr:from>
      <xdr:col>2</xdr:col>
      <xdr:colOff>931332</xdr:colOff>
      <xdr:row>0</xdr:row>
      <xdr:rowOff>0</xdr:rowOff>
    </xdr:from>
    <xdr:to>
      <xdr:col>3</xdr:col>
      <xdr:colOff>702731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/>
        </xdr:cNvSpPr>
      </xdr:nvSpPr>
      <xdr:spPr>
        <a:xfrm>
          <a:off x="1252007" y="0"/>
          <a:ext cx="1044574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 editAs="absolute">
    <xdr:from>
      <xdr:col>3</xdr:col>
      <xdr:colOff>702732</xdr:colOff>
      <xdr:row>0</xdr:row>
      <xdr:rowOff>0</xdr:rowOff>
    </xdr:from>
    <xdr:to>
      <xdr:col>3</xdr:col>
      <xdr:colOff>1735306</xdr:colOff>
      <xdr:row>1</xdr:row>
      <xdr:rowOff>2910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/>
        </xdr:cNvSpPr>
      </xdr:nvSpPr>
      <xdr:spPr>
        <a:xfrm>
          <a:off x="2296582" y="0"/>
          <a:ext cx="1032574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CONTROLE HOSPITALAR</a:t>
          </a:r>
        </a:p>
      </xdr:txBody>
    </xdr:sp>
    <xdr:clientData/>
  </xdr:twoCellAnchor>
  <xdr:twoCellAnchor editAs="absolute">
    <xdr:from>
      <xdr:col>3</xdr:col>
      <xdr:colOff>1733549</xdr:colOff>
      <xdr:row>0</xdr:row>
      <xdr:rowOff>0</xdr:rowOff>
    </xdr:from>
    <xdr:to>
      <xdr:col>6</xdr:col>
      <xdr:colOff>42334</xdr:colOff>
      <xdr:row>1</xdr:row>
      <xdr:rowOff>2910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>
          <a:spLocks/>
        </xdr:cNvSpPr>
      </xdr:nvSpPr>
      <xdr:spPr>
        <a:xfrm>
          <a:off x="3327399" y="0"/>
          <a:ext cx="1113368" cy="498210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INDICADORES HOSPITALARES</a:t>
          </a:r>
        </a:p>
      </xdr:txBody>
    </xdr:sp>
    <xdr:clientData/>
  </xdr:twoCellAnchor>
  <xdr:twoCellAnchor editAs="absolute">
    <xdr:from>
      <xdr:col>6</xdr:col>
      <xdr:colOff>55030</xdr:colOff>
      <xdr:row>0</xdr:row>
      <xdr:rowOff>0</xdr:rowOff>
    </xdr:from>
    <xdr:to>
      <xdr:col>7</xdr:col>
      <xdr:colOff>257699</xdr:colOff>
      <xdr:row>1</xdr:row>
      <xdr:rowOff>2910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>
          <a:spLocks/>
        </xdr:cNvSpPr>
      </xdr:nvSpPr>
      <xdr:spPr>
        <a:xfrm>
          <a:off x="4453463" y="0"/>
          <a:ext cx="1042986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DASHBOARD</a:t>
          </a:r>
        </a:p>
      </xdr:txBody>
    </xdr:sp>
    <xdr:clientData/>
  </xdr:twoCellAnchor>
  <xdr:twoCellAnchor editAs="absolute">
    <xdr:from>
      <xdr:col>7</xdr:col>
      <xdr:colOff>271096</xdr:colOff>
      <xdr:row>0</xdr:row>
      <xdr:rowOff>0</xdr:rowOff>
    </xdr:from>
    <xdr:to>
      <xdr:col>9</xdr:col>
      <xdr:colOff>26029</xdr:colOff>
      <xdr:row>1</xdr:row>
      <xdr:rowOff>2910</xdr:rowOff>
    </xdr:to>
    <xdr:sp macro="" textlink="">
      <xdr:nvSpPr>
        <xdr:cNvPr id="12" name="Retângul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>
          <a:spLocks/>
        </xdr:cNvSpPr>
      </xdr:nvSpPr>
      <xdr:spPr>
        <a:xfrm>
          <a:off x="5509846" y="0"/>
          <a:ext cx="1029166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INSTRUÇÕES</a:t>
          </a:r>
        </a:p>
      </xdr:txBody>
    </xdr:sp>
    <xdr:clientData/>
  </xdr:twoCellAnchor>
  <xdr:twoCellAnchor>
    <xdr:from>
      <xdr:col>5</xdr:col>
      <xdr:colOff>42334</xdr:colOff>
      <xdr:row>5</xdr:row>
      <xdr:rowOff>21166</xdr:rowOff>
    </xdr:from>
    <xdr:to>
      <xdr:col>19</xdr:col>
      <xdr:colOff>10583</xdr:colOff>
      <xdr:row>9</xdr:row>
      <xdr:rowOff>5292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42333</xdr:colOff>
      <xdr:row>11</xdr:row>
      <xdr:rowOff>0</xdr:rowOff>
    </xdr:from>
    <xdr:to>
      <xdr:col>19</xdr:col>
      <xdr:colOff>21167</xdr:colOff>
      <xdr:row>15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668867</xdr:colOff>
          <xdr:row>9</xdr:row>
          <xdr:rowOff>73025</xdr:rowOff>
        </xdr:from>
        <xdr:to>
          <xdr:col>10</xdr:col>
          <xdr:colOff>825500</xdr:colOff>
          <xdr:row>10</xdr:row>
          <xdr:rowOff>264584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9696D3B0-BE80-4519-AD4F-B03343B334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</xdr:col>
      <xdr:colOff>0</xdr:colOff>
      <xdr:row>0</xdr:row>
      <xdr:rowOff>95247</xdr:rowOff>
    </xdr:from>
    <xdr:to>
      <xdr:col>2</xdr:col>
      <xdr:colOff>814916</xdr:colOff>
      <xdr:row>0</xdr:row>
      <xdr:rowOff>423303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E4B1B0CE-BCE7-4D3E-9506-378076754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95247"/>
          <a:ext cx="973666" cy="328056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luz.vc/planilhas-empresariais/planilha-de-planejamento-estrategico-excel?utm_source=referral&amp;utm_medium=produtos&amp;utm_campaign=hospital4" TargetMode="External"/><Relationship Id="rId7" Type="http://schemas.openxmlformats.org/officeDocument/2006/relationships/drawing" Target="../drawings/drawing13.xml"/><Relationship Id="rId2" Type="http://schemas.openxmlformats.org/officeDocument/2006/relationships/hyperlink" Target="https://luz.vc/pacotes-de-planilhas/pacote-com-9-planilhas-de-financas-empresariais?utm_source=referral&amp;utm_medium=produtos&amp;utm_campaign=hospital4" TargetMode="External"/><Relationship Id="rId1" Type="http://schemas.openxmlformats.org/officeDocument/2006/relationships/hyperlink" Target="https://luz.vc/planilhas-empresariais/planilha-de-estudo-de-viabilidade-economica?utm_source=referral&amp;utm_medium=produtos&amp;utm_campaign=hospital4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https://luz.vc/planilhas-avancadas/planilha-de-plano-de-negocios-excel?utm_source=referral&amp;utm_medium=produtos&amp;utm_campaign=hospital4" TargetMode="External"/><Relationship Id="rId4" Type="http://schemas.openxmlformats.org/officeDocument/2006/relationships/hyperlink" Target="https://luz.vc/planilhas-empresariais/planilha-de-analise-swot?utm_source=referral&amp;utm_medium=produtos&amp;utm_campaign=hospital4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B1:M576"/>
  <sheetViews>
    <sheetView showGridLines="0" zoomScale="90" zoomScaleNormal="90" zoomScalePageLayoutView="80" workbookViewId="0">
      <pane ySplit="2" topLeftCell="A3" activePane="bottomLeft" state="frozen"/>
      <selection pane="bottomLeft" activeCell="C6" sqref="C6"/>
    </sheetView>
  </sheetViews>
  <sheetFormatPr defaultColWidth="11" defaultRowHeight="15.75"/>
  <cols>
    <col min="1" max="1" width="2.125" style="6" customWidth="1"/>
    <col min="2" max="2" width="26.25" style="6" customWidth="1"/>
    <col min="3" max="3" width="17" style="6" customWidth="1"/>
    <col min="4" max="4" width="2.875" style="6" customWidth="1"/>
    <col min="5" max="5" width="12" style="6" customWidth="1"/>
    <col min="6" max="6" width="21.5" style="6" customWidth="1"/>
    <col min="7" max="7" width="2" style="6" customWidth="1"/>
    <col min="8" max="8" width="12.25" style="6" customWidth="1"/>
    <col min="9" max="9" width="14.375" style="6" customWidth="1"/>
    <col min="10" max="10" width="2" style="6" customWidth="1"/>
    <col min="11" max="11" width="12.25" style="6" customWidth="1"/>
    <col min="12" max="12" width="30.125" style="6" customWidth="1"/>
    <col min="13" max="13" width="2" style="6" customWidth="1"/>
    <col min="14" max="23" width="10.75" style="6" customWidth="1"/>
    <col min="24" max="16384" width="11" style="6"/>
  </cols>
  <sheetData>
    <row r="1" spans="2:13" s="33" customFormat="1" ht="39" customHeight="1">
      <c r="E1" s="7"/>
      <c r="G1" s="56"/>
      <c r="H1" s="7"/>
      <c r="I1" s="56"/>
      <c r="J1" s="56"/>
      <c r="K1" s="7"/>
      <c r="L1" s="56"/>
      <c r="M1" s="56"/>
    </row>
    <row r="2" spans="2:13" s="2" customFormat="1" ht="30" customHeight="1">
      <c r="C2" s="4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15" customHeight="1"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2:13" ht="12.75" customHeight="1" thickBot="1"/>
    <row r="5" spans="2:13" ht="30" customHeight="1" thickTop="1" thickBot="1">
      <c r="B5" s="36" t="s">
        <v>81</v>
      </c>
      <c r="C5" s="36" t="s">
        <v>82</v>
      </c>
      <c r="E5" s="36"/>
      <c r="F5" s="36" t="s">
        <v>241</v>
      </c>
      <c r="G5" s="6" t="s">
        <v>80</v>
      </c>
      <c r="J5" s="6" t="s">
        <v>80</v>
      </c>
    </row>
    <row r="6" spans="2:13" ht="30" customHeight="1" thickTop="1" thickBot="1">
      <c r="B6" s="36" t="s">
        <v>24</v>
      </c>
      <c r="C6" s="91">
        <v>25</v>
      </c>
      <c r="E6" s="36" t="s">
        <v>76</v>
      </c>
      <c r="F6" s="91" t="s">
        <v>78</v>
      </c>
    </row>
    <row r="7" spans="2:13" ht="30" customHeight="1" thickTop="1" thickBot="1">
      <c r="B7" s="36" t="s">
        <v>25</v>
      </c>
      <c r="C7" s="91">
        <v>50</v>
      </c>
    </row>
    <row r="8" spans="2:13" ht="30" customHeight="1" thickTop="1" thickBot="1">
      <c r="B8" s="36" t="s">
        <v>26</v>
      </c>
      <c r="C8" s="91">
        <v>30</v>
      </c>
      <c r="E8" s="36"/>
      <c r="F8" s="36" t="s">
        <v>242</v>
      </c>
    </row>
    <row r="9" spans="2:13" ht="30" customHeight="1" thickTop="1" thickBot="1">
      <c r="B9" s="36" t="s">
        <v>27</v>
      </c>
      <c r="C9" s="91">
        <v>15</v>
      </c>
      <c r="E9" s="36" t="s">
        <v>77</v>
      </c>
      <c r="F9" s="91">
        <v>2018</v>
      </c>
    </row>
    <row r="10" spans="2:13" ht="30" customHeight="1" thickTop="1" thickBot="1">
      <c r="B10" s="36" t="s">
        <v>28</v>
      </c>
      <c r="C10" s="91">
        <v>5</v>
      </c>
    </row>
    <row r="11" spans="2:13" ht="30" customHeight="1" thickTop="1" thickBot="1">
      <c r="B11" s="36" t="s">
        <v>29</v>
      </c>
      <c r="C11" s="91">
        <v>20</v>
      </c>
      <c r="E11" s="36"/>
      <c r="F11" s="36" t="s">
        <v>243</v>
      </c>
    </row>
    <row r="12" spans="2:13" ht="30" customHeight="1" thickTop="1" thickBot="1">
      <c r="B12" s="36" t="s">
        <v>30</v>
      </c>
      <c r="C12" s="91">
        <v>10</v>
      </c>
      <c r="E12" s="114" t="s">
        <v>75</v>
      </c>
      <c r="F12" s="112" t="s">
        <v>79</v>
      </c>
    </row>
    <row r="13" spans="2:13" ht="30" customHeight="1" thickTop="1" thickBot="1">
      <c r="B13" s="36" t="s">
        <v>31</v>
      </c>
      <c r="C13" s="91">
        <v>100</v>
      </c>
      <c r="E13" s="115"/>
      <c r="F13" s="113"/>
    </row>
    <row r="14" spans="2:13" ht="30" customHeight="1" thickTop="1"/>
    <row r="15" spans="2:13" ht="30" customHeight="1"/>
    <row r="16" spans="2:13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  <row r="398" ht="30" customHeight="1"/>
    <row r="399" ht="30" customHeight="1"/>
    <row r="400" ht="30" customHeight="1"/>
    <row r="401" ht="30" customHeight="1"/>
    <row r="402" ht="30" customHeight="1"/>
    <row r="403" ht="30" customHeight="1"/>
    <row r="404" ht="30" customHeight="1"/>
    <row r="405" ht="30" customHeight="1"/>
    <row r="406" ht="30" customHeight="1"/>
    <row r="407" ht="30" customHeight="1"/>
    <row r="408" ht="30" customHeight="1"/>
    <row r="409" ht="30" customHeight="1"/>
    <row r="410" ht="30" customHeight="1"/>
    <row r="411" ht="30" customHeight="1"/>
    <row r="412" ht="30" customHeight="1"/>
    <row r="413" ht="30" customHeight="1"/>
    <row r="414" ht="30" customHeight="1"/>
    <row r="415" ht="30" customHeight="1"/>
    <row r="416" ht="30" customHeight="1"/>
    <row r="417" ht="30" customHeight="1"/>
    <row r="418" ht="30" customHeight="1"/>
    <row r="419" ht="30" customHeight="1"/>
    <row r="420" ht="30" customHeight="1"/>
    <row r="421" ht="30" customHeight="1"/>
    <row r="422" ht="30" customHeight="1"/>
    <row r="423" ht="30" customHeight="1"/>
    <row r="424" ht="30" customHeight="1"/>
    <row r="425" ht="30" customHeight="1"/>
    <row r="426" ht="30" customHeight="1"/>
    <row r="427" ht="30" customHeight="1"/>
    <row r="428" ht="30" customHeight="1"/>
    <row r="429" ht="30" customHeight="1"/>
    <row r="430" ht="30" customHeight="1"/>
    <row r="431" ht="30" customHeight="1"/>
    <row r="432" ht="30" customHeight="1"/>
    <row r="433" ht="30" customHeight="1"/>
    <row r="434" ht="30" customHeight="1"/>
    <row r="435" ht="30" customHeight="1"/>
    <row r="436" ht="30" customHeight="1"/>
    <row r="437" ht="30" customHeight="1"/>
    <row r="438" ht="30" customHeight="1"/>
    <row r="439" ht="30" customHeight="1"/>
    <row r="440" ht="30" customHeight="1"/>
    <row r="441" ht="30" customHeight="1"/>
    <row r="442" ht="30" customHeight="1"/>
    <row r="443" ht="30" customHeight="1"/>
    <row r="444" ht="30" customHeight="1"/>
    <row r="445" ht="30" customHeight="1"/>
    <row r="446" ht="30" customHeight="1"/>
    <row r="447" ht="30" customHeight="1"/>
    <row r="448" ht="30" customHeight="1"/>
    <row r="449" ht="30" customHeight="1"/>
    <row r="450" ht="30" customHeight="1"/>
    <row r="451" ht="30" customHeight="1"/>
    <row r="452" ht="30" customHeight="1"/>
    <row r="453" ht="30" customHeight="1"/>
    <row r="454" ht="30" customHeight="1"/>
    <row r="455" ht="30" customHeight="1"/>
    <row r="456" ht="30" customHeight="1"/>
    <row r="457" ht="30" customHeight="1"/>
    <row r="458" ht="30" customHeight="1"/>
    <row r="459" ht="30" customHeight="1"/>
    <row r="460" ht="30" customHeight="1"/>
    <row r="461" ht="30" customHeight="1"/>
    <row r="462" ht="30" customHeight="1"/>
    <row r="463" ht="30" customHeight="1"/>
    <row r="464" ht="30" customHeight="1"/>
    <row r="465" ht="30" customHeight="1"/>
    <row r="466" ht="30" customHeight="1"/>
    <row r="467" ht="30" customHeight="1"/>
    <row r="468" ht="30" customHeight="1"/>
    <row r="469" ht="30" customHeight="1"/>
    <row r="470" ht="30" customHeight="1"/>
    <row r="471" ht="30" customHeight="1"/>
    <row r="472" ht="30" customHeight="1"/>
    <row r="473" ht="30" customHeight="1"/>
    <row r="474" ht="30" customHeight="1"/>
    <row r="475" ht="30" customHeight="1"/>
    <row r="476" ht="30" customHeight="1"/>
    <row r="477" ht="30" customHeight="1"/>
    <row r="478" ht="30" customHeight="1"/>
    <row r="479" ht="30" customHeight="1"/>
    <row r="480" ht="30" customHeight="1"/>
    <row r="481" ht="30" customHeight="1"/>
    <row r="482" ht="30" customHeight="1"/>
    <row r="483" ht="30" customHeight="1"/>
    <row r="484" ht="30" customHeight="1"/>
    <row r="485" ht="30" customHeight="1"/>
    <row r="486" ht="30" customHeight="1"/>
    <row r="487" ht="30" customHeight="1"/>
    <row r="488" ht="30" customHeight="1"/>
    <row r="489" ht="30" customHeight="1"/>
    <row r="490" ht="30" customHeight="1"/>
    <row r="491" ht="30" customHeight="1"/>
    <row r="492" ht="30" customHeight="1"/>
    <row r="493" ht="30" customHeight="1"/>
    <row r="494" ht="30" customHeight="1"/>
    <row r="495" ht="30" customHeight="1"/>
    <row r="496" ht="30" customHeight="1"/>
    <row r="497" ht="30" customHeight="1"/>
    <row r="498" ht="30" customHeight="1"/>
    <row r="499" ht="30" customHeight="1"/>
    <row r="500" ht="30" customHeight="1"/>
    <row r="501" ht="30" customHeight="1"/>
    <row r="502" ht="30" customHeight="1"/>
    <row r="503" ht="30" customHeight="1"/>
    <row r="504" ht="30" customHeight="1"/>
    <row r="505" ht="30" customHeight="1"/>
    <row r="506" ht="30" customHeight="1"/>
    <row r="507" ht="30" customHeight="1"/>
    <row r="508" ht="30" customHeight="1"/>
    <row r="509" ht="30" customHeight="1"/>
    <row r="510" ht="30" customHeight="1"/>
    <row r="511" ht="30" customHeight="1"/>
    <row r="512" ht="30" customHeight="1"/>
    <row r="513" ht="30" customHeight="1"/>
    <row r="514" ht="30" customHeight="1"/>
    <row r="515" ht="30" customHeight="1"/>
    <row r="516" ht="30" customHeight="1"/>
    <row r="517" ht="30" customHeight="1"/>
    <row r="518" ht="30" customHeight="1"/>
    <row r="519" ht="30" customHeight="1"/>
    <row r="520" ht="30" customHeight="1"/>
    <row r="521" ht="30" customHeight="1"/>
    <row r="522" ht="30" customHeight="1"/>
    <row r="523" ht="30" customHeight="1"/>
    <row r="524" ht="30" customHeight="1"/>
    <row r="525" ht="30" customHeight="1"/>
    <row r="526" ht="30" customHeight="1"/>
    <row r="527" ht="30" customHeight="1"/>
    <row r="528" ht="30" customHeight="1"/>
    <row r="529" ht="30" customHeight="1"/>
    <row r="530" ht="30" customHeight="1"/>
    <row r="531" ht="30" customHeight="1"/>
    <row r="532" ht="30" customHeight="1"/>
    <row r="533" ht="30" customHeight="1"/>
    <row r="534" ht="30" customHeight="1"/>
    <row r="535" ht="30" customHeight="1"/>
    <row r="536" ht="30" customHeight="1"/>
    <row r="537" ht="30" customHeight="1"/>
    <row r="538" ht="30" customHeight="1"/>
    <row r="539" ht="30" customHeight="1"/>
    <row r="540" ht="30" customHeight="1"/>
    <row r="541" ht="30" customHeight="1"/>
    <row r="542" ht="30" customHeight="1"/>
    <row r="543" ht="30" customHeight="1"/>
    <row r="544" ht="30" customHeight="1"/>
    <row r="545" ht="30" customHeight="1"/>
    <row r="546" ht="30" customHeight="1"/>
    <row r="547" ht="30" customHeight="1"/>
    <row r="548" ht="30" customHeight="1"/>
    <row r="549" ht="30" customHeight="1"/>
    <row r="550" ht="30" customHeight="1"/>
    <row r="551" ht="30" customHeight="1"/>
    <row r="552" ht="30" customHeight="1"/>
    <row r="553" ht="30" customHeight="1"/>
    <row r="554" ht="30" customHeight="1"/>
    <row r="555" ht="30" customHeight="1"/>
    <row r="556" ht="30" customHeight="1"/>
    <row r="557" ht="30" customHeight="1"/>
    <row r="558" ht="30" customHeight="1"/>
    <row r="559" ht="30" customHeight="1"/>
    <row r="560" ht="30" customHeight="1"/>
    <row r="561" ht="30" customHeight="1"/>
    <row r="562" ht="30" customHeight="1"/>
    <row r="563" ht="30" customHeight="1"/>
    <row r="564" ht="30" customHeight="1"/>
    <row r="565" ht="30" customHeight="1"/>
    <row r="566" ht="30" customHeight="1"/>
    <row r="567" ht="30" customHeight="1"/>
    <row r="568" ht="30" customHeight="1"/>
    <row r="569" ht="30" customHeight="1"/>
    <row r="570" ht="30" customHeight="1"/>
    <row r="571" ht="30" customHeight="1"/>
    <row r="572" ht="30" customHeight="1"/>
    <row r="573" ht="30" customHeight="1"/>
    <row r="574" ht="30" customHeight="1"/>
    <row r="575" ht="30" customHeight="1"/>
    <row r="576" ht="30" customHeight="1"/>
  </sheetData>
  <sheetProtection sheet="1" objects="1" scenarios="1" formatColumns="0" formatRows="0" insertColumns="0" insertRows="0" insertHyperlinks="0" deleteColumns="0" deleteRows="0" selectLockedCells="1" sort="0" autoFilter="0" pivotTables="0"/>
  <mergeCells count="2">
    <mergeCell ref="E12:E13"/>
    <mergeCell ref="F12:F1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10"/>
  <dimension ref="A1:X20"/>
  <sheetViews>
    <sheetView showGridLines="0" zoomScale="90" zoomScaleNormal="90" zoomScalePageLayoutView="80" workbookViewId="0">
      <pane ySplit="2" topLeftCell="A3" activePane="bottomLeft" state="frozen"/>
      <selection activeCell="L9" sqref="L9"/>
      <selection pane="bottomLeft"/>
    </sheetView>
  </sheetViews>
  <sheetFormatPr defaultColWidth="11" defaultRowHeight="15.75"/>
  <cols>
    <col min="1" max="1" width="2.125" style="6" customWidth="1"/>
    <col min="2" max="2" width="1.375" style="6" customWidth="1"/>
    <col min="3" max="3" width="42.125" style="6" customWidth="1"/>
    <col min="4" max="4" width="1.75" style="6" customWidth="1"/>
    <col min="5" max="5" width="42.125" style="6" customWidth="1"/>
    <col min="6" max="6" width="1.75" style="6" customWidth="1"/>
    <col min="7" max="7" width="42.125" style="6" customWidth="1"/>
    <col min="8" max="8" width="1.75" style="6" customWidth="1"/>
    <col min="9" max="9" width="3.375" style="6" customWidth="1"/>
    <col min="10" max="10" width="7.5" style="6" customWidth="1"/>
    <col min="11" max="11" width="33.5" style="6" customWidth="1"/>
    <col min="12" max="12" width="5.625" style="6" customWidth="1"/>
    <col min="13" max="13" width="11" style="6" customWidth="1"/>
    <col min="14" max="15" width="11" style="6"/>
    <col min="16" max="16" width="11" style="68"/>
    <col min="17" max="17" width="11" style="68" customWidth="1"/>
    <col min="18" max="21" width="11" style="68"/>
    <col min="22" max="22" width="5.125" style="68" customWidth="1"/>
    <col min="23" max="16384" width="11" style="68"/>
  </cols>
  <sheetData>
    <row r="1" spans="1:24" s="72" customFormat="1" ht="39" customHeight="1">
      <c r="A1" s="89"/>
      <c r="B1" s="89"/>
      <c r="C1" s="96"/>
      <c r="D1" s="96"/>
      <c r="E1" s="96"/>
      <c r="F1" s="96"/>
      <c r="G1" s="96"/>
      <c r="H1" s="96"/>
      <c r="I1" s="96"/>
      <c r="J1" s="89"/>
      <c r="K1" s="96"/>
      <c r="L1" s="96"/>
      <c r="M1" s="96"/>
      <c r="N1" s="96"/>
      <c r="O1" s="7"/>
    </row>
    <row r="2" spans="1:24" s="73" customFormat="1" ht="30" customHeight="1">
      <c r="A2" s="2"/>
      <c r="B2" s="2"/>
      <c r="C2" s="2"/>
      <c r="D2" s="3"/>
      <c r="E2" s="4"/>
      <c r="F2" s="4"/>
      <c r="G2" s="4"/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</row>
    <row r="3" spans="1:24" ht="5.25" customHeight="1">
      <c r="D3" s="8"/>
      <c r="E3" s="9"/>
      <c r="F3" s="9"/>
      <c r="G3" s="9"/>
      <c r="H3" s="9"/>
      <c r="I3" s="9"/>
      <c r="J3" s="9"/>
      <c r="K3" s="10"/>
      <c r="L3" s="10"/>
      <c r="M3" s="10"/>
      <c r="N3" s="10"/>
      <c r="O3" s="10"/>
      <c r="P3" s="10"/>
      <c r="Q3" s="10"/>
      <c r="R3" s="10"/>
      <c r="S3" s="10"/>
    </row>
    <row r="4" spans="1:24" ht="6.75" customHeight="1">
      <c r="R4" s="68" t="s">
        <v>87</v>
      </c>
      <c r="S4" s="68" t="s">
        <v>88</v>
      </c>
      <c r="T4" s="68" t="s">
        <v>89</v>
      </c>
      <c r="U4" s="68" t="s">
        <v>90</v>
      </c>
      <c r="V4" s="68" t="s">
        <v>92</v>
      </c>
      <c r="W4" s="68" t="s">
        <v>91</v>
      </c>
    </row>
    <row r="5" spans="1:24" s="65" customFormat="1" ht="27" customHeight="1">
      <c r="A5" s="63"/>
      <c r="B5" s="63"/>
      <c r="C5" s="131" t="s">
        <v>63</v>
      </c>
      <c r="D5" s="174"/>
      <c r="E5" s="131" t="s">
        <v>68</v>
      </c>
      <c r="F5" s="131"/>
      <c r="G5" s="131" t="s">
        <v>70</v>
      </c>
      <c r="H5" s="131"/>
      <c r="I5" s="130" t="s">
        <v>224</v>
      </c>
      <c r="J5" s="130"/>
      <c r="K5" s="130"/>
      <c r="L5" s="174"/>
      <c r="M5" s="63"/>
      <c r="N5" s="63"/>
      <c r="O5" s="63"/>
      <c r="Q5" s="65" t="s">
        <v>93</v>
      </c>
      <c r="R5" s="71">
        <f>'NUT1'!AH6</f>
        <v>1479</v>
      </c>
      <c r="S5" s="71">
        <f>'NUT1'!AH10</f>
        <v>1479</v>
      </c>
      <c r="T5" s="71">
        <f>'NUT1'!AH14</f>
        <v>1479</v>
      </c>
      <c r="U5" s="71">
        <f>'NUT1'!AH18</f>
        <v>1479</v>
      </c>
      <c r="V5" s="71">
        <f>'NUT1'!AH22</f>
        <v>1479</v>
      </c>
      <c r="W5" s="71">
        <f>'NUT1'!AH26</f>
        <v>1479</v>
      </c>
      <c r="X5" s="71">
        <f>SUM(R5:W5)</f>
        <v>8874</v>
      </c>
    </row>
    <row r="6" spans="1:24" ht="48" customHeight="1">
      <c r="C6" s="169">
        <f>IFERROR((SUM('PAC1'!$AH$14/(CAD!$C$12*'PAC1'!$AG$5))),0)</f>
        <v>3.725806451612903</v>
      </c>
      <c r="D6" s="66"/>
      <c r="E6" s="170">
        <f>'NUT1'!$AH$30</f>
        <v>25830.55186515157</v>
      </c>
      <c r="F6" s="66"/>
      <c r="G6" s="170">
        <f>'LAV1'!$AH$6</f>
        <v>3840</v>
      </c>
      <c r="H6" s="67"/>
      <c r="I6" s="171">
        <f>SUM('MED1'!$AI$6:$AI$100)</f>
        <v>218739.01359931895</v>
      </c>
      <c r="J6" s="172"/>
      <c r="K6" s="173"/>
      <c r="Q6" s="87" t="s">
        <v>94</v>
      </c>
      <c r="R6" s="88">
        <f>'NUT1'!AH7</f>
        <v>804.66758240660886</v>
      </c>
      <c r="S6" s="88">
        <f>'NUT1'!AH11</f>
        <v>940.98508706584164</v>
      </c>
      <c r="T6" s="88">
        <f>'NUT1'!AH15</f>
        <v>1103.4798275111518</v>
      </c>
      <c r="U6" s="88">
        <f>'NUT1'!AH19</f>
        <v>1065.8798275111517</v>
      </c>
      <c r="V6" s="88">
        <f>'NUT1'!AH23</f>
        <v>1133.0798275111517</v>
      </c>
      <c r="W6" s="88">
        <f>'NUT1'!AH27</f>
        <v>1117.8798275111517</v>
      </c>
      <c r="X6" s="71">
        <f t="shared" ref="X6:X7" si="0">SUM(R6:W6)</f>
        <v>6165.9719795170568</v>
      </c>
    </row>
    <row r="7" spans="1:24" ht="13.5" customHeight="1">
      <c r="C7" s="70"/>
      <c r="D7" s="69"/>
      <c r="E7" s="70"/>
      <c r="F7" s="69"/>
      <c r="G7" s="70"/>
      <c r="H7" s="69"/>
      <c r="I7" s="69"/>
      <c r="J7" s="69"/>
      <c r="K7" s="70"/>
      <c r="Q7" s="87" t="s">
        <v>95</v>
      </c>
      <c r="R7" s="88">
        <f>'NUT1'!AH8</f>
        <v>940.98508706584164</v>
      </c>
      <c r="S7" s="88">
        <f>'NUT1'!AH12</f>
        <v>804.66758240660886</v>
      </c>
      <c r="T7" s="88">
        <f>'NUT1'!AH16</f>
        <v>3091.9</v>
      </c>
      <c r="U7" s="88">
        <f>'NUT1'!AH20</f>
        <v>2009.734999999999</v>
      </c>
      <c r="V7" s="88">
        <f>'NUT1'!AH24</f>
        <v>3091.9</v>
      </c>
      <c r="W7" s="88">
        <f>'NUT1'!AH28</f>
        <v>851.39221616205396</v>
      </c>
      <c r="X7" s="71">
        <f t="shared" si="0"/>
        <v>10790.579885634503</v>
      </c>
    </row>
    <row r="8" spans="1:24" s="65" customFormat="1" ht="27" customHeight="1">
      <c r="A8" s="63"/>
      <c r="B8" s="63"/>
      <c r="C8" s="131" t="s">
        <v>227</v>
      </c>
      <c r="D8" s="63"/>
      <c r="E8" s="131" t="s">
        <v>225</v>
      </c>
      <c r="F8" s="63"/>
      <c r="G8" s="63"/>
      <c r="H8" s="63"/>
      <c r="I8" s="131" t="s">
        <v>230</v>
      </c>
      <c r="J8" s="131"/>
      <c r="K8" s="64"/>
      <c r="L8" s="63"/>
      <c r="M8" s="63"/>
      <c r="N8" s="63"/>
      <c r="O8" s="63"/>
    </row>
    <row r="9" spans="1:24">
      <c r="I9" s="175" t="s">
        <v>228</v>
      </c>
      <c r="J9" s="175"/>
      <c r="K9" s="99" t="str">
        <f>CONCATENATE(VLOOKUP(1,'MED1'!$AR$5:$AU$100,4,0),", ",VLOOKUP(2,'MED1'!$AR$5:$AU$100,4,0),", ",VLOOKUP(3,'MED1'!$AR$5:$AU$100,4,0),", ",VLOOKUP(4,'MED1'!$AR$5:$AU$100,4,0),", ",VLOOKUP(5,'MED1'!$AR$5:$AU$100,4,0),", ", VLOOKUP(6,'MED1'!$AR$5:$AU$100,4,0),", ",VLOOKUP(7,'MED1'!$AR$5:$AU$100,4,0),", ",VLOOKUP(8,'MED1'!$AR$5:$AU$100,4,0),", ",VLOOKUP(9,'MED1'!$AR$5:$AU$100,4,0),", ",VLOOKUP(1,'MED1'!$AR$5:$AU$100,4,0))</f>
        <v>parecoxibe, olodaterol, nilotinibe, meclizina, ramipril, mebendazol, paracetamol, latanoprosta, olmesartana, parecoxibe</v>
      </c>
    </row>
    <row r="10" spans="1:24">
      <c r="I10" s="175"/>
      <c r="J10" s="175"/>
      <c r="K10" s="100"/>
    </row>
    <row r="11" spans="1:24">
      <c r="I11" s="175"/>
      <c r="J11" s="175"/>
      <c r="K11" s="100"/>
    </row>
    <row r="12" spans="1:24">
      <c r="I12" s="175"/>
      <c r="J12" s="175"/>
      <c r="K12" s="100"/>
    </row>
    <row r="13" spans="1:24">
      <c r="I13" s="175"/>
      <c r="J13" s="175"/>
      <c r="K13" s="100"/>
    </row>
    <row r="14" spans="1:24" ht="13.5" customHeight="1">
      <c r="I14" s="175"/>
      <c r="J14" s="175"/>
      <c r="K14" s="176"/>
    </row>
    <row r="15" spans="1:24" ht="20.100000000000001" customHeight="1">
      <c r="C15" s="90"/>
      <c r="I15" s="175" t="s">
        <v>229</v>
      </c>
      <c r="J15" s="175"/>
      <c r="K15" s="97" t="str">
        <f>CONCATENATE(VLOOKUP(1,'MED1'!$AS$5:$AU$100,3,0),", ",VLOOKUP(2,'MED1'!$AS$5:$AU$100,3,0),", ",VLOOKUP(3,'MED1'!$AS$5:$AU$100,3,0),", ",VLOOKUP(4,'MED1'!$AS$5:$AU$100,3,0),", ",VLOOKUP(5,'MED1'!$AS$5:$AU$100,3,0),", ", VLOOKUP(6,'MED1'!$AS$5:$AU$100,3,0),", ",VLOOKUP(7,'MED1'!$AS$5:$AU$100,3,0),", ",VLOOKUP(8,'MED1'!$AS$5:$AU$100,3,0),", ",VLOOKUP(9,'MED1'!$AS$5:$AU$100,3,0),", ",VLOOKUP(1,'MED1'!$AS$5:$AU$100,3,0))</f>
        <v>bifonazol, fenazopiridina, hidralazina, bilastina, ibuprofeno, esmolol, caspofungina, betaistina, deslanósido, bifonazol</v>
      </c>
    </row>
    <row r="16" spans="1:24">
      <c r="I16" s="175"/>
      <c r="J16" s="175"/>
      <c r="K16" s="98"/>
    </row>
    <row r="17" spans="9:11">
      <c r="I17" s="175"/>
      <c r="J17" s="175"/>
      <c r="K17" s="98"/>
    </row>
    <row r="18" spans="9:11">
      <c r="I18" s="175"/>
      <c r="J18" s="175"/>
      <c r="K18" s="98"/>
    </row>
    <row r="19" spans="9:11">
      <c r="I19" s="175"/>
      <c r="J19" s="175"/>
      <c r="K19" s="98"/>
    </row>
    <row r="20" spans="9:11">
      <c r="I20" s="175"/>
      <c r="J20" s="175"/>
      <c r="K20" s="98"/>
    </row>
  </sheetData>
  <sheetProtection sheet="1" objects="1" scenarios="1" formatColumns="0" formatRows="0" insertColumns="0" insertRows="0" insertHyperlinks="0" deleteColumns="0" deleteRows="0" selectLockedCells="1" sort="0" autoFilter="0" pivotTables="0"/>
  <mergeCells count="11">
    <mergeCell ref="I5:K5"/>
    <mergeCell ref="M1:N1"/>
    <mergeCell ref="C1:D1"/>
    <mergeCell ref="E1:F1"/>
    <mergeCell ref="G1:I1"/>
    <mergeCell ref="K1:L1"/>
    <mergeCell ref="I9:J14"/>
    <mergeCell ref="K9:K14"/>
    <mergeCell ref="I15:J20"/>
    <mergeCell ref="K15:K20"/>
    <mergeCell ref="I6:K6"/>
  </mergeCells>
  <conditionalFormatting sqref="E7 C7 K7 G7">
    <cfRule type="cellIs" dxfId="3" priority="3" operator="lessThan">
      <formula>0</formula>
    </cfRule>
    <cfRule type="cellIs" dxfId="2" priority="4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3"/>
  <sheetViews>
    <sheetView workbookViewId="0">
      <selection activeCell="B3" sqref="B3"/>
    </sheetView>
  </sheetViews>
  <sheetFormatPr defaultRowHeight="15.75"/>
  <cols>
    <col min="2" max="2" width="15.5" customWidth="1"/>
  </cols>
  <sheetData>
    <row r="2" spans="2:3">
      <c r="B2" t="s">
        <v>240</v>
      </c>
      <c r="C2" s="93">
        <v>2</v>
      </c>
    </row>
    <row r="3" spans="2:3">
      <c r="B3" t="s">
        <v>240</v>
      </c>
      <c r="C3" s="94"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25"/>
  <dimension ref="A1:Q15"/>
  <sheetViews>
    <sheetView showGridLines="0" tabSelected="1" zoomScale="90" zoomScaleNormal="90" zoomScalePageLayoutView="80" workbookViewId="0">
      <pane ySplit="2" topLeftCell="A3" activePane="bottomLeft" state="frozen"/>
      <selection activeCell="L9" sqref="L9"/>
      <selection pane="bottomLeft" activeCell="C7" sqref="C7"/>
    </sheetView>
  </sheetViews>
  <sheetFormatPr defaultColWidth="11" defaultRowHeight="15.75"/>
  <cols>
    <col min="1" max="1" width="2.125" style="6" customWidth="1"/>
    <col min="2" max="2" width="1.375" style="6" customWidth="1"/>
    <col min="3" max="3" width="12" style="6" customWidth="1"/>
    <col min="4" max="4" width="41" style="6" bestFit="1" customWidth="1"/>
    <col min="5" max="7" width="27.375" style="6" customWidth="1"/>
    <col min="8" max="8" width="12.625" style="6" customWidth="1"/>
    <col min="9" max="9" width="20.5" style="6" customWidth="1"/>
    <col min="10" max="10" width="5.625" style="6" customWidth="1"/>
    <col min="11" max="11" width="11" style="6" customWidth="1"/>
    <col min="12" max="14" width="11" style="6"/>
    <col min="15" max="15" width="11" style="6" customWidth="1"/>
    <col min="16" max="19" width="11" style="6"/>
    <col min="20" max="20" width="5.125" style="6" customWidth="1"/>
    <col min="21" max="16384" width="11" style="6"/>
  </cols>
  <sheetData>
    <row r="1" spans="1:17" s="1" customFormat="1" ht="39" customHeight="1">
      <c r="C1" s="96"/>
      <c r="D1" s="96"/>
      <c r="E1" s="96"/>
      <c r="F1" s="96"/>
      <c r="G1" s="96"/>
      <c r="H1" s="96"/>
      <c r="I1" s="96"/>
      <c r="J1" s="96"/>
      <c r="K1" s="96"/>
      <c r="L1" s="96"/>
      <c r="M1" s="7"/>
    </row>
    <row r="2" spans="1:17" s="2" customFormat="1" ht="30" customHeight="1">
      <c r="D2" s="3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</row>
    <row r="3" spans="1:17" ht="13.5" customHeight="1">
      <c r="D3" s="8"/>
      <c r="E3" s="9"/>
      <c r="F3" s="9"/>
      <c r="G3" s="9"/>
      <c r="H3" s="9"/>
      <c r="I3" s="10"/>
      <c r="J3" s="10"/>
      <c r="K3" s="10"/>
      <c r="L3" s="10"/>
      <c r="M3" s="10"/>
      <c r="N3" s="10"/>
      <c r="O3" s="10"/>
      <c r="P3" s="10"/>
      <c r="Q3" s="10"/>
    </row>
    <row r="4" spans="1:17" s="11" customFormat="1" ht="50.1" customHeight="1">
      <c r="C4" s="19" t="s">
        <v>231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7" s="22" customFormat="1" ht="27" customHeight="1">
      <c r="A5" s="21"/>
      <c r="C5" s="23" t="s">
        <v>9</v>
      </c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7" s="12" customFormat="1" ht="27" customHeight="1">
      <c r="A6" s="11"/>
      <c r="C6" s="102" t="s">
        <v>0</v>
      </c>
      <c r="D6" s="102"/>
      <c r="E6" s="102"/>
      <c r="F6" s="102"/>
      <c r="G6" s="102"/>
      <c r="H6" s="102"/>
      <c r="I6" s="25"/>
      <c r="J6" s="25"/>
      <c r="K6" s="25"/>
      <c r="L6" s="25"/>
      <c r="M6" s="32"/>
    </row>
    <row r="7" spans="1:17" s="12" customFormat="1" ht="36" customHeight="1">
      <c r="A7" s="11"/>
      <c r="C7" s="29" t="s">
        <v>1</v>
      </c>
      <c r="D7" s="28" t="s">
        <v>232</v>
      </c>
      <c r="E7" s="104" t="s">
        <v>233</v>
      </c>
      <c r="F7" s="105"/>
      <c r="G7" s="105"/>
      <c r="H7" s="105"/>
      <c r="I7" s="106"/>
      <c r="J7" s="26"/>
    </row>
    <row r="8" spans="1:17" s="12" customFormat="1" ht="8.1" customHeight="1">
      <c r="A8" s="11"/>
      <c r="C8" s="101"/>
      <c r="D8" s="101"/>
      <c r="E8" s="101"/>
      <c r="F8" s="101"/>
      <c r="G8" s="103"/>
      <c r="H8" s="101"/>
      <c r="I8" s="101"/>
    </row>
    <row r="9" spans="1:17" s="12" customFormat="1" ht="36" customHeight="1">
      <c r="A9" s="11"/>
      <c r="C9" s="29" t="s">
        <v>2</v>
      </c>
      <c r="D9" s="28" t="s">
        <v>234</v>
      </c>
      <c r="E9" s="104" t="s">
        <v>235</v>
      </c>
      <c r="F9" s="105"/>
      <c r="G9" s="105"/>
      <c r="H9" s="105"/>
      <c r="I9" s="106"/>
      <c r="J9" s="26"/>
    </row>
    <row r="10" spans="1:17" s="12" customFormat="1" ht="8.1" customHeight="1">
      <c r="A10" s="11"/>
      <c r="C10" s="101"/>
      <c r="D10" s="101"/>
      <c r="E10" s="101"/>
      <c r="F10" s="101"/>
      <c r="G10" s="101"/>
      <c r="H10" s="101"/>
      <c r="I10" s="101"/>
    </row>
    <row r="11" spans="1:17" s="12" customFormat="1" ht="36" customHeight="1">
      <c r="A11" s="11"/>
      <c r="C11" s="29" t="s">
        <v>3</v>
      </c>
      <c r="D11" s="28" t="s">
        <v>236</v>
      </c>
      <c r="E11" s="104" t="s">
        <v>237</v>
      </c>
      <c r="F11" s="105"/>
      <c r="G11" s="105"/>
      <c r="H11" s="105"/>
      <c r="I11" s="106"/>
      <c r="J11" s="26"/>
    </row>
    <row r="12" spans="1:17" s="12" customFormat="1" ht="8.1" customHeight="1">
      <c r="A12" s="11"/>
      <c r="C12" s="101"/>
      <c r="D12" s="101"/>
      <c r="E12" s="101"/>
      <c r="F12" s="101"/>
      <c r="G12" s="101"/>
      <c r="H12" s="101"/>
      <c r="I12" s="101"/>
    </row>
    <row r="13" spans="1:17" s="12" customFormat="1" ht="36" customHeight="1">
      <c r="A13" s="11"/>
      <c r="C13" s="29" t="s">
        <v>4</v>
      </c>
      <c r="D13" s="28" t="s">
        <v>238</v>
      </c>
      <c r="E13" s="104" t="s">
        <v>239</v>
      </c>
      <c r="F13" s="105"/>
      <c r="G13" s="105"/>
      <c r="H13" s="105"/>
      <c r="I13" s="106"/>
      <c r="J13" s="26"/>
    </row>
    <row r="14" spans="1:17" s="12" customFormat="1" ht="8.1" customHeight="1">
      <c r="A14" s="11"/>
      <c r="C14" s="101"/>
      <c r="D14" s="101"/>
      <c r="E14" s="101"/>
      <c r="F14" s="101"/>
      <c r="G14" s="101"/>
      <c r="H14" s="101"/>
      <c r="I14" s="101"/>
    </row>
    <row r="15" spans="1:17" s="12" customFormat="1" ht="8.25" customHeight="1">
      <c r="A15" s="11"/>
      <c r="C15" s="101"/>
      <c r="D15" s="101"/>
      <c r="E15" s="101"/>
      <c r="F15" s="101"/>
      <c r="G15" s="101"/>
      <c r="H15" s="101"/>
      <c r="I15" s="101"/>
    </row>
  </sheetData>
  <sheetProtection sheet="1" objects="1" scenarios="1" formatColumns="0" formatRows="0" insertColumns="0" insertRows="0" insertHyperlinks="0" deleteColumns="0" deleteRows="0" selectLockedCells="1" sort="0" autoFilter="0" pivotTables="0"/>
  <mergeCells count="15">
    <mergeCell ref="C15:I15"/>
    <mergeCell ref="C1:D1"/>
    <mergeCell ref="E1:F1"/>
    <mergeCell ref="G1:H1"/>
    <mergeCell ref="I1:J1"/>
    <mergeCell ref="K1:L1"/>
    <mergeCell ref="C14:I14"/>
    <mergeCell ref="C6:H6"/>
    <mergeCell ref="C8:I8"/>
    <mergeCell ref="C10:I10"/>
    <mergeCell ref="C12:I12"/>
    <mergeCell ref="E7:I7"/>
    <mergeCell ref="E9:I9"/>
    <mergeCell ref="E11:I11"/>
    <mergeCell ref="E13:I13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26"/>
  <dimension ref="C1:L11"/>
  <sheetViews>
    <sheetView showGridLines="0" zoomScale="90" zoomScaleNormal="90" zoomScalePageLayoutView="80" workbookViewId="0">
      <pane ySplit="2" topLeftCell="A3" activePane="bottomLeft" state="frozen"/>
      <selection activeCell="L9" sqref="L9"/>
      <selection pane="bottomLeft" activeCell="C5" sqref="C5"/>
    </sheetView>
  </sheetViews>
  <sheetFormatPr defaultColWidth="11" defaultRowHeight="15.75"/>
  <cols>
    <col min="1" max="1" width="2.125" style="6" customWidth="1"/>
    <col min="2" max="2" width="1.375" style="6" customWidth="1"/>
    <col min="3" max="3" width="85.125" style="6" customWidth="1"/>
    <col min="4" max="4" width="2.875" style="6" customWidth="1"/>
    <col min="5" max="5" width="85.125" style="6" customWidth="1"/>
    <col min="6" max="7" width="1.5" style="6" customWidth="1"/>
    <col min="8" max="9" width="11" style="6"/>
    <col min="10" max="10" width="11" style="6" customWidth="1"/>
    <col min="11" max="14" width="11" style="6"/>
    <col min="15" max="15" width="5.125" style="6" customWidth="1"/>
    <col min="16" max="16384" width="11" style="6"/>
  </cols>
  <sheetData>
    <row r="1" spans="3:12" s="31" customFormat="1" ht="39" customHeight="1">
      <c r="C1" s="96"/>
      <c r="D1" s="96"/>
      <c r="E1" s="96"/>
      <c r="F1" s="96"/>
      <c r="H1" s="7"/>
    </row>
    <row r="2" spans="3:12" s="2" customFormat="1" ht="30" customHeight="1">
      <c r="D2" s="3"/>
      <c r="E2" s="4"/>
      <c r="F2" s="4"/>
      <c r="G2" s="5"/>
      <c r="H2" s="5"/>
      <c r="I2" s="5"/>
      <c r="J2" s="5"/>
      <c r="K2" s="5"/>
      <c r="L2" s="5"/>
    </row>
    <row r="3" spans="3:12" ht="19.5" customHeight="1">
      <c r="D3" s="8"/>
      <c r="E3" s="9"/>
      <c r="F3" s="9"/>
      <c r="G3" s="10"/>
      <c r="H3" s="10"/>
      <c r="I3" s="10"/>
      <c r="J3" s="10"/>
      <c r="K3" s="10"/>
      <c r="L3" s="10"/>
    </row>
    <row r="4" spans="3:12" ht="28.5" customHeight="1">
      <c r="C4" s="16" t="s">
        <v>10</v>
      </c>
      <c r="E4" s="16" t="s">
        <v>16</v>
      </c>
    </row>
    <row r="5" spans="3:12" ht="69.75" customHeight="1">
      <c r="C5" s="34" t="s">
        <v>12</v>
      </c>
      <c r="D5" s="17"/>
      <c r="E5" s="34" t="s">
        <v>17</v>
      </c>
      <c r="F5" s="18"/>
    </row>
    <row r="6" spans="3:12" ht="7.5" customHeight="1"/>
    <row r="7" spans="3:12" ht="28.5" customHeight="1">
      <c r="C7" s="16" t="s">
        <v>11</v>
      </c>
      <c r="D7" s="17"/>
      <c r="E7" s="16" t="s">
        <v>22</v>
      </c>
    </row>
    <row r="8" spans="3:12" ht="69.75" customHeight="1">
      <c r="C8" s="34" t="s">
        <v>13</v>
      </c>
      <c r="E8" s="34" t="s">
        <v>23</v>
      </c>
    </row>
    <row r="9" spans="3:12" ht="7.5" customHeight="1"/>
    <row r="10" spans="3:12" ht="28.5" customHeight="1">
      <c r="C10" s="16" t="s">
        <v>14</v>
      </c>
      <c r="E10" s="16" t="s">
        <v>18</v>
      </c>
    </row>
    <row r="11" spans="3:12" ht="69.75" customHeight="1">
      <c r="C11" s="34" t="s">
        <v>15</v>
      </c>
      <c r="E11" s="34" t="s">
        <v>19</v>
      </c>
    </row>
  </sheetData>
  <sheetProtection sheet="1" objects="1" scenarios="1" formatColumns="0" formatRows="0" insertColumns="0" insertRows="0" insertHyperlinks="0" deleteColumns="0" deleteRows="0" selectLockedCells="1" sort="0" autoFilter="0" pivotTables="0"/>
  <mergeCells count="2">
    <mergeCell ref="C1:D1"/>
    <mergeCell ref="E1:F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27"/>
  <dimension ref="A1:Q13"/>
  <sheetViews>
    <sheetView showGridLines="0" zoomScale="90" zoomScaleNormal="90" zoomScalePageLayoutView="80" workbookViewId="0">
      <pane ySplit="2" topLeftCell="A3" activePane="bottomLeft" state="frozen"/>
      <selection activeCell="L9" sqref="L9"/>
      <selection pane="bottomLeft"/>
    </sheetView>
  </sheetViews>
  <sheetFormatPr defaultColWidth="11" defaultRowHeight="15.75"/>
  <cols>
    <col min="1" max="1" width="2.125" style="6" customWidth="1"/>
    <col min="2" max="2" width="1.375" style="6" customWidth="1"/>
    <col min="3" max="3" width="6.875" style="6" customWidth="1"/>
    <col min="4" max="4" width="63.125" style="6" customWidth="1"/>
    <col min="5" max="5" width="15.375" style="6" customWidth="1"/>
    <col min="6" max="10" width="27.375" style="6" customWidth="1"/>
    <col min="11" max="11" width="11" style="6" customWidth="1"/>
    <col min="12" max="14" width="11" style="6"/>
    <col min="15" max="15" width="11" style="6" customWidth="1"/>
    <col min="16" max="19" width="11" style="6"/>
    <col min="20" max="20" width="5.125" style="6" customWidth="1"/>
    <col min="21" max="16384" width="11" style="6"/>
  </cols>
  <sheetData>
    <row r="1" spans="1:17" s="1" customFormat="1" ht="39" customHeight="1">
      <c r="A1" s="27"/>
      <c r="C1" s="96"/>
      <c r="D1" s="96"/>
      <c r="E1" s="96"/>
      <c r="F1" s="96"/>
      <c r="G1" s="96"/>
      <c r="H1" s="96"/>
      <c r="I1" s="96"/>
      <c r="J1" s="96"/>
      <c r="K1" s="96"/>
      <c r="L1" s="96"/>
      <c r="M1" s="7"/>
    </row>
    <row r="2" spans="1:17" s="2" customFormat="1" ht="30" customHeight="1">
      <c r="D2" s="3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</row>
    <row r="3" spans="1:17" ht="23.25" customHeight="1">
      <c r="D3" s="8"/>
      <c r="E3" s="9"/>
      <c r="F3" s="9"/>
      <c r="G3" s="9"/>
      <c r="H3" s="9"/>
      <c r="I3" s="10"/>
      <c r="J3" s="10"/>
      <c r="K3" s="10"/>
      <c r="L3" s="10"/>
      <c r="M3" s="10"/>
      <c r="N3" s="10"/>
      <c r="O3" s="10"/>
      <c r="P3" s="10"/>
      <c r="Q3" s="10"/>
    </row>
    <row r="4" spans="1:17" s="12" customFormat="1" ht="30" customHeight="1">
      <c r="A4" s="11"/>
      <c r="C4" s="13">
        <v>1</v>
      </c>
      <c r="D4" s="30" t="s">
        <v>5</v>
      </c>
      <c r="E4" s="9"/>
    </row>
    <row r="5" spans="1:17" s="12" customFormat="1" ht="29.25" customHeight="1">
      <c r="A5" s="11"/>
      <c r="C5" s="108"/>
      <c r="D5" s="108"/>
      <c r="E5" s="9"/>
      <c r="F5" s="14"/>
      <c r="G5" s="14"/>
      <c r="H5" s="14"/>
      <c r="I5" s="14"/>
    </row>
    <row r="6" spans="1:17" s="12" customFormat="1" ht="30" customHeight="1">
      <c r="A6" s="11"/>
      <c r="C6" s="13">
        <v>2</v>
      </c>
      <c r="D6" s="30" t="s">
        <v>6</v>
      </c>
      <c r="E6" s="9"/>
    </row>
    <row r="7" spans="1:17" s="12" customFormat="1" ht="29.25" customHeight="1">
      <c r="A7" s="11"/>
      <c r="C7" s="108"/>
      <c r="D7" s="108"/>
      <c r="E7" s="9"/>
      <c r="F7" s="14"/>
      <c r="G7" s="14"/>
      <c r="H7" s="14"/>
      <c r="I7" s="14"/>
    </row>
    <row r="8" spans="1:17" s="12" customFormat="1" ht="30" customHeight="1">
      <c r="A8" s="11"/>
      <c r="C8" s="13">
        <v>3</v>
      </c>
      <c r="D8" s="30" t="s">
        <v>7</v>
      </c>
      <c r="E8" s="9"/>
    </row>
    <row r="9" spans="1:17" s="12" customFormat="1" ht="29.25" customHeight="1">
      <c r="A9" s="11"/>
      <c r="C9" s="108"/>
      <c r="D9" s="108"/>
      <c r="E9" s="9"/>
      <c r="F9" s="14"/>
      <c r="G9" s="14"/>
      <c r="H9" s="14"/>
      <c r="I9" s="14"/>
    </row>
    <row r="10" spans="1:17" s="12" customFormat="1" ht="30" customHeight="1">
      <c r="A10" s="11"/>
      <c r="C10" s="13">
        <v>4</v>
      </c>
      <c r="D10" s="30" t="s">
        <v>20</v>
      </c>
      <c r="E10" s="9"/>
      <c r="H10" s="15"/>
    </row>
    <row r="11" spans="1:17" s="12" customFormat="1" ht="29.25" customHeight="1">
      <c r="A11" s="11"/>
      <c r="C11" s="108"/>
      <c r="D11" s="108"/>
      <c r="E11" s="9"/>
      <c r="F11" s="14"/>
      <c r="G11" s="14"/>
      <c r="H11" s="14"/>
      <c r="I11" s="14"/>
    </row>
    <row r="12" spans="1:17" s="12" customFormat="1" ht="30" customHeight="1">
      <c r="A12" s="11"/>
      <c r="C12" s="13">
        <v>5</v>
      </c>
      <c r="D12" s="30" t="s">
        <v>8</v>
      </c>
      <c r="E12" s="9"/>
    </row>
    <row r="13" spans="1:17" s="12" customFormat="1" ht="29.25" customHeight="1">
      <c r="A13" s="11"/>
      <c r="C13" s="107"/>
      <c r="D13" s="107"/>
      <c r="E13" s="14"/>
      <c r="F13" s="14"/>
      <c r="G13" s="14"/>
      <c r="H13" s="14"/>
      <c r="I13" s="14"/>
    </row>
  </sheetData>
  <sheetProtection sheet="1" objects="1" scenarios="1" formatColumns="0" formatRows="0" insertColumns="0" insertRows="0" insertHyperlinks="0" deleteColumns="0" deleteRows="0" selectLockedCells="1" sort="0" autoFilter="0" pivotTables="0"/>
  <mergeCells count="10">
    <mergeCell ref="C13:D13"/>
    <mergeCell ref="C11:D11"/>
    <mergeCell ref="C9:D9"/>
    <mergeCell ref="C7:D7"/>
    <mergeCell ref="C5:D5"/>
    <mergeCell ref="C1:D1"/>
    <mergeCell ref="E1:F1"/>
    <mergeCell ref="G1:H1"/>
    <mergeCell ref="I1:J1"/>
    <mergeCell ref="K1:L1"/>
  </mergeCells>
  <hyperlinks>
    <hyperlink ref="D6" r:id="rId1" xr:uid="{00000000-0004-0000-0D00-000000000000}"/>
    <hyperlink ref="D10" r:id="rId2" xr:uid="{00000000-0004-0000-0D00-000001000000}"/>
    <hyperlink ref="D12" r:id="rId3" xr:uid="{00000000-0004-0000-0D00-000002000000}"/>
    <hyperlink ref="D8" r:id="rId4" xr:uid="{00000000-0004-0000-0D00-000003000000}"/>
    <hyperlink ref="D4" r:id="rId5" xr:uid="{00000000-0004-0000-0D00-000004000000}"/>
  </hyperlinks>
  <pageMargins left="0.7" right="0.7" top="0.75" bottom="0.75" header="0.3" footer="0.3"/>
  <pageSetup paperSize="9" orientation="portrait" r:id="rId6"/>
  <drawing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28"/>
  <dimension ref="C1:Q21"/>
  <sheetViews>
    <sheetView showGridLines="0" zoomScale="90" zoomScaleNormal="90" zoomScalePageLayoutView="80" workbookViewId="0">
      <pane ySplit="2" topLeftCell="A3" activePane="bottomLeft" state="frozen"/>
      <selection activeCell="L9" sqref="L9"/>
      <selection pane="bottomLeft"/>
    </sheetView>
  </sheetViews>
  <sheetFormatPr defaultColWidth="11" defaultRowHeight="15.75"/>
  <cols>
    <col min="1" max="1" width="2.125" style="6" customWidth="1"/>
    <col min="2" max="2" width="1.375" style="6" customWidth="1"/>
    <col min="3" max="3" width="44" style="6" bestFit="1" customWidth="1"/>
    <col min="4" max="6" width="27.375" style="6" customWidth="1"/>
    <col min="7" max="7" width="25.5" style="6" customWidth="1"/>
    <col min="8" max="10" width="27.375" style="6" customWidth="1"/>
    <col min="11" max="11" width="11" style="6" customWidth="1"/>
    <col min="12" max="14" width="11" style="6"/>
    <col min="15" max="15" width="11" style="6" customWidth="1"/>
    <col min="16" max="19" width="11" style="6"/>
    <col min="20" max="20" width="5.125" style="6" customWidth="1"/>
    <col min="21" max="16384" width="11" style="6"/>
  </cols>
  <sheetData>
    <row r="1" spans="3:17" s="1" customFormat="1" ht="39" customHeight="1">
      <c r="C1" s="96"/>
      <c r="D1" s="96"/>
      <c r="E1" s="96"/>
      <c r="F1" s="96"/>
      <c r="G1" s="96"/>
      <c r="H1" s="96"/>
      <c r="I1" s="96"/>
      <c r="J1" s="96"/>
      <c r="K1" s="96"/>
      <c r="L1" s="96"/>
      <c r="M1" s="7"/>
    </row>
    <row r="2" spans="3:17" s="2" customFormat="1" ht="30" customHeight="1">
      <c r="D2" s="3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</row>
    <row r="3" spans="3:17" ht="13.5" customHeight="1">
      <c r="D3" s="8"/>
      <c r="E3" s="9"/>
      <c r="F3" s="9"/>
      <c r="G3" s="9"/>
      <c r="H3" s="9"/>
      <c r="I3" s="10"/>
      <c r="J3" s="10"/>
      <c r="K3" s="10"/>
      <c r="L3" s="10"/>
      <c r="M3" s="10"/>
      <c r="N3" s="10"/>
      <c r="O3" s="10"/>
      <c r="P3" s="10"/>
      <c r="Q3" s="10"/>
    </row>
    <row r="4" spans="3:17" ht="38.25" customHeight="1">
      <c r="C4" s="109" t="s">
        <v>21</v>
      </c>
      <c r="D4" s="109"/>
      <c r="E4" s="109"/>
      <c r="F4" s="109"/>
      <c r="G4" s="109"/>
      <c r="H4"/>
    </row>
    <row r="5" spans="3:17">
      <c r="E5"/>
      <c r="F5"/>
    </row>
    <row r="10" spans="3:17">
      <c r="H10"/>
    </row>
    <row r="14" spans="3:17">
      <c r="H14"/>
    </row>
    <row r="20" spans="3:6">
      <c r="C20"/>
      <c r="D20"/>
      <c r="E20"/>
      <c r="F20"/>
    </row>
    <row r="21" spans="3:6">
      <c r="E21"/>
      <c r="F21"/>
    </row>
  </sheetData>
  <sheetProtection sheet="1" objects="1" scenarios="1" formatColumns="0" formatRows="0" insertColumns="0" insertRows="0" insertHyperlinks="0" deleteColumns="0" deleteRows="0" selectLockedCells="1" sort="0" autoFilter="0" pivotTables="0"/>
  <mergeCells count="6">
    <mergeCell ref="K1:L1"/>
    <mergeCell ref="C4:G4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BQ24"/>
  <sheetViews>
    <sheetView showGridLines="0" zoomScale="90" zoomScaleNormal="90" zoomScalePageLayoutView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11" defaultRowHeight="15.75"/>
  <cols>
    <col min="1" max="1" width="2.125" style="6" customWidth="1"/>
    <col min="2" max="2" width="21" style="6" customWidth="1"/>
    <col min="3" max="33" width="4.75" style="6" customWidth="1"/>
    <col min="34" max="34" width="9.875" style="6" customWidth="1"/>
    <col min="35" max="35" width="5.125" style="6" customWidth="1"/>
    <col min="36" max="69" width="11" style="68"/>
    <col min="70" max="16384" width="11" style="6"/>
  </cols>
  <sheetData>
    <row r="1" spans="1:69" s="35" customFormat="1" ht="39" customHeight="1">
      <c r="C1" s="96"/>
      <c r="D1" s="96"/>
      <c r="E1" s="96"/>
      <c r="F1" s="96"/>
      <c r="G1" s="96"/>
      <c r="H1" s="96"/>
      <c r="I1" s="96"/>
      <c r="J1" s="96"/>
      <c r="K1" s="96"/>
      <c r="L1" s="96"/>
      <c r="M1" s="7"/>
      <c r="AH1" s="6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</row>
    <row r="2" spans="1:69" s="2" customFormat="1" ht="30" customHeight="1">
      <c r="D2" s="3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</row>
    <row r="3" spans="1:69" ht="3.75" customHeight="1">
      <c r="D3" s="8"/>
      <c r="E3" s="9"/>
      <c r="F3" s="9"/>
      <c r="G3" s="9"/>
      <c r="H3" s="9"/>
      <c r="I3" s="10"/>
      <c r="J3" s="10"/>
      <c r="K3" s="10"/>
      <c r="L3" s="10"/>
      <c r="M3" s="10"/>
      <c r="N3" s="10"/>
      <c r="O3" s="10"/>
      <c r="P3" s="10"/>
      <c r="Q3" s="10"/>
    </row>
    <row r="4" spans="1:69" s="116" customFormat="1" ht="30.75" customHeight="1" thickBot="1">
      <c r="B4" s="120" t="str">
        <f>CONCATENATE(CAD!$F$12," - ",CAD!$F$6," / ",CAD!$F$9)</f>
        <v>Hospital Exemplo - Janeiro / 2018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8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</row>
    <row r="5" spans="1:69" s="111" customFormat="1" ht="30" customHeight="1" thickTop="1" thickBot="1">
      <c r="B5" s="36" t="s">
        <v>247</v>
      </c>
      <c r="C5" s="110">
        <v>1</v>
      </c>
      <c r="D5" s="110">
        <v>2</v>
      </c>
      <c r="E5" s="110">
        <v>3</v>
      </c>
      <c r="F5" s="110">
        <v>4</v>
      </c>
      <c r="G5" s="110">
        <v>5</v>
      </c>
      <c r="H5" s="110">
        <v>6</v>
      </c>
      <c r="I5" s="110">
        <v>7</v>
      </c>
      <c r="J5" s="110">
        <v>8</v>
      </c>
      <c r="K5" s="110">
        <v>9</v>
      </c>
      <c r="L5" s="110">
        <v>10</v>
      </c>
      <c r="M5" s="110">
        <v>11</v>
      </c>
      <c r="N5" s="110">
        <v>12</v>
      </c>
      <c r="O5" s="110">
        <v>13</v>
      </c>
      <c r="P5" s="110">
        <v>14</v>
      </c>
      <c r="Q5" s="110">
        <v>15</v>
      </c>
      <c r="R5" s="110">
        <v>16</v>
      </c>
      <c r="S5" s="110">
        <v>17</v>
      </c>
      <c r="T5" s="110">
        <v>18</v>
      </c>
      <c r="U5" s="110">
        <v>19</v>
      </c>
      <c r="V5" s="110">
        <v>20</v>
      </c>
      <c r="W5" s="110">
        <v>21</v>
      </c>
      <c r="X5" s="110">
        <v>22</v>
      </c>
      <c r="Y5" s="110">
        <v>23</v>
      </c>
      <c r="Z5" s="110">
        <v>24</v>
      </c>
      <c r="AA5" s="110">
        <v>25</v>
      </c>
      <c r="AB5" s="110">
        <v>26</v>
      </c>
      <c r="AC5" s="110">
        <v>27</v>
      </c>
      <c r="AD5" s="110">
        <v>28</v>
      </c>
      <c r="AE5" s="110">
        <v>29</v>
      </c>
      <c r="AF5" s="110">
        <v>30</v>
      </c>
      <c r="AG5" s="110">
        <v>31</v>
      </c>
      <c r="AH5" s="110" t="s">
        <v>32</v>
      </c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</row>
    <row r="6" spans="1:69" ht="30" customHeight="1" thickTop="1" thickBot="1">
      <c r="B6" s="36" t="s">
        <v>64</v>
      </c>
      <c r="C6" s="121">
        <v>45</v>
      </c>
      <c r="D6" s="125">
        <f>C14</f>
        <v>51</v>
      </c>
      <c r="E6" s="125">
        <f t="shared" ref="E6:AG6" si="0">D14</f>
        <v>51</v>
      </c>
      <c r="F6" s="125">
        <f t="shared" si="0"/>
        <v>53</v>
      </c>
      <c r="G6" s="125">
        <f t="shared" si="0"/>
        <v>54</v>
      </c>
      <c r="H6" s="125">
        <f t="shared" si="0"/>
        <v>52</v>
      </c>
      <c r="I6" s="125">
        <f t="shared" si="0"/>
        <v>45</v>
      </c>
      <c r="J6" s="125">
        <f t="shared" si="0"/>
        <v>52</v>
      </c>
      <c r="K6" s="125">
        <f t="shared" si="0"/>
        <v>48</v>
      </c>
      <c r="L6" s="125">
        <f t="shared" si="0"/>
        <v>47</v>
      </c>
      <c r="M6" s="125">
        <f t="shared" si="0"/>
        <v>48</v>
      </c>
      <c r="N6" s="125">
        <f t="shared" si="0"/>
        <v>37</v>
      </c>
      <c r="O6" s="125">
        <f t="shared" si="0"/>
        <v>39</v>
      </c>
      <c r="P6" s="125">
        <f t="shared" si="0"/>
        <v>34</v>
      </c>
      <c r="Q6" s="125">
        <f t="shared" si="0"/>
        <v>36</v>
      </c>
      <c r="R6" s="125">
        <f t="shared" si="0"/>
        <v>39</v>
      </c>
      <c r="S6" s="125">
        <f t="shared" si="0"/>
        <v>38</v>
      </c>
      <c r="T6" s="125">
        <f t="shared" si="0"/>
        <v>37</v>
      </c>
      <c r="U6" s="125">
        <f t="shared" si="0"/>
        <v>33</v>
      </c>
      <c r="V6" s="125">
        <f t="shared" si="0"/>
        <v>32</v>
      </c>
      <c r="W6" s="125">
        <f t="shared" si="0"/>
        <v>29</v>
      </c>
      <c r="X6" s="125">
        <f t="shared" si="0"/>
        <v>28</v>
      </c>
      <c r="Y6" s="125">
        <f t="shared" si="0"/>
        <v>27</v>
      </c>
      <c r="Z6" s="125">
        <f t="shared" si="0"/>
        <v>34</v>
      </c>
      <c r="AA6" s="125">
        <f t="shared" si="0"/>
        <v>27</v>
      </c>
      <c r="AB6" s="125">
        <f t="shared" si="0"/>
        <v>28</v>
      </c>
      <c r="AC6" s="125">
        <f t="shared" si="0"/>
        <v>30</v>
      </c>
      <c r="AD6" s="125">
        <f t="shared" si="0"/>
        <v>30</v>
      </c>
      <c r="AE6" s="125">
        <f t="shared" si="0"/>
        <v>25</v>
      </c>
      <c r="AF6" s="125">
        <f t="shared" si="0"/>
        <v>24</v>
      </c>
      <c r="AG6" s="125">
        <f t="shared" si="0"/>
        <v>22</v>
      </c>
      <c r="AH6" s="122">
        <f>SUM(C6:AG6)</f>
        <v>1175</v>
      </c>
    </row>
    <row r="7" spans="1:69" ht="30" customHeight="1" thickTop="1" thickBot="1">
      <c r="B7" s="36" t="s">
        <v>33</v>
      </c>
      <c r="C7" s="121">
        <v>22</v>
      </c>
      <c r="D7" s="121">
        <v>12</v>
      </c>
      <c r="E7" s="121">
        <v>9</v>
      </c>
      <c r="F7" s="121">
        <v>13</v>
      </c>
      <c r="G7" s="121">
        <v>23</v>
      </c>
      <c r="H7" s="121">
        <v>12</v>
      </c>
      <c r="I7" s="121">
        <v>12</v>
      </c>
      <c r="J7" s="121">
        <v>8</v>
      </c>
      <c r="K7" s="121">
        <v>9</v>
      </c>
      <c r="L7" s="121">
        <v>9</v>
      </c>
      <c r="M7" s="121">
        <v>22</v>
      </c>
      <c r="N7" s="121">
        <v>32</v>
      </c>
      <c r="O7" s="121">
        <v>3</v>
      </c>
      <c r="P7" s="121">
        <v>12</v>
      </c>
      <c r="Q7" s="121">
        <v>15</v>
      </c>
      <c r="R7" s="121">
        <v>6</v>
      </c>
      <c r="S7" s="121">
        <v>12</v>
      </c>
      <c r="T7" s="121">
        <v>18</v>
      </c>
      <c r="U7" s="121">
        <v>19</v>
      </c>
      <c r="V7" s="121">
        <v>5</v>
      </c>
      <c r="W7" s="121">
        <v>5</v>
      </c>
      <c r="X7" s="121">
        <v>11</v>
      </c>
      <c r="Y7" s="121">
        <v>12</v>
      </c>
      <c r="Z7" s="121">
        <v>6</v>
      </c>
      <c r="AA7" s="121">
        <v>9</v>
      </c>
      <c r="AB7" s="121">
        <v>20</v>
      </c>
      <c r="AC7" s="121">
        <v>18</v>
      </c>
      <c r="AD7" s="121">
        <v>2</v>
      </c>
      <c r="AE7" s="121">
        <v>12</v>
      </c>
      <c r="AF7" s="121">
        <v>18</v>
      </c>
      <c r="AG7" s="121">
        <v>15</v>
      </c>
      <c r="AH7" s="122">
        <f>SUM(C7:AG7)</f>
        <v>401</v>
      </c>
    </row>
    <row r="8" spans="1:69" ht="30" customHeight="1" thickTop="1" thickBot="1">
      <c r="B8" s="36" t="s">
        <v>83</v>
      </c>
      <c r="C8" s="123">
        <f>SUM(C6:C7)</f>
        <v>67</v>
      </c>
      <c r="D8" s="123">
        <f t="shared" ref="D6:AH8" si="1">SUM(D6:D7)</f>
        <v>63</v>
      </c>
      <c r="E8" s="123">
        <f t="shared" si="1"/>
        <v>60</v>
      </c>
      <c r="F8" s="123">
        <f t="shared" si="1"/>
        <v>66</v>
      </c>
      <c r="G8" s="123">
        <f t="shared" si="1"/>
        <v>77</v>
      </c>
      <c r="H8" s="123">
        <f t="shared" si="1"/>
        <v>64</v>
      </c>
      <c r="I8" s="123">
        <f t="shared" si="1"/>
        <v>57</v>
      </c>
      <c r="J8" s="123">
        <f t="shared" si="1"/>
        <v>60</v>
      </c>
      <c r="K8" s="123">
        <f t="shared" si="1"/>
        <v>57</v>
      </c>
      <c r="L8" s="123">
        <f t="shared" si="1"/>
        <v>56</v>
      </c>
      <c r="M8" s="123">
        <f t="shared" si="1"/>
        <v>70</v>
      </c>
      <c r="N8" s="123">
        <f t="shared" si="1"/>
        <v>69</v>
      </c>
      <c r="O8" s="123">
        <f t="shared" si="1"/>
        <v>42</v>
      </c>
      <c r="P8" s="123">
        <f t="shared" si="1"/>
        <v>46</v>
      </c>
      <c r="Q8" s="123">
        <f t="shared" si="1"/>
        <v>51</v>
      </c>
      <c r="R8" s="123">
        <f t="shared" si="1"/>
        <v>45</v>
      </c>
      <c r="S8" s="123">
        <f t="shared" si="1"/>
        <v>50</v>
      </c>
      <c r="T8" s="123">
        <f t="shared" si="1"/>
        <v>55</v>
      </c>
      <c r="U8" s="123">
        <f t="shared" si="1"/>
        <v>52</v>
      </c>
      <c r="V8" s="123">
        <f t="shared" si="1"/>
        <v>37</v>
      </c>
      <c r="W8" s="123">
        <f t="shared" si="1"/>
        <v>34</v>
      </c>
      <c r="X8" s="123">
        <f t="shared" si="1"/>
        <v>39</v>
      </c>
      <c r="Y8" s="123">
        <f t="shared" si="1"/>
        <v>39</v>
      </c>
      <c r="Z8" s="123">
        <f t="shared" si="1"/>
        <v>40</v>
      </c>
      <c r="AA8" s="123">
        <f t="shared" si="1"/>
        <v>36</v>
      </c>
      <c r="AB8" s="123">
        <f t="shared" si="1"/>
        <v>48</v>
      </c>
      <c r="AC8" s="123">
        <f t="shared" si="1"/>
        <v>48</v>
      </c>
      <c r="AD8" s="123">
        <f t="shared" si="1"/>
        <v>32</v>
      </c>
      <c r="AE8" s="123">
        <f t="shared" si="1"/>
        <v>37</v>
      </c>
      <c r="AF8" s="123">
        <f t="shared" si="1"/>
        <v>42</v>
      </c>
      <c r="AG8" s="123">
        <f t="shared" si="1"/>
        <v>37</v>
      </c>
      <c r="AH8" s="122">
        <f t="shared" si="1"/>
        <v>1576</v>
      </c>
    </row>
    <row r="9" spans="1:69" ht="30" customHeight="1" thickTop="1" thickBot="1">
      <c r="B9" s="36" t="s">
        <v>34</v>
      </c>
      <c r="C9" s="121">
        <v>10</v>
      </c>
      <c r="D9" s="121">
        <v>12</v>
      </c>
      <c r="E9" s="121">
        <v>7</v>
      </c>
      <c r="F9" s="121">
        <v>12</v>
      </c>
      <c r="G9" s="121">
        <v>25</v>
      </c>
      <c r="H9" s="121">
        <v>18</v>
      </c>
      <c r="I9" s="121"/>
      <c r="J9" s="121">
        <v>12</v>
      </c>
      <c r="K9" s="121">
        <v>10</v>
      </c>
      <c r="L9" s="121">
        <v>8</v>
      </c>
      <c r="M9" s="121">
        <v>33</v>
      </c>
      <c r="N9" s="121">
        <v>30</v>
      </c>
      <c r="O9" s="121">
        <v>8</v>
      </c>
      <c r="P9" s="121">
        <v>9</v>
      </c>
      <c r="Q9" s="121">
        <v>10</v>
      </c>
      <c r="R9" s="121">
        <v>7</v>
      </c>
      <c r="S9" s="121">
        <v>13</v>
      </c>
      <c r="T9" s="121">
        <v>22</v>
      </c>
      <c r="U9" s="121">
        <v>20</v>
      </c>
      <c r="V9" s="121">
        <v>8</v>
      </c>
      <c r="W9" s="121">
        <v>6</v>
      </c>
      <c r="X9" s="121">
        <v>12</v>
      </c>
      <c r="Y9" s="121">
        <v>5</v>
      </c>
      <c r="Z9" s="121">
        <v>12</v>
      </c>
      <c r="AA9" s="121">
        <v>8</v>
      </c>
      <c r="AB9" s="121">
        <v>18</v>
      </c>
      <c r="AC9" s="121">
        <v>18</v>
      </c>
      <c r="AD9" s="121">
        <v>7</v>
      </c>
      <c r="AE9" s="121">
        <v>12</v>
      </c>
      <c r="AF9" s="121">
        <v>20</v>
      </c>
      <c r="AG9" s="121">
        <v>12</v>
      </c>
      <c r="AH9" s="122">
        <f t="shared" ref="AH9:AH23" si="2">SUM(C9:AG9)</f>
        <v>404</v>
      </c>
    </row>
    <row r="10" spans="1:69" ht="30" customHeight="1" thickTop="1" thickBot="1">
      <c r="B10" s="36" t="s">
        <v>35</v>
      </c>
      <c r="C10" s="121">
        <v>5</v>
      </c>
      <c r="D10" s="121"/>
      <c r="E10" s="121"/>
      <c r="F10" s="121"/>
      <c r="G10" s="121"/>
      <c r="H10" s="121"/>
      <c r="I10" s="121">
        <v>5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2">
        <f t="shared" si="2"/>
        <v>10</v>
      </c>
    </row>
    <row r="11" spans="1:69" ht="30" customHeight="1" thickTop="1" thickBot="1">
      <c r="B11" s="36" t="s">
        <v>36</v>
      </c>
      <c r="C11" s="121">
        <v>1</v>
      </c>
      <c r="D11" s="121"/>
      <c r="E11" s="126"/>
      <c r="F11" s="121"/>
      <c r="G11" s="121"/>
      <c r="H11" s="121">
        <v>1</v>
      </c>
      <c r="I11" s="121"/>
      <c r="J11" s="121"/>
      <c r="K11" s="121"/>
      <c r="L11" s="121"/>
      <c r="M11" s="121"/>
      <c r="N11" s="121"/>
      <c r="O11" s="121"/>
      <c r="P11" s="121">
        <v>1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2">
        <f t="shared" si="2"/>
        <v>3</v>
      </c>
    </row>
    <row r="12" spans="1:69" ht="30" customHeight="1" thickTop="1" thickBot="1">
      <c r="B12" s="36" t="s">
        <v>37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>
        <v>2</v>
      </c>
      <c r="R12" s="121"/>
      <c r="S12" s="121"/>
      <c r="T12" s="121"/>
      <c r="U12" s="121"/>
      <c r="V12" s="121"/>
      <c r="W12" s="121"/>
      <c r="X12" s="121"/>
      <c r="Y12" s="121"/>
      <c r="Z12" s="121">
        <v>1</v>
      </c>
      <c r="AA12" s="121"/>
      <c r="AB12" s="121"/>
      <c r="AC12" s="121"/>
      <c r="AD12" s="121"/>
      <c r="AE12" s="121">
        <v>1</v>
      </c>
      <c r="AF12" s="121"/>
      <c r="AG12" s="121"/>
      <c r="AH12" s="122">
        <f t="shared" si="2"/>
        <v>4</v>
      </c>
    </row>
    <row r="13" spans="1:69" ht="30" customHeight="1" thickTop="1" thickBot="1">
      <c r="B13" s="36" t="s">
        <v>38</v>
      </c>
      <c r="C13" s="123">
        <f>SUM(C9:C12)</f>
        <v>16</v>
      </c>
      <c r="D13" s="123">
        <f t="shared" ref="D13:AG13" si="3">SUM(D9:D12)</f>
        <v>12</v>
      </c>
      <c r="E13" s="123">
        <f>SUM(E9:E12)</f>
        <v>7</v>
      </c>
      <c r="F13" s="123">
        <f t="shared" si="3"/>
        <v>12</v>
      </c>
      <c r="G13" s="123">
        <f t="shared" si="3"/>
        <v>25</v>
      </c>
      <c r="H13" s="123">
        <f t="shared" si="3"/>
        <v>19</v>
      </c>
      <c r="I13" s="123">
        <f t="shared" si="3"/>
        <v>5</v>
      </c>
      <c r="J13" s="123">
        <f t="shared" si="3"/>
        <v>12</v>
      </c>
      <c r="K13" s="123">
        <f t="shared" si="3"/>
        <v>10</v>
      </c>
      <c r="L13" s="123">
        <f t="shared" si="3"/>
        <v>8</v>
      </c>
      <c r="M13" s="123">
        <f t="shared" si="3"/>
        <v>33</v>
      </c>
      <c r="N13" s="123">
        <f t="shared" si="3"/>
        <v>30</v>
      </c>
      <c r="O13" s="123">
        <f t="shared" si="3"/>
        <v>8</v>
      </c>
      <c r="P13" s="123">
        <f t="shared" si="3"/>
        <v>10</v>
      </c>
      <c r="Q13" s="123">
        <f t="shared" si="3"/>
        <v>12</v>
      </c>
      <c r="R13" s="123">
        <f t="shared" si="3"/>
        <v>7</v>
      </c>
      <c r="S13" s="123">
        <f t="shared" si="3"/>
        <v>13</v>
      </c>
      <c r="T13" s="123">
        <f t="shared" si="3"/>
        <v>22</v>
      </c>
      <c r="U13" s="123">
        <f t="shared" si="3"/>
        <v>20</v>
      </c>
      <c r="V13" s="123">
        <f t="shared" si="3"/>
        <v>8</v>
      </c>
      <c r="W13" s="123">
        <f t="shared" si="3"/>
        <v>6</v>
      </c>
      <c r="X13" s="123">
        <f t="shared" si="3"/>
        <v>12</v>
      </c>
      <c r="Y13" s="123">
        <f t="shared" si="3"/>
        <v>5</v>
      </c>
      <c r="Z13" s="123">
        <f t="shared" si="3"/>
        <v>13</v>
      </c>
      <c r="AA13" s="123">
        <f t="shared" si="3"/>
        <v>8</v>
      </c>
      <c r="AB13" s="123">
        <f t="shared" si="3"/>
        <v>18</v>
      </c>
      <c r="AC13" s="123">
        <f t="shared" si="3"/>
        <v>18</v>
      </c>
      <c r="AD13" s="123">
        <f t="shared" si="3"/>
        <v>7</v>
      </c>
      <c r="AE13" s="123">
        <f t="shared" si="3"/>
        <v>13</v>
      </c>
      <c r="AF13" s="123">
        <f t="shared" si="3"/>
        <v>20</v>
      </c>
      <c r="AG13" s="123">
        <f t="shared" si="3"/>
        <v>12</v>
      </c>
      <c r="AH13" s="122">
        <f t="shared" si="2"/>
        <v>421</v>
      </c>
    </row>
    <row r="14" spans="1:69" ht="30" customHeight="1" thickTop="1" thickBot="1">
      <c r="B14" s="36" t="s">
        <v>39</v>
      </c>
      <c r="C14" s="123">
        <f>SUM(C6:C7)-C13</f>
        <v>51</v>
      </c>
      <c r="D14" s="123">
        <f t="shared" ref="D14:AG14" si="4">SUM(D6:D7)-D13</f>
        <v>51</v>
      </c>
      <c r="E14" s="123">
        <f t="shared" si="4"/>
        <v>53</v>
      </c>
      <c r="F14" s="123">
        <f t="shared" si="4"/>
        <v>54</v>
      </c>
      <c r="G14" s="123">
        <f t="shared" si="4"/>
        <v>52</v>
      </c>
      <c r="H14" s="123">
        <f t="shared" si="4"/>
        <v>45</v>
      </c>
      <c r="I14" s="123">
        <f t="shared" si="4"/>
        <v>52</v>
      </c>
      <c r="J14" s="123">
        <f t="shared" si="4"/>
        <v>48</v>
      </c>
      <c r="K14" s="123">
        <f t="shared" si="4"/>
        <v>47</v>
      </c>
      <c r="L14" s="123">
        <f t="shared" si="4"/>
        <v>48</v>
      </c>
      <c r="M14" s="123">
        <f t="shared" si="4"/>
        <v>37</v>
      </c>
      <c r="N14" s="123">
        <f t="shared" si="4"/>
        <v>39</v>
      </c>
      <c r="O14" s="123">
        <f t="shared" si="4"/>
        <v>34</v>
      </c>
      <c r="P14" s="123">
        <f t="shared" si="4"/>
        <v>36</v>
      </c>
      <c r="Q14" s="123">
        <f t="shared" si="4"/>
        <v>39</v>
      </c>
      <c r="R14" s="123">
        <f t="shared" si="4"/>
        <v>38</v>
      </c>
      <c r="S14" s="123">
        <f t="shared" si="4"/>
        <v>37</v>
      </c>
      <c r="T14" s="123">
        <f t="shared" si="4"/>
        <v>33</v>
      </c>
      <c r="U14" s="123">
        <f t="shared" si="4"/>
        <v>32</v>
      </c>
      <c r="V14" s="123">
        <f t="shared" si="4"/>
        <v>29</v>
      </c>
      <c r="W14" s="123">
        <f t="shared" si="4"/>
        <v>28</v>
      </c>
      <c r="X14" s="123">
        <f t="shared" si="4"/>
        <v>27</v>
      </c>
      <c r="Y14" s="123">
        <f t="shared" si="4"/>
        <v>34</v>
      </c>
      <c r="Z14" s="123">
        <f t="shared" si="4"/>
        <v>27</v>
      </c>
      <c r="AA14" s="123">
        <f t="shared" si="4"/>
        <v>28</v>
      </c>
      <c r="AB14" s="123">
        <f t="shared" si="4"/>
        <v>30</v>
      </c>
      <c r="AC14" s="123">
        <f t="shared" si="4"/>
        <v>30</v>
      </c>
      <c r="AD14" s="123">
        <f t="shared" si="4"/>
        <v>25</v>
      </c>
      <c r="AE14" s="123">
        <f t="shared" si="4"/>
        <v>24</v>
      </c>
      <c r="AF14" s="123">
        <f t="shared" si="4"/>
        <v>22</v>
      </c>
      <c r="AG14" s="123">
        <f t="shared" si="4"/>
        <v>25</v>
      </c>
      <c r="AH14" s="122">
        <f t="shared" si="2"/>
        <v>1155</v>
      </c>
    </row>
    <row r="15" spans="1:69" s="68" customFormat="1" ht="6.75" customHeight="1" thickTop="1" thickBot="1">
      <c r="A15" s="6"/>
      <c r="B15" s="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6"/>
    </row>
    <row r="16" spans="1:69" ht="30" customHeight="1" thickTop="1" thickBot="1">
      <c r="B16" s="36" t="s">
        <v>244</v>
      </c>
      <c r="C16" s="127">
        <v>5</v>
      </c>
      <c r="D16" s="127">
        <v>3</v>
      </c>
      <c r="E16" s="127">
        <v>2</v>
      </c>
      <c r="F16" s="127">
        <v>6</v>
      </c>
      <c r="G16" s="127">
        <v>7</v>
      </c>
      <c r="H16" s="127">
        <v>9</v>
      </c>
      <c r="I16" s="127">
        <v>2</v>
      </c>
      <c r="J16" s="127">
        <v>1</v>
      </c>
      <c r="K16" s="127">
        <v>6</v>
      </c>
      <c r="L16" s="127">
        <v>4</v>
      </c>
      <c r="M16" s="127">
        <v>3</v>
      </c>
      <c r="N16" s="127">
        <v>5</v>
      </c>
      <c r="O16" s="127">
        <v>9</v>
      </c>
      <c r="P16" s="127">
        <v>7</v>
      </c>
      <c r="Q16" s="127">
        <v>5</v>
      </c>
      <c r="R16" s="127">
        <v>6</v>
      </c>
      <c r="S16" s="127">
        <v>4</v>
      </c>
      <c r="T16" s="127">
        <v>8</v>
      </c>
      <c r="U16" s="127">
        <v>5</v>
      </c>
      <c r="V16" s="127">
        <v>1</v>
      </c>
      <c r="W16" s="127">
        <v>3</v>
      </c>
      <c r="X16" s="127">
        <v>6</v>
      </c>
      <c r="Y16" s="127">
        <v>4</v>
      </c>
      <c r="Z16" s="127">
        <v>7</v>
      </c>
      <c r="AA16" s="127">
        <v>8</v>
      </c>
      <c r="AB16" s="127">
        <v>5</v>
      </c>
      <c r="AC16" s="127">
        <v>2</v>
      </c>
      <c r="AD16" s="127">
        <v>4</v>
      </c>
      <c r="AE16" s="127">
        <v>1</v>
      </c>
      <c r="AF16" s="127">
        <v>6</v>
      </c>
      <c r="AG16" s="127">
        <v>3</v>
      </c>
      <c r="AH16" s="122">
        <f t="shared" si="2"/>
        <v>147</v>
      </c>
    </row>
    <row r="17" spans="2:34" ht="30" customHeight="1" thickTop="1" thickBot="1">
      <c r="B17" s="36" t="s">
        <v>245</v>
      </c>
      <c r="C17" s="127">
        <v>1</v>
      </c>
      <c r="D17" s="127">
        <v>3</v>
      </c>
      <c r="E17" s="127">
        <v>1</v>
      </c>
      <c r="F17" s="127">
        <v>2</v>
      </c>
      <c r="G17" s="127"/>
      <c r="H17" s="127">
        <v>1</v>
      </c>
      <c r="I17" s="127">
        <v>1</v>
      </c>
      <c r="J17" s="127">
        <v>1</v>
      </c>
      <c r="K17" s="127">
        <v>3</v>
      </c>
      <c r="L17" s="127">
        <v>2</v>
      </c>
      <c r="M17" s="127">
        <v>2</v>
      </c>
      <c r="N17" s="127">
        <v>1</v>
      </c>
      <c r="O17" s="127"/>
      <c r="P17" s="127">
        <v>1</v>
      </c>
      <c r="Q17" s="127">
        <v>2</v>
      </c>
      <c r="R17" s="127">
        <v>3</v>
      </c>
      <c r="S17" s="127">
        <v>1</v>
      </c>
      <c r="T17" s="127">
        <v>3</v>
      </c>
      <c r="U17" s="127">
        <v>1</v>
      </c>
      <c r="V17" s="127">
        <v>1</v>
      </c>
      <c r="W17" s="127">
        <v>1</v>
      </c>
      <c r="X17" s="127">
        <v>3</v>
      </c>
      <c r="Y17" s="127">
        <v>2</v>
      </c>
      <c r="Z17" s="127">
        <v>2</v>
      </c>
      <c r="AA17" s="127">
        <v>1</v>
      </c>
      <c r="AB17" s="127"/>
      <c r="AC17" s="127">
        <v>1</v>
      </c>
      <c r="AD17" s="127">
        <v>2</v>
      </c>
      <c r="AE17" s="127"/>
      <c r="AF17" s="127"/>
      <c r="AG17" s="127"/>
      <c r="AH17" s="122">
        <f t="shared" si="2"/>
        <v>42</v>
      </c>
    </row>
    <row r="18" spans="2:34" ht="30" customHeight="1" thickTop="1" thickBot="1">
      <c r="B18" s="36" t="s">
        <v>246</v>
      </c>
      <c r="C18" s="127"/>
      <c r="D18" s="127"/>
      <c r="E18" s="127"/>
      <c r="F18" s="127">
        <v>1</v>
      </c>
      <c r="G18" s="127">
        <v>3</v>
      </c>
      <c r="H18" s="127">
        <v>2</v>
      </c>
      <c r="I18" s="127">
        <v>2</v>
      </c>
      <c r="J18" s="127">
        <v>1</v>
      </c>
      <c r="K18" s="127"/>
      <c r="L18" s="127">
        <v>1</v>
      </c>
      <c r="M18" s="127">
        <v>2</v>
      </c>
      <c r="N18" s="127"/>
      <c r="O18" s="127"/>
      <c r="P18" s="127"/>
      <c r="Q18" s="127">
        <v>2</v>
      </c>
      <c r="R18" s="127">
        <v>2</v>
      </c>
      <c r="S18" s="127">
        <v>1</v>
      </c>
      <c r="T18" s="127"/>
      <c r="U18" s="127">
        <v>1</v>
      </c>
      <c r="V18" s="127">
        <v>2</v>
      </c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2">
        <f t="shared" si="2"/>
        <v>20</v>
      </c>
    </row>
    <row r="19" spans="2:34" ht="30" customHeight="1" thickTop="1" thickBot="1">
      <c r="B19" s="36" t="s">
        <v>249</v>
      </c>
      <c r="C19" s="127">
        <v>3</v>
      </c>
      <c r="D19" s="127">
        <v>2</v>
      </c>
      <c r="E19" s="127">
        <v>6</v>
      </c>
      <c r="F19" s="127">
        <v>7</v>
      </c>
      <c r="G19" s="127">
        <v>9</v>
      </c>
      <c r="H19" s="127">
        <v>2</v>
      </c>
      <c r="I19" s="127">
        <v>1</v>
      </c>
      <c r="J19" s="127">
        <v>3</v>
      </c>
      <c r="K19" s="127">
        <v>2</v>
      </c>
      <c r="L19" s="127">
        <v>6</v>
      </c>
      <c r="M19" s="127">
        <v>7</v>
      </c>
      <c r="N19" s="127">
        <v>9</v>
      </c>
      <c r="O19" s="127">
        <v>2</v>
      </c>
      <c r="P19" s="127">
        <v>1</v>
      </c>
      <c r="Q19" s="127">
        <v>6</v>
      </c>
      <c r="R19" s="127">
        <v>2</v>
      </c>
      <c r="S19" s="127">
        <v>3</v>
      </c>
      <c r="T19" s="127">
        <v>2</v>
      </c>
      <c r="U19" s="127">
        <v>6</v>
      </c>
      <c r="V19" s="127">
        <v>7</v>
      </c>
      <c r="W19" s="127">
        <v>9</v>
      </c>
      <c r="X19" s="127">
        <v>2</v>
      </c>
      <c r="Y19" s="127">
        <v>1</v>
      </c>
      <c r="Z19" s="127">
        <v>6</v>
      </c>
      <c r="AA19" s="127">
        <v>3</v>
      </c>
      <c r="AB19" s="127">
        <v>2</v>
      </c>
      <c r="AC19" s="127">
        <v>6</v>
      </c>
      <c r="AD19" s="127">
        <v>7</v>
      </c>
      <c r="AE19" s="127">
        <v>9</v>
      </c>
      <c r="AF19" s="127">
        <v>2</v>
      </c>
      <c r="AG19" s="127">
        <v>1</v>
      </c>
      <c r="AH19" s="122">
        <f t="shared" si="2"/>
        <v>134</v>
      </c>
    </row>
    <row r="20" spans="2:34" ht="30" customHeight="1" thickTop="1" thickBot="1">
      <c r="B20" s="36" t="s">
        <v>58</v>
      </c>
      <c r="C20" s="127"/>
      <c r="D20" s="127">
        <v>2</v>
      </c>
      <c r="E20" s="127"/>
      <c r="F20" s="127"/>
      <c r="G20" s="127"/>
      <c r="H20" s="127"/>
      <c r="I20" s="127"/>
      <c r="J20" s="127"/>
      <c r="K20" s="127">
        <v>4</v>
      </c>
      <c r="L20" s="127"/>
      <c r="M20" s="127"/>
      <c r="N20" s="127"/>
      <c r="O20" s="127"/>
      <c r="P20" s="127"/>
      <c r="Q20" s="127"/>
      <c r="R20" s="127"/>
      <c r="S20" s="127"/>
      <c r="T20" s="127"/>
      <c r="U20" s="127">
        <v>2</v>
      </c>
      <c r="V20" s="127"/>
      <c r="W20" s="127"/>
      <c r="X20" s="127"/>
      <c r="Y20" s="127"/>
      <c r="Z20" s="127">
        <v>1</v>
      </c>
      <c r="AA20" s="127"/>
      <c r="AB20" s="127"/>
      <c r="AC20" s="127"/>
      <c r="AD20" s="127"/>
      <c r="AE20" s="127"/>
      <c r="AF20" s="127"/>
      <c r="AG20" s="127"/>
      <c r="AH20" s="122">
        <f t="shared" si="2"/>
        <v>9</v>
      </c>
    </row>
    <row r="21" spans="2:34" ht="30" customHeight="1" thickTop="1" thickBot="1">
      <c r="B21" s="36" t="s">
        <v>59</v>
      </c>
      <c r="C21" s="127">
        <v>1</v>
      </c>
      <c r="D21" s="127">
        <v>3</v>
      </c>
      <c r="E21" s="127">
        <v>1</v>
      </c>
      <c r="F21" s="127">
        <v>2</v>
      </c>
      <c r="G21" s="127"/>
      <c r="H21" s="127">
        <v>1</v>
      </c>
      <c r="I21" s="127">
        <v>1</v>
      </c>
      <c r="J21" s="127">
        <v>1</v>
      </c>
      <c r="K21" s="127">
        <v>3</v>
      </c>
      <c r="L21" s="127">
        <v>2</v>
      </c>
      <c r="M21" s="127">
        <v>2</v>
      </c>
      <c r="N21" s="127">
        <v>1</v>
      </c>
      <c r="O21" s="127"/>
      <c r="P21" s="127">
        <v>1</v>
      </c>
      <c r="Q21" s="127">
        <v>2</v>
      </c>
      <c r="R21" s="127">
        <v>3</v>
      </c>
      <c r="S21" s="127">
        <v>1</v>
      </c>
      <c r="T21" s="127">
        <v>3</v>
      </c>
      <c r="U21" s="127">
        <v>1</v>
      </c>
      <c r="V21" s="127">
        <v>1</v>
      </c>
      <c r="W21" s="127">
        <v>1</v>
      </c>
      <c r="X21" s="127">
        <v>3</v>
      </c>
      <c r="Y21" s="127">
        <v>2</v>
      </c>
      <c r="Z21" s="127"/>
      <c r="AA21" s="127">
        <v>1</v>
      </c>
      <c r="AB21" s="127">
        <v>3</v>
      </c>
      <c r="AC21" s="127">
        <v>1</v>
      </c>
      <c r="AD21" s="127"/>
      <c r="AE21" s="127"/>
      <c r="AF21" s="127">
        <v>2</v>
      </c>
      <c r="AG21" s="127">
        <v>1</v>
      </c>
      <c r="AH21" s="122">
        <f t="shared" si="2"/>
        <v>44</v>
      </c>
    </row>
    <row r="22" spans="2:34" ht="30" customHeight="1" thickTop="1" thickBot="1">
      <c r="B22" s="36" t="s">
        <v>60</v>
      </c>
      <c r="C22" s="127">
        <v>1</v>
      </c>
      <c r="D22" s="127"/>
      <c r="E22" s="127"/>
      <c r="F22" s="127">
        <v>2</v>
      </c>
      <c r="G22" s="127"/>
      <c r="H22" s="127"/>
      <c r="I22" s="127">
        <v>2</v>
      </c>
      <c r="J22" s="127"/>
      <c r="K22" s="127"/>
      <c r="L22" s="127">
        <v>3</v>
      </c>
      <c r="M22" s="127"/>
      <c r="N22" s="127"/>
      <c r="O22" s="127"/>
      <c r="P22" s="127">
        <v>1</v>
      </c>
      <c r="Q22" s="127"/>
      <c r="R22" s="127">
        <v>1</v>
      </c>
      <c r="S22" s="127"/>
      <c r="T22" s="127"/>
      <c r="U22" s="127"/>
      <c r="V22" s="127"/>
      <c r="W22" s="127"/>
      <c r="X22" s="127"/>
      <c r="Y22" s="127">
        <v>1</v>
      </c>
      <c r="Z22" s="127"/>
      <c r="AA22" s="127"/>
      <c r="AB22" s="127"/>
      <c r="AC22" s="127"/>
      <c r="AD22" s="127">
        <v>2</v>
      </c>
      <c r="AE22" s="127"/>
      <c r="AF22" s="127"/>
      <c r="AG22" s="127"/>
      <c r="AH22" s="122">
        <f t="shared" si="2"/>
        <v>13</v>
      </c>
    </row>
    <row r="23" spans="2:34" ht="30" customHeight="1" thickTop="1" thickBot="1">
      <c r="B23" s="36" t="s">
        <v>61</v>
      </c>
      <c r="C23" s="127">
        <v>5</v>
      </c>
      <c r="D23" s="127"/>
      <c r="E23" s="127">
        <v>6</v>
      </c>
      <c r="F23" s="127">
        <v>6</v>
      </c>
      <c r="G23" s="127"/>
      <c r="H23" s="127">
        <v>2</v>
      </c>
      <c r="I23" s="127"/>
      <c r="J23" s="127">
        <v>5</v>
      </c>
      <c r="K23" s="127"/>
      <c r="L23" s="127">
        <v>3</v>
      </c>
      <c r="M23" s="127"/>
      <c r="N23" s="127"/>
      <c r="O23" s="127">
        <v>6</v>
      </c>
      <c r="P23" s="127"/>
      <c r="Q23" s="127">
        <v>7</v>
      </c>
      <c r="R23" s="127"/>
      <c r="S23" s="127"/>
      <c r="T23" s="127"/>
      <c r="U23" s="127"/>
      <c r="V23" s="127">
        <v>2</v>
      </c>
      <c r="W23" s="127"/>
      <c r="X23" s="127">
        <v>5</v>
      </c>
      <c r="Y23" s="127"/>
      <c r="Z23" s="127">
        <v>3</v>
      </c>
      <c r="AA23" s="127"/>
      <c r="AB23" s="127"/>
      <c r="AC23" s="127">
        <v>6</v>
      </c>
      <c r="AD23" s="127"/>
      <c r="AE23" s="127">
        <v>7</v>
      </c>
      <c r="AF23" s="127"/>
      <c r="AG23" s="127"/>
      <c r="AH23" s="122">
        <f t="shared" si="2"/>
        <v>63</v>
      </c>
    </row>
    <row r="24" spans="2:34" ht="16.5" thickTop="1"/>
  </sheetData>
  <sheetProtection sheet="1" objects="1" scenarios="1" formatColumns="0" formatRows="0" insertColumns="0" insertRows="0" insertHyperlinks="0" deleteColumns="0" deleteRows="0" selectLockedCells="1" sort="0" autoFilter="0" pivotTables="0"/>
  <mergeCells count="7">
    <mergeCell ref="B4:L4"/>
    <mergeCell ref="M4:AG4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  <ignoredErrors>
    <ignoredError sqref="C14:AG14 C8:AG8" formulaRange="1"/>
    <ignoredError sqref="AH8" formula="1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AI47"/>
  <sheetViews>
    <sheetView showGridLines="0" zoomScale="90" zoomScaleNormal="90" zoomScalePageLayoutView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11" defaultRowHeight="15.75"/>
  <cols>
    <col min="1" max="1" width="2.125" style="6" customWidth="1"/>
    <col min="2" max="2" width="21" style="6" customWidth="1"/>
    <col min="3" max="33" width="4.75" style="6" customWidth="1"/>
    <col min="34" max="34" width="9.875" style="6" customWidth="1"/>
    <col min="35" max="35" width="5.125" style="6" customWidth="1"/>
    <col min="36" max="16384" width="11" style="68"/>
  </cols>
  <sheetData>
    <row r="1" spans="1:35" s="72" customFormat="1" ht="39" customHeight="1">
      <c r="A1" s="35"/>
      <c r="B1" s="35"/>
      <c r="C1" s="96"/>
      <c r="D1" s="96"/>
      <c r="E1" s="96"/>
      <c r="F1" s="96"/>
      <c r="G1" s="96"/>
      <c r="H1" s="96"/>
      <c r="I1" s="96"/>
      <c r="J1" s="96"/>
      <c r="K1" s="96"/>
      <c r="L1" s="96"/>
      <c r="M1" s="7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89"/>
      <c r="AI1" s="35"/>
    </row>
    <row r="2" spans="1:35" s="73" customFormat="1" ht="30" customHeight="1">
      <c r="A2" s="2"/>
      <c r="B2" s="2"/>
      <c r="C2" s="2"/>
      <c r="D2" s="3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3.75" customHeight="1">
      <c r="D3" s="8"/>
      <c r="E3" s="9"/>
      <c r="F3" s="9"/>
      <c r="G3" s="9"/>
      <c r="H3" s="9"/>
      <c r="I3" s="10"/>
      <c r="J3" s="10"/>
      <c r="K3" s="10"/>
      <c r="L3" s="10"/>
      <c r="M3" s="10"/>
      <c r="N3" s="10"/>
      <c r="O3" s="10"/>
      <c r="P3" s="10"/>
      <c r="Q3" s="10"/>
    </row>
    <row r="4" spans="1:35" s="119" customFormat="1" ht="30.75" customHeight="1" thickBot="1">
      <c r="A4" s="116"/>
      <c r="B4" s="120" t="str">
        <f>CONCATENATE(CAD!$F$12," - ",CAD!$F$6," / ",CAD!$F$9)</f>
        <v>Hospital Exemplo - Janeiro / 2018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8"/>
      <c r="AI4" s="116"/>
    </row>
    <row r="5" spans="1:35" s="86" customFormat="1" ht="30" customHeight="1" thickTop="1" thickBot="1">
      <c r="A5" s="111"/>
      <c r="B5" s="36" t="s">
        <v>226</v>
      </c>
      <c r="C5" s="110">
        <v>1</v>
      </c>
      <c r="D5" s="110">
        <v>2</v>
      </c>
      <c r="E5" s="110">
        <v>3</v>
      </c>
      <c r="F5" s="110">
        <v>4</v>
      </c>
      <c r="G5" s="110">
        <v>5</v>
      </c>
      <c r="H5" s="110">
        <v>6</v>
      </c>
      <c r="I5" s="110">
        <v>7</v>
      </c>
      <c r="J5" s="110">
        <v>8</v>
      </c>
      <c r="K5" s="110">
        <v>9</v>
      </c>
      <c r="L5" s="110">
        <v>10</v>
      </c>
      <c r="M5" s="110">
        <v>11</v>
      </c>
      <c r="N5" s="110">
        <v>12</v>
      </c>
      <c r="O5" s="110">
        <v>13</v>
      </c>
      <c r="P5" s="110">
        <v>14</v>
      </c>
      <c r="Q5" s="110">
        <v>15</v>
      </c>
      <c r="R5" s="110">
        <v>16</v>
      </c>
      <c r="S5" s="110">
        <v>17</v>
      </c>
      <c r="T5" s="110">
        <v>18</v>
      </c>
      <c r="U5" s="110">
        <v>19</v>
      </c>
      <c r="V5" s="110">
        <v>20</v>
      </c>
      <c r="W5" s="110">
        <v>21</v>
      </c>
      <c r="X5" s="110">
        <v>22</v>
      </c>
      <c r="Y5" s="110">
        <v>23</v>
      </c>
      <c r="Z5" s="110">
        <v>24</v>
      </c>
      <c r="AA5" s="110">
        <v>25</v>
      </c>
      <c r="AB5" s="110">
        <v>26</v>
      </c>
      <c r="AC5" s="110">
        <v>27</v>
      </c>
      <c r="AD5" s="110">
        <v>28</v>
      </c>
      <c r="AE5" s="110">
        <v>29</v>
      </c>
      <c r="AF5" s="110">
        <v>30</v>
      </c>
      <c r="AG5" s="110">
        <v>31</v>
      </c>
      <c r="AH5" s="110" t="s">
        <v>32</v>
      </c>
      <c r="AI5" s="111"/>
    </row>
    <row r="6" spans="1:35" ht="30" customHeight="1" thickTop="1" thickBot="1">
      <c r="B6" s="36" t="s">
        <v>40</v>
      </c>
      <c r="C6" s="121">
        <v>79</v>
      </c>
      <c r="D6" s="121">
        <v>48</v>
      </c>
      <c r="E6" s="121">
        <v>28</v>
      </c>
      <c r="F6" s="121">
        <v>68</v>
      </c>
      <c r="G6" s="121">
        <v>70</v>
      </c>
      <c r="H6" s="121">
        <v>11</v>
      </c>
      <c r="I6" s="121">
        <v>45</v>
      </c>
      <c r="J6" s="121">
        <v>48</v>
      </c>
      <c r="K6" s="121">
        <v>25</v>
      </c>
      <c r="L6" s="121">
        <v>72</v>
      </c>
      <c r="M6" s="121">
        <v>62</v>
      </c>
      <c r="N6" s="121">
        <v>50</v>
      </c>
      <c r="O6" s="121">
        <v>42</v>
      </c>
      <c r="P6" s="121">
        <v>50</v>
      </c>
      <c r="Q6" s="121">
        <v>23</v>
      </c>
      <c r="R6" s="121">
        <v>73</v>
      </c>
      <c r="S6" s="121">
        <v>82</v>
      </c>
      <c r="T6" s="121">
        <v>28</v>
      </c>
      <c r="U6" s="121">
        <v>30</v>
      </c>
      <c r="V6" s="121">
        <v>52</v>
      </c>
      <c r="W6" s="121">
        <v>29</v>
      </c>
      <c r="X6" s="121">
        <v>68</v>
      </c>
      <c r="Y6" s="121">
        <v>90</v>
      </c>
      <c r="Z6" s="121">
        <v>17</v>
      </c>
      <c r="AA6" s="121">
        <v>42</v>
      </c>
      <c r="AB6" s="121">
        <v>42</v>
      </c>
      <c r="AC6" s="121">
        <v>17</v>
      </c>
      <c r="AD6" s="121">
        <v>73</v>
      </c>
      <c r="AE6" s="121">
        <v>82</v>
      </c>
      <c r="AF6" s="121">
        <v>10</v>
      </c>
      <c r="AG6" s="121">
        <v>23</v>
      </c>
      <c r="AH6" s="122">
        <f>SUM(C6:AG6)</f>
        <v>1479</v>
      </c>
    </row>
    <row r="7" spans="1:35" ht="30" customHeight="1" thickTop="1" thickBot="1">
      <c r="B7" s="36" t="s">
        <v>41</v>
      </c>
      <c r="C7" s="121">
        <v>36.728213016080204</v>
      </c>
      <c r="D7" s="121">
        <v>18.524233137486263</v>
      </c>
      <c r="E7" s="121">
        <v>5.2903461670444152</v>
      </c>
      <c r="F7" s="121">
        <v>18.524233137486263</v>
      </c>
      <c r="G7" s="121">
        <v>37.239465771657109</v>
      </c>
      <c r="H7" s="121">
        <v>1.2235759658547876</v>
      </c>
      <c r="I7" s="121">
        <v>13.344492769260725</v>
      </c>
      <c r="J7" s="121">
        <v>31.007092300139814</v>
      </c>
      <c r="K7" s="121">
        <v>18.284686633833839</v>
      </c>
      <c r="L7" s="121">
        <v>6.7092687410302005</v>
      </c>
      <c r="M7" s="121">
        <v>9.3361431445706096</v>
      </c>
      <c r="N7" s="121">
        <v>20.484078330152933</v>
      </c>
      <c r="O7" s="121">
        <v>31.740944447686978</v>
      </c>
      <c r="P7" s="121">
        <v>26.089444108603534</v>
      </c>
      <c r="Q7" s="121">
        <v>19.830476953615744</v>
      </c>
      <c r="R7" s="121">
        <v>66.706215562444868</v>
      </c>
      <c r="S7" s="121">
        <v>65.932702635881441</v>
      </c>
      <c r="T7" s="121">
        <v>20.467655323404468</v>
      </c>
      <c r="U7" s="121">
        <v>8.4251502513300291</v>
      </c>
      <c r="V7" s="121">
        <v>49.608642964517578</v>
      </c>
      <c r="W7" s="121">
        <v>24.186747351414606</v>
      </c>
      <c r="X7" s="121">
        <v>56.387691958139754</v>
      </c>
      <c r="Y7" s="121">
        <v>62.1300673856393</v>
      </c>
      <c r="Z7" s="121">
        <v>4.2749322316017722</v>
      </c>
      <c r="AA7" s="121">
        <v>38.336900578900725</v>
      </c>
      <c r="AB7" s="121">
        <v>31.603058020028605</v>
      </c>
      <c r="AC7" s="121">
        <v>11.250363051976352</v>
      </c>
      <c r="AD7" s="121">
        <v>7.1774023674247154</v>
      </c>
      <c r="AE7" s="121">
        <v>54.394765215831548</v>
      </c>
      <c r="AF7" s="121">
        <v>6.5903705254504263</v>
      </c>
      <c r="AG7" s="121">
        <v>2.8382223581194514</v>
      </c>
      <c r="AH7" s="122">
        <f t="shared" ref="AH7:AH32" si="0">SUM(C7:AG7)</f>
        <v>804.66758240660886</v>
      </c>
    </row>
    <row r="8" spans="1:35" ht="30" customHeight="1" thickTop="1" thickBot="1">
      <c r="B8" s="36" t="s">
        <v>42</v>
      </c>
      <c r="C8" s="121">
        <v>63.2</v>
      </c>
      <c r="D8" s="121">
        <v>38.400000000000006</v>
      </c>
      <c r="E8" s="121">
        <v>22.400000000000002</v>
      </c>
      <c r="F8" s="121">
        <v>54.400000000000006</v>
      </c>
      <c r="G8" s="121">
        <v>56</v>
      </c>
      <c r="H8" s="121">
        <v>8.8000000000000007</v>
      </c>
      <c r="I8" s="121">
        <v>36</v>
      </c>
      <c r="J8" s="121">
        <v>38.400000000000006</v>
      </c>
      <c r="K8" s="121">
        <v>20</v>
      </c>
      <c r="L8" s="121">
        <v>57.6</v>
      </c>
      <c r="M8" s="121">
        <v>14.855715624338194</v>
      </c>
      <c r="N8" s="121">
        <v>47.396843844298679</v>
      </c>
      <c r="O8" s="121">
        <v>24.132113242542477</v>
      </c>
      <c r="P8" s="121">
        <v>65.588663570217975</v>
      </c>
      <c r="Q8" s="121">
        <v>36.728213016080204</v>
      </c>
      <c r="R8" s="121">
        <v>18.524233137486263</v>
      </c>
      <c r="S8" s="121">
        <v>5.2903461670444152</v>
      </c>
      <c r="T8" s="121">
        <v>18.524233137486263</v>
      </c>
      <c r="U8" s="121">
        <v>37.239465771657109</v>
      </c>
      <c r="V8" s="121">
        <v>1.2235759658547876</v>
      </c>
      <c r="W8" s="121">
        <v>13.344492769260725</v>
      </c>
      <c r="X8" s="121">
        <v>31.007092300139814</v>
      </c>
      <c r="Y8" s="121">
        <v>18.284686633833839</v>
      </c>
      <c r="Z8" s="121">
        <v>6.7092687410302005</v>
      </c>
      <c r="AA8" s="121">
        <v>9.3361431445706096</v>
      </c>
      <c r="AB8" s="121">
        <v>33.6</v>
      </c>
      <c r="AC8" s="121">
        <v>13.600000000000001</v>
      </c>
      <c r="AD8" s="121">
        <v>58.400000000000006</v>
      </c>
      <c r="AE8" s="121">
        <v>65.600000000000009</v>
      </c>
      <c r="AF8" s="121">
        <v>8</v>
      </c>
      <c r="AG8" s="121">
        <v>18.400000000000002</v>
      </c>
      <c r="AH8" s="122">
        <f t="shared" si="0"/>
        <v>940.98508706584164</v>
      </c>
    </row>
    <row r="9" spans="1:35" ht="6.75" customHeight="1" thickTop="1" thickBot="1"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7"/>
    </row>
    <row r="10" spans="1:35" ht="30" customHeight="1" thickTop="1" thickBot="1">
      <c r="B10" s="36" t="s">
        <v>43</v>
      </c>
      <c r="C10" s="121">
        <v>79</v>
      </c>
      <c r="D10" s="121">
        <v>48</v>
      </c>
      <c r="E10" s="121">
        <v>28</v>
      </c>
      <c r="F10" s="121">
        <v>68</v>
      </c>
      <c r="G10" s="121">
        <v>70</v>
      </c>
      <c r="H10" s="121">
        <v>11</v>
      </c>
      <c r="I10" s="121">
        <v>45</v>
      </c>
      <c r="J10" s="121">
        <v>48</v>
      </c>
      <c r="K10" s="121">
        <v>25</v>
      </c>
      <c r="L10" s="121">
        <v>72</v>
      </c>
      <c r="M10" s="121">
        <v>62</v>
      </c>
      <c r="N10" s="121">
        <v>50</v>
      </c>
      <c r="O10" s="121">
        <v>42</v>
      </c>
      <c r="P10" s="121">
        <v>50</v>
      </c>
      <c r="Q10" s="121">
        <v>23</v>
      </c>
      <c r="R10" s="121">
        <v>73</v>
      </c>
      <c r="S10" s="121">
        <v>82</v>
      </c>
      <c r="T10" s="121">
        <v>28</v>
      </c>
      <c r="U10" s="121">
        <v>30</v>
      </c>
      <c r="V10" s="121">
        <v>52</v>
      </c>
      <c r="W10" s="121">
        <v>29</v>
      </c>
      <c r="X10" s="121">
        <v>68</v>
      </c>
      <c r="Y10" s="121">
        <v>90</v>
      </c>
      <c r="Z10" s="121">
        <v>17</v>
      </c>
      <c r="AA10" s="121">
        <v>42</v>
      </c>
      <c r="AB10" s="121">
        <v>42</v>
      </c>
      <c r="AC10" s="121">
        <v>17</v>
      </c>
      <c r="AD10" s="121">
        <v>73</v>
      </c>
      <c r="AE10" s="121">
        <v>82</v>
      </c>
      <c r="AF10" s="121">
        <v>10</v>
      </c>
      <c r="AG10" s="121">
        <v>23</v>
      </c>
      <c r="AH10" s="122">
        <f t="shared" si="0"/>
        <v>1479</v>
      </c>
    </row>
    <row r="11" spans="1:35" ht="30" customHeight="1" thickTop="1" thickBot="1">
      <c r="B11" s="36" t="s">
        <v>44</v>
      </c>
      <c r="C11" s="121">
        <v>63.2</v>
      </c>
      <c r="D11" s="121">
        <v>38.400000000000006</v>
      </c>
      <c r="E11" s="121">
        <v>22.400000000000002</v>
      </c>
      <c r="F11" s="121">
        <v>54.400000000000006</v>
      </c>
      <c r="G11" s="121">
        <v>56</v>
      </c>
      <c r="H11" s="121">
        <v>8.8000000000000007</v>
      </c>
      <c r="I11" s="121">
        <v>36</v>
      </c>
      <c r="J11" s="121">
        <v>38.400000000000006</v>
      </c>
      <c r="K11" s="121">
        <v>20</v>
      </c>
      <c r="L11" s="121">
        <v>57.6</v>
      </c>
      <c r="M11" s="121">
        <v>14.855715624338194</v>
      </c>
      <c r="N11" s="121">
        <v>47.396843844298679</v>
      </c>
      <c r="O11" s="121">
        <v>24.132113242542477</v>
      </c>
      <c r="P11" s="121">
        <v>65.588663570217975</v>
      </c>
      <c r="Q11" s="121">
        <v>36.728213016080204</v>
      </c>
      <c r="R11" s="121">
        <v>18.524233137486263</v>
      </c>
      <c r="S11" s="121">
        <v>5.2903461670444152</v>
      </c>
      <c r="T11" s="121">
        <v>18.524233137486263</v>
      </c>
      <c r="U11" s="121">
        <v>37.239465771657109</v>
      </c>
      <c r="V11" s="121">
        <v>1.2235759658547876</v>
      </c>
      <c r="W11" s="121">
        <v>13.344492769260725</v>
      </c>
      <c r="X11" s="121">
        <v>31.007092300139814</v>
      </c>
      <c r="Y11" s="121">
        <v>18.284686633833839</v>
      </c>
      <c r="Z11" s="121">
        <v>6.7092687410302005</v>
      </c>
      <c r="AA11" s="121">
        <v>9.3361431445706096</v>
      </c>
      <c r="AB11" s="121">
        <v>33.6</v>
      </c>
      <c r="AC11" s="121">
        <v>13.600000000000001</v>
      </c>
      <c r="AD11" s="121">
        <v>58.400000000000006</v>
      </c>
      <c r="AE11" s="121">
        <v>65.600000000000009</v>
      </c>
      <c r="AF11" s="121">
        <v>8</v>
      </c>
      <c r="AG11" s="121">
        <v>18.400000000000002</v>
      </c>
      <c r="AH11" s="122">
        <f t="shared" si="0"/>
        <v>940.98508706584164</v>
      </c>
    </row>
    <row r="12" spans="1:35" ht="30" customHeight="1" thickTop="1" thickBot="1">
      <c r="B12" s="36" t="s">
        <v>45</v>
      </c>
      <c r="C12" s="121">
        <v>36.728213016080204</v>
      </c>
      <c r="D12" s="121">
        <v>18.524233137486263</v>
      </c>
      <c r="E12" s="121">
        <v>5.2903461670444152</v>
      </c>
      <c r="F12" s="121">
        <v>18.524233137486263</v>
      </c>
      <c r="G12" s="121">
        <v>37.239465771657109</v>
      </c>
      <c r="H12" s="121">
        <v>1.2235759658547876</v>
      </c>
      <c r="I12" s="121">
        <v>13.344492769260725</v>
      </c>
      <c r="J12" s="121">
        <v>31.007092300139814</v>
      </c>
      <c r="K12" s="121">
        <v>18.284686633833839</v>
      </c>
      <c r="L12" s="121">
        <v>6.7092687410302005</v>
      </c>
      <c r="M12" s="121">
        <v>9.3361431445706096</v>
      </c>
      <c r="N12" s="121">
        <v>20.484078330152933</v>
      </c>
      <c r="O12" s="121">
        <v>31.740944447686978</v>
      </c>
      <c r="P12" s="121">
        <v>26.089444108603534</v>
      </c>
      <c r="Q12" s="121">
        <v>19.830476953615744</v>
      </c>
      <c r="R12" s="121">
        <v>66.706215562444868</v>
      </c>
      <c r="S12" s="121">
        <v>65.932702635881441</v>
      </c>
      <c r="T12" s="121">
        <v>20.467655323404468</v>
      </c>
      <c r="U12" s="121">
        <v>8.4251502513300291</v>
      </c>
      <c r="V12" s="121">
        <v>49.608642964517578</v>
      </c>
      <c r="W12" s="121">
        <v>24.186747351414606</v>
      </c>
      <c r="X12" s="121">
        <v>56.387691958139754</v>
      </c>
      <c r="Y12" s="121">
        <v>62.1300673856393</v>
      </c>
      <c r="Z12" s="121">
        <v>4.2749322316017722</v>
      </c>
      <c r="AA12" s="121">
        <v>38.336900578900725</v>
      </c>
      <c r="AB12" s="121">
        <v>31.603058020028605</v>
      </c>
      <c r="AC12" s="121">
        <v>11.250363051976352</v>
      </c>
      <c r="AD12" s="121">
        <v>7.1774023674247154</v>
      </c>
      <c r="AE12" s="121">
        <v>54.394765215831548</v>
      </c>
      <c r="AF12" s="121">
        <v>6.5903705254504263</v>
      </c>
      <c r="AG12" s="121">
        <v>2.8382223581194514</v>
      </c>
      <c r="AH12" s="122">
        <f t="shared" si="0"/>
        <v>804.66758240660886</v>
      </c>
    </row>
    <row r="13" spans="1:35" ht="6.75" customHeight="1" thickTop="1" thickBot="1"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7"/>
    </row>
    <row r="14" spans="1:35" ht="30" customHeight="1" thickTop="1" thickBot="1">
      <c r="B14" s="36" t="s">
        <v>67</v>
      </c>
      <c r="C14" s="121">
        <v>79</v>
      </c>
      <c r="D14" s="121">
        <v>48</v>
      </c>
      <c r="E14" s="121">
        <v>28</v>
      </c>
      <c r="F14" s="121">
        <v>68</v>
      </c>
      <c r="G14" s="121">
        <v>70</v>
      </c>
      <c r="H14" s="121">
        <v>11</v>
      </c>
      <c r="I14" s="121">
        <v>45</v>
      </c>
      <c r="J14" s="121">
        <v>48</v>
      </c>
      <c r="K14" s="121">
        <v>25</v>
      </c>
      <c r="L14" s="121">
        <v>72</v>
      </c>
      <c r="M14" s="121">
        <v>62</v>
      </c>
      <c r="N14" s="121">
        <v>50</v>
      </c>
      <c r="O14" s="121">
        <v>42</v>
      </c>
      <c r="P14" s="121">
        <v>50</v>
      </c>
      <c r="Q14" s="121">
        <v>23</v>
      </c>
      <c r="R14" s="121">
        <v>73</v>
      </c>
      <c r="S14" s="121">
        <v>82</v>
      </c>
      <c r="T14" s="121">
        <v>28</v>
      </c>
      <c r="U14" s="121">
        <v>30</v>
      </c>
      <c r="V14" s="121">
        <v>52</v>
      </c>
      <c r="W14" s="121">
        <v>29</v>
      </c>
      <c r="X14" s="121">
        <v>68</v>
      </c>
      <c r="Y14" s="121">
        <v>90</v>
      </c>
      <c r="Z14" s="121">
        <v>17</v>
      </c>
      <c r="AA14" s="121">
        <v>42</v>
      </c>
      <c r="AB14" s="121">
        <v>42</v>
      </c>
      <c r="AC14" s="121">
        <v>17</v>
      </c>
      <c r="AD14" s="121">
        <v>73</v>
      </c>
      <c r="AE14" s="121">
        <v>82</v>
      </c>
      <c r="AF14" s="121">
        <v>10</v>
      </c>
      <c r="AG14" s="121">
        <v>23</v>
      </c>
      <c r="AH14" s="122">
        <f t="shared" si="0"/>
        <v>1479</v>
      </c>
    </row>
    <row r="15" spans="1:35" ht="30" customHeight="1" thickTop="1" thickBot="1">
      <c r="B15" s="36" t="s">
        <v>46</v>
      </c>
      <c r="C15" s="121">
        <v>63.2</v>
      </c>
      <c r="D15" s="121">
        <v>38.400000000000006</v>
      </c>
      <c r="E15" s="121">
        <v>22.400000000000002</v>
      </c>
      <c r="F15" s="121">
        <v>54.400000000000006</v>
      </c>
      <c r="G15" s="121">
        <v>56</v>
      </c>
      <c r="H15" s="121">
        <v>8.8000000000000007</v>
      </c>
      <c r="I15" s="121">
        <v>36</v>
      </c>
      <c r="J15" s="121">
        <v>38.400000000000006</v>
      </c>
      <c r="K15" s="121">
        <v>20</v>
      </c>
      <c r="L15" s="121">
        <v>57.6</v>
      </c>
      <c r="M15" s="121">
        <v>49.6</v>
      </c>
      <c r="N15" s="121">
        <v>40</v>
      </c>
      <c r="O15" s="121">
        <v>33.6</v>
      </c>
      <c r="P15" s="121">
        <v>14.855715624338194</v>
      </c>
      <c r="Q15" s="121">
        <v>47.396843844298679</v>
      </c>
      <c r="R15" s="121">
        <v>24.132113242542477</v>
      </c>
      <c r="S15" s="121">
        <v>65.588663570217975</v>
      </c>
      <c r="T15" s="121">
        <v>36.728213016080204</v>
      </c>
      <c r="U15" s="121">
        <v>18.524233137486263</v>
      </c>
      <c r="V15" s="121">
        <v>5.2903461670444152</v>
      </c>
      <c r="W15" s="121">
        <v>18.524233137486263</v>
      </c>
      <c r="X15" s="121">
        <v>37.239465771657109</v>
      </c>
      <c r="Y15" s="121">
        <v>72</v>
      </c>
      <c r="Z15" s="121">
        <v>13.600000000000001</v>
      </c>
      <c r="AA15" s="121">
        <v>33.6</v>
      </c>
      <c r="AB15" s="121">
        <v>33.6</v>
      </c>
      <c r="AC15" s="121">
        <v>13.600000000000001</v>
      </c>
      <c r="AD15" s="121">
        <v>58.400000000000006</v>
      </c>
      <c r="AE15" s="121">
        <v>65.600000000000009</v>
      </c>
      <c r="AF15" s="121">
        <v>8</v>
      </c>
      <c r="AG15" s="121">
        <v>18.400000000000002</v>
      </c>
      <c r="AH15" s="122">
        <f t="shared" si="0"/>
        <v>1103.4798275111518</v>
      </c>
    </row>
    <row r="16" spans="1:35" ht="30" customHeight="1" thickTop="1" thickBot="1">
      <c r="B16" s="36" t="s">
        <v>47</v>
      </c>
      <c r="C16" s="121">
        <v>101.5</v>
      </c>
      <c r="D16" s="121">
        <v>101.5</v>
      </c>
      <c r="E16" s="121">
        <v>101.5</v>
      </c>
      <c r="F16" s="121">
        <v>101.5</v>
      </c>
      <c r="G16" s="121">
        <v>91</v>
      </c>
      <c r="H16" s="121">
        <v>101.5</v>
      </c>
      <c r="I16" s="121">
        <v>101.5</v>
      </c>
      <c r="J16" s="121">
        <v>101.5</v>
      </c>
      <c r="K16" s="121">
        <v>101.5</v>
      </c>
      <c r="L16" s="121">
        <v>101.5</v>
      </c>
      <c r="M16" s="121">
        <v>101.5</v>
      </c>
      <c r="N16" s="121">
        <v>101.5</v>
      </c>
      <c r="O16" s="121">
        <v>87.5</v>
      </c>
      <c r="P16" s="121">
        <v>101.5</v>
      </c>
      <c r="Q16" s="121">
        <v>101.5</v>
      </c>
      <c r="R16" s="121">
        <v>101.5</v>
      </c>
      <c r="S16" s="121">
        <v>92.399999999999991</v>
      </c>
      <c r="T16" s="121">
        <v>101.5</v>
      </c>
      <c r="U16" s="121">
        <v>101.5</v>
      </c>
      <c r="V16" s="121">
        <v>101.5</v>
      </c>
      <c r="W16" s="121">
        <v>98</v>
      </c>
      <c r="X16" s="121">
        <v>101.5</v>
      </c>
      <c r="Y16" s="121">
        <v>101.5</v>
      </c>
      <c r="Z16" s="121">
        <v>101.5</v>
      </c>
      <c r="AA16" s="121">
        <v>84</v>
      </c>
      <c r="AB16" s="121">
        <v>101.5</v>
      </c>
      <c r="AC16" s="121">
        <v>101.5</v>
      </c>
      <c r="AD16" s="121">
        <v>101.5</v>
      </c>
      <c r="AE16" s="121">
        <v>101.5</v>
      </c>
      <c r="AF16" s="121">
        <v>101.5</v>
      </c>
      <c r="AG16" s="121">
        <v>101.5</v>
      </c>
      <c r="AH16" s="122">
        <f t="shared" ref="AH16" si="1">SUM(C16:AG16)</f>
        <v>3091.9</v>
      </c>
    </row>
    <row r="17" spans="2:34" ht="6.75" customHeight="1" thickTop="1" thickBot="1"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7"/>
    </row>
    <row r="18" spans="2:34" ht="30" customHeight="1" thickTop="1" thickBot="1">
      <c r="B18" s="36" t="s">
        <v>48</v>
      </c>
      <c r="C18" s="121">
        <v>79</v>
      </c>
      <c r="D18" s="121">
        <v>48</v>
      </c>
      <c r="E18" s="121">
        <v>28</v>
      </c>
      <c r="F18" s="121">
        <v>68</v>
      </c>
      <c r="G18" s="121">
        <v>70</v>
      </c>
      <c r="H18" s="121">
        <v>11</v>
      </c>
      <c r="I18" s="121">
        <v>45</v>
      </c>
      <c r="J18" s="121">
        <v>48</v>
      </c>
      <c r="K18" s="121">
        <v>25</v>
      </c>
      <c r="L18" s="121">
        <v>72</v>
      </c>
      <c r="M18" s="121">
        <v>62</v>
      </c>
      <c r="N18" s="121">
        <v>50</v>
      </c>
      <c r="O18" s="121">
        <v>42</v>
      </c>
      <c r="P18" s="121">
        <v>50</v>
      </c>
      <c r="Q18" s="121">
        <v>23</v>
      </c>
      <c r="R18" s="121">
        <v>73</v>
      </c>
      <c r="S18" s="121">
        <v>82</v>
      </c>
      <c r="T18" s="121">
        <v>28</v>
      </c>
      <c r="U18" s="121">
        <v>30</v>
      </c>
      <c r="V18" s="121">
        <v>52</v>
      </c>
      <c r="W18" s="121">
        <v>29</v>
      </c>
      <c r="X18" s="121">
        <v>68</v>
      </c>
      <c r="Y18" s="121">
        <v>90</v>
      </c>
      <c r="Z18" s="121">
        <v>17</v>
      </c>
      <c r="AA18" s="121">
        <v>42</v>
      </c>
      <c r="AB18" s="121">
        <v>42</v>
      </c>
      <c r="AC18" s="121">
        <v>17</v>
      </c>
      <c r="AD18" s="121">
        <v>73</v>
      </c>
      <c r="AE18" s="121">
        <v>82</v>
      </c>
      <c r="AF18" s="121">
        <v>10</v>
      </c>
      <c r="AG18" s="121">
        <v>23</v>
      </c>
      <c r="AH18" s="122">
        <f t="shared" si="0"/>
        <v>1479</v>
      </c>
    </row>
    <row r="19" spans="2:34" ht="30" customHeight="1" thickTop="1" thickBot="1">
      <c r="B19" s="36" t="s">
        <v>44</v>
      </c>
      <c r="C19" s="121">
        <v>63.2</v>
      </c>
      <c r="D19" s="121">
        <v>38.400000000000006</v>
      </c>
      <c r="E19" s="121">
        <v>22.400000000000002</v>
      </c>
      <c r="F19" s="121">
        <v>54.400000000000006</v>
      </c>
      <c r="G19" s="121">
        <v>56</v>
      </c>
      <c r="H19" s="121">
        <v>8.8000000000000007</v>
      </c>
      <c r="I19" s="121">
        <v>36</v>
      </c>
      <c r="J19" s="121">
        <v>38.400000000000006</v>
      </c>
      <c r="K19" s="121">
        <v>20</v>
      </c>
      <c r="L19" s="121">
        <v>14.855715624338194</v>
      </c>
      <c r="M19" s="121">
        <v>47.396843844298679</v>
      </c>
      <c r="N19" s="121">
        <v>24.132113242542477</v>
      </c>
      <c r="O19" s="121">
        <v>65.588663570217975</v>
      </c>
      <c r="P19" s="121">
        <v>36.728213016080204</v>
      </c>
      <c r="Q19" s="121">
        <v>18.524233137486263</v>
      </c>
      <c r="R19" s="121">
        <v>5.2903461670444152</v>
      </c>
      <c r="S19" s="121">
        <v>18.524233137486263</v>
      </c>
      <c r="T19" s="121">
        <v>37.239465771657109</v>
      </c>
      <c r="U19" s="121">
        <v>24</v>
      </c>
      <c r="V19" s="121">
        <v>41.6</v>
      </c>
      <c r="W19" s="121">
        <v>23.200000000000003</v>
      </c>
      <c r="X19" s="121">
        <v>54.400000000000006</v>
      </c>
      <c r="Y19" s="121">
        <v>72</v>
      </c>
      <c r="Z19" s="121">
        <v>13.600000000000001</v>
      </c>
      <c r="AA19" s="121">
        <v>33.6</v>
      </c>
      <c r="AB19" s="121">
        <v>33.6</v>
      </c>
      <c r="AC19" s="121">
        <v>13.600000000000001</v>
      </c>
      <c r="AD19" s="121">
        <v>58.400000000000006</v>
      </c>
      <c r="AE19" s="121">
        <v>65.600000000000009</v>
      </c>
      <c r="AF19" s="121">
        <v>8</v>
      </c>
      <c r="AG19" s="121">
        <v>18.400000000000002</v>
      </c>
      <c r="AH19" s="122">
        <f t="shared" si="0"/>
        <v>1065.8798275111517</v>
      </c>
    </row>
    <row r="20" spans="2:34" ht="30" customHeight="1" thickTop="1" thickBot="1">
      <c r="B20" s="36" t="s">
        <v>45</v>
      </c>
      <c r="C20" s="121">
        <v>65.975000000000009</v>
      </c>
      <c r="D20" s="121">
        <v>65.975000000000009</v>
      </c>
      <c r="E20" s="121">
        <v>65.975000000000009</v>
      </c>
      <c r="F20" s="121">
        <v>65.975000000000009</v>
      </c>
      <c r="G20" s="121">
        <v>59.15</v>
      </c>
      <c r="H20" s="121">
        <v>65.975000000000009</v>
      </c>
      <c r="I20" s="121">
        <v>65.975000000000009</v>
      </c>
      <c r="J20" s="121">
        <v>65.975000000000009</v>
      </c>
      <c r="K20" s="121">
        <v>65.975000000000009</v>
      </c>
      <c r="L20" s="121">
        <v>65.975000000000009</v>
      </c>
      <c r="M20" s="121">
        <v>65.975000000000009</v>
      </c>
      <c r="N20" s="121">
        <v>65.975000000000009</v>
      </c>
      <c r="O20" s="121">
        <v>56.875</v>
      </c>
      <c r="P20" s="121">
        <v>65.975000000000009</v>
      </c>
      <c r="Q20" s="121">
        <v>65.975000000000009</v>
      </c>
      <c r="R20" s="121">
        <v>65.975000000000009</v>
      </c>
      <c r="S20" s="121">
        <v>60.059999999999995</v>
      </c>
      <c r="T20" s="121">
        <v>65.975000000000009</v>
      </c>
      <c r="U20" s="121">
        <v>65.975000000000009</v>
      </c>
      <c r="V20" s="121">
        <v>65.975000000000009</v>
      </c>
      <c r="W20" s="121">
        <v>63.7</v>
      </c>
      <c r="X20" s="121">
        <v>65.975000000000009</v>
      </c>
      <c r="Y20" s="121">
        <v>65.975000000000009</v>
      </c>
      <c r="Z20" s="121">
        <v>65.975000000000009</v>
      </c>
      <c r="AA20" s="121">
        <v>54.6</v>
      </c>
      <c r="AB20" s="121">
        <v>65.975000000000009</v>
      </c>
      <c r="AC20" s="121">
        <v>65.975000000000009</v>
      </c>
      <c r="AD20" s="121">
        <v>65.975000000000009</v>
      </c>
      <c r="AE20" s="121">
        <v>65.975000000000009</v>
      </c>
      <c r="AF20" s="121">
        <v>65.975000000000009</v>
      </c>
      <c r="AG20" s="121">
        <v>65.975000000000009</v>
      </c>
      <c r="AH20" s="122">
        <f t="shared" ref="AH20" si="2">SUM(C20:AG20)</f>
        <v>2009.734999999999</v>
      </c>
    </row>
    <row r="21" spans="2:34" ht="6.75" customHeight="1" thickTop="1" thickBot="1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7"/>
    </row>
    <row r="22" spans="2:34" ht="30" customHeight="1" thickTop="1" thickBot="1">
      <c r="B22" s="36" t="s">
        <v>49</v>
      </c>
      <c r="C22" s="121">
        <v>79</v>
      </c>
      <c r="D22" s="121">
        <v>48</v>
      </c>
      <c r="E22" s="121">
        <v>28</v>
      </c>
      <c r="F22" s="121">
        <v>68</v>
      </c>
      <c r="G22" s="121">
        <v>70</v>
      </c>
      <c r="H22" s="121">
        <v>11</v>
      </c>
      <c r="I22" s="121">
        <v>45</v>
      </c>
      <c r="J22" s="121">
        <v>48</v>
      </c>
      <c r="K22" s="121">
        <v>25</v>
      </c>
      <c r="L22" s="121">
        <v>72</v>
      </c>
      <c r="M22" s="121">
        <v>62</v>
      </c>
      <c r="N22" s="121">
        <v>50</v>
      </c>
      <c r="O22" s="121">
        <v>42</v>
      </c>
      <c r="P22" s="121">
        <v>50</v>
      </c>
      <c r="Q22" s="121">
        <v>23</v>
      </c>
      <c r="R22" s="121">
        <v>73</v>
      </c>
      <c r="S22" s="121">
        <v>82</v>
      </c>
      <c r="T22" s="121">
        <v>28</v>
      </c>
      <c r="U22" s="121">
        <v>30</v>
      </c>
      <c r="V22" s="121">
        <v>52</v>
      </c>
      <c r="W22" s="121">
        <v>29</v>
      </c>
      <c r="X22" s="121">
        <v>68</v>
      </c>
      <c r="Y22" s="121">
        <v>90</v>
      </c>
      <c r="Z22" s="121">
        <v>17</v>
      </c>
      <c r="AA22" s="121">
        <v>42</v>
      </c>
      <c r="AB22" s="121">
        <v>42</v>
      </c>
      <c r="AC22" s="121">
        <v>17</v>
      </c>
      <c r="AD22" s="121">
        <v>73</v>
      </c>
      <c r="AE22" s="121">
        <v>82</v>
      </c>
      <c r="AF22" s="121">
        <v>10</v>
      </c>
      <c r="AG22" s="121">
        <v>23</v>
      </c>
      <c r="AH22" s="122">
        <f t="shared" si="0"/>
        <v>1479</v>
      </c>
    </row>
    <row r="23" spans="2:34" ht="30" customHeight="1" thickTop="1" thickBot="1">
      <c r="B23" s="36" t="s">
        <v>50</v>
      </c>
      <c r="C23" s="121">
        <v>63.2</v>
      </c>
      <c r="D23" s="121">
        <v>38.400000000000006</v>
      </c>
      <c r="E23" s="121">
        <v>22.400000000000002</v>
      </c>
      <c r="F23" s="121">
        <v>54.400000000000006</v>
      </c>
      <c r="G23" s="121">
        <v>56</v>
      </c>
      <c r="H23" s="121">
        <v>8.8000000000000007</v>
      </c>
      <c r="I23" s="121">
        <v>36</v>
      </c>
      <c r="J23" s="121">
        <v>38.400000000000006</v>
      </c>
      <c r="K23" s="121">
        <v>20</v>
      </c>
      <c r="L23" s="121">
        <v>57.6</v>
      </c>
      <c r="M23" s="121">
        <v>49.6</v>
      </c>
      <c r="N23" s="121">
        <v>40</v>
      </c>
      <c r="O23" s="121">
        <v>33.6</v>
      </c>
      <c r="P23" s="121">
        <v>40</v>
      </c>
      <c r="Q23" s="121">
        <v>18.400000000000002</v>
      </c>
      <c r="R23" s="121">
        <v>58.400000000000006</v>
      </c>
      <c r="S23" s="121">
        <v>65.600000000000009</v>
      </c>
      <c r="T23" s="121">
        <v>14.855715624338194</v>
      </c>
      <c r="U23" s="121">
        <v>47.396843844298679</v>
      </c>
      <c r="V23" s="121">
        <v>24.132113242542477</v>
      </c>
      <c r="W23" s="121">
        <v>65.588663570217975</v>
      </c>
      <c r="X23" s="121">
        <v>36.728213016080204</v>
      </c>
      <c r="Y23" s="121">
        <v>18.524233137486263</v>
      </c>
      <c r="Z23" s="121">
        <v>5.2903461670444152</v>
      </c>
      <c r="AA23" s="121">
        <v>18.524233137486263</v>
      </c>
      <c r="AB23" s="121">
        <v>37.239465771657109</v>
      </c>
      <c r="AC23" s="121">
        <v>13.600000000000001</v>
      </c>
      <c r="AD23" s="121">
        <v>58.400000000000006</v>
      </c>
      <c r="AE23" s="121">
        <v>65.600000000000009</v>
      </c>
      <c r="AF23" s="121">
        <v>8</v>
      </c>
      <c r="AG23" s="121">
        <v>18.400000000000002</v>
      </c>
      <c r="AH23" s="122">
        <f t="shared" si="0"/>
        <v>1133.0798275111517</v>
      </c>
    </row>
    <row r="24" spans="2:34" ht="30" customHeight="1" thickTop="1" thickBot="1">
      <c r="B24" s="36" t="s">
        <v>51</v>
      </c>
      <c r="C24" s="121">
        <v>101.5</v>
      </c>
      <c r="D24" s="121">
        <v>101.5</v>
      </c>
      <c r="E24" s="121">
        <v>101.5</v>
      </c>
      <c r="F24" s="121">
        <v>101.5</v>
      </c>
      <c r="G24" s="121">
        <v>91</v>
      </c>
      <c r="H24" s="121">
        <v>101.5</v>
      </c>
      <c r="I24" s="121">
        <v>101.5</v>
      </c>
      <c r="J24" s="121">
        <v>101.5</v>
      </c>
      <c r="K24" s="121">
        <v>101.5</v>
      </c>
      <c r="L24" s="121">
        <v>101.5</v>
      </c>
      <c r="M24" s="121">
        <v>101.5</v>
      </c>
      <c r="N24" s="121">
        <v>101.5</v>
      </c>
      <c r="O24" s="121">
        <v>87.5</v>
      </c>
      <c r="P24" s="121">
        <v>101.5</v>
      </c>
      <c r="Q24" s="121">
        <v>101.5</v>
      </c>
      <c r="R24" s="121">
        <v>101.5</v>
      </c>
      <c r="S24" s="121">
        <v>92.399999999999991</v>
      </c>
      <c r="T24" s="121">
        <v>101.5</v>
      </c>
      <c r="U24" s="121">
        <v>101.5</v>
      </c>
      <c r="V24" s="121">
        <v>101.5</v>
      </c>
      <c r="W24" s="121">
        <v>98</v>
      </c>
      <c r="X24" s="121">
        <v>101.5</v>
      </c>
      <c r="Y24" s="121">
        <v>101.5</v>
      </c>
      <c r="Z24" s="121">
        <v>101.5</v>
      </c>
      <c r="AA24" s="121">
        <v>84</v>
      </c>
      <c r="AB24" s="121">
        <v>101.5</v>
      </c>
      <c r="AC24" s="121">
        <v>101.5</v>
      </c>
      <c r="AD24" s="121">
        <v>101.5</v>
      </c>
      <c r="AE24" s="121">
        <v>101.5</v>
      </c>
      <c r="AF24" s="121">
        <v>101.5</v>
      </c>
      <c r="AG24" s="121">
        <v>101.5</v>
      </c>
      <c r="AH24" s="122">
        <f t="shared" si="0"/>
        <v>3091.9</v>
      </c>
    </row>
    <row r="25" spans="2:34" ht="6.75" customHeight="1" thickTop="1" thickBot="1"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7"/>
    </row>
    <row r="26" spans="2:34" ht="30" customHeight="1" thickTop="1" thickBot="1">
      <c r="B26" s="36" t="s">
        <v>52</v>
      </c>
      <c r="C26" s="121">
        <v>79</v>
      </c>
      <c r="D26" s="121">
        <v>48</v>
      </c>
      <c r="E26" s="121">
        <v>28</v>
      </c>
      <c r="F26" s="121">
        <v>68</v>
      </c>
      <c r="G26" s="121">
        <v>70</v>
      </c>
      <c r="H26" s="121">
        <v>11</v>
      </c>
      <c r="I26" s="121">
        <v>45</v>
      </c>
      <c r="J26" s="121">
        <v>48</v>
      </c>
      <c r="K26" s="121">
        <v>25</v>
      </c>
      <c r="L26" s="121">
        <v>72</v>
      </c>
      <c r="M26" s="121">
        <v>62</v>
      </c>
      <c r="N26" s="121">
        <v>50</v>
      </c>
      <c r="O26" s="121">
        <v>42</v>
      </c>
      <c r="P26" s="121">
        <v>50</v>
      </c>
      <c r="Q26" s="121">
        <v>23</v>
      </c>
      <c r="R26" s="121">
        <v>73</v>
      </c>
      <c r="S26" s="121">
        <v>82</v>
      </c>
      <c r="T26" s="121">
        <v>28</v>
      </c>
      <c r="U26" s="121">
        <v>30</v>
      </c>
      <c r="V26" s="121">
        <v>52</v>
      </c>
      <c r="W26" s="121">
        <v>29</v>
      </c>
      <c r="X26" s="121">
        <v>68</v>
      </c>
      <c r="Y26" s="121">
        <v>90</v>
      </c>
      <c r="Z26" s="121">
        <v>17</v>
      </c>
      <c r="AA26" s="121">
        <v>42</v>
      </c>
      <c r="AB26" s="121">
        <v>42</v>
      </c>
      <c r="AC26" s="121">
        <v>17</v>
      </c>
      <c r="AD26" s="121">
        <v>73</v>
      </c>
      <c r="AE26" s="121">
        <v>82</v>
      </c>
      <c r="AF26" s="121">
        <v>10</v>
      </c>
      <c r="AG26" s="121">
        <v>23</v>
      </c>
      <c r="AH26" s="122">
        <f t="shared" si="0"/>
        <v>1479</v>
      </c>
    </row>
    <row r="27" spans="2:34" ht="30" customHeight="1" thickTop="1" thickBot="1">
      <c r="B27" s="36" t="s">
        <v>44</v>
      </c>
      <c r="C27" s="121">
        <v>63.2</v>
      </c>
      <c r="D27" s="121">
        <v>38.400000000000006</v>
      </c>
      <c r="E27" s="121">
        <v>22.400000000000002</v>
      </c>
      <c r="F27" s="121">
        <v>54.400000000000006</v>
      </c>
      <c r="G27" s="121">
        <v>56</v>
      </c>
      <c r="H27" s="121">
        <v>8.8000000000000007</v>
      </c>
      <c r="I27" s="121">
        <v>14.855715624338194</v>
      </c>
      <c r="J27" s="121">
        <v>47.396843844298679</v>
      </c>
      <c r="K27" s="121">
        <v>24.132113242542477</v>
      </c>
      <c r="L27" s="121">
        <v>65.588663570217975</v>
      </c>
      <c r="M27" s="121">
        <v>36.728213016080204</v>
      </c>
      <c r="N27" s="121">
        <v>18.524233137486263</v>
      </c>
      <c r="O27" s="121">
        <v>5.2903461670444152</v>
      </c>
      <c r="P27" s="121">
        <v>18.524233137486263</v>
      </c>
      <c r="Q27" s="121">
        <v>37.239465771657109</v>
      </c>
      <c r="R27" s="121">
        <v>58.400000000000006</v>
      </c>
      <c r="S27" s="121">
        <v>65.600000000000009</v>
      </c>
      <c r="T27" s="121">
        <v>22.400000000000002</v>
      </c>
      <c r="U27" s="121">
        <v>24</v>
      </c>
      <c r="V27" s="121">
        <v>41.6</v>
      </c>
      <c r="W27" s="121">
        <v>23.200000000000003</v>
      </c>
      <c r="X27" s="121">
        <v>54.400000000000006</v>
      </c>
      <c r="Y27" s="121">
        <v>72</v>
      </c>
      <c r="Z27" s="121">
        <v>13.600000000000001</v>
      </c>
      <c r="AA27" s="121">
        <v>33.6</v>
      </c>
      <c r="AB27" s="121">
        <v>33.6</v>
      </c>
      <c r="AC27" s="121">
        <v>13.600000000000001</v>
      </c>
      <c r="AD27" s="121">
        <v>58.400000000000006</v>
      </c>
      <c r="AE27" s="121">
        <v>65.600000000000009</v>
      </c>
      <c r="AF27" s="121">
        <v>8</v>
      </c>
      <c r="AG27" s="121">
        <v>18.400000000000002</v>
      </c>
      <c r="AH27" s="122">
        <f t="shared" si="0"/>
        <v>1117.8798275111517</v>
      </c>
    </row>
    <row r="28" spans="2:34" ht="30" customHeight="1" thickTop="1" thickBot="1">
      <c r="B28" s="36" t="s">
        <v>53</v>
      </c>
      <c r="C28" s="121">
        <v>36.728213016080204</v>
      </c>
      <c r="D28" s="121">
        <v>18.524233137486263</v>
      </c>
      <c r="E28" s="121">
        <v>5.2903461670444152</v>
      </c>
      <c r="F28" s="121">
        <v>18.524233137486263</v>
      </c>
      <c r="G28" s="121">
        <v>37.239465771657109</v>
      </c>
      <c r="H28" s="121">
        <v>1.2235759658547876</v>
      </c>
      <c r="I28" s="121">
        <v>13.344492769260725</v>
      </c>
      <c r="J28" s="121">
        <v>31.007092300139814</v>
      </c>
      <c r="K28" s="121">
        <v>18.284686633833839</v>
      </c>
      <c r="L28" s="121">
        <v>6.7092687410302005</v>
      </c>
      <c r="M28" s="121">
        <v>9.3361431445706096</v>
      </c>
      <c r="N28" s="121">
        <v>20.484078330152933</v>
      </c>
      <c r="O28" s="121">
        <v>31.740944447686978</v>
      </c>
      <c r="P28" s="121">
        <v>26.089444108603534</v>
      </c>
      <c r="Q28" s="121">
        <v>19.830476953615744</v>
      </c>
      <c r="R28" s="121">
        <v>66.706215562444868</v>
      </c>
      <c r="S28" s="121">
        <v>65.932702635881441</v>
      </c>
      <c r="T28" s="121">
        <v>20.467655323404468</v>
      </c>
      <c r="U28" s="121">
        <v>8.4251502513300291</v>
      </c>
      <c r="V28" s="121">
        <v>49.608642964517578</v>
      </c>
      <c r="W28" s="121">
        <v>65.588663570217975</v>
      </c>
      <c r="X28" s="121">
        <v>36.728213016080204</v>
      </c>
      <c r="Y28" s="121">
        <v>18.524233137486263</v>
      </c>
      <c r="Z28" s="121">
        <v>5.2903461670444152</v>
      </c>
      <c r="AA28" s="121">
        <v>18.524233137486263</v>
      </c>
      <c r="AB28" s="121">
        <v>37.239465771657109</v>
      </c>
      <c r="AC28" s="121">
        <v>13.600000000000001</v>
      </c>
      <c r="AD28" s="121">
        <v>58.400000000000006</v>
      </c>
      <c r="AE28" s="121">
        <v>65.600000000000009</v>
      </c>
      <c r="AF28" s="121">
        <v>8</v>
      </c>
      <c r="AG28" s="121">
        <v>18.400000000000002</v>
      </c>
      <c r="AH28" s="122">
        <f t="shared" si="0"/>
        <v>851.39221616205396</v>
      </c>
    </row>
    <row r="29" spans="2:34" ht="6.75" customHeight="1" thickTop="1" thickBot="1"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7"/>
    </row>
    <row r="30" spans="2:34" ht="30" customHeight="1" thickTop="1" thickBot="1">
      <c r="B30" s="36" t="s">
        <v>54</v>
      </c>
      <c r="C30" s="123">
        <f>SUM(C6:C8,C10:C12,C14:C16,C18:C20,C22:C24,C26:C28)</f>
        <v>1232.3596390482408</v>
      </c>
      <c r="D30" s="123">
        <f t="shared" ref="D30:AG30" si="3">SUM(D6:D8,D10:D12,D14:D16,D18:D20,D22:D24,D26:D28)</f>
        <v>842.94769941245875</v>
      </c>
      <c r="E30" s="123">
        <f t="shared" si="3"/>
        <v>587.24603850113317</v>
      </c>
      <c r="F30" s="123">
        <f t="shared" si="3"/>
        <v>1058.9476994124589</v>
      </c>
      <c r="G30" s="123">
        <f t="shared" si="3"/>
        <v>1108.8683973149712</v>
      </c>
      <c r="H30" s="123">
        <f t="shared" si="3"/>
        <v>391.44572789756438</v>
      </c>
      <c r="I30" s="123">
        <f t="shared" si="3"/>
        <v>773.86419393212043</v>
      </c>
      <c r="J30" s="123">
        <f t="shared" si="3"/>
        <v>889.39312074471809</v>
      </c>
      <c r="K30" s="123">
        <f t="shared" si="3"/>
        <v>597.96117314404398</v>
      </c>
      <c r="L30" s="123">
        <f t="shared" si="3"/>
        <v>1031.9471854176468</v>
      </c>
      <c r="M30" s="123">
        <f t="shared" si="3"/>
        <v>882.01991754276719</v>
      </c>
      <c r="N30" s="123">
        <f t="shared" si="3"/>
        <v>847.87726905908482</v>
      </c>
      <c r="O30" s="123">
        <f t="shared" si="3"/>
        <v>765.44106956540827</v>
      </c>
      <c r="P30" s="123">
        <f t="shared" si="3"/>
        <v>888.52882124415123</v>
      </c>
      <c r="Q30" s="123">
        <f t="shared" si="3"/>
        <v>661.4833996464497</v>
      </c>
      <c r="R30" s="123">
        <f t="shared" si="3"/>
        <v>1090.3645723718939</v>
      </c>
      <c r="S30" s="123">
        <f t="shared" si="3"/>
        <v>1160.5516969494374</v>
      </c>
      <c r="T30" s="123">
        <f t="shared" si="3"/>
        <v>646.64982665726131</v>
      </c>
      <c r="U30" s="123">
        <f t="shared" si="3"/>
        <v>662.65045927908932</v>
      </c>
      <c r="V30" s="123">
        <f t="shared" si="3"/>
        <v>844.87054023484916</v>
      </c>
      <c r="W30" s="123">
        <f t="shared" si="3"/>
        <v>704.86404051927286</v>
      </c>
      <c r="X30" s="123">
        <f t="shared" si="3"/>
        <v>1071.2604603203768</v>
      </c>
      <c r="Y30" s="123">
        <f t="shared" si="3"/>
        <v>1222.8529743139188</v>
      </c>
      <c r="Z30" s="123">
        <f t="shared" si="3"/>
        <v>444.32409427935278</v>
      </c>
      <c r="AA30" s="123">
        <f t="shared" si="3"/>
        <v>707.79455372191524</v>
      </c>
      <c r="AB30" s="123">
        <f t="shared" si="3"/>
        <v>826.66004758337158</v>
      </c>
      <c r="AC30" s="123">
        <f t="shared" si="3"/>
        <v>488.6757261039528</v>
      </c>
      <c r="AD30" s="123">
        <f t="shared" si="3"/>
        <v>1130.1298047348496</v>
      </c>
      <c r="AE30" s="123">
        <f t="shared" si="3"/>
        <v>1328.964530431663</v>
      </c>
      <c r="AF30" s="123">
        <f t="shared" si="3"/>
        <v>398.15574105090087</v>
      </c>
      <c r="AG30" s="123">
        <f t="shared" si="3"/>
        <v>541.45144471623894</v>
      </c>
      <c r="AH30" s="122">
        <f t="shared" si="0"/>
        <v>25830.55186515157</v>
      </c>
    </row>
    <row r="31" spans="2:34" ht="6.75" customHeight="1" thickTop="1" thickBot="1"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7"/>
    </row>
    <row r="32" spans="2:34" ht="30" customHeight="1" thickTop="1" thickBot="1">
      <c r="B32" s="36" t="s">
        <v>96</v>
      </c>
      <c r="C32" s="121">
        <v>44.732053254020052</v>
      </c>
      <c r="D32" s="121">
        <v>26.231058284371567</v>
      </c>
      <c r="E32" s="121">
        <v>13.922586541761106</v>
      </c>
      <c r="F32" s="121">
        <v>35.231058284371571</v>
      </c>
      <c r="G32" s="121">
        <v>40.809866442914277</v>
      </c>
      <c r="H32" s="121">
        <v>5.2558939914636973</v>
      </c>
      <c r="I32" s="121">
        <v>23.586123192315181</v>
      </c>
      <c r="J32" s="121">
        <v>29.351773075034956</v>
      </c>
      <c r="K32" s="121">
        <v>15.821171658458461</v>
      </c>
      <c r="L32" s="121">
        <v>34.077317185257549</v>
      </c>
      <c r="M32" s="121">
        <v>21.5479646922272</v>
      </c>
      <c r="N32" s="121">
        <v>29.4702305436129</v>
      </c>
      <c r="O32" s="121">
        <v>24.468264422557365</v>
      </c>
      <c r="P32" s="121">
        <v>35.419526919705376</v>
      </c>
      <c r="Q32" s="121">
        <v>19.889672492423987</v>
      </c>
      <c r="R32" s="121">
        <v>39.557612174982779</v>
      </c>
      <c r="S32" s="121">
        <v>38.305762200731465</v>
      </c>
      <c r="T32" s="121">
        <v>16.747972115222684</v>
      </c>
      <c r="U32" s="121">
        <v>18.916154005746783</v>
      </c>
      <c r="V32" s="121">
        <v>25.708054732593091</v>
      </c>
      <c r="W32" s="121">
        <v>16.632810030168834</v>
      </c>
      <c r="X32" s="121">
        <v>38.848696064569893</v>
      </c>
      <c r="Y32" s="121">
        <v>42.603688504868288</v>
      </c>
      <c r="Z32" s="121">
        <v>6.9960502431579936</v>
      </c>
      <c r="AA32" s="121">
        <v>22.418260930867834</v>
      </c>
      <c r="AB32" s="121">
        <v>26.800764505007152</v>
      </c>
      <c r="AC32" s="121">
        <v>10.462590762994088</v>
      </c>
      <c r="AD32" s="121">
        <v>34.644350591856181</v>
      </c>
      <c r="AE32" s="121">
        <v>50.498691303957884</v>
      </c>
      <c r="AF32" s="121">
        <v>6.1475926313626061</v>
      </c>
      <c r="AG32" s="121">
        <v>11.059555589529865</v>
      </c>
      <c r="AH32" s="122">
        <f t="shared" si="0"/>
        <v>806.16316736811268</v>
      </c>
    </row>
    <row r="33" spans="2:34" ht="30" customHeight="1" thickTop="1" thickBot="1">
      <c r="B33" s="36" t="s">
        <v>97</v>
      </c>
      <c r="C33" s="121">
        <v>14.314257041286414</v>
      </c>
      <c r="D33" s="121">
        <v>8.3939386509989014</v>
      </c>
      <c r="E33" s="121">
        <v>4.455227693363554</v>
      </c>
      <c r="F33" s="121">
        <v>11.273938650998902</v>
      </c>
      <c r="G33" s="121">
        <v>13.059157261732569</v>
      </c>
      <c r="H33" s="121">
        <v>1.6818860772683832</v>
      </c>
      <c r="I33" s="121">
        <v>7.5475594215408579</v>
      </c>
      <c r="J33" s="121">
        <v>9.3925673840111852</v>
      </c>
      <c r="K33" s="121">
        <v>5.0627749307067074</v>
      </c>
      <c r="L33" s="121">
        <v>10.904741499282416</v>
      </c>
      <c r="M33" s="121">
        <v>6.8953487015127042</v>
      </c>
      <c r="N33" s="121">
        <v>9.4304737739561286</v>
      </c>
      <c r="O33" s="121">
        <v>7.8298446152183558</v>
      </c>
      <c r="P33" s="121">
        <v>11.33424861430572</v>
      </c>
      <c r="Q33" s="121">
        <v>6.364695197575676</v>
      </c>
      <c r="R33" s="121">
        <v>12.65843589599449</v>
      </c>
      <c r="S33" s="121">
        <v>12.257843904234068</v>
      </c>
      <c r="T33" s="121">
        <v>5.3593510768712589</v>
      </c>
      <c r="U33" s="121">
        <v>6.0531692818389704</v>
      </c>
      <c r="V33" s="121">
        <v>8.2265775144297884</v>
      </c>
      <c r="W33" s="121">
        <v>5.3224992096540271</v>
      </c>
      <c r="X33" s="121">
        <v>12.431582740662366</v>
      </c>
      <c r="Y33" s="121">
        <v>13.633180321557852</v>
      </c>
      <c r="Z33" s="121">
        <v>2.2387360778105578</v>
      </c>
      <c r="AA33" s="121">
        <v>7.1738434978777068</v>
      </c>
      <c r="AB33" s="121">
        <v>8.5762446416022886</v>
      </c>
      <c r="AC33" s="121">
        <v>3.3480290441581082</v>
      </c>
      <c r="AD33" s="121">
        <v>11.086192189393978</v>
      </c>
      <c r="AE33" s="121">
        <v>16.159581217266524</v>
      </c>
      <c r="AF33" s="121">
        <v>1.967229642036034</v>
      </c>
      <c r="AG33" s="121">
        <v>3.5390577886495569</v>
      </c>
      <c r="AH33" s="122">
        <f t="shared" ref="AH33:AH38" si="4">SUM(C33:AG33)</f>
        <v>257.97221355779607</v>
      </c>
    </row>
    <row r="34" spans="2:34" ht="30" customHeight="1" thickTop="1" thickBot="1">
      <c r="B34" s="36" t="s">
        <v>98</v>
      </c>
      <c r="C34" s="121">
        <v>114.88</v>
      </c>
      <c r="D34" s="121">
        <v>92.56</v>
      </c>
      <c r="E34" s="121">
        <v>78.160000000000011</v>
      </c>
      <c r="F34" s="121">
        <v>106.96</v>
      </c>
      <c r="G34" s="121">
        <v>102.4</v>
      </c>
      <c r="H34" s="121">
        <v>65.92</v>
      </c>
      <c r="I34" s="121">
        <v>90.4</v>
      </c>
      <c r="J34" s="121">
        <v>92.56</v>
      </c>
      <c r="K34" s="121">
        <v>76</v>
      </c>
      <c r="L34" s="121">
        <v>109.84000000000002</v>
      </c>
      <c r="M34" s="121">
        <v>102.64000000000001</v>
      </c>
      <c r="N34" s="121">
        <v>94</v>
      </c>
      <c r="O34" s="121">
        <v>80.240000000000009</v>
      </c>
      <c r="P34" s="121">
        <v>83.942286249735275</v>
      </c>
      <c r="Q34" s="121">
        <v>86.158737537719475</v>
      </c>
      <c r="R34" s="121">
        <v>96.852845297016984</v>
      </c>
      <c r="S34" s="121">
        <v>111.8354654280872</v>
      </c>
      <c r="T34" s="121">
        <v>83.891285206432087</v>
      </c>
      <c r="U34" s="121">
        <v>77.409693254994508</v>
      </c>
      <c r="V34" s="121">
        <v>80.91613846681777</v>
      </c>
      <c r="W34" s="121">
        <v>75.009693254994502</v>
      </c>
      <c r="X34" s="121">
        <v>100.09578630866285</v>
      </c>
      <c r="Y34" s="121">
        <v>122.80000000000001</v>
      </c>
      <c r="Z34" s="121">
        <v>70.239999999999995</v>
      </c>
      <c r="AA34" s="121">
        <v>78.240000000000009</v>
      </c>
      <c r="AB34" s="121">
        <v>88.240000000000009</v>
      </c>
      <c r="AC34" s="121">
        <v>70.239999999999995</v>
      </c>
      <c r="AD34" s="121">
        <v>110.56</v>
      </c>
      <c r="AE34" s="121">
        <v>117.04000000000002</v>
      </c>
      <c r="AF34" s="121">
        <v>65.2</v>
      </c>
      <c r="AG34" s="121">
        <v>74.56</v>
      </c>
      <c r="AH34" s="122">
        <f t="shared" si="4"/>
        <v>2799.7919310044599</v>
      </c>
    </row>
    <row r="35" spans="2:34" ht="30" customHeight="1" thickTop="1" thickBot="1">
      <c r="B35" s="36" t="s">
        <v>99</v>
      </c>
      <c r="C35" s="121">
        <v>22.975999999999999</v>
      </c>
      <c r="D35" s="121">
        <v>18.512</v>
      </c>
      <c r="E35" s="121">
        <v>15.632000000000001</v>
      </c>
      <c r="F35" s="121">
        <v>21.391999999999999</v>
      </c>
      <c r="G35" s="121">
        <v>20.48</v>
      </c>
      <c r="H35" s="121">
        <v>13.184000000000001</v>
      </c>
      <c r="I35" s="121">
        <v>18.080000000000002</v>
      </c>
      <c r="J35" s="121">
        <v>18.512</v>
      </c>
      <c r="K35" s="121">
        <v>15.200000000000001</v>
      </c>
      <c r="L35" s="121">
        <v>18.548457249947056</v>
      </c>
      <c r="M35" s="121">
        <v>20.351747507543894</v>
      </c>
      <c r="N35" s="121">
        <v>17.530569059403398</v>
      </c>
      <c r="O35" s="121">
        <v>18.607093085617439</v>
      </c>
      <c r="P35" s="121">
        <v>18.538257041286414</v>
      </c>
      <c r="Q35" s="121">
        <v>14.9219386509989</v>
      </c>
      <c r="R35" s="121">
        <v>17.863227693363555</v>
      </c>
      <c r="S35" s="121">
        <v>18.6019386509989</v>
      </c>
      <c r="T35" s="121">
        <v>16.81915726173257</v>
      </c>
      <c r="U35" s="121">
        <v>15.92</v>
      </c>
      <c r="V35" s="121">
        <v>19.088000000000001</v>
      </c>
      <c r="W35" s="121">
        <v>15.375999999999999</v>
      </c>
      <c r="X35" s="121">
        <v>21.391999999999999</v>
      </c>
      <c r="Y35" s="121">
        <v>24.560000000000002</v>
      </c>
      <c r="Z35" s="121">
        <v>14.048</v>
      </c>
      <c r="AA35" s="121">
        <v>15.648</v>
      </c>
      <c r="AB35" s="121">
        <v>17.648</v>
      </c>
      <c r="AC35" s="121">
        <v>14.048</v>
      </c>
      <c r="AD35" s="121">
        <v>22.111999999999998</v>
      </c>
      <c r="AE35" s="121">
        <v>23.408000000000001</v>
      </c>
      <c r="AF35" s="121">
        <v>13.040000000000001</v>
      </c>
      <c r="AG35" s="121">
        <v>14.912000000000001</v>
      </c>
      <c r="AH35" s="122">
        <f t="shared" si="4"/>
        <v>556.95038620089224</v>
      </c>
    </row>
    <row r="36" spans="2:34" ht="30" customHeight="1" thickTop="1" thickBot="1">
      <c r="B36" s="36" t="s">
        <v>100</v>
      </c>
      <c r="C36" s="121">
        <v>114.88</v>
      </c>
      <c r="D36" s="121">
        <v>92.56</v>
      </c>
      <c r="E36" s="121">
        <v>78.160000000000011</v>
      </c>
      <c r="F36" s="121">
        <v>106.96</v>
      </c>
      <c r="G36" s="121">
        <v>102.4</v>
      </c>
      <c r="H36" s="121">
        <v>65.92</v>
      </c>
      <c r="I36" s="121">
        <v>90.4</v>
      </c>
      <c r="J36" s="121">
        <v>92.56</v>
      </c>
      <c r="K36" s="121">
        <v>76</v>
      </c>
      <c r="L36" s="121">
        <v>109.84000000000002</v>
      </c>
      <c r="M36" s="121">
        <v>102.64000000000001</v>
      </c>
      <c r="N36" s="121">
        <v>94</v>
      </c>
      <c r="O36" s="121">
        <v>80.240000000000009</v>
      </c>
      <c r="P36" s="121">
        <v>94</v>
      </c>
      <c r="Q36" s="121">
        <v>74.56</v>
      </c>
      <c r="R36" s="121">
        <v>110.56</v>
      </c>
      <c r="S36" s="121">
        <v>111.84000000000002</v>
      </c>
      <c r="T36" s="121">
        <v>75.142286249735278</v>
      </c>
      <c r="U36" s="121">
        <v>88.958737537719472</v>
      </c>
      <c r="V36" s="121">
        <v>88.452845297016992</v>
      </c>
      <c r="W36" s="121">
        <v>93.835465428087204</v>
      </c>
      <c r="X36" s="121">
        <v>99.891285206432087</v>
      </c>
      <c r="Y36" s="121">
        <v>101.40969325499451</v>
      </c>
      <c r="Z36" s="121">
        <v>66.91613846681777</v>
      </c>
      <c r="AA36" s="121">
        <v>72.209693254994505</v>
      </c>
      <c r="AB36" s="121">
        <v>89.695786308662846</v>
      </c>
      <c r="AC36" s="121">
        <v>70.239999999999995</v>
      </c>
      <c r="AD36" s="121">
        <v>110.56</v>
      </c>
      <c r="AE36" s="121">
        <v>117.04000000000002</v>
      </c>
      <c r="AF36" s="121">
        <v>65.2</v>
      </c>
      <c r="AG36" s="121">
        <v>74.56</v>
      </c>
      <c r="AH36" s="122">
        <f t="shared" si="4"/>
        <v>2811.6319310044596</v>
      </c>
    </row>
    <row r="37" spans="2:34" ht="30" customHeight="1" thickTop="1" thickBot="1">
      <c r="B37" s="36" t="s">
        <v>101</v>
      </c>
      <c r="C37" s="121">
        <v>16.431999999999999</v>
      </c>
      <c r="D37" s="121">
        <v>9.9840000000000018</v>
      </c>
      <c r="E37" s="121">
        <v>5.8240000000000007</v>
      </c>
      <c r="F37" s="121">
        <v>14.144000000000002</v>
      </c>
      <c r="G37" s="121">
        <v>14.56</v>
      </c>
      <c r="H37" s="121">
        <v>2.2880000000000003</v>
      </c>
      <c r="I37" s="121">
        <v>7.6684572499470551</v>
      </c>
      <c r="J37" s="121">
        <v>10.703747507543895</v>
      </c>
      <c r="K37" s="121">
        <v>5.5305690594033976</v>
      </c>
      <c r="L37" s="121">
        <v>15.615093085617438</v>
      </c>
      <c r="M37" s="121">
        <v>11.866257041286417</v>
      </c>
      <c r="N37" s="121">
        <v>8.6819386509989016</v>
      </c>
      <c r="O37" s="121">
        <v>6.4712276933635531</v>
      </c>
      <c r="P37" s="121">
        <v>8.6819386509989016</v>
      </c>
      <c r="Q37" s="121">
        <v>6.2911572617325691</v>
      </c>
      <c r="R37" s="121">
        <v>15.184000000000001</v>
      </c>
      <c r="S37" s="121">
        <v>17.056000000000004</v>
      </c>
      <c r="T37" s="121">
        <v>5.2204572499470556</v>
      </c>
      <c r="U37" s="121">
        <v>8.1117475075438943</v>
      </c>
      <c r="V37" s="121">
        <v>9.4185690594033975</v>
      </c>
      <c r="W37" s="121">
        <v>9.4230930856174382</v>
      </c>
      <c r="X37" s="121">
        <v>12.730257041286418</v>
      </c>
      <c r="Y37" s="121">
        <v>14.4419386509989</v>
      </c>
      <c r="Z37" s="121">
        <v>2.871227693363553</v>
      </c>
      <c r="AA37" s="121">
        <v>7.5299386509989006</v>
      </c>
      <c r="AB37" s="121">
        <v>9.0271572617325688</v>
      </c>
      <c r="AC37" s="121">
        <v>3.5360000000000005</v>
      </c>
      <c r="AD37" s="121">
        <v>15.184000000000001</v>
      </c>
      <c r="AE37" s="121">
        <v>17.056000000000004</v>
      </c>
      <c r="AF37" s="121">
        <v>2.08</v>
      </c>
      <c r="AG37" s="121">
        <v>4.7840000000000007</v>
      </c>
      <c r="AH37" s="122">
        <f t="shared" ref="AH37" si="5">SUM(C37:AG37)</f>
        <v>298.39677240178429</v>
      </c>
    </row>
    <row r="38" spans="2:34" ht="30" customHeight="1" thickTop="1" thickBot="1">
      <c r="B38" s="36" t="s">
        <v>66</v>
      </c>
      <c r="C38" s="124">
        <f>SUM(C32:C37)</f>
        <v>328.21431029530646</v>
      </c>
      <c r="D38" s="124">
        <f t="shared" ref="D38:AG38" si="6">SUM(D32:D37)</f>
        <v>248.24099693537048</v>
      </c>
      <c r="E38" s="124">
        <f t="shared" si="6"/>
        <v>196.15381423512468</v>
      </c>
      <c r="F38" s="124">
        <f t="shared" si="6"/>
        <v>295.96099693537047</v>
      </c>
      <c r="G38" s="124">
        <f t="shared" si="6"/>
        <v>293.70902370464688</v>
      </c>
      <c r="H38" s="124">
        <f t="shared" si="6"/>
        <v>154.24978006873209</v>
      </c>
      <c r="I38" s="124">
        <f t="shared" si="6"/>
        <v>237.68213986380312</v>
      </c>
      <c r="J38" s="124">
        <f t="shared" si="6"/>
        <v>253.08008796659004</v>
      </c>
      <c r="K38" s="124">
        <f t="shared" si="6"/>
        <v>193.61451564856858</v>
      </c>
      <c r="L38" s="124">
        <f t="shared" si="6"/>
        <v>298.82560902010448</v>
      </c>
      <c r="M38" s="124">
        <f t="shared" si="6"/>
        <v>265.94131794257027</v>
      </c>
      <c r="N38" s="124">
        <f t="shared" si="6"/>
        <v>253.11321202797131</v>
      </c>
      <c r="O38" s="124">
        <f t="shared" si="6"/>
        <v>217.85642981675673</v>
      </c>
      <c r="P38" s="124">
        <f t="shared" si="6"/>
        <v>251.91625747603166</v>
      </c>
      <c r="Q38" s="124">
        <f t="shared" si="6"/>
        <v>208.18620114045061</v>
      </c>
      <c r="R38" s="124">
        <f t="shared" si="6"/>
        <v>292.67612106135783</v>
      </c>
      <c r="S38" s="124">
        <f t="shared" si="6"/>
        <v>309.89701018405162</v>
      </c>
      <c r="T38" s="124">
        <f t="shared" si="6"/>
        <v>203.18050915994093</v>
      </c>
      <c r="U38" s="124">
        <f t="shared" si="6"/>
        <v>215.36950158784362</v>
      </c>
      <c r="V38" s="124">
        <f t="shared" si="6"/>
        <v>231.81018507026107</v>
      </c>
      <c r="W38" s="124">
        <f t="shared" si="6"/>
        <v>215.59956100852202</v>
      </c>
      <c r="X38" s="124">
        <f t="shared" si="6"/>
        <v>285.38960736161357</v>
      </c>
      <c r="Y38" s="124">
        <f t="shared" si="6"/>
        <v>319.44850073241957</v>
      </c>
      <c r="Z38" s="124">
        <f t="shared" si="6"/>
        <v>163.31015248114988</v>
      </c>
      <c r="AA38" s="124">
        <f t="shared" si="6"/>
        <v>203.21973633473894</v>
      </c>
      <c r="AB38" s="124">
        <f t="shared" si="6"/>
        <v>239.98795271700487</v>
      </c>
      <c r="AC38" s="124">
        <f t="shared" si="6"/>
        <v>171.87461980715219</v>
      </c>
      <c r="AD38" s="124">
        <f t="shared" si="6"/>
        <v>304.14654278125016</v>
      </c>
      <c r="AE38" s="124">
        <f t="shared" si="6"/>
        <v>341.20227252122442</v>
      </c>
      <c r="AF38" s="124">
        <f t="shared" si="6"/>
        <v>153.63482227339867</v>
      </c>
      <c r="AG38" s="124">
        <f t="shared" si="6"/>
        <v>183.41461337817941</v>
      </c>
      <c r="AH38" s="122">
        <f t="shared" si="4"/>
        <v>7530.9064015375061</v>
      </c>
    </row>
    <row r="39" spans="2:34" ht="6.75" customHeight="1" thickTop="1" thickBot="1"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7"/>
    </row>
    <row r="40" spans="2:34" ht="30" customHeight="1" thickTop="1" thickBot="1">
      <c r="B40" s="36" t="s">
        <v>102</v>
      </c>
      <c r="C40" s="121">
        <v>20</v>
      </c>
      <c r="D40" s="121">
        <v>0.91437281980592078</v>
      </c>
      <c r="E40" s="121">
        <v>0.10809544433607246</v>
      </c>
      <c r="F40" s="121">
        <v>0.95096127441357459</v>
      </c>
      <c r="G40" s="121">
        <v>0.39998568255199779</v>
      </c>
      <c r="H40" s="121">
        <v>3.4289712641676538E-2</v>
      </c>
      <c r="I40" s="121">
        <v>0.22364623108254802</v>
      </c>
      <c r="J40" s="121">
        <v>1.3353287423382134</v>
      </c>
      <c r="K40" s="121">
        <v>0.1939027574158004</v>
      </c>
      <c r="L40" s="121">
        <v>1.8426188467952613</v>
      </c>
      <c r="M40" s="121">
        <v>0.11883643996620605</v>
      </c>
      <c r="N40" s="121">
        <v>1.4920968884010113</v>
      </c>
      <c r="O40" s="121">
        <v>0.97372543205209683</v>
      </c>
      <c r="P40" s="121">
        <v>0.37117380764314889</v>
      </c>
      <c r="Q40" s="121">
        <v>0.82104706649520831</v>
      </c>
      <c r="R40" s="121">
        <v>1.8910959685896709</v>
      </c>
      <c r="S40" s="121">
        <v>2.00924268305317</v>
      </c>
      <c r="T40" s="121">
        <v>0.12915451302057196</v>
      </c>
      <c r="U40" s="121">
        <v>0.50044154592717927</v>
      </c>
      <c r="V40" s="121">
        <v>1.2164211185583722</v>
      </c>
      <c r="W40" s="121">
        <v>0.55986741348113411</v>
      </c>
      <c r="X40" s="121">
        <v>1.882926554937898</v>
      </c>
      <c r="Y40" s="121">
        <v>0.85298913914196495</v>
      </c>
      <c r="Z40" s="121">
        <v>0.32787903246758676</v>
      </c>
      <c r="AA40" s="121">
        <v>4.4419204684223113E-2</v>
      </c>
      <c r="AB40" s="121">
        <v>0.4767685044284401</v>
      </c>
      <c r="AC40" s="121">
        <v>0.45077446364411788</v>
      </c>
      <c r="AD40" s="121">
        <v>0.91290149310218804</v>
      </c>
      <c r="AE40" s="121">
        <v>1.238641408861239</v>
      </c>
      <c r="AF40" s="121">
        <v>0.29790539822355744</v>
      </c>
      <c r="AG40" s="121">
        <v>6.347975384074904E-2</v>
      </c>
      <c r="AH40" s="122">
        <f t="shared" ref="AH40:AH46" si="7">SUM(C40:AG40)</f>
        <v>42.634989341900805</v>
      </c>
    </row>
    <row r="41" spans="2:34" ht="30" customHeight="1" thickTop="1" thickBot="1">
      <c r="B41" s="36" t="s">
        <v>103</v>
      </c>
      <c r="C41" s="121">
        <v>0.25416246213875004</v>
      </c>
      <c r="D41" s="121">
        <v>0.666531645897675</v>
      </c>
      <c r="E41" s="121">
        <v>1.9237135023591697E-3</v>
      </c>
      <c r="F41" s="121">
        <v>0.30668007247802359</v>
      </c>
      <c r="G41" s="121">
        <v>1.2457165351943671</v>
      </c>
      <c r="H41" s="121">
        <v>0.23770917737316458</v>
      </c>
      <c r="I41" s="121">
        <v>1.0392886957782359</v>
      </c>
      <c r="J41" s="121">
        <v>8.3710591718704278E-2</v>
      </c>
      <c r="K41" s="121">
        <v>0.31674800108281709</v>
      </c>
      <c r="L41" s="121">
        <v>1.5240104381900481</v>
      </c>
      <c r="M41" s="121">
        <v>0.24186509224195696</v>
      </c>
      <c r="N41" s="121">
        <v>0.900062364209259</v>
      </c>
      <c r="O41" s="121">
        <v>0.64653967864356088</v>
      </c>
      <c r="P41" s="121">
        <v>0.35358848297971429</v>
      </c>
      <c r="Q41" s="121">
        <v>0.46500019732317865</v>
      </c>
      <c r="R41" s="121">
        <v>1.4034851732708431</v>
      </c>
      <c r="S41" s="121">
        <v>1.600400447928632</v>
      </c>
      <c r="T41" s="121">
        <v>0.53724754834031896</v>
      </c>
      <c r="U41" s="121">
        <v>0.6463130927005768</v>
      </c>
      <c r="V41" s="121">
        <v>0.99421129144710141</v>
      </c>
      <c r="W41" s="121">
        <v>0.53411823189065433</v>
      </c>
      <c r="X41" s="121">
        <v>0.91436062150132424</v>
      </c>
      <c r="Y41" s="121">
        <v>1.3490316557348507</v>
      </c>
      <c r="Z41" s="121">
        <v>0.27877186269253568</v>
      </c>
      <c r="AA41" s="121">
        <v>7.8136573168964538E-2</v>
      </c>
      <c r="AB41" s="121">
        <v>0.82890783980051475</v>
      </c>
      <c r="AC41" s="121">
        <v>0.33818681588974947</v>
      </c>
      <c r="AD41" s="121">
        <v>0.5020349269806943</v>
      </c>
      <c r="AE41" s="121">
        <v>0.4914848087123479</v>
      </c>
      <c r="AF41" s="121">
        <v>0.24963508578917828</v>
      </c>
      <c r="AG41" s="121">
        <v>9.5428302334810464E-2</v>
      </c>
      <c r="AH41" s="122">
        <f t="shared" si="7"/>
        <v>19.125291426934911</v>
      </c>
    </row>
    <row r="42" spans="2:34" ht="30" customHeight="1" thickTop="1" thickBot="1">
      <c r="B42" s="36" t="s">
        <v>104</v>
      </c>
      <c r="C42" s="121">
        <v>6.1195407275733213</v>
      </c>
      <c r="D42" s="121">
        <v>0.46862349594236086</v>
      </c>
      <c r="E42" s="121">
        <v>1.3652667003511365</v>
      </c>
      <c r="F42" s="121">
        <v>6.2197417564306798</v>
      </c>
      <c r="G42" s="121">
        <v>3.3091372527258192</v>
      </c>
      <c r="H42" s="121">
        <v>0.99412459787229601</v>
      </c>
      <c r="I42" s="121">
        <v>4.0522381034756716</v>
      </c>
      <c r="J42" s="121">
        <v>2.3084026894359253</v>
      </c>
      <c r="K42" s="121">
        <v>1.2752777476172878</v>
      </c>
      <c r="L42" s="121">
        <v>5.8360044440687568</v>
      </c>
      <c r="M42" s="121">
        <v>2.8891290948162811</v>
      </c>
      <c r="N42" s="121">
        <v>2.1507652537631068</v>
      </c>
      <c r="O42" s="121">
        <v>1.4002119925433987</v>
      </c>
      <c r="P42" s="121">
        <v>1.9087117325574099</v>
      </c>
      <c r="Q42" s="121">
        <v>6.0049908374008245</v>
      </c>
      <c r="R42" s="121">
        <v>1.6476361397518979</v>
      </c>
      <c r="S42" s="121">
        <v>7.8220717151517292</v>
      </c>
      <c r="T42" s="121">
        <v>2.4570691542924501</v>
      </c>
      <c r="U42" s="121">
        <v>8.1108523330754849</v>
      </c>
      <c r="V42" s="121">
        <v>0.68316865595808207</v>
      </c>
      <c r="W42" s="121">
        <v>0.54815693667954213</v>
      </c>
      <c r="X42" s="121">
        <v>0.32178202231967656</v>
      </c>
      <c r="Y42" s="121">
        <v>6.1195407275733213</v>
      </c>
      <c r="Z42" s="121">
        <v>0.46862349594236086</v>
      </c>
      <c r="AA42" s="121">
        <v>1.3652667003511365</v>
      </c>
      <c r="AB42" s="121">
        <v>6.2197417564306798</v>
      </c>
      <c r="AC42" s="121">
        <v>1.5645840980289696</v>
      </c>
      <c r="AD42" s="121">
        <v>2.8312988827688259</v>
      </c>
      <c r="AE42" s="121">
        <v>3.7704731484198177</v>
      </c>
      <c r="AF42" s="121">
        <v>0.69594948055462447</v>
      </c>
      <c r="AG42" s="121">
        <v>1.6411707087398526</v>
      </c>
      <c r="AH42" s="122">
        <f t="shared" si="7"/>
        <v>92.569552382612741</v>
      </c>
    </row>
    <row r="43" spans="2:34" ht="30" customHeight="1" thickTop="1" thickBot="1">
      <c r="B43" s="36" t="s">
        <v>105</v>
      </c>
      <c r="C43" s="121">
        <v>1.3601120332473449</v>
      </c>
      <c r="D43" s="121">
        <v>1.293055920190529</v>
      </c>
      <c r="E43" s="121">
        <v>1.3335820064227371</v>
      </c>
      <c r="F43" s="121">
        <v>2.4188740164866478</v>
      </c>
      <c r="G43" s="121">
        <v>2.9226510769286089</v>
      </c>
      <c r="H43" s="121">
        <v>0.11736957401271884</v>
      </c>
      <c r="I43" s="121">
        <v>1.0811878613441608</v>
      </c>
      <c r="J43" s="121">
        <v>0.23093788717942521</v>
      </c>
      <c r="K43" s="121">
        <v>2.1214222649427321</v>
      </c>
      <c r="L43" s="121">
        <v>2.4295304401273965</v>
      </c>
      <c r="M43" s="121">
        <v>1.669790328924698</v>
      </c>
      <c r="N43" s="121">
        <v>2.1312750114822987</v>
      </c>
      <c r="O43" s="121">
        <v>1.1376175847983212</v>
      </c>
      <c r="P43" s="121">
        <v>0.47019090265181968</v>
      </c>
      <c r="Q43" s="121">
        <v>2.0138638513302802</v>
      </c>
      <c r="R43" s="121">
        <v>0.2175646019538662</v>
      </c>
      <c r="S43" s="121">
        <v>1.1705127394650285</v>
      </c>
      <c r="T43" s="121">
        <v>0.73083959362949702</v>
      </c>
      <c r="U43" s="121">
        <v>0.37959393863535212</v>
      </c>
      <c r="V43" s="121">
        <v>1.9352632247403871</v>
      </c>
      <c r="W43" s="121">
        <v>0.27013481383979832</v>
      </c>
      <c r="X43" s="121">
        <v>0.12883937215188884</v>
      </c>
      <c r="Y43" s="121">
        <v>2.2785844776890807</v>
      </c>
      <c r="Z43" s="121">
        <v>0.87521055175375906</v>
      </c>
      <c r="AA43" s="121">
        <v>0.43648019693461226</v>
      </c>
      <c r="AB43" s="121">
        <v>1.7037841589598932</v>
      </c>
      <c r="AC43" s="121">
        <v>0.65998256919717913</v>
      </c>
      <c r="AD43" s="121">
        <v>2.1742384765019458</v>
      </c>
      <c r="AE43" s="121">
        <v>2.3407728393691363</v>
      </c>
      <c r="AF43" s="121">
        <v>1.5261881804791895</v>
      </c>
      <c r="AG43" s="121">
        <v>1.4781591758883912</v>
      </c>
      <c r="AH43" s="122">
        <f t="shared" si="7"/>
        <v>41.037609671258728</v>
      </c>
    </row>
    <row r="44" spans="2:34" ht="30" customHeight="1" thickTop="1" thickBot="1">
      <c r="B44" s="36" t="s">
        <v>106</v>
      </c>
      <c r="C44" s="121">
        <v>6.0049908374008245</v>
      </c>
      <c r="D44" s="121">
        <v>1.6476361397518979</v>
      </c>
      <c r="E44" s="121">
        <v>7.8220717151517292</v>
      </c>
      <c r="F44" s="121">
        <v>2.4570691542924501</v>
      </c>
      <c r="G44" s="121">
        <v>8.1108523330754849</v>
      </c>
      <c r="H44" s="121">
        <v>0.68316865595808207</v>
      </c>
      <c r="I44" s="121">
        <v>0.54815693667954213</v>
      </c>
      <c r="J44" s="121">
        <v>0.32178202231967656</v>
      </c>
      <c r="K44" s="121">
        <v>6.1195407275733213</v>
      </c>
      <c r="L44" s="121">
        <v>0.46862349594236086</v>
      </c>
      <c r="M44" s="121">
        <v>1.3652667003511365</v>
      </c>
      <c r="N44" s="121">
        <v>6.2197417564306798</v>
      </c>
      <c r="O44" s="121">
        <v>3.3091372527258192</v>
      </c>
      <c r="P44" s="121">
        <v>0.99412459787229601</v>
      </c>
      <c r="Q44" s="121">
        <v>4.0522381034756716</v>
      </c>
      <c r="R44" s="121">
        <v>2.3084026894359253</v>
      </c>
      <c r="S44" s="121">
        <v>1.2752777476172878</v>
      </c>
      <c r="T44" s="121">
        <v>0.91783582516360263</v>
      </c>
      <c r="U44" s="121">
        <v>1.2193490658766302</v>
      </c>
      <c r="V44" s="121">
        <v>7.705847685085236</v>
      </c>
      <c r="W44" s="121">
        <v>1.739491649924253</v>
      </c>
      <c r="X44" s="121">
        <v>11.133571745371979</v>
      </c>
      <c r="Y44" s="121">
        <v>4.657733083737897</v>
      </c>
      <c r="Z44" s="121">
        <v>7.3093735538448241</v>
      </c>
      <c r="AA44" s="121">
        <v>10.218018537502614</v>
      </c>
      <c r="AB44" s="121">
        <v>1.7076490491851575</v>
      </c>
      <c r="AC44" s="121">
        <v>4.1239261402536789</v>
      </c>
      <c r="AD44" s="121">
        <v>1.7461537810718841</v>
      </c>
      <c r="AE44" s="121">
        <v>12.35533165070532</v>
      </c>
      <c r="AF44" s="121">
        <v>0.72344535019486478</v>
      </c>
      <c r="AG44" s="121">
        <v>0.67191492217753179</v>
      </c>
      <c r="AH44" s="122">
        <f t="shared" si="7"/>
        <v>119.93772290614966</v>
      </c>
    </row>
    <row r="45" spans="2:34" ht="30" customHeight="1" thickTop="1" thickBot="1">
      <c r="B45" s="36" t="s">
        <v>107</v>
      </c>
      <c r="C45" s="121">
        <v>1.5298851818933303</v>
      </c>
      <c r="D45" s="121">
        <v>0.11715587398559021</v>
      </c>
      <c r="E45" s="121">
        <v>0.34131667508778413</v>
      </c>
      <c r="F45" s="121">
        <v>1.55493543910767</v>
      </c>
      <c r="G45" s="121">
        <v>0.82728431318145479</v>
      </c>
      <c r="H45" s="121">
        <v>0.248531149468074</v>
      </c>
      <c r="I45" s="121">
        <v>1.0130595258689179</v>
      </c>
      <c r="J45" s="121">
        <v>0.57710067235898133</v>
      </c>
      <c r="K45" s="121">
        <v>0.31881943690432196</v>
      </c>
      <c r="L45" s="121">
        <v>1.4590011110171892</v>
      </c>
      <c r="M45" s="121">
        <v>0.72228227370407028</v>
      </c>
      <c r="N45" s="121">
        <v>0.5376913134407767</v>
      </c>
      <c r="O45" s="121">
        <v>0.35005299813584967</v>
      </c>
      <c r="P45" s="121">
        <v>0.47717793313935247</v>
      </c>
      <c r="Q45" s="121">
        <v>1.3258545446838124E-2</v>
      </c>
      <c r="R45" s="121">
        <v>0.15114804160420853</v>
      </c>
      <c r="S45" s="121">
        <v>0.59809371813467593</v>
      </c>
      <c r="T45" s="121">
        <v>0.13723694051905416</v>
      </c>
      <c r="U45" s="121">
        <v>0.52417699629006476</v>
      </c>
      <c r="V45" s="121">
        <v>0.57749467427667345</v>
      </c>
      <c r="W45" s="121">
        <v>0.55348582111300393</v>
      </c>
      <c r="X45" s="121">
        <v>1.4844359603413249</v>
      </c>
      <c r="Y45" s="121">
        <v>0.28871540531778006</v>
      </c>
      <c r="Z45" s="121">
        <v>0.35549419515038655</v>
      </c>
      <c r="AA45" s="121">
        <v>0.20549747356207401</v>
      </c>
      <c r="AB45" s="121">
        <v>0.76747500940036029</v>
      </c>
      <c r="AC45" s="121">
        <v>0.3911460245072424</v>
      </c>
      <c r="AD45" s="121">
        <v>0.70782472069220648</v>
      </c>
      <c r="AE45" s="121">
        <v>0.94261828710495443</v>
      </c>
      <c r="AF45" s="121">
        <v>0.17398737013865612</v>
      </c>
      <c r="AG45" s="121">
        <v>0.41029267718496315</v>
      </c>
      <c r="AH45" s="122">
        <f t="shared" si="7"/>
        <v>18.356675758077831</v>
      </c>
    </row>
    <row r="46" spans="2:34" ht="30" customHeight="1" thickTop="1" thickBot="1">
      <c r="B46" s="36" t="s">
        <v>108</v>
      </c>
      <c r="C46" s="124">
        <f>SUM(C40:C45)</f>
        <v>35.268691242253567</v>
      </c>
      <c r="D46" s="124">
        <f t="shared" ref="D46" si="8">SUM(D40:D45)</f>
        <v>5.1073758955739734</v>
      </c>
      <c r="E46" s="124">
        <f t="shared" ref="E46" si="9">SUM(E40:E45)</f>
        <v>10.972256254851819</v>
      </c>
      <c r="F46" s="124">
        <f t="shared" ref="F46" si="10">SUM(F40:F45)</f>
        <v>13.908261713209045</v>
      </c>
      <c r="G46" s="124">
        <f t="shared" ref="G46" si="11">SUM(G40:G45)</f>
        <v>16.815627193657733</v>
      </c>
      <c r="H46" s="124">
        <f t="shared" ref="H46" si="12">SUM(H40:H45)</f>
        <v>2.3151928673260125</v>
      </c>
      <c r="I46" s="124">
        <f t="shared" ref="I46" si="13">SUM(I40:I45)</f>
        <v>7.9575773542290769</v>
      </c>
      <c r="J46" s="124">
        <f t="shared" ref="J46" si="14">SUM(J40:J45)</f>
        <v>4.8572626053509262</v>
      </c>
      <c r="K46" s="124">
        <f t="shared" ref="K46" si="15">SUM(K40:K45)</f>
        <v>10.34571093553628</v>
      </c>
      <c r="L46" s="124">
        <f t="shared" ref="L46" si="16">SUM(L40:L45)</f>
        <v>13.559788776141014</v>
      </c>
      <c r="M46" s="124">
        <f t="shared" ref="M46" si="17">SUM(M40:M45)</f>
        <v>7.0071699300043484</v>
      </c>
      <c r="N46" s="124">
        <f t="shared" ref="N46" si="18">SUM(N40:N45)</f>
        <v>13.431632587727131</v>
      </c>
      <c r="O46" s="124">
        <f t="shared" ref="O46" si="19">SUM(O40:O45)</f>
        <v>7.8172849388990464</v>
      </c>
      <c r="P46" s="124">
        <f t="shared" ref="P46" si="20">SUM(P40:P45)</f>
        <v>4.5749674568437415</v>
      </c>
      <c r="Q46" s="124">
        <f t="shared" ref="Q46" si="21">SUM(Q40:Q45)</f>
        <v>13.370398601472001</v>
      </c>
      <c r="R46" s="124">
        <f t="shared" ref="R46" si="22">SUM(R40:R45)</f>
        <v>7.619332614606412</v>
      </c>
      <c r="S46" s="124">
        <f t="shared" ref="S46" si="23">SUM(S40:S45)</f>
        <v>14.475599051350523</v>
      </c>
      <c r="T46" s="124">
        <f t="shared" ref="T46" si="24">SUM(T40:T45)</f>
        <v>4.9093835749654948</v>
      </c>
      <c r="U46" s="124">
        <f t="shared" ref="U46" si="25">SUM(U40:U45)</f>
        <v>11.380726972505288</v>
      </c>
      <c r="V46" s="124">
        <f t="shared" ref="V46" si="26">SUM(V40:V45)</f>
        <v>13.112406650065852</v>
      </c>
      <c r="W46" s="124">
        <f t="shared" ref="W46" si="27">SUM(W40:W45)</f>
        <v>4.2052548669283851</v>
      </c>
      <c r="X46" s="124">
        <f t="shared" ref="X46" si="28">SUM(X40:X45)</f>
        <v>15.865916276624091</v>
      </c>
      <c r="Y46" s="124">
        <f t="shared" ref="Y46" si="29">SUM(Y40:Y45)</f>
        <v>15.546594489194895</v>
      </c>
      <c r="Z46" s="124">
        <f t="shared" ref="Z46" si="30">SUM(Z40:Z45)</f>
        <v>9.615352691851454</v>
      </c>
      <c r="AA46" s="124">
        <f t="shared" ref="AA46" si="31">SUM(AA40:AA45)</f>
        <v>12.347818686203624</v>
      </c>
      <c r="AB46" s="124">
        <f t="shared" ref="AB46" si="32">SUM(AB40:AB45)</f>
        <v>11.704326318205046</v>
      </c>
      <c r="AC46" s="124">
        <f t="shared" ref="AC46" si="33">SUM(AC40:AC45)</f>
        <v>7.5286001115209373</v>
      </c>
      <c r="AD46" s="124">
        <f t="shared" ref="AD46" si="34">SUM(AD40:AD45)</f>
        <v>8.8744522811177458</v>
      </c>
      <c r="AE46" s="124">
        <f t="shared" ref="AE46" si="35">SUM(AE40:AE45)</f>
        <v>21.139322143172819</v>
      </c>
      <c r="AF46" s="124">
        <f t="shared" ref="AF46" si="36">SUM(AF40:AF45)</f>
        <v>3.6671108653800708</v>
      </c>
      <c r="AG46" s="124">
        <f t="shared" ref="AG46" si="37">SUM(AG40:AG45)</f>
        <v>4.3604455401662987</v>
      </c>
      <c r="AH46" s="122">
        <f t="shared" si="7"/>
        <v>333.66184148693463</v>
      </c>
    </row>
    <row r="47" spans="2:34" ht="16.5" thickTop="1"/>
  </sheetData>
  <sheetProtection sheet="1" objects="1" scenarios="1" formatColumns="0" formatRows="0" insertColumns="0" insertRows="0" insertHyperlinks="0" deleteColumns="0" deleteRows="0" selectLockedCells="1" sort="0" autoFilter="0" pivotTables="0"/>
  <mergeCells count="7">
    <mergeCell ref="B4:L4"/>
    <mergeCell ref="M4:AG4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  <ignoredErrors>
    <ignoredError sqref="C46:AH46 C38:AH38 AH33:AH37" unlockedFormula="1"/>
    <ignoredError sqref="C30:AG30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AI9"/>
  <sheetViews>
    <sheetView showGridLines="0" zoomScale="90" zoomScaleNormal="90" zoomScalePageLayoutView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11" defaultRowHeight="15.75"/>
  <cols>
    <col min="1" max="1" width="2.125" style="6" customWidth="1"/>
    <col min="2" max="2" width="21" style="6" customWidth="1"/>
    <col min="3" max="33" width="4.75" style="6" customWidth="1"/>
    <col min="34" max="34" width="9.875" style="6" customWidth="1"/>
    <col min="35" max="35" width="5.125" style="6" customWidth="1"/>
    <col min="36" max="16384" width="11" style="68"/>
  </cols>
  <sheetData>
    <row r="1" spans="1:35" s="72" customFormat="1" ht="39" customHeight="1">
      <c r="A1" s="35"/>
      <c r="B1" s="35"/>
      <c r="C1" s="96"/>
      <c r="D1" s="96"/>
      <c r="E1" s="96"/>
      <c r="F1" s="96"/>
      <c r="G1" s="96"/>
      <c r="H1" s="96"/>
      <c r="I1" s="96"/>
      <c r="J1" s="96"/>
      <c r="K1" s="96"/>
      <c r="L1" s="96"/>
      <c r="M1" s="7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</row>
    <row r="2" spans="1:35" s="73" customFormat="1" ht="30" customHeight="1">
      <c r="A2" s="2"/>
      <c r="B2" s="2"/>
      <c r="C2" s="2"/>
      <c r="D2" s="3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3.75" customHeight="1">
      <c r="D3" s="8"/>
      <c r="E3" s="9"/>
      <c r="F3" s="9"/>
      <c r="G3" s="9"/>
      <c r="H3" s="9"/>
      <c r="I3" s="10"/>
      <c r="J3" s="10"/>
      <c r="K3" s="10"/>
      <c r="L3" s="10"/>
      <c r="M3" s="10"/>
      <c r="N3" s="10"/>
      <c r="O3" s="10"/>
      <c r="P3" s="10"/>
      <c r="Q3" s="10"/>
    </row>
    <row r="4" spans="1:35" s="119" customFormat="1" ht="30.75" customHeight="1" thickBot="1">
      <c r="A4" s="116"/>
      <c r="B4" s="120" t="str">
        <f>CONCATENATE(CAD!$F$12," - ",CAD!$F$6," / ",CAD!$F$9)</f>
        <v>Hospital Exemplo - Janeiro / 2018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6"/>
      <c r="AI4" s="116"/>
    </row>
    <row r="5" spans="1:35" s="86" customFormat="1" ht="30" customHeight="1" thickTop="1" thickBot="1">
      <c r="A5" s="111"/>
      <c r="B5" s="36" t="s">
        <v>248</v>
      </c>
      <c r="C5" s="110">
        <v>1</v>
      </c>
      <c r="D5" s="110">
        <v>2</v>
      </c>
      <c r="E5" s="110">
        <v>3</v>
      </c>
      <c r="F5" s="110">
        <v>4</v>
      </c>
      <c r="G5" s="110">
        <v>5</v>
      </c>
      <c r="H5" s="110">
        <v>6</v>
      </c>
      <c r="I5" s="110">
        <v>7</v>
      </c>
      <c r="J5" s="110">
        <v>8</v>
      </c>
      <c r="K5" s="110">
        <v>9</v>
      </c>
      <c r="L5" s="110">
        <v>10</v>
      </c>
      <c r="M5" s="110">
        <v>11</v>
      </c>
      <c r="N5" s="110">
        <v>12</v>
      </c>
      <c r="O5" s="110">
        <v>13</v>
      </c>
      <c r="P5" s="110">
        <v>14</v>
      </c>
      <c r="Q5" s="110">
        <v>15</v>
      </c>
      <c r="R5" s="110">
        <v>16</v>
      </c>
      <c r="S5" s="110">
        <v>17</v>
      </c>
      <c r="T5" s="110">
        <v>18</v>
      </c>
      <c r="U5" s="110">
        <v>19</v>
      </c>
      <c r="V5" s="110">
        <v>20</v>
      </c>
      <c r="W5" s="110">
        <v>21</v>
      </c>
      <c r="X5" s="110">
        <v>22</v>
      </c>
      <c r="Y5" s="110">
        <v>23</v>
      </c>
      <c r="Z5" s="110">
        <v>24</v>
      </c>
      <c r="AA5" s="110">
        <v>25</v>
      </c>
      <c r="AB5" s="110">
        <v>26</v>
      </c>
      <c r="AC5" s="110">
        <v>27</v>
      </c>
      <c r="AD5" s="110">
        <v>28</v>
      </c>
      <c r="AE5" s="110">
        <v>29</v>
      </c>
      <c r="AF5" s="110">
        <v>30</v>
      </c>
      <c r="AG5" s="110">
        <v>31</v>
      </c>
      <c r="AH5" s="110" t="s">
        <v>32</v>
      </c>
      <c r="AI5" s="111"/>
    </row>
    <row r="6" spans="1:35" ht="30" customHeight="1" thickTop="1" thickBot="1">
      <c r="B6" s="36" t="s">
        <v>55</v>
      </c>
      <c r="C6" s="121">
        <v>120</v>
      </c>
      <c r="D6" s="121">
        <v>150</v>
      </c>
      <c r="E6" s="121">
        <v>130</v>
      </c>
      <c r="F6" s="121">
        <v>110</v>
      </c>
      <c r="G6" s="121">
        <v>90</v>
      </c>
      <c r="H6" s="121">
        <v>150</v>
      </c>
      <c r="I6" s="121">
        <v>120</v>
      </c>
      <c r="J6" s="121">
        <v>126</v>
      </c>
      <c r="K6" s="121">
        <v>115</v>
      </c>
      <c r="L6" s="121">
        <v>88</v>
      </c>
      <c r="M6" s="121">
        <v>95</v>
      </c>
      <c r="N6" s="121">
        <v>105</v>
      </c>
      <c r="O6" s="121">
        <v>112</v>
      </c>
      <c r="P6" s="121">
        <v>120</v>
      </c>
      <c r="Q6" s="121">
        <v>130</v>
      </c>
      <c r="R6" s="121">
        <v>150</v>
      </c>
      <c r="S6" s="121">
        <v>200</v>
      </c>
      <c r="T6" s="121">
        <v>85</v>
      </c>
      <c r="U6" s="121">
        <v>96</v>
      </c>
      <c r="V6" s="121">
        <v>125</v>
      </c>
      <c r="W6" s="121">
        <v>130</v>
      </c>
      <c r="X6" s="121">
        <v>112</v>
      </c>
      <c r="Y6" s="121">
        <v>120</v>
      </c>
      <c r="Z6" s="121">
        <v>130</v>
      </c>
      <c r="AA6" s="121">
        <v>150</v>
      </c>
      <c r="AB6" s="121">
        <v>200</v>
      </c>
      <c r="AC6" s="121">
        <v>85</v>
      </c>
      <c r="AD6" s="121">
        <v>96</v>
      </c>
      <c r="AE6" s="121">
        <v>120</v>
      </c>
      <c r="AF6" s="121">
        <v>130</v>
      </c>
      <c r="AG6" s="121">
        <v>150</v>
      </c>
      <c r="AH6" s="122">
        <f>SUM(C6:AG6)</f>
        <v>3840</v>
      </c>
    </row>
    <row r="7" spans="1:35" ht="30" customHeight="1" thickTop="1" thickBot="1">
      <c r="B7" s="36" t="s">
        <v>56</v>
      </c>
      <c r="C7" s="121">
        <v>102</v>
      </c>
      <c r="D7" s="121">
        <v>127.5</v>
      </c>
      <c r="E7" s="121">
        <v>110.5</v>
      </c>
      <c r="F7" s="121">
        <v>93.5</v>
      </c>
      <c r="G7" s="121">
        <v>76.5</v>
      </c>
      <c r="H7" s="121">
        <v>127.5</v>
      </c>
      <c r="I7" s="121">
        <v>102</v>
      </c>
      <c r="J7" s="121">
        <v>107.1</v>
      </c>
      <c r="K7" s="121">
        <v>97.75</v>
      </c>
      <c r="L7" s="121">
        <v>74.8</v>
      </c>
      <c r="M7" s="121">
        <v>80.75</v>
      </c>
      <c r="N7" s="121">
        <v>89.25</v>
      </c>
      <c r="O7" s="121">
        <v>95.2</v>
      </c>
      <c r="P7" s="121">
        <v>102</v>
      </c>
      <c r="Q7" s="121">
        <v>110.5</v>
      </c>
      <c r="R7" s="121">
        <v>127.5</v>
      </c>
      <c r="S7" s="121">
        <v>170</v>
      </c>
      <c r="T7" s="121">
        <v>72.25</v>
      </c>
      <c r="U7" s="121">
        <v>81.599999999999994</v>
      </c>
      <c r="V7" s="121">
        <v>106.25</v>
      </c>
      <c r="W7" s="121">
        <v>110.5</v>
      </c>
      <c r="X7" s="121">
        <v>95.2</v>
      </c>
      <c r="Y7" s="121">
        <v>102</v>
      </c>
      <c r="Z7" s="121">
        <v>110.5</v>
      </c>
      <c r="AA7" s="121">
        <v>127.5</v>
      </c>
      <c r="AB7" s="121">
        <v>170</v>
      </c>
      <c r="AC7" s="121">
        <v>72.25</v>
      </c>
      <c r="AD7" s="121">
        <v>81.599999999999994</v>
      </c>
      <c r="AE7" s="121">
        <v>102</v>
      </c>
      <c r="AF7" s="121">
        <v>110.5</v>
      </c>
      <c r="AG7" s="121">
        <v>127.5</v>
      </c>
      <c r="AH7" s="122">
        <f t="shared" ref="AH7:AH8" si="0">SUM(C7:AG7)</f>
        <v>3263.9999999999995</v>
      </c>
    </row>
    <row r="8" spans="1:35" ht="30" customHeight="1" thickTop="1" thickBot="1">
      <c r="B8" s="36" t="s">
        <v>57</v>
      </c>
      <c r="C8" s="121">
        <v>9.6</v>
      </c>
      <c r="D8" s="121">
        <v>12</v>
      </c>
      <c r="E8" s="121">
        <v>10.4</v>
      </c>
      <c r="F8" s="121">
        <v>8.8000000000000007</v>
      </c>
      <c r="G8" s="121">
        <v>7.2</v>
      </c>
      <c r="H8" s="121">
        <v>12</v>
      </c>
      <c r="I8" s="121">
        <v>9.6</v>
      </c>
      <c r="J8" s="121">
        <v>10.08</v>
      </c>
      <c r="K8" s="121">
        <v>9.2000000000000011</v>
      </c>
      <c r="L8" s="121">
        <v>7.04</v>
      </c>
      <c r="M8" s="121">
        <v>7.6000000000000005</v>
      </c>
      <c r="N8" s="121">
        <v>8.4</v>
      </c>
      <c r="O8" s="121">
        <v>8.9600000000000009</v>
      </c>
      <c r="P8" s="121">
        <v>9.6</v>
      </c>
      <c r="Q8" s="121">
        <v>10.4</v>
      </c>
      <c r="R8" s="121">
        <v>12</v>
      </c>
      <c r="S8" s="121">
        <v>16</v>
      </c>
      <c r="T8" s="121">
        <v>6.8</v>
      </c>
      <c r="U8" s="121">
        <v>7.68</v>
      </c>
      <c r="V8" s="121">
        <v>10</v>
      </c>
      <c r="W8" s="121">
        <v>10.4</v>
      </c>
      <c r="X8" s="121">
        <v>8.9600000000000009</v>
      </c>
      <c r="Y8" s="121">
        <v>9.6</v>
      </c>
      <c r="Z8" s="121">
        <v>10.4</v>
      </c>
      <c r="AA8" s="121">
        <v>12</v>
      </c>
      <c r="AB8" s="121">
        <v>16</v>
      </c>
      <c r="AC8" s="121">
        <v>6.8</v>
      </c>
      <c r="AD8" s="121">
        <v>7.68</v>
      </c>
      <c r="AE8" s="121">
        <v>9.6</v>
      </c>
      <c r="AF8" s="121">
        <v>10.4</v>
      </c>
      <c r="AG8" s="121">
        <v>12</v>
      </c>
      <c r="AH8" s="122">
        <f t="shared" si="0"/>
        <v>307.20000000000005</v>
      </c>
    </row>
    <row r="9" spans="1:35" ht="16.5" thickTop="1"/>
  </sheetData>
  <sheetProtection sheet="1" objects="1" scenarios="1" formatColumns="0" formatRows="0" insertColumns="0" insertRows="0" insertHyperlinks="0" deleteColumns="0" deleteRows="0" selectLockedCells="1" sort="0" autoFilter="0" pivotTables="0"/>
  <mergeCells count="7">
    <mergeCell ref="B4:L4"/>
    <mergeCell ref="M4:AG4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AY100"/>
  <sheetViews>
    <sheetView showGridLines="0" zoomScale="90" zoomScaleNormal="90" zoomScalePageLayoutView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6" sqref="B6"/>
    </sheetView>
  </sheetViews>
  <sheetFormatPr defaultColWidth="11" defaultRowHeight="15.75"/>
  <cols>
    <col min="1" max="1" width="2.125" style="6" customWidth="1"/>
    <col min="2" max="2" width="16.5" style="6" customWidth="1"/>
    <col min="3" max="3" width="11.75" style="6" customWidth="1"/>
    <col min="4" max="34" width="4.75" style="6" customWidth="1"/>
    <col min="35" max="35" width="11.375" style="6" customWidth="1"/>
    <col min="36" max="36" width="5.125" style="6" customWidth="1"/>
    <col min="37" max="37" width="11" style="6"/>
    <col min="38" max="16384" width="11" style="68"/>
  </cols>
  <sheetData>
    <row r="1" spans="1:51" s="72" customFormat="1" ht="39" customHeight="1">
      <c r="A1" s="89"/>
      <c r="B1" s="89"/>
      <c r="C1" s="89"/>
      <c r="D1" s="96"/>
      <c r="E1" s="96"/>
      <c r="F1" s="96"/>
      <c r="G1" s="96"/>
      <c r="H1" s="96"/>
      <c r="I1" s="96"/>
      <c r="J1" s="96"/>
      <c r="K1" s="96"/>
      <c r="L1" s="96"/>
      <c r="M1" s="96"/>
      <c r="N1" s="7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</row>
    <row r="2" spans="1:51" s="73" customFormat="1" ht="30" customHeight="1">
      <c r="A2" s="2"/>
      <c r="B2" s="2"/>
      <c r="C2" s="2"/>
      <c r="D2" s="2"/>
      <c r="E2" s="3"/>
      <c r="F2" s="4"/>
      <c r="G2" s="4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51" ht="3.75" customHeight="1">
      <c r="E3" s="8"/>
      <c r="F3" s="9"/>
      <c r="G3" s="9"/>
      <c r="H3" s="9"/>
      <c r="I3" s="9"/>
      <c r="J3" s="10"/>
      <c r="K3" s="10"/>
      <c r="L3" s="10"/>
      <c r="M3" s="10"/>
      <c r="N3" s="10"/>
      <c r="O3" s="10"/>
      <c r="P3" s="10"/>
      <c r="Q3" s="10"/>
      <c r="R3" s="10"/>
    </row>
    <row r="4" spans="1:51" s="119" customFormat="1" ht="30.75" customHeight="1" thickBot="1">
      <c r="A4" s="116"/>
      <c r="B4" s="120" t="str">
        <f>CONCATENATE(CAD!$F$12," - ",CAD!$F$6," / ",CAD!$F$9)</f>
        <v>Hospital Exemplo - Janeiro / 2018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6"/>
      <c r="AI4" s="116"/>
      <c r="AJ4" s="116"/>
      <c r="AK4" s="116"/>
    </row>
    <row r="5" spans="1:51" s="86" customFormat="1" ht="30" customHeight="1" thickTop="1" thickBot="1">
      <c r="A5" s="111"/>
      <c r="B5" s="36" t="s">
        <v>222</v>
      </c>
      <c r="C5" s="110" t="s">
        <v>250</v>
      </c>
      <c r="D5" s="110">
        <v>1</v>
      </c>
      <c r="E5" s="110">
        <v>2</v>
      </c>
      <c r="F5" s="110">
        <v>3</v>
      </c>
      <c r="G5" s="110">
        <v>4</v>
      </c>
      <c r="H5" s="110">
        <v>5</v>
      </c>
      <c r="I5" s="110">
        <v>6</v>
      </c>
      <c r="J5" s="110">
        <v>7</v>
      </c>
      <c r="K5" s="110">
        <v>8</v>
      </c>
      <c r="L5" s="110">
        <v>9</v>
      </c>
      <c r="M5" s="110">
        <v>10</v>
      </c>
      <c r="N5" s="110">
        <v>11</v>
      </c>
      <c r="O5" s="110">
        <v>12</v>
      </c>
      <c r="P5" s="110">
        <v>13</v>
      </c>
      <c r="Q5" s="110">
        <v>14</v>
      </c>
      <c r="R5" s="110">
        <v>15</v>
      </c>
      <c r="S5" s="110">
        <v>16</v>
      </c>
      <c r="T5" s="110">
        <v>17</v>
      </c>
      <c r="U5" s="110">
        <v>18</v>
      </c>
      <c r="V5" s="110">
        <v>19</v>
      </c>
      <c r="W5" s="110">
        <v>20</v>
      </c>
      <c r="X5" s="110">
        <v>21</v>
      </c>
      <c r="Y5" s="110">
        <v>22</v>
      </c>
      <c r="Z5" s="110">
        <v>23</v>
      </c>
      <c r="AA5" s="110">
        <v>24</v>
      </c>
      <c r="AB5" s="110">
        <v>25</v>
      </c>
      <c r="AC5" s="110">
        <v>26</v>
      </c>
      <c r="AD5" s="110">
        <v>27</v>
      </c>
      <c r="AE5" s="110">
        <v>28</v>
      </c>
      <c r="AF5" s="110">
        <v>29</v>
      </c>
      <c r="AG5" s="110">
        <v>30</v>
      </c>
      <c r="AH5" s="110">
        <v>31</v>
      </c>
      <c r="AI5" s="110" t="s">
        <v>32</v>
      </c>
      <c r="AJ5" s="111"/>
      <c r="AK5" s="111"/>
      <c r="AN5" s="86" t="s">
        <v>222</v>
      </c>
      <c r="AO5" s="86" t="s">
        <v>109</v>
      </c>
      <c r="AP5" s="86" t="s">
        <v>109</v>
      </c>
      <c r="AR5" s="86" t="s">
        <v>124</v>
      </c>
      <c r="AS5" s="86" t="s">
        <v>120</v>
      </c>
      <c r="AT5" s="86" t="s">
        <v>125</v>
      </c>
      <c r="AU5" s="86" t="s">
        <v>222</v>
      </c>
    </row>
    <row r="6" spans="1:51" ht="30" customHeight="1" thickTop="1">
      <c r="B6" s="92" t="s">
        <v>128</v>
      </c>
      <c r="C6" s="128">
        <v>5</v>
      </c>
      <c r="D6" s="127">
        <v>5</v>
      </c>
      <c r="E6" s="127">
        <v>2</v>
      </c>
      <c r="F6" s="127">
        <v>30</v>
      </c>
      <c r="G6" s="127">
        <v>8</v>
      </c>
      <c r="H6" s="127">
        <v>7</v>
      </c>
      <c r="I6" s="127">
        <v>6</v>
      </c>
      <c r="J6" s="127">
        <v>2</v>
      </c>
      <c r="K6" s="127">
        <v>6</v>
      </c>
      <c r="L6" s="127">
        <v>3</v>
      </c>
      <c r="M6" s="127">
        <v>5</v>
      </c>
      <c r="N6" s="127">
        <v>6</v>
      </c>
      <c r="O6" s="127">
        <v>1</v>
      </c>
      <c r="P6" s="127">
        <v>6</v>
      </c>
      <c r="Q6" s="127">
        <v>2</v>
      </c>
      <c r="R6" s="127">
        <v>4</v>
      </c>
      <c r="S6" s="127">
        <v>9</v>
      </c>
      <c r="T6" s="127">
        <v>5</v>
      </c>
      <c r="U6" s="127">
        <v>12</v>
      </c>
      <c r="V6" s="127">
        <v>55</v>
      </c>
      <c r="W6" s="127">
        <v>3</v>
      </c>
      <c r="X6" s="127">
        <v>5</v>
      </c>
      <c r="Y6" s="127">
        <v>8</v>
      </c>
      <c r="Z6" s="127">
        <v>6</v>
      </c>
      <c r="AA6" s="127">
        <v>4</v>
      </c>
      <c r="AB6" s="127">
        <v>2</v>
      </c>
      <c r="AC6" s="127">
        <v>6</v>
      </c>
      <c r="AD6" s="127">
        <v>4</v>
      </c>
      <c r="AE6" s="127">
        <v>2</v>
      </c>
      <c r="AF6" s="127">
        <v>7</v>
      </c>
      <c r="AG6" s="127">
        <v>8</v>
      </c>
      <c r="AH6" s="127">
        <v>8</v>
      </c>
      <c r="AI6" s="129">
        <f>C6*SUM(D6:AH6)</f>
        <v>1185</v>
      </c>
      <c r="AN6" s="68" t="str">
        <f>B6</f>
        <v>abacavir</v>
      </c>
      <c r="AO6" s="74">
        <f>SUM(D6:AH6)</f>
        <v>237</v>
      </c>
      <c r="AP6" s="74">
        <f>COUNTIF($AO$6:AO6,$AO6)</f>
        <v>1</v>
      </c>
      <c r="AQ6" s="74">
        <f>SUM(AO6,SUM(AP6)/100)</f>
        <v>237.01</v>
      </c>
      <c r="AR6" s="75">
        <f>RANK($C6,$C$6:$C$100)</f>
        <v>95</v>
      </c>
      <c r="AS6" s="74">
        <f>RANK(AQ6,$AQ$6:$AQ$100)</f>
        <v>33</v>
      </c>
      <c r="AT6" s="68">
        <v>1</v>
      </c>
      <c r="AU6" s="68" t="str">
        <f>AN6</f>
        <v>abacavir</v>
      </c>
      <c r="AX6" s="95"/>
      <c r="AY6" s="95"/>
    </row>
    <row r="7" spans="1:51" ht="30" customHeight="1">
      <c r="B7" s="92" t="s">
        <v>129</v>
      </c>
      <c r="C7" s="128">
        <v>7.25</v>
      </c>
      <c r="D7" s="127">
        <v>2</v>
      </c>
      <c r="E7" s="127">
        <v>6</v>
      </c>
      <c r="F7" s="127">
        <v>3</v>
      </c>
      <c r="G7" s="127">
        <v>5</v>
      </c>
      <c r="H7" s="127">
        <v>6</v>
      </c>
      <c r="I7" s="127">
        <v>1</v>
      </c>
      <c r="J7" s="127">
        <v>6</v>
      </c>
      <c r="K7" s="127">
        <v>2</v>
      </c>
      <c r="L7" s="127">
        <v>4</v>
      </c>
      <c r="M7" s="127">
        <v>9</v>
      </c>
      <c r="N7" s="127">
        <v>5</v>
      </c>
      <c r="O7" s="127">
        <v>12</v>
      </c>
      <c r="P7" s="127">
        <v>55</v>
      </c>
      <c r="Q7" s="127">
        <v>8</v>
      </c>
      <c r="R7" s="127">
        <v>7</v>
      </c>
      <c r="S7" s="127">
        <v>6</v>
      </c>
      <c r="T7" s="127">
        <v>2</v>
      </c>
      <c r="U7" s="127">
        <v>6</v>
      </c>
      <c r="V7" s="127">
        <v>3</v>
      </c>
      <c r="W7" s="127">
        <v>5</v>
      </c>
      <c r="X7" s="127">
        <v>5</v>
      </c>
      <c r="Y7" s="127">
        <v>2</v>
      </c>
      <c r="Z7" s="127">
        <v>30</v>
      </c>
      <c r="AA7" s="127">
        <v>8</v>
      </c>
      <c r="AB7" s="127">
        <v>7</v>
      </c>
      <c r="AC7" s="127">
        <v>6</v>
      </c>
      <c r="AD7" s="127">
        <v>2</v>
      </c>
      <c r="AE7" s="127">
        <v>6</v>
      </c>
      <c r="AF7" s="127">
        <v>3</v>
      </c>
      <c r="AG7" s="127">
        <v>5</v>
      </c>
      <c r="AH7" s="127">
        <v>4</v>
      </c>
      <c r="AI7" s="129">
        <f t="shared" ref="AI7:AI24" si="0">C7*SUM(D7:AH7)</f>
        <v>1674.75</v>
      </c>
      <c r="AN7" s="68" t="str">
        <f t="shared" ref="AN7:AN70" si="1">B7</f>
        <v>acetazolamida</v>
      </c>
      <c r="AO7" s="74">
        <f t="shared" ref="AO7:AO70" si="2">SUM(D7:AH7)</f>
        <v>231</v>
      </c>
      <c r="AP7" s="74">
        <f>COUNTIF($AO$6:AO7,$AO7)</f>
        <v>1</v>
      </c>
      <c r="AQ7" s="74">
        <f t="shared" ref="AQ7:AQ70" si="3">SUM(AO7,SUM(AP7)/100)</f>
        <v>231.01</v>
      </c>
      <c r="AR7" s="75">
        <f t="shared" ref="AR7:AR70" si="4">RANK($C7,$C$6:$C$100)</f>
        <v>82</v>
      </c>
      <c r="AS7" s="74">
        <f t="shared" ref="AS7:AS70" si="5">RANK(AQ7,$AQ$6:$AQ$100)</f>
        <v>44</v>
      </c>
      <c r="AT7" s="68">
        <v>2</v>
      </c>
      <c r="AU7" s="68" t="str">
        <f t="shared" ref="AU7:AU70" si="6">AN7</f>
        <v>acetazolamida</v>
      </c>
      <c r="AX7" s="95"/>
      <c r="AY7" s="95"/>
    </row>
    <row r="8" spans="1:51" ht="30" customHeight="1">
      <c r="B8" s="92" t="s">
        <v>130</v>
      </c>
      <c r="C8" s="128">
        <v>8.25</v>
      </c>
      <c r="D8" s="127">
        <v>6</v>
      </c>
      <c r="E8" s="127">
        <v>2</v>
      </c>
      <c r="F8" s="127">
        <v>6</v>
      </c>
      <c r="G8" s="127">
        <v>3</v>
      </c>
      <c r="H8" s="127">
        <v>5</v>
      </c>
      <c r="I8" s="127">
        <v>6</v>
      </c>
      <c r="J8" s="127">
        <v>1</v>
      </c>
      <c r="K8" s="127">
        <v>6</v>
      </c>
      <c r="L8" s="127">
        <v>2</v>
      </c>
      <c r="M8" s="127">
        <v>4</v>
      </c>
      <c r="N8" s="127">
        <v>9</v>
      </c>
      <c r="O8" s="127">
        <v>5</v>
      </c>
      <c r="P8" s="127">
        <v>12</v>
      </c>
      <c r="Q8" s="127">
        <v>55</v>
      </c>
      <c r="R8" s="127">
        <v>6</v>
      </c>
      <c r="S8" s="127">
        <v>3</v>
      </c>
      <c r="T8" s="127">
        <v>5</v>
      </c>
      <c r="U8" s="127">
        <v>5</v>
      </c>
      <c r="V8" s="127">
        <v>2</v>
      </c>
      <c r="W8" s="127">
        <v>20</v>
      </c>
      <c r="X8" s="127">
        <v>2</v>
      </c>
      <c r="Y8" s="127">
        <v>6</v>
      </c>
      <c r="Z8" s="127">
        <v>3</v>
      </c>
      <c r="AA8" s="127">
        <v>5</v>
      </c>
      <c r="AB8" s="127">
        <v>5</v>
      </c>
      <c r="AC8" s="127">
        <v>2</v>
      </c>
      <c r="AD8" s="127">
        <v>30</v>
      </c>
      <c r="AE8" s="127">
        <v>8</v>
      </c>
      <c r="AF8" s="127">
        <v>7</v>
      </c>
      <c r="AG8" s="127">
        <v>6</v>
      </c>
      <c r="AH8" s="127">
        <v>20</v>
      </c>
      <c r="AI8" s="129">
        <f t="shared" si="0"/>
        <v>2120.25</v>
      </c>
      <c r="AN8" s="68" t="str">
        <f t="shared" si="1"/>
        <v>aciclovir</v>
      </c>
      <c r="AO8" s="74">
        <f t="shared" si="2"/>
        <v>257</v>
      </c>
      <c r="AP8" s="74">
        <f>COUNTIF($AO$6:AO8,$AO8)</f>
        <v>1</v>
      </c>
      <c r="AQ8" s="74">
        <f t="shared" si="3"/>
        <v>257.01</v>
      </c>
      <c r="AR8" s="75">
        <f t="shared" si="4"/>
        <v>73</v>
      </c>
      <c r="AS8" s="74">
        <f t="shared" si="5"/>
        <v>17</v>
      </c>
      <c r="AT8" s="68">
        <v>3</v>
      </c>
      <c r="AU8" s="68" t="str">
        <f t="shared" si="6"/>
        <v>aciclovir</v>
      </c>
      <c r="AX8" s="95"/>
      <c r="AY8" s="95"/>
    </row>
    <row r="9" spans="1:51" ht="30" customHeight="1">
      <c r="B9" s="92" t="s">
        <v>131</v>
      </c>
      <c r="C9" s="128">
        <v>5.15</v>
      </c>
      <c r="D9" s="127">
        <v>5</v>
      </c>
      <c r="E9" s="127">
        <v>2</v>
      </c>
      <c r="F9" s="127">
        <v>2</v>
      </c>
      <c r="G9" s="127">
        <v>6</v>
      </c>
      <c r="H9" s="127">
        <v>3</v>
      </c>
      <c r="I9" s="127">
        <v>5</v>
      </c>
      <c r="J9" s="127">
        <v>6</v>
      </c>
      <c r="K9" s="127">
        <v>1</v>
      </c>
      <c r="L9" s="127">
        <v>6</v>
      </c>
      <c r="M9" s="127">
        <v>2</v>
      </c>
      <c r="N9" s="127">
        <v>4</v>
      </c>
      <c r="O9" s="127">
        <v>9</v>
      </c>
      <c r="P9" s="127">
        <v>5</v>
      </c>
      <c r="Q9" s="127">
        <v>12</v>
      </c>
      <c r="R9" s="127">
        <v>55</v>
      </c>
      <c r="S9" s="127">
        <v>6</v>
      </c>
      <c r="T9" s="127">
        <v>2</v>
      </c>
      <c r="U9" s="127">
        <v>6</v>
      </c>
      <c r="V9" s="127">
        <v>3</v>
      </c>
      <c r="W9" s="127">
        <v>5</v>
      </c>
      <c r="X9" s="127">
        <v>5</v>
      </c>
      <c r="Y9" s="127">
        <v>2</v>
      </c>
      <c r="Z9" s="127">
        <v>30</v>
      </c>
      <c r="AA9" s="127">
        <v>8</v>
      </c>
      <c r="AB9" s="127">
        <v>7</v>
      </c>
      <c r="AC9" s="127">
        <v>6</v>
      </c>
      <c r="AD9" s="127">
        <v>2</v>
      </c>
      <c r="AE9" s="127">
        <v>6</v>
      </c>
      <c r="AF9" s="127">
        <v>3</v>
      </c>
      <c r="AG9" s="127">
        <v>5</v>
      </c>
      <c r="AH9" s="127">
        <v>8</v>
      </c>
      <c r="AI9" s="129">
        <f t="shared" si="0"/>
        <v>1169.0500000000002</v>
      </c>
      <c r="AN9" s="68" t="str">
        <f t="shared" si="1"/>
        <v>adapaleno</v>
      </c>
      <c r="AO9" s="74">
        <f t="shared" si="2"/>
        <v>227</v>
      </c>
      <c r="AP9" s="74">
        <f>COUNTIF($AO$6:AO9,$AO9)</f>
        <v>1</v>
      </c>
      <c r="AQ9" s="74">
        <f t="shared" si="3"/>
        <v>227.01</v>
      </c>
      <c r="AR9" s="75">
        <f t="shared" si="4"/>
        <v>94</v>
      </c>
      <c r="AS9" s="74">
        <f t="shared" si="5"/>
        <v>55</v>
      </c>
      <c r="AT9" s="68">
        <v>4</v>
      </c>
      <c r="AU9" s="68" t="str">
        <f t="shared" si="6"/>
        <v>adapaleno</v>
      </c>
      <c r="AX9" s="95"/>
      <c r="AY9" s="95"/>
    </row>
    <row r="10" spans="1:51" ht="30" customHeight="1">
      <c r="B10" s="92" t="s">
        <v>132</v>
      </c>
      <c r="C10" s="128">
        <v>7.4675000000000002</v>
      </c>
      <c r="D10" s="127">
        <v>6</v>
      </c>
      <c r="E10" s="127">
        <v>2</v>
      </c>
      <c r="F10" s="127">
        <v>6</v>
      </c>
      <c r="G10" s="127">
        <v>2</v>
      </c>
      <c r="H10" s="127">
        <v>6</v>
      </c>
      <c r="I10" s="127">
        <v>3</v>
      </c>
      <c r="J10" s="127">
        <v>5</v>
      </c>
      <c r="K10" s="127">
        <v>6</v>
      </c>
      <c r="L10" s="127">
        <v>1</v>
      </c>
      <c r="M10" s="127">
        <v>6</v>
      </c>
      <c r="N10" s="127">
        <v>2</v>
      </c>
      <c r="O10" s="127">
        <v>4</v>
      </c>
      <c r="P10" s="127">
        <v>9</v>
      </c>
      <c r="Q10" s="127">
        <v>5</v>
      </c>
      <c r="R10" s="127">
        <v>12</v>
      </c>
      <c r="S10" s="127">
        <v>55</v>
      </c>
      <c r="T10" s="127">
        <v>5</v>
      </c>
      <c r="U10" s="127">
        <v>5</v>
      </c>
      <c r="V10" s="127">
        <v>2</v>
      </c>
      <c r="W10" s="127">
        <v>20</v>
      </c>
      <c r="X10" s="127">
        <v>2</v>
      </c>
      <c r="Y10" s="127">
        <v>6</v>
      </c>
      <c r="Z10" s="127">
        <v>3</v>
      </c>
      <c r="AA10" s="127">
        <v>5</v>
      </c>
      <c r="AB10" s="127">
        <v>5</v>
      </c>
      <c r="AC10" s="127">
        <v>2</v>
      </c>
      <c r="AD10" s="127">
        <v>30</v>
      </c>
      <c r="AE10" s="127">
        <v>8</v>
      </c>
      <c r="AF10" s="127">
        <v>7</v>
      </c>
      <c r="AG10" s="127">
        <v>6</v>
      </c>
      <c r="AH10" s="127">
        <v>2</v>
      </c>
      <c r="AI10" s="129">
        <f t="shared" si="0"/>
        <v>1777.2650000000001</v>
      </c>
      <c r="AN10" s="68" t="str">
        <f t="shared" si="1"/>
        <v>adenosina</v>
      </c>
      <c r="AO10" s="74">
        <f t="shared" si="2"/>
        <v>238</v>
      </c>
      <c r="AP10" s="74">
        <f>COUNTIF($AO$6:AO10,$AO10)</f>
        <v>1</v>
      </c>
      <c r="AQ10" s="74">
        <f t="shared" si="3"/>
        <v>238.01</v>
      </c>
      <c r="AR10" s="75">
        <f t="shared" si="4"/>
        <v>80</v>
      </c>
      <c r="AS10" s="74">
        <f t="shared" si="5"/>
        <v>32</v>
      </c>
      <c r="AT10" s="68">
        <v>5</v>
      </c>
      <c r="AU10" s="68" t="str">
        <f t="shared" si="6"/>
        <v>adenosina</v>
      </c>
      <c r="AX10" s="95"/>
      <c r="AY10" s="95"/>
    </row>
    <row r="11" spans="1:51" ht="30" customHeight="1">
      <c r="B11" s="92" t="s">
        <v>133</v>
      </c>
      <c r="C11" s="128">
        <v>8.4975000000000005</v>
      </c>
      <c r="D11" s="127">
        <v>1</v>
      </c>
      <c r="E11" s="127">
        <v>1</v>
      </c>
      <c r="F11" s="127">
        <v>1</v>
      </c>
      <c r="G11" s="127">
        <v>2</v>
      </c>
      <c r="H11" s="127">
        <v>6</v>
      </c>
      <c r="I11" s="127">
        <v>3</v>
      </c>
      <c r="J11" s="127">
        <v>5</v>
      </c>
      <c r="K11" s="127">
        <v>6</v>
      </c>
      <c r="L11" s="127">
        <v>1</v>
      </c>
      <c r="M11" s="127">
        <v>6</v>
      </c>
      <c r="N11" s="127">
        <v>2</v>
      </c>
      <c r="O11" s="127">
        <v>4</v>
      </c>
      <c r="P11" s="127">
        <v>9</v>
      </c>
      <c r="Q11" s="127">
        <v>5</v>
      </c>
      <c r="R11" s="127">
        <v>12</v>
      </c>
      <c r="S11" s="127">
        <v>55</v>
      </c>
      <c r="T11" s="127">
        <v>1</v>
      </c>
      <c r="U11" s="127">
        <v>1</v>
      </c>
      <c r="V11" s="127">
        <v>1</v>
      </c>
      <c r="W11" s="127">
        <v>1</v>
      </c>
      <c r="X11" s="127">
        <v>1</v>
      </c>
      <c r="Y11" s="127">
        <v>1</v>
      </c>
      <c r="Z11" s="127">
        <v>1</v>
      </c>
      <c r="AA11" s="127">
        <v>1</v>
      </c>
      <c r="AB11" s="127">
        <v>1</v>
      </c>
      <c r="AC11" s="127">
        <v>1</v>
      </c>
      <c r="AD11" s="127">
        <v>1</v>
      </c>
      <c r="AE11" s="127">
        <v>1</v>
      </c>
      <c r="AF11" s="127">
        <v>1</v>
      </c>
      <c r="AG11" s="127"/>
      <c r="AH11" s="127"/>
      <c r="AI11" s="129">
        <f t="shared" si="0"/>
        <v>1121.67</v>
      </c>
      <c r="AN11" s="68" t="str">
        <f t="shared" si="1"/>
        <v>agomelatina</v>
      </c>
      <c r="AO11" s="74">
        <f t="shared" si="2"/>
        <v>132</v>
      </c>
      <c r="AP11" s="74">
        <f>COUNTIF($AO$6:AO11,$AO11)</f>
        <v>1</v>
      </c>
      <c r="AQ11" s="74">
        <f t="shared" si="3"/>
        <v>132.01</v>
      </c>
      <c r="AR11" s="75">
        <f t="shared" si="4"/>
        <v>70</v>
      </c>
      <c r="AS11" s="74">
        <f t="shared" si="5"/>
        <v>89</v>
      </c>
      <c r="AT11" s="68">
        <v>6</v>
      </c>
      <c r="AU11" s="68" t="str">
        <f t="shared" si="6"/>
        <v>agomelatina</v>
      </c>
      <c r="AX11" s="95"/>
      <c r="AY11" s="95"/>
    </row>
    <row r="12" spans="1:51" ht="30" customHeight="1">
      <c r="B12" s="92" t="s">
        <v>134</v>
      </c>
      <c r="C12" s="128">
        <v>5.3045000000000009</v>
      </c>
      <c r="D12" s="127">
        <v>3</v>
      </c>
      <c r="E12" s="127">
        <v>1</v>
      </c>
      <c r="F12" s="127">
        <v>2</v>
      </c>
      <c r="G12" s="127">
        <v>3</v>
      </c>
      <c r="H12" s="127">
        <v>2</v>
      </c>
      <c r="I12" s="127">
        <v>6</v>
      </c>
      <c r="J12" s="127">
        <v>3</v>
      </c>
      <c r="K12" s="127">
        <v>5</v>
      </c>
      <c r="L12" s="127">
        <v>6</v>
      </c>
      <c r="M12" s="127">
        <v>1</v>
      </c>
      <c r="N12" s="127">
        <v>6</v>
      </c>
      <c r="O12" s="127">
        <v>2</v>
      </c>
      <c r="P12" s="127">
        <v>4</v>
      </c>
      <c r="Q12" s="127">
        <v>9</v>
      </c>
      <c r="R12" s="127">
        <v>5</v>
      </c>
      <c r="S12" s="127">
        <v>12</v>
      </c>
      <c r="T12" s="127">
        <v>55</v>
      </c>
      <c r="U12" s="127">
        <v>3</v>
      </c>
      <c r="V12" s="127">
        <v>1</v>
      </c>
      <c r="W12" s="127">
        <v>2</v>
      </c>
      <c r="X12" s="127">
        <v>3</v>
      </c>
      <c r="Y12" s="127">
        <v>3</v>
      </c>
      <c r="Z12" s="127">
        <v>6</v>
      </c>
      <c r="AA12" s="127">
        <v>7</v>
      </c>
      <c r="AB12" s="127">
        <v>2</v>
      </c>
      <c r="AC12" s="127">
        <v>9</v>
      </c>
      <c r="AD12" s="127">
        <v>4</v>
      </c>
      <c r="AE12" s="127">
        <v>7</v>
      </c>
      <c r="AF12" s="127">
        <v>2</v>
      </c>
      <c r="AG12" s="127">
        <v>9</v>
      </c>
      <c r="AH12" s="127">
        <v>3</v>
      </c>
      <c r="AI12" s="129">
        <f t="shared" si="0"/>
        <v>986.63700000000017</v>
      </c>
      <c r="AN12" s="68" t="str">
        <f t="shared" si="1"/>
        <v>albendazol</v>
      </c>
      <c r="AO12" s="74">
        <f t="shared" si="2"/>
        <v>186</v>
      </c>
      <c r="AP12" s="74">
        <f>COUNTIF($AO$6:AO12,$AO12)</f>
        <v>1</v>
      </c>
      <c r="AQ12" s="74">
        <f t="shared" si="3"/>
        <v>186.01</v>
      </c>
      <c r="AR12" s="75">
        <f t="shared" si="4"/>
        <v>93</v>
      </c>
      <c r="AS12" s="74">
        <f t="shared" si="5"/>
        <v>75</v>
      </c>
      <c r="AT12" s="68">
        <v>7</v>
      </c>
      <c r="AU12" s="68" t="str">
        <f t="shared" si="6"/>
        <v>albendazol</v>
      </c>
      <c r="AX12" s="95"/>
      <c r="AY12" s="95"/>
    </row>
    <row r="13" spans="1:51" ht="30" customHeight="1">
      <c r="B13" s="92" t="s">
        <v>135</v>
      </c>
      <c r="C13" s="128">
        <v>7.6915250000000004</v>
      </c>
      <c r="D13" s="127">
        <v>5</v>
      </c>
      <c r="E13" s="127">
        <v>2</v>
      </c>
      <c r="F13" s="127">
        <v>30</v>
      </c>
      <c r="G13" s="127">
        <v>8</v>
      </c>
      <c r="H13" s="127">
        <v>7</v>
      </c>
      <c r="I13" s="127">
        <v>2</v>
      </c>
      <c r="J13" s="127">
        <v>6</v>
      </c>
      <c r="K13" s="127">
        <v>3</v>
      </c>
      <c r="L13" s="127">
        <v>5</v>
      </c>
      <c r="M13" s="127">
        <v>6</v>
      </c>
      <c r="N13" s="127">
        <v>1</v>
      </c>
      <c r="O13" s="127">
        <v>6</v>
      </c>
      <c r="P13" s="127">
        <v>2</v>
      </c>
      <c r="Q13" s="127">
        <v>4</v>
      </c>
      <c r="R13" s="127">
        <v>9</v>
      </c>
      <c r="S13" s="127">
        <v>5</v>
      </c>
      <c r="T13" s="127">
        <v>12</v>
      </c>
      <c r="U13" s="127">
        <v>55</v>
      </c>
      <c r="V13" s="127">
        <v>3</v>
      </c>
      <c r="W13" s="127">
        <v>5</v>
      </c>
      <c r="X13" s="127">
        <v>5</v>
      </c>
      <c r="Y13" s="127">
        <v>2</v>
      </c>
      <c r="Z13" s="127">
        <v>30</v>
      </c>
      <c r="AA13" s="127">
        <v>8</v>
      </c>
      <c r="AB13" s="127">
        <v>7</v>
      </c>
      <c r="AC13" s="127">
        <v>6</v>
      </c>
      <c r="AD13" s="127">
        <v>2</v>
      </c>
      <c r="AE13" s="127">
        <v>6</v>
      </c>
      <c r="AF13" s="127">
        <v>3</v>
      </c>
      <c r="AG13" s="127">
        <v>5</v>
      </c>
      <c r="AH13" s="127">
        <v>8</v>
      </c>
      <c r="AI13" s="129">
        <f t="shared" si="0"/>
        <v>1984.41345</v>
      </c>
      <c r="AN13" s="68" t="str">
        <f t="shared" si="1"/>
        <v>alcaftadina</v>
      </c>
      <c r="AO13" s="74">
        <f t="shared" si="2"/>
        <v>258</v>
      </c>
      <c r="AP13" s="74">
        <f>COUNTIF($AO$6:AO13,$AO13)</f>
        <v>1</v>
      </c>
      <c r="AQ13" s="74">
        <f t="shared" si="3"/>
        <v>258.01</v>
      </c>
      <c r="AR13" s="75">
        <f t="shared" si="4"/>
        <v>78</v>
      </c>
      <c r="AS13" s="74">
        <f t="shared" si="5"/>
        <v>11</v>
      </c>
      <c r="AT13" s="68">
        <v>8</v>
      </c>
      <c r="AU13" s="68" t="str">
        <f t="shared" si="6"/>
        <v>alcaftadina</v>
      </c>
      <c r="AX13" s="95"/>
      <c r="AY13" s="95"/>
    </row>
    <row r="14" spans="1:51" ht="30" customHeight="1">
      <c r="B14" s="92" t="s">
        <v>136</v>
      </c>
      <c r="C14" s="128">
        <v>8.7524250000000006</v>
      </c>
      <c r="D14" s="127">
        <v>6</v>
      </c>
      <c r="E14" s="127">
        <v>2</v>
      </c>
      <c r="F14" s="127">
        <v>6</v>
      </c>
      <c r="G14" s="127">
        <v>3</v>
      </c>
      <c r="H14" s="127">
        <v>5</v>
      </c>
      <c r="I14" s="127">
        <v>5</v>
      </c>
      <c r="J14" s="127">
        <v>2</v>
      </c>
      <c r="K14" s="127">
        <v>6</v>
      </c>
      <c r="L14" s="127">
        <v>3</v>
      </c>
      <c r="M14" s="127">
        <v>5</v>
      </c>
      <c r="N14" s="127">
        <v>6</v>
      </c>
      <c r="O14" s="127">
        <v>1</v>
      </c>
      <c r="P14" s="127">
        <v>6</v>
      </c>
      <c r="Q14" s="127">
        <v>2</v>
      </c>
      <c r="R14" s="127">
        <v>4</v>
      </c>
      <c r="S14" s="127">
        <v>9</v>
      </c>
      <c r="T14" s="127">
        <v>5</v>
      </c>
      <c r="U14" s="127">
        <v>12</v>
      </c>
      <c r="V14" s="127">
        <v>55</v>
      </c>
      <c r="W14" s="127">
        <v>20</v>
      </c>
      <c r="X14" s="127">
        <v>2</v>
      </c>
      <c r="Y14" s="127">
        <v>6</v>
      </c>
      <c r="Z14" s="127">
        <v>3</v>
      </c>
      <c r="AA14" s="127">
        <v>5</v>
      </c>
      <c r="AB14" s="127">
        <v>5</v>
      </c>
      <c r="AC14" s="127">
        <v>2</v>
      </c>
      <c r="AD14" s="127">
        <v>30</v>
      </c>
      <c r="AE14" s="127">
        <v>8</v>
      </c>
      <c r="AF14" s="127">
        <v>7</v>
      </c>
      <c r="AG14" s="127">
        <v>6</v>
      </c>
      <c r="AH14" s="127">
        <v>2</v>
      </c>
      <c r="AI14" s="129">
        <f t="shared" si="0"/>
        <v>2091.8295750000002</v>
      </c>
      <c r="AN14" s="68" t="str">
        <f t="shared" si="1"/>
        <v>benzilpenicilina</v>
      </c>
      <c r="AO14" s="74">
        <f t="shared" si="2"/>
        <v>239</v>
      </c>
      <c r="AP14" s="74">
        <f>COUNTIF($AO$6:AO14,$AO14)</f>
        <v>1</v>
      </c>
      <c r="AQ14" s="74">
        <f t="shared" si="3"/>
        <v>239.01</v>
      </c>
      <c r="AR14" s="75">
        <f t="shared" si="4"/>
        <v>67</v>
      </c>
      <c r="AS14" s="74">
        <f t="shared" si="5"/>
        <v>28</v>
      </c>
      <c r="AT14" s="68">
        <v>9</v>
      </c>
      <c r="AU14" s="68" t="str">
        <f t="shared" si="6"/>
        <v>benzilpenicilina</v>
      </c>
      <c r="AX14" s="95"/>
      <c r="AY14" s="95"/>
    </row>
    <row r="15" spans="1:51" ht="30" customHeight="1">
      <c r="B15" s="92" t="s">
        <v>137</v>
      </c>
      <c r="C15" s="128">
        <v>5.4636350000000009</v>
      </c>
      <c r="D15" s="127">
        <v>5</v>
      </c>
      <c r="E15" s="127">
        <v>2</v>
      </c>
      <c r="F15" s="127">
        <v>30</v>
      </c>
      <c r="G15" s="127">
        <v>8</v>
      </c>
      <c r="H15" s="127">
        <v>7</v>
      </c>
      <c r="I15" s="127">
        <v>6</v>
      </c>
      <c r="J15" s="127">
        <v>2</v>
      </c>
      <c r="K15" s="127">
        <v>2</v>
      </c>
      <c r="L15" s="127">
        <v>6</v>
      </c>
      <c r="M15" s="127">
        <v>3</v>
      </c>
      <c r="N15" s="127">
        <v>5</v>
      </c>
      <c r="O15" s="127">
        <v>6</v>
      </c>
      <c r="P15" s="127">
        <v>1</v>
      </c>
      <c r="Q15" s="127">
        <v>6</v>
      </c>
      <c r="R15" s="127">
        <v>2</v>
      </c>
      <c r="S15" s="127">
        <v>4</v>
      </c>
      <c r="T15" s="127">
        <v>9</v>
      </c>
      <c r="U15" s="127">
        <v>5</v>
      </c>
      <c r="V15" s="127">
        <v>12</v>
      </c>
      <c r="W15" s="127">
        <v>55</v>
      </c>
      <c r="X15" s="127">
        <v>5</v>
      </c>
      <c r="Y15" s="127">
        <v>8</v>
      </c>
      <c r="Z15" s="127">
        <v>6</v>
      </c>
      <c r="AA15" s="127">
        <v>4</v>
      </c>
      <c r="AB15" s="127">
        <v>2</v>
      </c>
      <c r="AC15" s="127">
        <v>6</v>
      </c>
      <c r="AD15" s="127">
        <v>4</v>
      </c>
      <c r="AE15" s="127">
        <v>2</v>
      </c>
      <c r="AF15" s="127">
        <v>7</v>
      </c>
      <c r="AG15" s="127">
        <v>8</v>
      </c>
      <c r="AH15" s="127">
        <v>4</v>
      </c>
      <c r="AI15" s="129">
        <f t="shared" si="0"/>
        <v>1267.5633200000002</v>
      </c>
      <c r="AN15" s="68" t="str">
        <f t="shared" si="1"/>
        <v>benzoato</v>
      </c>
      <c r="AO15" s="74">
        <f t="shared" si="2"/>
        <v>232</v>
      </c>
      <c r="AP15" s="74">
        <f>COUNTIF($AO$6:AO15,$AO15)</f>
        <v>1</v>
      </c>
      <c r="AQ15" s="74">
        <f t="shared" si="3"/>
        <v>232.01</v>
      </c>
      <c r="AR15" s="75">
        <f t="shared" si="4"/>
        <v>92</v>
      </c>
      <c r="AS15" s="74">
        <f t="shared" si="5"/>
        <v>43</v>
      </c>
      <c r="AT15" s="68">
        <v>10</v>
      </c>
      <c r="AU15" s="68" t="str">
        <f t="shared" si="6"/>
        <v>benzoato</v>
      </c>
      <c r="AX15" s="95"/>
      <c r="AY15" s="95"/>
    </row>
    <row r="16" spans="1:51" ht="30" customHeight="1">
      <c r="B16" s="92" t="s">
        <v>138</v>
      </c>
      <c r="C16" s="128">
        <v>7.9222707500000009</v>
      </c>
      <c r="D16" s="127">
        <v>5</v>
      </c>
      <c r="E16" s="127">
        <v>2</v>
      </c>
      <c r="F16" s="127">
        <v>30</v>
      </c>
      <c r="G16" s="127">
        <v>8</v>
      </c>
      <c r="H16" s="127">
        <v>7</v>
      </c>
      <c r="I16" s="127">
        <v>6</v>
      </c>
      <c r="J16" s="127">
        <v>2</v>
      </c>
      <c r="K16" s="127">
        <v>6</v>
      </c>
      <c r="L16" s="127">
        <v>2</v>
      </c>
      <c r="M16" s="127">
        <v>6</v>
      </c>
      <c r="N16" s="127">
        <v>3</v>
      </c>
      <c r="O16" s="127">
        <v>5</v>
      </c>
      <c r="P16" s="127">
        <v>6</v>
      </c>
      <c r="Q16" s="127">
        <v>1</v>
      </c>
      <c r="R16" s="127">
        <v>6</v>
      </c>
      <c r="S16" s="127">
        <v>2</v>
      </c>
      <c r="T16" s="127">
        <v>4</v>
      </c>
      <c r="U16" s="127">
        <v>9</v>
      </c>
      <c r="V16" s="127">
        <v>5</v>
      </c>
      <c r="W16" s="127">
        <v>12</v>
      </c>
      <c r="X16" s="127">
        <v>55</v>
      </c>
      <c r="Y16" s="127">
        <v>2</v>
      </c>
      <c r="Z16" s="127">
        <v>30</v>
      </c>
      <c r="AA16" s="127">
        <v>8</v>
      </c>
      <c r="AB16" s="127">
        <v>7</v>
      </c>
      <c r="AC16" s="127">
        <v>6</v>
      </c>
      <c r="AD16" s="127">
        <v>2</v>
      </c>
      <c r="AE16" s="127">
        <v>6</v>
      </c>
      <c r="AF16" s="127">
        <v>3</v>
      </c>
      <c r="AG16" s="127">
        <v>5</v>
      </c>
      <c r="AH16" s="127">
        <v>8</v>
      </c>
      <c r="AI16" s="129">
        <f t="shared" si="0"/>
        <v>2051.8681242500002</v>
      </c>
      <c r="AN16" s="68" t="str">
        <f t="shared" si="1"/>
        <v>betaistina</v>
      </c>
      <c r="AO16" s="74">
        <f t="shared" si="2"/>
        <v>259</v>
      </c>
      <c r="AP16" s="74">
        <f>COUNTIF($AO$6:AO16,$AO16)</f>
        <v>1</v>
      </c>
      <c r="AQ16" s="74">
        <f t="shared" si="3"/>
        <v>259.01</v>
      </c>
      <c r="AR16" s="75">
        <f t="shared" si="4"/>
        <v>76</v>
      </c>
      <c r="AS16" s="74">
        <f t="shared" si="5"/>
        <v>8</v>
      </c>
      <c r="AT16" s="68">
        <v>11</v>
      </c>
      <c r="AU16" s="68" t="str">
        <f t="shared" si="6"/>
        <v>betaistina</v>
      </c>
      <c r="AX16" s="95"/>
      <c r="AY16" s="95"/>
    </row>
    <row r="17" spans="2:51" ht="30" customHeight="1">
      <c r="B17" s="92" t="s">
        <v>139</v>
      </c>
      <c r="C17" s="128">
        <v>9.0149977500000009</v>
      </c>
      <c r="D17" s="127">
        <v>2</v>
      </c>
      <c r="E17" s="127">
        <v>6</v>
      </c>
      <c r="F17" s="127">
        <v>3</v>
      </c>
      <c r="G17" s="127">
        <v>5</v>
      </c>
      <c r="H17" s="127">
        <v>6</v>
      </c>
      <c r="I17" s="127">
        <v>1</v>
      </c>
      <c r="J17" s="127">
        <v>6</v>
      </c>
      <c r="K17" s="127">
        <v>2</v>
      </c>
      <c r="L17" s="127">
        <v>4</v>
      </c>
      <c r="M17" s="127">
        <v>9</v>
      </c>
      <c r="N17" s="127">
        <v>5</v>
      </c>
      <c r="O17" s="127">
        <v>12</v>
      </c>
      <c r="P17" s="127">
        <v>55</v>
      </c>
      <c r="Q17" s="127">
        <v>2</v>
      </c>
      <c r="R17" s="127">
        <v>6</v>
      </c>
      <c r="S17" s="127">
        <v>3</v>
      </c>
      <c r="T17" s="127">
        <v>5</v>
      </c>
      <c r="U17" s="127">
        <v>5</v>
      </c>
      <c r="V17" s="127">
        <v>2</v>
      </c>
      <c r="W17" s="127">
        <v>20</v>
      </c>
      <c r="X17" s="127">
        <v>2</v>
      </c>
      <c r="Y17" s="127">
        <v>6</v>
      </c>
      <c r="Z17" s="127">
        <v>3</v>
      </c>
      <c r="AA17" s="127">
        <v>5</v>
      </c>
      <c r="AB17" s="127">
        <v>5</v>
      </c>
      <c r="AC17" s="127">
        <v>2</v>
      </c>
      <c r="AD17" s="127">
        <v>30</v>
      </c>
      <c r="AE17" s="127">
        <v>8</v>
      </c>
      <c r="AF17" s="127">
        <v>7</v>
      </c>
      <c r="AG17" s="127">
        <v>6</v>
      </c>
      <c r="AH17" s="127">
        <v>2</v>
      </c>
      <c r="AI17" s="129">
        <f t="shared" si="0"/>
        <v>2118.5244712500003</v>
      </c>
      <c r="AN17" s="68" t="str">
        <f t="shared" si="1"/>
        <v>betametasona</v>
      </c>
      <c r="AO17" s="74">
        <f t="shared" si="2"/>
        <v>235</v>
      </c>
      <c r="AP17" s="74">
        <f>COUNTIF($AO$6:AO17,$AO17)</f>
        <v>1</v>
      </c>
      <c r="AQ17" s="74">
        <f t="shared" si="3"/>
        <v>235.01</v>
      </c>
      <c r="AR17" s="75">
        <f t="shared" si="4"/>
        <v>64</v>
      </c>
      <c r="AS17" s="74">
        <f t="shared" si="5"/>
        <v>38</v>
      </c>
      <c r="AT17" s="68">
        <v>12</v>
      </c>
      <c r="AU17" s="68" t="str">
        <f t="shared" si="6"/>
        <v>betametasona</v>
      </c>
      <c r="AX17" s="95"/>
      <c r="AY17" s="95"/>
    </row>
    <row r="18" spans="2:51" ht="30" customHeight="1">
      <c r="B18" s="92" t="s">
        <v>140</v>
      </c>
      <c r="C18" s="128">
        <v>5.6275440500000009</v>
      </c>
      <c r="D18" s="127">
        <v>5</v>
      </c>
      <c r="E18" s="127">
        <v>2</v>
      </c>
      <c r="F18" s="127">
        <v>6</v>
      </c>
      <c r="G18" s="127">
        <v>3</v>
      </c>
      <c r="H18" s="127">
        <v>5</v>
      </c>
      <c r="I18" s="127">
        <v>6</v>
      </c>
      <c r="J18" s="127">
        <v>1</v>
      </c>
      <c r="K18" s="127">
        <v>6</v>
      </c>
      <c r="L18" s="127">
        <v>2</v>
      </c>
      <c r="M18" s="127">
        <v>4</v>
      </c>
      <c r="N18" s="127">
        <v>9</v>
      </c>
      <c r="O18" s="127">
        <v>5</v>
      </c>
      <c r="P18" s="127">
        <v>12</v>
      </c>
      <c r="Q18" s="127">
        <v>55</v>
      </c>
      <c r="R18" s="127">
        <v>7</v>
      </c>
      <c r="S18" s="127">
        <v>6</v>
      </c>
      <c r="T18" s="127">
        <v>2</v>
      </c>
      <c r="U18" s="127">
        <v>6</v>
      </c>
      <c r="V18" s="127">
        <v>3</v>
      </c>
      <c r="W18" s="127">
        <v>5</v>
      </c>
      <c r="X18" s="127">
        <v>5</v>
      </c>
      <c r="Y18" s="127">
        <v>2</v>
      </c>
      <c r="Z18" s="127">
        <v>30</v>
      </c>
      <c r="AA18" s="127">
        <v>8</v>
      </c>
      <c r="AB18" s="127">
        <v>7</v>
      </c>
      <c r="AC18" s="127">
        <v>6</v>
      </c>
      <c r="AD18" s="127">
        <v>2</v>
      </c>
      <c r="AE18" s="127">
        <v>6</v>
      </c>
      <c r="AF18" s="127">
        <v>3</v>
      </c>
      <c r="AG18" s="127">
        <v>5</v>
      </c>
      <c r="AH18" s="127">
        <v>8</v>
      </c>
      <c r="AI18" s="129">
        <f t="shared" si="0"/>
        <v>1305.5902196000002</v>
      </c>
      <c r="AN18" s="68" t="str">
        <f t="shared" si="1"/>
        <v>betametsona</v>
      </c>
      <c r="AO18" s="74">
        <f t="shared" si="2"/>
        <v>232</v>
      </c>
      <c r="AP18" s="74">
        <f>COUNTIF($AO$6:AO18,$AO18)</f>
        <v>2</v>
      </c>
      <c r="AQ18" s="74">
        <f t="shared" si="3"/>
        <v>232.02</v>
      </c>
      <c r="AR18" s="75">
        <f t="shared" si="4"/>
        <v>91</v>
      </c>
      <c r="AS18" s="74">
        <f t="shared" si="5"/>
        <v>42</v>
      </c>
      <c r="AT18" s="68">
        <v>13</v>
      </c>
      <c r="AU18" s="68" t="str">
        <f t="shared" si="6"/>
        <v>betametsona</v>
      </c>
      <c r="AX18" s="95"/>
      <c r="AY18" s="95"/>
    </row>
    <row r="19" spans="2:51" ht="30" customHeight="1">
      <c r="B19" s="92" t="s">
        <v>249</v>
      </c>
      <c r="C19" s="128">
        <v>8.1599388725000015</v>
      </c>
      <c r="D19" s="127">
        <v>6</v>
      </c>
      <c r="E19" s="127">
        <v>2</v>
      </c>
      <c r="F19" s="127">
        <v>2</v>
      </c>
      <c r="G19" s="127">
        <v>6</v>
      </c>
      <c r="H19" s="127">
        <v>3</v>
      </c>
      <c r="I19" s="127">
        <v>5</v>
      </c>
      <c r="J19" s="127">
        <v>6</v>
      </c>
      <c r="K19" s="127">
        <v>1</v>
      </c>
      <c r="L19" s="127">
        <v>6</v>
      </c>
      <c r="M19" s="127">
        <v>2</v>
      </c>
      <c r="N19" s="127">
        <v>4</v>
      </c>
      <c r="O19" s="127">
        <v>9</v>
      </c>
      <c r="P19" s="127">
        <v>5</v>
      </c>
      <c r="Q19" s="127">
        <v>12</v>
      </c>
      <c r="R19" s="127">
        <v>55</v>
      </c>
      <c r="S19" s="127">
        <v>3</v>
      </c>
      <c r="T19" s="127">
        <v>5</v>
      </c>
      <c r="U19" s="127">
        <v>5</v>
      </c>
      <c r="V19" s="127">
        <v>2</v>
      </c>
      <c r="W19" s="127">
        <v>20</v>
      </c>
      <c r="X19" s="127">
        <v>2</v>
      </c>
      <c r="Y19" s="127">
        <v>6</v>
      </c>
      <c r="Z19" s="127">
        <v>3</v>
      </c>
      <c r="AA19" s="127">
        <v>5</v>
      </c>
      <c r="AB19" s="127">
        <v>5</v>
      </c>
      <c r="AC19" s="127">
        <v>2</v>
      </c>
      <c r="AD19" s="127">
        <v>30</v>
      </c>
      <c r="AE19" s="127">
        <v>8</v>
      </c>
      <c r="AF19" s="127">
        <v>7</v>
      </c>
      <c r="AG19" s="127">
        <v>6</v>
      </c>
      <c r="AH19" s="127">
        <v>2</v>
      </c>
      <c r="AI19" s="129">
        <f t="shared" si="0"/>
        <v>1917.5856350375004</v>
      </c>
      <c r="AN19" s="68" t="str">
        <f t="shared" si="1"/>
        <v>Proced. Ambulatoriais</v>
      </c>
      <c r="AO19" s="74">
        <f t="shared" si="2"/>
        <v>235</v>
      </c>
      <c r="AP19" s="74">
        <f>COUNTIF($AO$6:AO19,$AO19)</f>
        <v>2</v>
      </c>
      <c r="AQ19" s="74">
        <f t="shared" si="3"/>
        <v>235.02</v>
      </c>
      <c r="AR19" s="75">
        <f t="shared" si="4"/>
        <v>74</v>
      </c>
      <c r="AS19" s="74">
        <f t="shared" si="5"/>
        <v>37</v>
      </c>
      <c r="AT19" s="68">
        <v>14</v>
      </c>
      <c r="AU19" s="68" t="str">
        <f t="shared" si="6"/>
        <v>Proced. Ambulatoriais</v>
      </c>
      <c r="AX19" s="95"/>
      <c r="AY19" s="95"/>
    </row>
    <row r="20" spans="2:51" ht="30" customHeight="1">
      <c r="B20" s="92" t="s">
        <v>141</v>
      </c>
      <c r="C20" s="128">
        <v>9.285447682500001</v>
      </c>
      <c r="D20" s="127">
        <v>2</v>
      </c>
      <c r="E20" s="127">
        <v>1</v>
      </c>
      <c r="F20" s="127">
        <v>1</v>
      </c>
      <c r="G20" s="127">
        <v>2</v>
      </c>
      <c r="H20" s="127">
        <v>6</v>
      </c>
      <c r="I20" s="127">
        <v>3</v>
      </c>
      <c r="J20" s="127">
        <v>5</v>
      </c>
      <c r="K20" s="127">
        <v>6</v>
      </c>
      <c r="L20" s="127">
        <v>1</v>
      </c>
      <c r="M20" s="127">
        <v>6</v>
      </c>
      <c r="N20" s="127">
        <v>2</v>
      </c>
      <c r="O20" s="127">
        <v>4</v>
      </c>
      <c r="P20" s="127">
        <v>9</v>
      </c>
      <c r="Q20" s="127">
        <v>5</v>
      </c>
      <c r="R20" s="127">
        <v>12</v>
      </c>
      <c r="S20" s="127">
        <v>55</v>
      </c>
      <c r="T20" s="127">
        <v>1</v>
      </c>
      <c r="U20" s="127">
        <v>1</v>
      </c>
      <c r="V20" s="127">
        <v>1</v>
      </c>
      <c r="W20" s="127">
        <v>1</v>
      </c>
      <c r="X20" s="127">
        <v>1</v>
      </c>
      <c r="Y20" s="127">
        <v>1</v>
      </c>
      <c r="Z20" s="127">
        <v>1</v>
      </c>
      <c r="AA20" s="127">
        <v>1</v>
      </c>
      <c r="AB20" s="127">
        <v>1</v>
      </c>
      <c r="AC20" s="127">
        <v>1</v>
      </c>
      <c r="AD20" s="127">
        <v>1</v>
      </c>
      <c r="AE20" s="127">
        <v>1</v>
      </c>
      <c r="AF20" s="127">
        <v>1</v>
      </c>
      <c r="AG20" s="127">
        <v>1</v>
      </c>
      <c r="AH20" s="127">
        <v>1</v>
      </c>
      <c r="AI20" s="129">
        <f t="shared" si="0"/>
        <v>1253.5354371375001</v>
      </c>
      <c r="AN20" s="68" t="str">
        <f t="shared" si="1"/>
        <v>bezafibrato</v>
      </c>
      <c r="AO20" s="74">
        <f t="shared" si="2"/>
        <v>135</v>
      </c>
      <c r="AP20" s="74">
        <f>COUNTIF($AO$6:AO20,$AO20)</f>
        <v>1</v>
      </c>
      <c r="AQ20" s="74">
        <f t="shared" si="3"/>
        <v>135.01</v>
      </c>
      <c r="AR20" s="75">
        <f t="shared" si="4"/>
        <v>61</v>
      </c>
      <c r="AS20" s="74">
        <f t="shared" si="5"/>
        <v>86</v>
      </c>
      <c r="AT20" s="68">
        <v>15</v>
      </c>
      <c r="AU20" s="68" t="str">
        <f t="shared" si="6"/>
        <v>bezafibrato</v>
      </c>
      <c r="AX20" s="95"/>
      <c r="AY20" s="95"/>
    </row>
    <row r="21" spans="2:51" ht="30" customHeight="1">
      <c r="B21" s="92" t="s">
        <v>142</v>
      </c>
      <c r="C21" s="128">
        <v>5.796370371500001</v>
      </c>
      <c r="D21" s="127">
        <v>3</v>
      </c>
      <c r="E21" s="127">
        <v>1</v>
      </c>
      <c r="F21" s="127">
        <v>2</v>
      </c>
      <c r="G21" s="127">
        <v>3</v>
      </c>
      <c r="H21" s="127">
        <v>2</v>
      </c>
      <c r="I21" s="127">
        <v>6</v>
      </c>
      <c r="J21" s="127">
        <v>3</v>
      </c>
      <c r="K21" s="127">
        <v>5</v>
      </c>
      <c r="L21" s="127">
        <v>6</v>
      </c>
      <c r="M21" s="127">
        <v>1</v>
      </c>
      <c r="N21" s="127">
        <v>6</v>
      </c>
      <c r="O21" s="127">
        <v>2</v>
      </c>
      <c r="P21" s="127">
        <v>4</v>
      </c>
      <c r="Q21" s="127">
        <v>9</v>
      </c>
      <c r="R21" s="127">
        <v>5</v>
      </c>
      <c r="S21" s="127">
        <v>12</v>
      </c>
      <c r="T21" s="127">
        <v>55</v>
      </c>
      <c r="U21" s="127">
        <v>3</v>
      </c>
      <c r="V21" s="127">
        <v>1</v>
      </c>
      <c r="W21" s="127">
        <v>2</v>
      </c>
      <c r="X21" s="127">
        <v>3</v>
      </c>
      <c r="Y21" s="127">
        <v>3</v>
      </c>
      <c r="Z21" s="127">
        <v>6</v>
      </c>
      <c r="AA21" s="127">
        <v>7</v>
      </c>
      <c r="AB21" s="127">
        <v>2</v>
      </c>
      <c r="AC21" s="127">
        <v>9</v>
      </c>
      <c r="AD21" s="127">
        <v>4</v>
      </c>
      <c r="AE21" s="127">
        <v>7</v>
      </c>
      <c r="AF21" s="127">
        <v>2</v>
      </c>
      <c r="AG21" s="127">
        <v>9</v>
      </c>
      <c r="AH21" s="127">
        <v>4</v>
      </c>
      <c r="AI21" s="129">
        <f t="shared" si="0"/>
        <v>1083.9212594705002</v>
      </c>
      <c r="AN21" s="68" t="str">
        <f t="shared" si="1"/>
        <v>bicalutamida</v>
      </c>
      <c r="AO21" s="74">
        <f t="shared" si="2"/>
        <v>187</v>
      </c>
      <c r="AP21" s="74">
        <f>COUNTIF($AO$6:AO21,$AO21)</f>
        <v>1</v>
      </c>
      <c r="AQ21" s="74">
        <f t="shared" si="3"/>
        <v>187.01</v>
      </c>
      <c r="AR21" s="75">
        <f t="shared" si="4"/>
        <v>90</v>
      </c>
      <c r="AS21" s="74">
        <f t="shared" si="5"/>
        <v>74</v>
      </c>
      <c r="AT21" s="68">
        <v>16</v>
      </c>
      <c r="AU21" s="68" t="str">
        <f t="shared" si="6"/>
        <v>bicalutamida</v>
      </c>
      <c r="AX21" s="95"/>
      <c r="AY21" s="95"/>
    </row>
    <row r="22" spans="2:51" ht="30" customHeight="1">
      <c r="B22" s="92" t="s">
        <v>143</v>
      </c>
      <c r="C22" s="128">
        <v>8.4047370386750018</v>
      </c>
      <c r="D22" s="127">
        <v>5</v>
      </c>
      <c r="E22" s="127">
        <v>2</v>
      </c>
      <c r="F22" s="127">
        <v>30</v>
      </c>
      <c r="G22" s="127">
        <v>8</v>
      </c>
      <c r="H22" s="127">
        <v>7</v>
      </c>
      <c r="I22" s="127">
        <v>2</v>
      </c>
      <c r="J22" s="127">
        <v>6</v>
      </c>
      <c r="K22" s="127">
        <v>3</v>
      </c>
      <c r="L22" s="127">
        <v>5</v>
      </c>
      <c r="M22" s="127">
        <v>6</v>
      </c>
      <c r="N22" s="127">
        <v>1</v>
      </c>
      <c r="O22" s="127">
        <v>6</v>
      </c>
      <c r="P22" s="127">
        <v>2</v>
      </c>
      <c r="Q22" s="127">
        <v>4</v>
      </c>
      <c r="R22" s="127">
        <v>9</v>
      </c>
      <c r="S22" s="127">
        <v>5</v>
      </c>
      <c r="T22" s="127">
        <v>12</v>
      </c>
      <c r="U22" s="127">
        <v>55</v>
      </c>
      <c r="V22" s="127">
        <v>55</v>
      </c>
      <c r="W22" s="127">
        <v>3</v>
      </c>
      <c r="X22" s="127">
        <v>5</v>
      </c>
      <c r="Y22" s="127">
        <v>8</v>
      </c>
      <c r="Z22" s="127">
        <v>6</v>
      </c>
      <c r="AA22" s="127">
        <v>4</v>
      </c>
      <c r="AB22" s="127">
        <v>2</v>
      </c>
      <c r="AC22" s="127">
        <v>6</v>
      </c>
      <c r="AD22" s="127">
        <v>4</v>
      </c>
      <c r="AE22" s="127">
        <v>2</v>
      </c>
      <c r="AF22" s="127">
        <v>7</v>
      </c>
      <c r="AG22" s="127">
        <v>8</v>
      </c>
      <c r="AH22" s="127">
        <v>9</v>
      </c>
      <c r="AI22" s="129">
        <f t="shared" si="0"/>
        <v>2412.1595300997255</v>
      </c>
      <c r="AN22" s="68" t="str">
        <f t="shared" si="1"/>
        <v>bifonazol</v>
      </c>
      <c r="AO22" s="74">
        <f t="shared" si="2"/>
        <v>287</v>
      </c>
      <c r="AP22" s="74">
        <f>COUNTIF($AO$6:AO22,$AO22)</f>
        <v>1</v>
      </c>
      <c r="AQ22" s="74">
        <f t="shared" si="3"/>
        <v>287.01</v>
      </c>
      <c r="AR22" s="75">
        <f t="shared" si="4"/>
        <v>71</v>
      </c>
      <c r="AS22" s="74">
        <f t="shared" si="5"/>
        <v>1</v>
      </c>
      <c r="AT22" s="68">
        <v>17</v>
      </c>
      <c r="AU22" s="68" t="str">
        <f t="shared" si="6"/>
        <v>bifonazol</v>
      </c>
      <c r="AX22" s="95"/>
      <c r="AY22" s="95"/>
    </row>
    <row r="23" spans="2:51" ht="30" customHeight="1">
      <c r="B23" s="92" t="s">
        <v>144</v>
      </c>
      <c r="C23" s="128">
        <v>9.5640111129750007</v>
      </c>
      <c r="D23" s="127">
        <v>5</v>
      </c>
      <c r="E23" s="127">
        <v>2</v>
      </c>
      <c r="F23" s="127">
        <v>30</v>
      </c>
      <c r="G23" s="127">
        <v>8</v>
      </c>
      <c r="H23" s="127">
        <v>7</v>
      </c>
      <c r="I23" s="127">
        <v>6</v>
      </c>
      <c r="J23" s="127">
        <v>2</v>
      </c>
      <c r="K23" s="127">
        <v>6</v>
      </c>
      <c r="L23" s="127">
        <v>3</v>
      </c>
      <c r="M23" s="127">
        <v>5</v>
      </c>
      <c r="N23" s="127">
        <v>6</v>
      </c>
      <c r="O23" s="127">
        <v>1</v>
      </c>
      <c r="P23" s="127">
        <v>6</v>
      </c>
      <c r="Q23" s="127">
        <v>2</v>
      </c>
      <c r="R23" s="127">
        <v>4</v>
      </c>
      <c r="S23" s="127">
        <v>9</v>
      </c>
      <c r="T23" s="127">
        <v>5</v>
      </c>
      <c r="U23" s="127">
        <v>12</v>
      </c>
      <c r="V23" s="127">
        <v>55</v>
      </c>
      <c r="W23" s="127">
        <v>5</v>
      </c>
      <c r="X23" s="127">
        <v>5</v>
      </c>
      <c r="Y23" s="127">
        <v>2</v>
      </c>
      <c r="Z23" s="127">
        <v>30</v>
      </c>
      <c r="AA23" s="127">
        <v>8</v>
      </c>
      <c r="AB23" s="127">
        <v>7</v>
      </c>
      <c r="AC23" s="127">
        <v>6</v>
      </c>
      <c r="AD23" s="127">
        <v>2</v>
      </c>
      <c r="AE23" s="127">
        <v>6</v>
      </c>
      <c r="AF23" s="127">
        <v>3</v>
      </c>
      <c r="AG23" s="127">
        <v>5</v>
      </c>
      <c r="AH23" s="127">
        <v>8</v>
      </c>
      <c r="AI23" s="129">
        <f t="shared" si="0"/>
        <v>2496.2069004864752</v>
      </c>
      <c r="AN23" s="68" t="str">
        <f t="shared" si="1"/>
        <v>bilastina</v>
      </c>
      <c r="AO23" s="74">
        <f t="shared" si="2"/>
        <v>261</v>
      </c>
      <c r="AP23" s="74">
        <f>COUNTIF($AO$6:AO23,$AO23)</f>
        <v>1</v>
      </c>
      <c r="AQ23" s="74">
        <f t="shared" si="3"/>
        <v>261.01</v>
      </c>
      <c r="AR23" s="75">
        <f t="shared" si="4"/>
        <v>58</v>
      </c>
      <c r="AS23" s="74">
        <f t="shared" si="5"/>
        <v>4</v>
      </c>
      <c r="AT23" s="68">
        <v>18</v>
      </c>
      <c r="AU23" s="68" t="str">
        <f t="shared" si="6"/>
        <v>bilastina</v>
      </c>
      <c r="AX23" s="95"/>
      <c r="AY23" s="95"/>
    </row>
    <row r="24" spans="2:51" ht="30" customHeight="1">
      <c r="B24" s="92" t="s">
        <v>145</v>
      </c>
      <c r="C24" s="128">
        <v>5.9702614826450011</v>
      </c>
      <c r="D24" s="127">
        <v>6</v>
      </c>
      <c r="E24" s="127">
        <v>2</v>
      </c>
      <c r="F24" s="127">
        <v>6</v>
      </c>
      <c r="G24" s="127">
        <v>3</v>
      </c>
      <c r="H24" s="127">
        <v>5</v>
      </c>
      <c r="I24" s="127">
        <v>5</v>
      </c>
      <c r="J24" s="127">
        <v>2</v>
      </c>
      <c r="K24" s="127">
        <v>2</v>
      </c>
      <c r="L24" s="127">
        <v>6</v>
      </c>
      <c r="M24" s="127">
        <v>3</v>
      </c>
      <c r="N24" s="127">
        <v>5</v>
      </c>
      <c r="O24" s="127">
        <v>6</v>
      </c>
      <c r="P24" s="127">
        <v>1</v>
      </c>
      <c r="Q24" s="127">
        <v>6</v>
      </c>
      <c r="R24" s="127">
        <v>2</v>
      </c>
      <c r="S24" s="127">
        <v>4</v>
      </c>
      <c r="T24" s="127">
        <v>9</v>
      </c>
      <c r="U24" s="127">
        <v>5</v>
      </c>
      <c r="V24" s="127">
        <v>12</v>
      </c>
      <c r="W24" s="127">
        <v>55</v>
      </c>
      <c r="X24" s="127">
        <v>2</v>
      </c>
      <c r="Y24" s="127">
        <v>6</v>
      </c>
      <c r="Z24" s="127">
        <v>3</v>
      </c>
      <c r="AA24" s="127">
        <v>5</v>
      </c>
      <c r="AB24" s="127">
        <v>5</v>
      </c>
      <c r="AC24" s="127">
        <v>2</v>
      </c>
      <c r="AD24" s="127">
        <v>30</v>
      </c>
      <c r="AE24" s="127">
        <v>8</v>
      </c>
      <c r="AF24" s="127">
        <v>7</v>
      </c>
      <c r="AG24" s="127">
        <v>6</v>
      </c>
      <c r="AH24" s="127">
        <v>2</v>
      </c>
      <c r="AI24" s="129">
        <f t="shared" si="0"/>
        <v>1319.4277876645453</v>
      </c>
      <c r="AN24" s="68" t="str">
        <f t="shared" si="1"/>
        <v>bimatoprosta</v>
      </c>
      <c r="AO24" s="74">
        <f t="shared" si="2"/>
        <v>221</v>
      </c>
      <c r="AP24" s="74">
        <f>COUNTIF($AO$6:AO24,$AO24)</f>
        <v>1</v>
      </c>
      <c r="AQ24" s="74">
        <f t="shared" si="3"/>
        <v>221.01</v>
      </c>
      <c r="AR24" s="75">
        <f t="shared" si="4"/>
        <v>89</v>
      </c>
      <c r="AS24" s="74">
        <f t="shared" si="5"/>
        <v>61</v>
      </c>
      <c r="AT24" s="68">
        <v>19</v>
      </c>
      <c r="AU24" s="68" t="str">
        <f t="shared" si="6"/>
        <v>bimatoprosta</v>
      </c>
    </row>
    <row r="25" spans="2:51" ht="30" customHeight="1">
      <c r="B25" s="92" t="s">
        <v>146</v>
      </c>
      <c r="C25" s="128">
        <v>8.6568791498352518</v>
      </c>
      <c r="D25" s="127">
        <v>5</v>
      </c>
      <c r="E25" s="127">
        <v>2</v>
      </c>
      <c r="F25" s="127">
        <v>30</v>
      </c>
      <c r="G25" s="127">
        <v>8</v>
      </c>
      <c r="H25" s="127">
        <v>7</v>
      </c>
      <c r="I25" s="127">
        <v>6</v>
      </c>
      <c r="J25" s="127">
        <v>2</v>
      </c>
      <c r="K25" s="127">
        <v>6</v>
      </c>
      <c r="L25" s="127">
        <v>2</v>
      </c>
      <c r="M25" s="127">
        <v>6</v>
      </c>
      <c r="N25" s="127">
        <v>3</v>
      </c>
      <c r="O25" s="127">
        <v>5</v>
      </c>
      <c r="P25" s="127">
        <v>6</v>
      </c>
      <c r="Q25" s="127">
        <v>1</v>
      </c>
      <c r="R25" s="127">
        <v>6</v>
      </c>
      <c r="S25" s="127">
        <v>2</v>
      </c>
      <c r="T25" s="127">
        <v>4</v>
      </c>
      <c r="U25" s="127">
        <v>9</v>
      </c>
      <c r="V25" s="127">
        <v>5</v>
      </c>
      <c r="W25" s="127">
        <v>12</v>
      </c>
      <c r="X25" s="127">
        <v>55</v>
      </c>
      <c r="Y25" s="127">
        <v>2</v>
      </c>
      <c r="Z25" s="127">
        <v>30</v>
      </c>
      <c r="AA25" s="127">
        <v>8</v>
      </c>
      <c r="AB25" s="127">
        <v>7</v>
      </c>
      <c r="AC25" s="127">
        <v>6</v>
      </c>
      <c r="AD25" s="127">
        <v>2</v>
      </c>
      <c r="AE25" s="127">
        <v>6</v>
      </c>
      <c r="AF25" s="127">
        <v>3</v>
      </c>
      <c r="AG25" s="127">
        <v>5</v>
      </c>
      <c r="AH25" s="127">
        <v>8</v>
      </c>
      <c r="AI25" s="129">
        <f>C25*SUM(D25:AH25)</f>
        <v>2242.1316998073303</v>
      </c>
      <c r="AN25" s="68" t="str">
        <f t="shared" si="1"/>
        <v>caspofungina</v>
      </c>
      <c r="AO25" s="74">
        <f t="shared" si="2"/>
        <v>259</v>
      </c>
      <c r="AP25" s="74">
        <f>COUNTIF($AO$6:AO25,$AO25)</f>
        <v>2</v>
      </c>
      <c r="AQ25" s="74">
        <f t="shared" si="3"/>
        <v>259.02</v>
      </c>
      <c r="AR25" s="75">
        <f t="shared" si="4"/>
        <v>68</v>
      </c>
      <c r="AS25" s="74">
        <f t="shared" si="5"/>
        <v>7</v>
      </c>
      <c r="AT25" s="68">
        <v>20</v>
      </c>
      <c r="AU25" s="68" t="str">
        <f t="shared" si="6"/>
        <v>caspofungina</v>
      </c>
    </row>
    <row r="26" spans="2:51" ht="30" customHeight="1">
      <c r="B26" s="92" t="s">
        <v>147</v>
      </c>
      <c r="C26" s="128">
        <v>9.8509314463642514</v>
      </c>
      <c r="D26" s="127">
        <v>6</v>
      </c>
      <c r="E26" s="127">
        <v>2</v>
      </c>
      <c r="F26" s="127">
        <v>6</v>
      </c>
      <c r="G26" s="127">
        <v>3</v>
      </c>
      <c r="H26" s="127">
        <v>5</v>
      </c>
      <c r="I26" s="127">
        <v>5</v>
      </c>
      <c r="J26" s="127">
        <v>2</v>
      </c>
      <c r="K26" s="127">
        <v>30</v>
      </c>
      <c r="L26" s="127">
        <v>8</v>
      </c>
      <c r="M26" s="127">
        <v>2</v>
      </c>
      <c r="N26" s="127">
        <v>6</v>
      </c>
      <c r="O26" s="127">
        <v>3</v>
      </c>
      <c r="P26" s="127">
        <v>5</v>
      </c>
      <c r="Q26" s="127">
        <v>6</v>
      </c>
      <c r="R26" s="127">
        <v>1</v>
      </c>
      <c r="S26" s="127">
        <v>6</v>
      </c>
      <c r="T26" s="127">
        <v>2</v>
      </c>
      <c r="U26" s="127">
        <v>4</v>
      </c>
      <c r="V26" s="127">
        <v>9</v>
      </c>
      <c r="W26" s="127">
        <v>5</v>
      </c>
      <c r="X26" s="127">
        <v>12</v>
      </c>
      <c r="Y26" s="127">
        <v>55</v>
      </c>
      <c r="Z26" s="127">
        <v>3</v>
      </c>
      <c r="AA26" s="127">
        <v>5</v>
      </c>
      <c r="AB26" s="127">
        <v>5</v>
      </c>
      <c r="AC26" s="127">
        <v>2</v>
      </c>
      <c r="AD26" s="127">
        <v>30</v>
      </c>
      <c r="AE26" s="127">
        <v>8</v>
      </c>
      <c r="AF26" s="127">
        <v>7</v>
      </c>
      <c r="AG26" s="127">
        <v>6</v>
      </c>
      <c r="AH26" s="127">
        <v>2</v>
      </c>
      <c r="AI26" s="129">
        <f t="shared" ref="AI26:AI89" si="7">C26*SUM(D26:AH26)</f>
        <v>2472.5837930374273</v>
      </c>
      <c r="AN26" s="68" t="str">
        <f t="shared" si="1"/>
        <v>cefalexina</v>
      </c>
      <c r="AO26" s="74">
        <f t="shared" si="2"/>
        <v>251</v>
      </c>
      <c r="AP26" s="74">
        <f>COUNTIF($AO$6:AO26,$AO26)</f>
        <v>1</v>
      </c>
      <c r="AQ26" s="74">
        <f t="shared" si="3"/>
        <v>251.01</v>
      </c>
      <c r="AR26" s="75">
        <f t="shared" si="4"/>
        <v>55</v>
      </c>
      <c r="AS26" s="74">
        <f t="shared" si="5"/>
        <v>25</v>
      </c>
      <c r="AT26" s="68">
        <v>21</v>
      </c>
      <c r="AU26" s="68" t="str">
        <f t="shared" si="6"/>
        <v>cefalexina</v>
      </c>
    </row>
    <row r="27" spans="2:51" ht="30" customHeight="1">
      <c r="B27" s="92" t="s">
        <v>148</v>
      </c>
      <c r="C27" s="128">
        <v>6.1493693271243517</v>
      </c>
      <c r="D27" s="127">
        <v>3</v>
      </c>
      <c r="E27" s="127">
        <v>1</v>
      </c>
      <c r="F27" s="127">
        <v>1</v>
      </c>
      <c r="G27" s="127">
        <v>1</v>
      </c>
      <c r="H27" s="127">
        <v>1</v>
      </c>
      <c r="I27" s="127">
        <v>1</v>
      </c>
      <c r="J27" s="127">
        <v>1</v>
      </c>
      <c r="K27" s="127">
        <v>1</v>
      </c>
      <c r="L27" s="127">
        <v>1</v>
      </c>
      <c r="M27" s="127">
        <v>1</v>
      </c>
      <c r="N27" s="127">
        <v>2</v>
      </c>
      <c r="O27" s="127">
        <v>6</v>
      </c>
      <c r="P27" s="127">
        <v>3</v>
      </c>
      <c r="Q27" s="127">
        <v>5</v>
      </c>
      <c r="R27" s="127">
        <v>6</v>
      </c>
      <c r="S27" s="127">
        <v>1</v>
      </c>
      <c r="T27" s="127">
        <v>6</v>
      </c>
      <c r="U27" s="127">
        <v>2</v>
      </c>
      <c r="V27" s="127">
        <v>4</v>
      </c>
      <c r="W27" s="127">
        <v>9</v>
      </c>
      <c r="X27" s="127">
        <v>5</v>
      </c>
      <c r="Y27" s="127">
        <v>12</v>
      </c>
      <c r="Z27" s="127">
        <v>55</v>
      </c>
      <c r="AA27" s="127">
        <v>1</v>
      </c>
      <c r="AB27" s="127">
        <v>1</v>
      </c>
      <c r="AC27" s="127">
        <v>1</v>
      </c>
      <c r="AD27" s="127">
        <v>1</v>
      </c>
      <c r="AE27" s="127">
        <v>1</v>
      </c>
      <c r="AF27" s="127">
        <v>1</v>
      </c>
      <c r="AG27" s="127">
        <v>1</v>
      </c>
      <c r="AH27" s="127">
        <v>1</v>
      </c>
      <c r="AI27" s="129">
        <f t="shared" si="7"/>
        <v>836.31422848891179</v>
      </c>
      <c r="AN27" s="68" t="str">
        <f t="shared" si="1"/>
        <v>cefalotina</v>
      </c>
      <c r="AO27" s="74">
        <f t="shared" si="2"/>
        <v>136</v>
      </c>
      <c r="AP27" s="74">
        <f>COUNTIF($AO$6:AO27,$AO27)</f>
        <v>1</v>
      </c>
      <c r="AQ27" s="74">
        <f t="shared" si="3"/>
        <v>136.01</v>
      </c>
      <c r="AR27" s="75">
        <f t="shared" si="4"/>
        <v>88</v>
      </c>
      <c r="AS27" s="74">
        <f t="shared" si="5"/>
        <v>84</v>
      </c>
      <c r="AT27" s="68">
        <v>22</v>
      </c>
      <c r="AU27" s="68" t="str">
        <f t="shared" si="6"/>
        <v>cefalotina</v>
      </c>
    </row>
    <row r="28" spans="2:51" ht="30" customHeight="1">
      <c r="B28" s="92" t="s">
        <v>149</v>
      </c>
      <c r="C28" s="128">
        <v>8.9165855243303103</v>
      </c>
      <c r="D28" s="127">
        <v>5</v>
      </c>
      <c r="E28" s="127">
        <v>2</v>
      </c>
      <c r="F28" s="127">
        <v>30</v>
      </c>
      <c r="G28" s="127">
        <v>8</v>
      </c>
      <c r="H28" s="127">
        <v>7</v>
      </c>
      <c r="I28" s="127">
        <v>6</v>
      </c>
      <c r="J28" s="127">
        <v>2</v>
      </c>
      <c r="K28" s="127">
        <v>6</v>
      </c>
      <c r="L28" s="127">
        <v>3</v>
      </c>
      <c r="M28" s="127">
        <v>5</v>
      </c>
      <c r="N28" s="127">
        <v>6</v>
      </c>
      <c r="O28" s="127">
        <v>2</v>
      </c>
      <c r="P28" s="127">
        <v>6</v>
      </c>
      <c r="Q28" s="127">
        <v>3</v>
      </c>
      <c r="R28" s="127">
        <v>5</v>
      </c>
      <c r="S28" s="127">
        <v>6</v>
      </c>
      <c r="T28" s="127">
        <v>1</v>
      </c>
      <c r="U28" s="127">
        <v>6</v>
      </c>
      <c r="V28" s="127">
        <v>2</v>
      </c>
      <c r="W28" s="127">
        <v>4</v>
      </c>
      <c r="X28" s="127">
        <v>9</v>
      </c>
      <c r="Y28" s="127">
        <v>5</v>
      </c>
      <c r="Z28" s="127">
        <v>12</v>
      </c>
      <c r="AA28" s="127">
        <v>55</v>
      </c>
      <c r="AB28" s="127">
        <v>2</v>
      </c>
      <c r="AC28" s="127">
        <v>6</v>
      </c>
      <c r="AD28" s="127">
        <v>4</v>
      </c>
      <c r="AE28" s="127">
        <v>2</v>
      </c>
      <c r="AF28" s="127">
        <v>7</v>
      </c>
      <c r="AG28" s="127">
        <v>8</v>
      </c>
      <c r="AH28" s="127">
        <v>5</v>
      </c>
      <c r="AI28" s="129">
        <f t="shared" si="7"/>
        <v>2050.8146705959712</v>
      </c>
      <c r="AN28" s="68" t="str">
        <f t="shared" si="1"/>
        <v>cefazolina</v>
      </c>
      <c r="AO28" s="74">
        <f t="shared" si="2"/>
        <v>230</v>
      </c>
      <c r="AP28" s="74">
        <f>COUNTIF($AO$6:AO28,$AO28)</f>
        <v>1</v>
      </c>
      <c r="AQ28" s="74">
        <f t="shared" si="3"/>
        <v>230.01</v>
      </c>
      <c r="AR28" s="75">
        <f t="shared" si="4"/>
        <v>65</v>
      </c>
      <c r="AS28" s="74">
        <f t="shared" si="5"/>
        <v>50</v>
      </c>
      <c r="AT28" s="68">
        <v>23</v>
      </c>
      <c r="AU28" s="68" t="str">
        <f t="shared" si="6"/>
        <v>cefazolina</v>
      </c>
    </row>
    <row r="29" spans="2:51" ht="30" customHeight="1">
      <c r="B29" s="92" t="s">
        <v>150</v>
      </c>
      <c r="C29" s="128">
        <v>10.146459389755179</v>
      </c>
      <c r="D29" s="127">
        <v>5</v>
      </c>
      <c r="E29" s="127">
        <v>2</v>
      </c>
      <c r="F29" s="127">
        <v>30</v>
      </c>
      <c r="G29" s="127">
        <v>8</v>
      </c>
      <c r="H29" s="127">
        <v>7</v>
      </c>
      <c r="I29" s="127">
        <v>6</v>
      </c>
      <c r="J29" s="127">
        <v>2</v>
      </c>
      <c r="K29" s="127">
        <v>6</v>
      </c>
      <c r="L29" s="127">
        <v>3</v>
      </c>
      <c r="M29" s="127">
        <v>5</v>
      </c>
      <c r="N29" s="127">
        <v>5</v>
      </c>
      <c r="O29" s="127">
        <v>2</v>
      </c>
      <c r="P29" s="127">
        <v>30</v>
      </c>
      <c r="Q29" s="127">
        <v>8</v>
      </c>
      <c r="R29" s="127">
        <v>7</v>
      </c>
      <c r="S29" s="127">
        <v>6</v>
      </c>
      <c r="T29" s="127">
        <v>2</v>
      </c>
      <c r="U29" s="127">
        <v>6</v>
      </c>
      <c r="V29" s="127">
        <v>3</v>
      </c>
      <c r="W29" s="127">
        <v>5</v>
      </c>
      <c r="X29" s="127">
        <v>5</v>
      </c>
      <c r="Y29" s="127">
        <v>2</v>
      </c>
      <c r="Z29" s="127">
        <v>30</v>
      </c>
      <c r="AA29" s="127">
        <v>8</v>
      </c>
      <c r="AB29" s="127">
        <v>7</v>
      </c>
      <c r="AC29" s="127">
        <v>6</v>
      </c>
      <c r="AD29" s="127">
        <v>2</v>
      </c>
      <c r="AE29" s="127">
        <v>6</v>
      </c>
      <c r="AF29" s="127">
        <v>3</v>
      </c>
      <c r="AG29" s="127">
        <v>5</v>
      </c>
      <c r="AH29" s="127">
        <v>8</v>
      </c>
      <c r="AI29" s="129">
        <f t="shared" si="7"/>
        <v>2333.6856596436915</v>
      </c>
      <c r="AN29" s="68" t="str">
        <f t="shared" si="1"/>
        <v>daunorrubicina</v>
      </c>
      <c r="AO29" s="74">
        <f t="shared" si="2"/>
        <v>230</v>
      </c>
      <c r="AP29" s="74">
        <f>COUNTIF($AO$6:AO29,$AO29)</f>
        <v>2</v>
      </c>
      <c r="AQ29" s="74">
        <f t="shared" si="3"/>
        <v>230.02</v>
      </c>
      <c r="AR29" s="75">
        <f t="shared" si="4"/>
        <v>52</v>
      </c>
      <c r="AS29" s="74">
        <f t="shared" si="5"/>
        <v>49</v>
      </c>
      <c r="AT29" s="68">
        <v>24</v>
      </c>
      <c r="AU29" s="68" t="str">
        <f t="shared" si="6"/>
        <v>daunorrubicina</v>
      </c>
    </row>
    <row r="30" spans="2:51" ht="30" customHeight="1">
      <c r="B30" s="92" t="s">
        <v>151</v>
      </c>
      <c r="C30" s="128">
        <v>6.3338504069380823</v>
      </c>
      <c r="D30" s="127">
        <v>6</v>
      </c>
      <c r="E30" s="127">
        <v>2</v>
      </c>
      <c r="F30" s="127">
        <v>6</v>
      </c>
      <c r="G30" s="127">
        <v>3</v>
      </c>
      <c r="H30" s="127">
        <v>5</v>
      </c>
      <c r="I30" s="127">
        <v>5</v>
      </c>
      <c r="J30" s="127">
        <v>2</v>
      </c>
      <c r="K30" s="127">
        <v>30</v>
      </c>
      <c r="L30" s="127">
        <v>8</v>
      </c>
      <c r="M30" s="127">
        <v>7</v>
      </c>
      <c r="N30" s="127">
        <v>6</v>
      </c>
      <c r="O30" s="127">
        <v>2</v>
      </c>
      <c r="P30" s="127">
        <v>2</v>
      </c>
      <c r="Q30" s="127">
        <v>6</v>
      </c>
      <c r="R30" s="127">
        <v>3</v>
      </c>
      <c r="S30" s="127">
        <v>5</v>
      </c>
      <c r="T30" s="127">
        <v>6</v>
      </c>
      <c r="U30" s="127">
        <v>1</v>
      </c>
      <c r="V30" s="127">
        <v>6</v>
      </c>
      <c r="W30" s="127">
        <v>2</v>
      </c>
      <c r="X30" s="127">
        <v>4</v>
      </c>
      <c r="Y30" s="127">
        <v>9</v>
      </c>
      <c r="Z30" s="127">
        <v>5</v>
      </c>
      <c r="AA30" s="127">
        <v>12</v>
      </c>
      <c r="AB30" s="127">
        <v>55</v>
      </c>
      <c r="AC30" s="127">
        <v>2</v>
      </c>
      <c r="AD30" s="127">
        <v>30</v>
      </c>
      <c r="AE30" s="127">
        <v>8</v>
      </c>
      <c r="AF30" s="127">
        <v>7</v>
      </c>
      <c r="AG30" s="127">
        <v>6</v>
      </c>
      <c r="AH30" s="127">
        <v>2</v>
      </c>
      <c r="AI30" s="129">
        <f t="shared" si="7"/>
        <v>1602.4641529553348</v>
      </c>
      <c r="AN30" s="68" t="str">
        <f t="shared" si="1"/>
        <v>decitabina</v>
      </c>
      <c r="AO30" s="74">
        <f t="shared" si="2"/>
        <v>253</v>
      </c>
      <c r="AP30" s="74">
        <f>COUNTIF($AO$6:AO30,$AO30)</f>
        <v>1</v>
      </c>
      <c r="AQ30" s="74">
        <f t="shared" si="3"/>
        <v>253.01</v>
      </c>
      <c r="AR30" s="75">
        <f t="shared" si="4"/>
        <v>87</v>
      </c>
      <c r="AS30" s="74">
        <f t="shared" si="5"/>
        <v>20</v>
      </c>
      <c r="AT30" s="68">
        <v>25</v>
      </c>
      <c r="AU30" s="68" t="str">
        <f t="shared" si="6"/>
        <v>decitabina</v>
      </c>
    </row>
    <row r="31" spans="2:51" ht="30" customHeight="1">
      <c r="B31" s="92" t="s">
        <v>152</v>
      </c>
      <c r="C31" s="128">
        <v>9.1840830900602199</v>
      </c>
      <c r="D31" s="127">
        <v>5</v>
      </c>
      <c r="E31" s="127">
        <v>2</v>
      </c>
      <c r="F31" s="127">
        <v>30</v>
      </c>
      <c r="G31" s="127">
        <v>8</v>
      </c>
      <c r="H31" s="127">
        <v>7</v>
      </c>
      <c r="I31" s="127">
        <v>6</v>
      </c>
      <c r="J31" s="127">
        <v>2</v>
      </c>
      <c r="K31" s="127">
        <v>6</v>
      </c>
      <c r="L31" s="127">
        <v>3</v>
      </c>
      <c r="M31" s="127">
        <v>5</v>
      </c>
      <c r="N31" s="127">
        <v>5</v>
      </c>
      <c r="O31" s="127">
        <v>2</v>
      </c>
      <c r="P31" s="127">
        <v>30</v>
      </c>
      <c r="Q31" s="127">
        <v>2</v>
      </c>
      <c r="R31" s="127">
        <v>6</v>
      </c>
      <c r="S31" s="127">
        <v>3</v>
      </c>
      <c r="T31" s="127">
        <v>5</v>
      </c>
      <c r="U31" s="127">
        <v>6</v>
      </c>
      <c r="V31" s="127">
        <v>1</v>
      </c>
      <c r="W31" s="127">
        <v>6</v>
      </c>
      <c r="X31" s="127">
        <v>2</v>
      </c>
      <c r="Y31" s="127">
        <v>4</v>
      </c>
      <c r="Z31" s="127">
        <v>9</v>
      </c>
      <c r="AA31" s="127">
        <v>5</v>
      </c>
      <c r="AB31" s="127">
        <v>12</v>
      </c>
      <c r="AC31" s="127">
        <v>55</v>
      </c>
      <c r="AD31" s="127">
        <v>2</v>
      </c>
      <c r="AE31" s="127">
        <v>6</v>
      </c>
      <c r="AF31" s="127">
        <v>3</v>
      </c>
      <c r="AG31" s="127">
        <v>5</v>
      </c>
      <c r="AH31" s="127">
        <v>8</v>
      </c>
      <c r="AI31" s="129">
        <f t="shared" si="7"/>
        <v>2305.2048556051154</v>
      </c>
      <c r="AN31" s="68" t="str">
        <f t="shared" si="1"/>
        <v>deferasirox</v>
      </c>
      <c r="AO31" s="74">
        <f t="shared" si="2"/>
        <v>251</v>
      </c>
      <c r="AP31" s="74">
        <f>COUNTIF($AO$6:AO31,$AO31)</f>
        <v>2</v>
      </c>
      <c r="AQ31" s="74">
        <f t="shared" si="3"/>
        <v>251.02</v>
      </c>
      <c r="AR31" s="75">
        <f t="shared" si="4"/>
        <v>62</v>
      </c>
      <c r="AS31" s="74">
        <f t="shared" si="5"/>
        <v>24</v>
      </c>
      <c r="AT31" s="68">
        <v>26</v>
      </c>
      <c r="AU31" s="68" t="str">
        <f t="shared" si="6"/>
        <v>deferasirox</v>
      </c>
    </row>
    <row r="32" spans="2:51" ht="30" customHeight="1">
      <c r="B32" s="92" t="s">
        <v>153</v>
      </c>
      <c r="C32" s="128">
        <v>10.450853171447836</v>
      </c>
      <c r="D32" s="127">
        <v>5</v>
      </c>
      <c r="E32" s="127">
        <v>2</v>
      </c>
      <c r="F32" s="127">
        <v>30</v>
      </c>
      <c r="G32" s="127">
        <v>8</v>
      </c>
      <c r="H32" s="127">
        <v>7</v>
      </c>
      <c r="I32" s="127">
        <v>6</v>
      </c>
      <c r="J32" s="127">
        <v>2</v>
      </c>
      <c r="K32" s="127">
        <v>6</v>
      </c>
      <c r="L32" s="127">
        <v>3</v>
      </c>
      <c r="M32" s="127">
        <v>5</v>
      </c>
      <c r="N32" s="127">
        <v>6</v>
      </c>
      <c r="O32" s="127">
        <v>1</v>
      </c>
      <c r="P32" s="127">
        <v>6</v>
      </c>
      <c r="Q32" s="127">
        <v>2</v>
      </c>
      <c r="R32" s="127">
        <v>2</v>
      </c>
      <c r="S32" s="127">
        <v>6</v>
      </c>
      <c r="T32" s="127">
        <v>3</v>
      </c>
      <c r="U32" s="127">
        <v>5</v>
      </c>
      <c r="V32" s="127">
        <v>6</v>
      </c>
      <c r="W32" s="127">
        <v>1</v>
      </c>
      <c r="X32" s="127">
        <v>6</v>
      </c>
      <c r="Y32" s="127">
        <v>2</v>
      </c>
      <c r="Z32" s="127">
        <v>4</v>
      </c>
      <c r="AA32" s="127">
        <v>9</v>
      </c>
      <c r="AB32" s="127">
        <v>5</v>
      </c>
      <c r="AC32" s="127">
        <v>12</v>
      </c>
      <c r="AD32" s="127">
        <v>55</v>
      </c>
      <c r="AE32" s="127">
        <v>2</v>
      </c>
      <c r="AF32" s="127">
        <v>7</v>
      </c>
      <c r="AG32" s="127">
        <v>8</v>
      </c>
      <c r="AH32" s="127">
        <v>5</v>
      </c>
      <c r="AI32" s="129">
        <f t="shared" si="7"/>
        <v>2372.3436699186586</v>
      </c>
      <c r="AN32" s="68" t="str">
        <f t="shared" si="1"/>
        <v>deferoxamina</v>
      </c>
      <c r="AO32" s="74">
        <f t="shared" si="2"/>
        <v>227</v>
      </c>
      <c r="AP32" s="74">
        <f>COUNTIF($AO$6:AO32,$AO32)</f>
        <v>2</v>
      </c>
      <c r="AQ32" s="74">
        <f t="shared" si="3"/>
        <v>227.02</v>
      </c>
      <c r="AR32" s="75">
        <f t="shared" si="4"/>
        <v>48</v>
      </c>
      <c r="AS32" s="74">
        <f t="shared" si="5"/>
        <v>54</v>
      </c>
      <c r="AT32" s="68">
        <v>27</v>
      </c>
      <c r="AU32" s="68" t="str">
        <f t="shared" si="6"/>
        <v>deferoxamina</v>
      </c>
    </row>
    <row r="33" spans="2:47" ht="30" customHeight="1">
      <c r="B33" s="92" t="s">
        <v>154</v>
      </c>
      <c r="C33" s="128">
        <v>6.5238659191462247</v>
      </c>
      <c r="D33" s="127">
        <v>5</v>
      </c>
      <c r="E33" s="127">
        <v>2</v>
      </c>
      <c r="F33" s="127">
        <v>30</v>
      </c>
      <c r="G33" s="127">
        <v>8</v>
      </c>
      <c r="H33" s="127">
        <v>7</v>
      </c>
      <c r="I33" s="127">
        <v>6</v>
      </c>
      <c r="J33" s="127">
        <v>2</v>
      </c>
      <c r="K33" s="127">
        <v>6</v>
      </c>
      <c r="L33" s="127">
        <v>3</v>
      </c>
      <c r="M33" s="127">
        <v>5</v>
      </c>
      <c r="N33" s="127">
        <v>5</v>
      </c>
      <c r="O33" s="127">
        <v>2</v>
      </c>
      <c r="P33" s="127">
        <v>30</v>
      </c>
      <c r="Q33" s="127">
        <v>8</v>
      </c>
      <c r="R33" s="127">
        <v>7</v>
      </c>
      <c r="S33" s="127">
        <v>2</v>
      </c>
      <c r="T33" s="127">
        <v>6</v>
      </c>
      <c r="U33" s="127">
        <v>3</v>
      </c>
      <c r="V33" s="127">
        <v>5</v>
      </c>
      <c r="W33" s="127">
        <v>6</v>
      </c>
      <c r="X33" s="127">
        <v>1</v>
      </c>
      <c r="Y33" s="127">
        <v>6</v>
      </c>
      <c r="Z33" s="127">
        <v>2</v>
      </c>
      <c r="AA33" s="127">
        <v>4</v>
      </c>
      <c r="AB33" s="127">
        <v>9</v>
      </c>
      <c r="AC33" s="127">
        <v>5</v>
      </c>
      <c r="AD33" s="127">
        <v>12</v>
      </c>
      <c r="AE33" s="127">
        <v>55</v>
      </c>
      <c r="AF33" s="127">
        <v>3</v>
      </c>
      <c r="AG33" s="127">
        <v>5</v>
      </c>
      <c r="AH33" s="127">
        <v>8</v>
      </c>
      <c r="AI33" s="129">
        <f t="shared" si="7"/>
        <v>1683.157407139726</v>
      </c>
      <c r="AN33" s="68" t="str">
        <f t="shared" si="1"/>
        <v>deflazacorte</v>
      </c>
      <c r="AO33" s="74">
        <f t="shared" si="2"/>
        <v>258</v>
      </c>
      <c r="AP33" s="74">
        <f>COUNTIF($AO$6:AO33,$AO33)</f>
        <v>2</v>
      </c>
      <c r="AQ33" s="74">
        <f t="shared" si="3"/>
        <v>258.02</v>
      </c>
      <c r="AR33" s="75">
        <f t="shared" si="4"/>
        <v>86</v>
      </c>
      <c r="AS33" s="74">
        <f t="shared" si="5"/>
        <v>10</v>
      </c>
      <c r="AT33" s="68">
        <v>28</v>
      </c>
      <c r="AU33" s="68" t="str">
        <f t="shared" si="6"/>
        <v>deflazacorte</v>
      </c>
    </row>
    <row r="34" spans="2:47" ht="30" customHeight="1">
      <c r="B34" s="92" t="s">
        <v>155</v>
      </c>
      <c r="C34" s="128">
        <v>9.4596055827620269</v>
      </c>
      <c r="D34" s="127">
        <v>6</v>
      </c>
      <c r="E34" s="127">
        <v>2</v>
      </c>
      <c r="F34" s="127">
        <v>6</v>
      </c>
      <c r="G34" s="127">
        <v>3</v>
      </c>
      <c r="H34" s="127">
        <v>5</v>
      </c>
      <c r="I34" s="127">
        <v>5</v>
      </c>
      <c r="J34" s="127">
        <v>2</v>
      </c>
      <c r="K34" s="127">
        <v>30</v>
      </c>
      <c r="L34" s="127">
        <v>8</v>
      </c>
      <c r="M34" s="127">
        <v>7</v>
      </c>
      <c r="N34" s="127">
        <v>6</v>
      </c>
      <c r="O34" s="127">
        <v>2</v>
      </c>
      <c r="P34" s="127">
        <v>6</v>
      </c>
      <c r="Q34" s="127">
        <v>2</v>
      </c>
      <c r="R34" s="127">
        <v>6</v>
      </c>
      <c r="S34" s="127">
        <v>3</v>
      </c>
      <c r="T34" s="127">
        <v>2</v>
      </c>
      <c r="U34" s="127">
        <v>6</v>
      </c>
      <c r="V34" s="127">
        <v>3</v>
      </c>
      <c r="W34" s="127">
        <v>5</v>
      </c>
      <c r="X34" s="127">
        <v>6</v>
      </c>
      <c r="Y34" s="127">
        <v>1</v>
      </c>
      <c r="Z34" s="127">
        <v>6</v>
      </c>
      <c r="AA34" s="127">
        <v>2</v>
      </c>
      <c r="AB34" s="127">
        <v>4</v>
      </c>
      <c r="AC34" s="127">
        <v>9</v>
      </c>
      <c r="AD34" s="127">
        <v>5</v>
      </c>
      <c r="AE34" s="127">
        <v>12</v>
      </c>
      <c r="AF34" s="127">
        <v>55</v>
      </c>
      <c r="AG34" s="127">
        <v>6</v>
      </c>
      <c r="AH34" s="127">
        <v>2</v>
      </c>
      <c r="AI34" s="129">
        <f t="shared" si="7"/>
        <v>2109.4920449559322</v>
      </c>
      <c r="AN34" s="68" t="str">
        <f t="shared" si="1"/>
        <v>degarelix</v>
      </c>
      <c r="AO34" s="74">
        <f t="shared" si="2"/>
        <v>223</v>
      </c>
      <c r="AP34" s="74">
        <f>COUNTIF($AO$6:AO34,$AO34)</f>
        <v>1</v>
      </c>
      <c r="AQ34" s="74">
        <f t="shared" si="3"/>
        <v>223.01</v>
      </c>
      <c r="AR34" s="75">
        <f t="shared" si="4"/>
        <v>59</v>
      </c>
      <c r="AS34" s="74">
        <f t="shared" si="5"/>
        <v>59</v>
      </c>
      <c r="AT34" s="68">
        <v>29</v>
      </c>
      <c r="AU34" s="68" t="str">
        <f t="shared" si="6"/>
        <v>degarelix</v>
      </c>
    </row>
    <row r="35" spans="2:47" ht="30" customHeight="1">
      <c r="B35" s="92" t="s">
        <v>156</v>
      </c>
      <c r="C35" s="128">
        <v>10.764378766591271</v>
      </c>
      <c r="D35" s="127">
        <v>5</v>
      </c>
      <c r="E35" s="127">
        <v>2</v>
      </c>
      <c r="F35" s="127">
        <v>30</v>
      </c>
      <c r="G35" s="127">
        <v>8</v>
      </c>
      <c r="H35" s="127">
        <v>7</v>
      </c>
      <c r="I35" s="127">
        <v>6</v>
      </c>
      <c r="J35" s="127">
        <v>2</v>
      </c>
      <c r="K35" s="127">
        <v>6</v>
      </c>
      <c r="L35" s="127">
        <v>3</v>
      </c>
      <c r="M35" s="127">
        <v>5</v>
      </c>
      <c r="N35" s="127">
        <v>5</v>
      </c>
      <c r="O35" s="127">
        <v>2</v>
      </c>
      <c r="P35" s="127">
        <v>30</v>
      </c>
      <c r="Q35" s="127">
        <v>8</v>
      </c>
      <c r="R35" s="127">
        <v>7</v>
      </c>
      <c r="S35" s="127">
        <v>6</v>
      </c>
      <c r="T35" s="127">
        <v>2</v>
      </c>
      <c r="U35" s="127">
        <v>2</v>
      </c>
      <c r="V35" s="127">
        <v>6</v>
      </c>
      <c r="W35" s="127">
        <v>3</v>
      </c>
      <c r="X35" s="127">
        <v>5</v>
      </c>
      <c r="Y35" s="127">
        <v>6</v>
      </c>
      <c r="Z35" s="127">
        <v>1</v>
      </c>
      <c r="AA35" s="127">
        <v>6</v>
      </c>
      <c r="AB35" s="127">
        <v>2</v>
      </c>
      <c r="AC35" s="127">
        <v>4</v>
      </c>
      <c r="AD35" s="127">
        <v>9</v>
      </c>
      <c r="AE35" s="127">
        <v>5</v>
      </c>
      <c r="AF35" s="127">
        <v>12</v>
      </c>
      <c r="AG35" s="127">
        <v>55</v>
      </c>
      <c r="AH35" s="127">
        <v>8</v>
      </c>
      <c r="AI35" s="129">
        <f t="shared" si="7"/>
        <v>2777.2097217805481</v>
      </c>
      <c r="AN35" s="68" t="str">
        <f t="shared" si="1"/>
        <v>deslanósido</v>
      </c>
      <c r="AO35" s="74">
        <f t="shared" si="2"/>
        <v>258</v>
      </c>
      <c r="AP35" s="74">
        <f>COUNTIF($AO$6:AO35,$AO35)</f>
        <v>3</v>
      </c>
      <c r="AQ35" s="74">
        <f t="shared" si="3"/>
        <v>258.02999999999997</v>
      </c>
      <c r="AR35" s="75">
        <f t="shared" si="4"/>
        <v>45</v>
      </c>
      <c r="AS35" s="74">
        <f t="shared" si="5"/>
        <v>9</v>
      </c>
      <c r="AT35" s="68">
        <v>30</v>
      </c>
      <c r="AU35" s="68" t="str">
        <f t="shared" si="6"/>
        <v>deslanósido</v>
      </c>
    </row>
    <row r="36" spans="2:47" ht="30" customHeight="1">
      <c r="B36" s="92" t="s">
        <v>157</v>
      </c>
      <c r="C36" s="128">
        <v>6.7195818967206113</v>
      </c>
      <c r="D36" s="127">
        <v>6</v>
      </c>
      <c r="E36" s="127">
        <v>2</v>
      </c>
      <c r="F36" s="127">
        <v>6</v>
      </c>
      <c r="G36" s="127">
        <v>3</v>
      </c>
      <c r="H36" s="127">
        <v>5</v>
      </c>
      <c r="I36" s="127">
        <v>5</v>
      </c>
      <c r="J36" s="127">
        <v>2</v>
      </c>
      <c r="K36" s="127">
        <v>30</v>
      </c>
      <c r="L36" s="127">
        <v>8</v>
      </c>
      <c r="M36" s="127">
        <v>7</v>
      </c>
      <c r="N36" s="127">
        <v>6</v>
      </c>
      <c r="O36" s="127">
        <v>2</v>
      </c>
      <c r="P36" s="127">
        <v>6</v>
      </c>
      <c r="Q36" s="127">
        <v>2</v>
      </c>
      <c r="R36" s="127">
        <v>6</v>
      </c>
      <c r="S36" s="127">
        <v>3</v>
      </c>
      <c r="T36" s="127">
        <v>5</v>
      </c>
      <c r="U36" s="127">
        <v>5</v>
      </c>
      <c r="V36" s="127">
        <v>2</v>
      </c>
      <c r="W36" s="127">
        <v>6</v>
      </c>
      <c r="X36" s="127">
        <v>3</v>
      </c>
      <c r="Y36" s="127">
        <v>5</v>
      </c>
      <c r="Z36" s="127">
        <v>6</v>
      </c>
      <c r="AA36" s="127">
        <v>1</v>
      </c>
      <c r="AB36" s="127">
        <v>6</v>
      </c>
      <c r="AC36" s="127">
        <v>2</v>
      </c>
      <c r="AD36" s="127">
        <v>4</v>
      </c>
      <c r="AE36" s="127">
        <v>9</v>
      </c>
      <c r="AF36" s="127">
        <v>5</v>
      </c>
      <c r="AG36" s="127">
        <v>12</v>
      </c>
      <c r="AH36" s="127">
        <v>55</v>
      </c>
      <c r="AI36" s="129">
        <f t="shared" si="7"/>
        <v>1511.9059267621376</v>
      </c>
      <c r="AN36" s="68" t="str">
        <f t="shared" si="1"/>
        <v>desloratadina</v>
      </c>
      <c r="AO36" s="74">
        <f t="shared" si="2"/>
        <v>225</v>
      </c>
      <c r="AP36" s="74">
        <f>COUNTIF($AO$6:AO36,$AO36)</f>
        <v>1</v>
      </c>
      <c r="AQ36" s="74">
        <f t="shared" si="3"/>
        <v>225.01</v>
      </c>
      <c r="AR36" s="75">
        <f t="shared" si="4"/>
        <v>85</v>
      </c>
      <c r="AS36" s="74">
        <f t="shared" si="5"/>
        <v>58</v>
      </c>
      <c r="AT36" s="68">
        <v>31</v>
      </c>
      <c r="AU36" s="68" t="str">
        <f t="shared" si="6"/>
        <v>desloratadina</v>
      </c>
    </row>
    <row r="37" spans="2:47" ht="30" customHeight="1">
      <c r="B37" s="92" t="s">
        <v>158</v>
      </c>
      <c r="C37" s="128">
        <v>9.7433937502448877</v>
      </c>
      <c r="D37" s="127">
        <v>4</v>
      </c>
      <c r="E37" s="127">
        <v>1</v>
      </c>
      <c r="F37" s="127">
        <v>1</v>
      </c>
      <c r="G37" s="127">
        <v>1</v>
      </c>
      <c r="H37" s="127">
        <v>1</v>
      </c>
      <c r="I37" s="127">
        <v>1</v>
      </c>
      <c r="J37" s="127">
        <v>1</v>
      </c>
      <c r="K37" s="127">
        <v>1</v>
      </c>
      <c r="L37" s="127">
        <v>1</v>
      </c>
      <c r="M37" s="127">
        <v>1</v>
      </c>
      <c r="N37" s="127">
        <v>1</v>
      </c>
      <c r="O37" s="127">
        <v>1</v>
      </c>
      <c r="P37" s="127">
        <v>1</v>
      </c>
      <c r="Q37" s="127">
        <v>1</v>
      </c>
      <c r="R37" s="127">
        <v>1</v>
      </c>
      <c r="S37" s="127">
        <v>1</v>
      </c>
      <c r="T37" s="127">
        <v>1</v>
      </c>
      <c r="U37" s="127">
        <v>2</v>
      </c>
      <c r="V37" s="127">
        <v>6</v>
      </c>
      <c r="W37" s="127">
        <v>3</v>
      </c>
      <c r="X37" s="127">
        <v>5</v>
      </c>
      <c r="Y37" s="127">
        <v>6</v>
      </c>
      <c r="Z37" s="127">
        <v>1</v>
      </c>
      <c r="AA37" s="127">
        <v>6</v>
      </c>
      <c r="AB37" s="127">
        <v>2</v>
      </c>
      <c r="AC37" s="127">
        <v>4</v>
      </c>
      <c r="AD37" s="127">
        <v>9</v>
      </c>
      <c r="AE37" s="127">
        <v>5</v>
      </c>
      <c r="AF37" s="127">
        <v>12</v>
      </c>
      <c r="AG37" s="127">
        <v>55</v>
      </c>
      <c r="AH37" s="127">
        <v>1</v>
      </c>
      <c r="AI37" s="129">
        <f t="shared" si="7"/>
        <v>1334.8449437835495</v>
      </c>
      <c r="AN37" s="68" t="str">
        <f t="shared" si="1"/>
        <v>desmopressina</v>
      </c>
      <c r="AO37" s="74">
        <f t="shared" si="2"/>
        <v>137</v>
      </c>
      <c r="AP37" s="74">
        <f>COUNTIF($AO$6:AO37,$AO37)</f>
        <v>1</v>
      </c>
      <c r="AQ37" s="74">
        <f t="shared" si="3"/>
        <v>137.01</v>
      </c>
      <c r="AR37" s="75">
        <f t="shared" si="4"/>
        <v>56</v>
      </c>
      <c r="AS37" s="74">
        <f t="shared" si="5"/>
        <v>83</v>
      </c>
      <c r="AT37" s="68">
        <v>32</v>
      </c>
      <c r="AU37" s="68" t="str">
        <f t="shared" si="6"/>
        <v>desmopressina</v>
      </c>
    </row>
    <row r="38" spans="2:47" ht="30" customHeight="1">
      <c r="B38" s="92" t="s">
        <v>159</v>
      </c>
      <c r="C38" s="128">
        <v>11.08731012958901</v>
      </c>
      <c r="D38" s="127">
        <v>3</v>
      </c>
      <c r="E38" s="127">
        <v>1</v>
      </c>
      <c r="F38" s="127">
        <v>2</v>
      </c>
      <c r="G38" s="127">
        <v>3</v>
      </c>
      <c r="H38" s="127">
        <v>3</v>
      </c>
      <c r="I38" s="127">
        <v>6</v>
      </c>
      <c r="J38" s="127">
        <v>7</v>
      </c>
      <c r="K38" s="127">
        <v>2</v>
      </c>
      <c r="L38" s="127">
        <v>9</v>
      </c>
      <c r="M38" s="127">
        <v>4</v>
      </c>
      <c r="N38" s="127">
        <v>3</v>
      </c>
      <c r="O38" s="127">
        <v>1</v>
      </c>
      <c r="P38" s="127">
        <v>2</v>
      </c>
      <c r="Q38" s="127">
        <v>3</v>
      </c>
      <c r="R38" s="127">
        <v>3</v>
      </c>
      <c r="S38" s="127">
        <v>6</v>
      </c>
      <c r="T38" s="127">
        <v>2</v>
      </c>
      <c r="U38" s="127">
        <v>6</v>
      </c>
      <c r="V38" s="127">
        <v>3</v>
      </c>
      <c r="W38" s="127">
        <v>5</v>
      </c>
      <c r="X38" s="127">
        <v>6</v>
      </c>
      <c r="Y38" s="127">
        <v>1</v>
      </c>
      <c r="Z38" s="127">
        <v>6</v>
      </c>
      <c r="AA38" s="127">
        <v>2</v>
      </c>
      <c r="AB38" s="127">
        <v>4</v>
      </c>
      <c r="AC38" s="127">
        <v>9</v>
      </c>
      <c r="AD38" s="127">
        <v>5</v>
      </c>
      <c r="AE38" s="127">
        <v>12</v>
      </c>
      <c r="AF38" s="127">
        <v>55</v>
      </c>
      <c r="AG38" s="127">
        <v>9</v>
      </c>
      <c r="AH38" s="127">
        <v>4</v>
      </c>
      <c r="AI38" s="129">
        <f t="shared" si="7"/>
        <v>2073.3269942331449</v>
      </c>
      <c r="AN38" s="68" t="str">
        <f t="shared" si="1"/>
        <v>epirrubicina</v>
      </c>
      <c r="AO38" s="74">
        <f t="shared" si="2"/>
        <v>187</v>
      </c>
      <c r="AP38" s="74">
        <f>COUNTIF($AO$6:AO38,$AO38)</f>
        <v>2</v>
      </c>
      <c r="AQ38" s="74">
        <f t="shared" si="3"/>
        <v>187.02</v>
      </c>
      <c r="AR38" s="75">
        <f t="shared" si="4"/>
        <v>42</v>
      </c>
      <c r="AS38" s="74">
        <f t="shared" si="5"/>
        <v>73</v>
      </c>
      <c r="AT38" s="68">
        <v>33</v>
      </c>
      <c r="AU38" s="68" t="str">
        <f t="shared" si="6"/>
        <v>epirrubicina</v>
      </c>
    </row>
    <row r="39" spans="2:47" ht="30" customHeight="1">
      <c r="B39" s="92" t="s">
        <v>160</v>
      </c>
      <c r="C39" s="128">
        <v>6.9211693536222301</v>
      </c>
      <c r="D39" s="127">
        <v>5</v>
      </c>
      <c r="E39" s="127">
        <v>2</v>
      </c>
      <c r="F39" s="127">
        <v>30</v>
      </c>
      <c r="G39" s="127">
        <v>8</v>
      </c>
      <c r="H39" s="127">
        <v>7</v>
      </c>
      <c r="I39" s="127">
        <v>6</v>
      </c>
      <c r="J39" s="127">
        <v>2</v>
      </c>
      <c r="K39" s="127">
        <v>6</v>
      </c>
      <c r="L39" s="127">
        <v>3</v>
      </c>
      <c r="M39" s="127">
        <v>5</v>
      </c>
      <c r="N39" s="127">
        <v>6</v>
      </c>
      <c r="O39" s="127">
        <v>1</v>
      </c>
      <c r="P39" s="127">
        <v>6</v>
      </c>
      <c r="Q39" s="127">
        <v>2</v>
      </c>
      <c r="R39" s="127">
        <v>4</v>
      </c>
      <c r="S39" s="127">
        <v>2</v>
      </c>
      <c r="T39" s="127">
        <v>6</v>
      </c>
      <c r="U39" s="127">
        <v>3</v>
      </c>
      <c r="V39" s="127">
        <v>5</v>
      </c>
      <c r="W39" s="127">
        <v>6</v>
      </c>
      <c r="X39" s="127">
        <v>1</v>
      </c>
      <c r="Y39" s="127">
        <v>6</v>
      </c>
      <c r="Z39" s="127">
        <v>2</v>
      </c>
      <c r="AA39" s="127">
        <v>4</v>
      </c>
      <c r="AB39" s="127">
        <v>9</v>
      </c>
      <c r="AC39" s="127">
        <v>5</v>
      </c>
      <c r="AD39" s="127">
        <v>12</v>
      </c>
      <c r="AE39" s="127">
        <v>55</v>
      </c>
      <c r="AF39" s="127">
        <v>7</v>
      </c>
      <c r="AG39" s="127">
        <v>8</v>
      </c>
      <c r="AH39" s="127">
        <v>5</v>
      </c>
      <c r="AI39" s="129">
        <f t="shared" si="7"/>
        <v>1584.9477819794906</v>
      </c>
      <c r="AN39" s="68" t="str">
        <f t="shared" si="1"/>
        <v>eribulina</v>
      </c>
      <c r="AO39" s="74">
        <f t="shared" si="2"/>
        <v>229</v>
      </c>
      <c r="AP39" s="74">
        <f>COUNTIF($AO$6:AO39,$AO39)</f>
        <v>1</v>
      </c>
      <c r="AQ39" s="74">
        <f t="shared" si="3"/>
        <v>229.01</v>
      </c>
      <c r="AR39" s="75">
        <f t="shared" si="4"/>
        <v>84</v>
      </c>
      <c r="AS39" s="74">
        <f t="shared" si="5"/>
        <v>51</v>
      </c>
      <c r="AT39" s="68">
        <v>34</v>
      </c>
      <c r="AU39" s="68" t="str">
        <f t="shared" si="6"/>
        <v>eribulina</v>
      </c>
    </row>
    <row r="40" spans="2:47" ht="30" customHeight="1">
      <c r="B40" s="92" t="s">
        <v>161</v>
      </c>
      <c r="C40" s="128">
        <v>10.035695562752235</v>
      </c>
      <c r="D40" s="127">
        <v>5</v>
      </c>
      <c r="E40" s="127">
        <v>2</v>
      </c>
      <c r="F40" s="127">
        <v>30</v>
      </c>
      <c r="G40" s="127">
        <v>8</v>
      </c>
      <c r="H40" s="127">
        <v>7</v>
      </c>
      <c r="I40" s="127">
        <v>6</v>
      </c>
      <c r="J40" s="127">
        <v>2</v>
      </c>
      <c r="K40" s="127">
        <v>6</v>
      </c>
      <c r="L40" s="127">
        <v>3</v>
      </c>
      <c r="M40" s="127">
        <v>5</v>
      </c>
      <c r="N40" s="127">
        <v>5</v>
      </c>
      <c r="O40" s="127">
        <v>2</v>
      </c>
      <c r="P40" s="127">
        <v>30</v>
      </c>
      <c r="Q40" s="127">
        <v>8</v>
      </c>
      <c r="R40" s="127">
        <v>2</v>
      </c>
      <c r="S40" s="127">
        <v>6</v>
      </c>
      <c r="T40" s="127">
        <v>3</v>
      </c>
      <c r="U40" s="127">
        <v>5</v>
      </c>
      <c r="V40" s="127">
        <v>6</v>
      </c>
      <c r="W40" s="127">
        <v>1</v>
      </c>
      <c r="X40" s="127">
        <v>6</v>
      </c>
      <c r="Y40" s="127">
        <v>2</v>
      </c>
      <c r="Z40" s="127">
        <v>4</v>
      </c>
      <c r="AA40" s="127">
        <v>9</v>
      </c>
      <c r="AB40" s="127">
        <v>5</v>
      </c>
      <c r="AC40" s="127">
        <v>12</v>
      </c>
      <c r="AD40" s="127">
        <v>55</v>
      </c>
      <c r="AE40" s="127">
        <v>6</v>
      </c>
      <c r="AF40" s="127">
        <v>3</v>
      </c>
      <c r="AG40" s="127">
        <v>5</v>
      </c>
      <c r="AH40" s="127">
        <v>8</v>
      </c>
      <c r="AI40" s="129">
        <f t="shared" si="7"/>
        <v>2579.1737596273242</v>
      </c>
      <c r="AN40" s="68" t="str">
        <f t="shared" si="1"/>
        <v>eritromicina</v>
      </c>
      <c r="AO40" s="74">
        <f t="shared" si="2"/>
        <v>257</v>
      </c>
      <c r="AP40" s="74">
        <f>COUNTIF($AO$6:AO40,$AO40)</f>
        <v>2</v>
      </c>
      <c r="AQ40" s="74">
        <f t="shared" si="3"/>
        <v>257.02</v>
      </c>
      <c r="AR40" s="75">
        <f t="shared" si="4"/>
        <v>53</v>
      </c>
      <c r="AS40" s="74">
        <f t="shared" si="5"/>
        <v>16</v>
      </c>
      <c r="AT40" s="68">
        <v>35</v>
      </c>
      <c r="AU40" s="68" t="str">
        <f t="shared" si="6"/>
        <v>eritromicina</v>
      </c>
    </row>
    <row r="41" spans="2:47" ht="30" customHeight="1">
      <c r="B41" s="92" t="s">
        <v>162</v>
      </c>
      <c r="C41" s="128">
        <v>11.41992943347668</v>
      </c>
      <c r="D41" s="127">
        <v>6</v>
      </c>
      <c r="E41" s="127">
        <v>2</v>
      </c>
      <c r="F41" s="127">
        <v>6</v>
      </c>
      <c r="G41" s="127">
        <v>3</v>
      </c>
      <c r="H41" s="127">
        <v>5</v>
      </c>
      <c r="I41" s="127">
        <v>5</v>
      </c>
      <c r="J41" s="127">
        <v>2</v>
      </c>
      <c r="K41" s="127">
        <v>30</v>
      </c>
      <c r="L41" s="127">
        <v>8</v>
      </c>
      <c r="M41" s="127">
        <v>7</v>
      </c>
      <c r="N41" s="127">
        <v>6</v>
      </c>
      <c r="O41" s="127">
        <v>2</v>
      </c>
      <c r="P41" s="127">
        <v>6</v>
      </c>
      <c r="Q41" s="127">
        <v>2</v>
      </c>
      <c r="R41" s="127">
        <v>6</v>
      </c>
      <c r="S41" s="127">
        <v>3</v>
      </c>
      <c r="T41" s="127">
        <v>5</v>
      </c>
      <c r="U41" s="127">
        <v>6</v>
      </c>
      <c r="V41" s="127">
        <v>1</v>
      </c>
      <c r="W41" s="127">
        <v>6</v>
      </c>
      <c r="X41" s="127">
        <v>2</v>
      </c>
      <c r="Y41" s="127">
        <v>4</v>
      </c>
      <c r="Z41" s="127">
        <v>9</v>
      </c>
      <c r="AA41" s="127">
        <v>5</v>
      </c>
      <c r="AB41" s="127">
        <v>12</v>
      </c>
      <c r="AC41" s="127">
        <v>55</v>
      </c>
      <c r="AD41" s="127">
        <v>30</v>
      </c>
      <c r="AE41" s="127">
        <v>8</v>
      </c>
      <c r="AF41" s="127">
        <v>7</v>
      </c>
      <c r="AG41" s="127">
        <v>6</v>
      </c>
      <c r="AH41" s="127">
        <v>2</v>
      </c>
      <c r="AI41" s="129">
        <f t="shared" si="7"/>
        <v>2934.9218644035068</v>
      </c>
      <c r="AN41" s="68" t="str">
        <f t="shared" si="1"/>
        <v>erlotinibe</v>
      </c>
      <c r="AO41" s="74">
        <f t="shared" si="2"/>
        <v>257</v>
      </c>
      <c r="AP41" s="74">
        <f>COUNTIF($AO$6:AO41,$AO41)</f>
        <v>3</v>
      </c>
      <c r="AQ41" s="74">
        <f t="shared" si="3"/>
        <v>257.02999999999997</v>
      </c>
      <c r="AR41" s="75">
        <f t="shared" si="4"/>
        <v>39</v>
      </c>
      <c r="AS41" s="74">
        <f t="shared" si="5"/>
        <v>15</v>
      </c>
      <c r="AT41" s="68">
        <v>36</v>
      </c>
      <c r="AU41" s="68" t="str">
        <f t="shared" si="6"/>
        <v>erlotinibe</v>
      </c>
    </row>
    <row r="42" spans="2:47" ht="30" customHeight="1">
      <c r="B42" s="92" t="s">
        <v>163</v>
      </c>
      <c r="C42" s="128">
        <v>7.1288044342308972</v>
      </c>
      <c r="D42" s="127">
        <v>5</v>
      </c>
      <c r="E42" s="127">
        <v>2</v>
      </c>
      <c r="F42" s="127">
        <v>30</v>
      </c>
      <c r="G42" s="127">
        <v>8</v>
      </c>
      <c r="H42" s="127">
        <v>7</v>
      </c>
      <c r="I42" s="127">
        <v>6</v>
      </c>
      <c r="J42" s="127">
        <v>2</v>
      </c>
      <c r="K42" s="127">
        <v>6</v>
      </c>
      <c r="L42" s="127">
        <v>3</v>
      </c>
      <c r="M42" s="127">
        <v>5</v>
      </c>
      <c r="N42" s="127">
        <v>5</v>
      </c>
      <c r="O42" s="127">
        <v>2</v>
      </c>
      <c r="P42" s="127">
        <v>2</v>
      </c>
      <c r="Q42" s="127">
        <v>6</v>
      </c>
      <c r="R42" s="127">
        <v>3</v>
      </c>
      <c r="S42" s="127">
        <v>5</v>
      </c>
      <c r="T42" s="127">
        <v>6</v>
      </c>
      <c r="U42" s="127">
        <v>1</v>
      </c>
      <c r="V42" s="127">
        <v>6</v>
      </c>
      <c r="W42" s="127">
        <v>2</v>
      </c>
      <c r="X42" s="127">
        <v>4</v>
      </c>
      <c r="Y42" s="127">
        <v>9</v>
      </c>
      <c r="Z42" s="127">
        <v>5</v>
      </c>
      <c r="AA42" s="127">
        <v>12</v>
      </c>
      <c r="AB42" s="127">
        <v>55</v>
      </c>
      <c r="AC42" s="127">
        <v>6</v>
      </c>
      <c r="AD42" s="127">
        <v>2</v>
      </c>
      <c r="AE42" s="127">
        <v>6</v>
      </c>
      <c r="AF42" s="127">
        <v>3</v>
      </c>
      <c r="AG42" s="127">
        <v>5</v>
      </c>
      <c r="AH42" s="127">
        <v>8</v>
      </c>
      <c r="AI42" s="129">
        <f t="shared" si="7"/>
        <v>1618.2386065704136</v>
      </c>
      <c r="AN42" s="68" t="str">
        <f t="shared" si="1"/>
        <v>ertapeném</v>
      </c>
      <c r="AO42" s="74">
        <f t="shared" si="2"/>
        <v>227</v>
      </c>
      <c r="AP42" s="74">
        <f>COUNTIF($AO$6:AO42,$AO42)</f>
        <v>3</v>
      </c>
      <c r="AQ42" s="74">
        <f t="shared" si="3"/>
        <v>227.03</v>
      </c>
      <c r="AR42" s="75">
        <f t="shared" si="4"/>
        <v>83</v>
      </c>
      <c r="AS42" s="74">
        <f t="shared" si="5"/>
        <v>53</v>
      </c>
      <c r="AT42" s="68">
        <v>37</v>
      </c>
      <c r="AU42" s="68" t="str">
        <f t="shared" si="6"/>
        <v>ertapeném</v>
      </c>
    </row>
    <row r="43" spans="2:47" ht="30" customHeight="1">
      <c r="B43" s="92" t="s">
        <v>164</v>
      </c>
      <c r="C43" s="128">
        <v>10.336766429634801</v>
      </c>
      <c r="D43" s="127">
        <v>6</v>
      </c>
      <c r="E43" s="127">
        <v>2</v>
      </c>
      <c r="F43" s="127">
        <v>6</v>
      </c>
      <c r="G43" s="127">
        <v>3</v>
      </c>
      <c r="H43" s="127">
        <v>5</v>
      </c>
      <c r="I43" s="127">
        <v>5</v>
      </c>
      <c r="J43" s="127">
        <v>2</v>
      </c>
      <c r="K43" s="127">
        <v>30</v>
      </c>
      <c r="L43" s="127">
        <v>8</v>
      </c>
      <c r="M43" s="127">
        <v>7</v>
      </c>
      <c r="N43" s="127">
        <v>6</v>
      </c>
      <c r="O43" s="127">
        <v>2</v>
      </c>
      <c r="P43" s="127">
        <v>6</v>
      </c>
      <c r="Q43" s="127">
        <v>3</v>
      </c>
      <c r="R43" s="127">
        <v>5</v>
      </c>
      <c r="S43" s="127">
        <v>6</v>
      </c>
      <c r="T43" s="127">
        <v>1</v>
      </c>
      <c r="U43" s="127">
        <v>6</v>
      </c>
      <c r="V43" s="127">
        <v>2</v>
      </c>
      <c r="W43" s="127">
        <v>4</v>
      </c>
      <c r="X43" s="127">
        <v>9</v>
      </c>
      <c r="Y43" s="127">
        <v>5</v>
      </c>
      <c r="Z43" s="127">
        <v>12</v>
      </c>
      <c r="AA43" s="127">
        <v>55</v>
      </c>
      <c r="AB43" s="127">
        <v>5</v>
      </c>
      <c r="AC43" s="127">
        <v>2</v>
      </c>
      <c r="AD43" s="127">
        <v>30</v>
      </c>
      <c r="AE43" s="127">
        <v>8</v>
      </c>
      <c r="AF43" s="127">
        <v>7</v>
      </c>
      <c r="AG43" s="127">
        <v>6</v>
      </c>
      <c r="AH43" s="127">
        <v>2</v>
      </c>
      <c r="AI43" s="129">
        <f t="shared" si="7"/>
        <v>2646.2122059865092</v>
      </c>
      <c r="AN43" s="68" t="str">
        <f t="shared" si="1"/>
        <v>escitalopram</v>
      </c>
      <c r="AO43" s="74">
        <f t="shared" si="2"/>
        <v>256</v>
      </c>
      <c r="AP43" s="74">
        <f>COUNTIF($AO$6:AO43,$AO43)</f>
        <v>1</v>
      </c>
      <c r="AQ43" s="74">
        <f t="shared" si="3"/>
        <v>256.01</v>
      </c>
      <c r="AR43" s="75">
        <f t="shared" si="4"/>
        <v>49</v>
      </c>
      <c r="AS43" s="74">
        <f t="shared" si="5"/>
        <v>19</v>
      </c>
      <c r="AT43" s="68">
        <v>38</v>
      </c>
      <c r="AU43" s="68" t="str">
        <f t="shared" si="6"/>
        <v>escitalopram</v>
      </c>
    </row>
    <row r="44" spans="2:47" ht="30" customHeight="1">
      <c r="B44" s="92" t="s">
        <v>165</v>
      </c>
      <c r="C44" s="128">
        <v>11.76252731648098</v>
      </c>
      <c r="D44" s="127">
        <v>5</v>
      </c>
      <c r="E44" s="127">
        <v>1</v>
      </c>
      <c r="F44" s="127">
        <v>1</v>
      </c>
      <c r="G44" s="127">
        <v>1</v>
      </c>
      <c r="H44" s="127">
        <v>1</v>
      </c>
      <c r="I44" s="127">
        <v>1</v>
      </c>
      <c r="J44" s="127">
        <v>1</v>
      </c>
      <c r="K44" s="127">
        <v>1</v>
      </c>
      <c r="L44" s="127">
        <v>1</v>
      </c>
      <c r="M44" s="127">
        <v>1</v>
      </c>
      <c r="N44" s="127">
        <v>2</v>
      </c>
      <c r="O44" s="127">
        <v>6</v>
      </c>
      <c r="P44" s="127">
        <v>3</v>
      </c>
      <c r="Q44" s="127">
        <v>5</v>
      </c>
      <c r="R44" s="127">
        <v>6</v>
      </c>
      <c r="S44" s="127">
        <v>1</v>
      </c>
      <c r="T44" s="127">
        <v>6</v>
      </c>
      <c r="U44" s="127">
        <v>2</v>
      </c>
      <c r="V44" s="127">
        <v>4</v>
      </c>
      <c r="W44" s="127">
        <v>9</v>
      </c>
      <c r="X44" s="127">
        <v>5</v>
      </c>
      <c r="Y44" s="127">
        <v>12</v>
      </c>
      <c r="Z44" s="127">
        <v>55</v>
      </c>
      <c r="AA44" s="127">
        <v>1</v>
      </c>
      <c r="AB44" s="127">
        <v>1</v>
      </c>
      <c r="AC44" s="127">
        <v>1</v>
      </c>
      <c r="AD44" s="127">
        <v>1</v>
      </c>
      <c r="AE44" s="127">
        <v>1</v>
      </c>
      <c r="AF44" s="127">
        <v>1</v>
      </c>
      <c r="AG44" s="127">
        <v>1</v>
      </c>
      <c r="AH44" s="127">
        <v>1</v>
      </c>
      <c r="AI44" s="129">
        <f t="shared" si="7"/>
        <v>1623.2287696743754</v>
      </c>
      <c r="AN44" s="68" t="str">
        <f t="shared" si="1"/>
        <v>escopolamina</v>
      </c>
      <c r="AO44" s="74">
        <f t="shared" si="2"/>
        <v>138</v>
      </c>
      <c r="AP44" s="74">
        <f>COUNTIF($AO$6:AO44,$AO44)</f>
        <v>1</v>
      </c>
      <c r="AQ44" s="74">
        <f t="shared" si="3"/>
        <v>138.01</v>
      </c>
      <c r="AR44" s="75">
        <f t="shared" si="4"/>
        <v>36</v>
      </c>
      <c r="AS44" s="74">
        <f t="shared" si="5"/>
        <v>82</v>
      </c>
      <c r="AT44" s="68">
        <v>39</v>
      </c>
      <c r="AU44" s="68" t="str">
        <f t="shared" si="6"/>
        <v>escopolamina</v>
      </c>
    </row>
    <row r="45" spans="2:47" ht="30" customHeight="1">
      <c r="B45" s="92" t="s">
        <v>166</v>
      </c>
      <c r="C45" s="128">
        <v>7.3426685672578245</v>
      </c>
      <c r="D45" s="127">
        <v>3</v>
      </c>
      <c r="E45" s="127">
        <v>1</v>
      </c>
      <c r="F45" s="127">
        <v>2</v>
      </c>
      <c r="G45" s="127">
        <v>3</v>
      </c>
      <c r="H45" s="127">
        <v>3</v>
      </c>
      <c r="I45" s="127">
        <v>6</v>
      </c>
      <c r="J45" s="127">
        <v>7</v>
      </c>
      <c r="K45" s="127">
        <v>2</v>
      </c>
      <c r="L45" s="127">
        <v>9</v>
      </c>
      <c r="M45" s="127">
        <v>2</v>
      </c>
      <c r="N45" s="127">
        <v>6</v>
      </c>
      <c r="O45" s="127">
        <v>3</v>
      </c>
      <c r="P45" s="127">
        <v>5</v>
      </c>
      <c r="Q45" s="127">
        <v>6</v>
      </c>
      <c r="R45" s="127">
        <v>1</v>
      </c>
      <c r="S45" s="127">
        <v>6</v>
      </c>
      <c r="T45" s="127">
        <v>2</v>
      </c>
      <c r="U45" s="127">
        <v>4</v>
      </c>
      <c r="V45" s="127">
        <v>9</v>
      </c>
      <c r="W45" s="127">
        <v>5</v>
      </c>
      <c r="X45" s="127">
        <v>12</v>
      </c>
      <c r="Y45" s="127">
        <v>55</v>
      </c>
      <c r="Z45" s="127">
        <v>6</v>
      </c>
      <c r="AA45" s="127">
        <v>7</v>
      </c>
      <c r="AB45" s="127">
        <v>2</v>
      </c>
      <c r="AC45" s="127">
        <v>9</v>
      </c>
      <c r="AD45" s="127">
        <v>4</v>
      </c>
      <c r="AE45" s="127">
        <v>7</v>
      </c>
      <c r="AF45" s="127">
        <v>2</v>
      </c>
      <c r="AG45" s="127">
        <v>9</v>
      </c>
      <c r="AH45" s="127">
        <v>4</v>
      </c>
      <c r="AI45" s="129">
        <f t="shared" si="7"/>
        <v>1483.2190505860806</v>
      </c>
      <c r="AN45" s="68" t="str">
        <f t="shared" si="1"/>
        <v>esilato</v>
      </c>
      <c r="AO45" s="74">
        <f t="shared" si="2"/>
        <v>202</v>
      </c>
      <c r="AP45" s="74">
        <f>COUNTIF($AO$6:AO45,$AO45)</f>
        <v>1</v>
      </c>
      <c r="AQ45" s="74">
        <f t="shared" si="3"/>
        <v>202.01</v>
      </c>
      <c r="AR45" s="75">
        <f t="shared" si="4"/>
        <v>81</v>
      </c>
      <c r="AS45" s="74">
        <f t="shared" si="5"/>
        <v>71</v>
      </c>
      <c r="AT45" s="68">
        <v>40</v>
      </c>
      <c r="AU45" s="68" t="str">
        <f t="shared" si="6"/>
        <v>esilato</v>
      </c>
    </row>
    <row r="46" spans="2:47" ht="30" customHeight="1">
      <c r="B46" s="92" t="s">
        <v>167</v>
      </c>
      <c r="C46" s="128">
        <v>10.646869422523846</v>
      </c>
      <c r="D46" s="127">
        <v>5</v>
      </c>
      <c r="E46" s="127">
        <v>2</v>
      </c>
      <c r="F46" s="127">
        <v>30</v>
      </c>
      <c r="G46" s="127">
        <v>8</v>
      </c>
      <c r="H46" s="127">
        <v>7</v>
      </c>
      <c r="I46" s="127">
        <v>6</v>
      </c>
      <c r="J46" s="127">
        <v>2</v>
      </c>
      <c r="K46" s="127">
        <v>6</v>
      </c>
      <c r="L46" s="127">
        <v>2</v>
      </c>
      <c r="M46" s="127">
        <v>6</v>
      </c>
      <c r="N46" s="127">
        <v>3</v>
      </c>
      <c r="O46" s="127">
        <v>5</v>
      </c>
      <c r="P46" s="127">
        <v>6</v>
      </c>
      <c r="Q46" s="127">
        <v>1</v>
      </c>
      <c r="R46" s="127">
        <v>6</v>
      </c>
      <c r="S46" s="127">
        <v>2</v>
      </c>
      <c r="T46" s="127">
        <v>4</v>
      </c>
      <c r="U46" s="127">
        <v>9</v>
      </c>
      <c r="V46" s="127">
        <v>5</v>
      </c>
      <c r="W46" s="127">
        <v>12</v>
      </c>
      <c r="X46" s="127">
        <v>55</v>
      </c>
      <c r="Y46" s="127">
        <v>2</v>
      </c>
      <c r="Z46" s="127">
        <v>30</v>
      </c>
      <c r="AA46" s="127">
        <v>8</v>
      </c>
      <c r="AB46" s="127">
        <v>7</v>
      </c>
      <c r="AC46" s="127">
        <v>6</v>
      </c>
      <c r="AD46" s="127">
        <v>2</v>
      </c>
      <c r="AE46" s="127">
        <v>6</v>
      </c>
      <c r="AF46" s="127">
        <v>3</v>
      </c>
      <c r="AG46" s="127">
        <v>5</v>
      </c>
      <c r="AH46" s="127">
        <v>8</v>
      </c>
      <c r="AI46" s="129">
        <f t="shared" si="7"/>
        <v>2757.5391804336759</v>
      </c>
      <c r="AN46" s="68" t="str">
        <f t="shared" si="1"/>
        <v>esmolol</v>
      </c>
      <c r="AO46" s="74">
        <f t="shared" si="2"/>
        <v>259</v>
      </c>
      <c r="AP46" s="74">
        <f>COUNTIF($AO$6:AO46,$AO46)</f>
        <v>3</v>
      </c>
      <c r="AQ46" s="74">
        <f t="shared" si="3"/>
        <v>259.02999999999997</v>
      </c>
      <c r="AR46" s="75">
        <f t="shared" si="4"/>
        <v>46</v>
      </c>
      <c r="AS46" s="74">
        <f t="shared" si="5"/>
        <v>6</v>
      </c>
      <c r="AT46" s="68">
        <v>41</v>
      </c>
      <c r="AU46" s="68" t="str">
        <f t="shared" si="6"/>
        <v>esmolol</v>
      </c>
    </row>
    <row r="47" spans="2:47" ht="30" customHeight="1">
      <c r="B47" s="92" t="s">
        <v>168</v>
      </c>
      <c r="C47" s="128">
        <v>12.115403135975411</v>
      </c>
      <c r="D47" s="127">
        <v>6</v>
      </c>
      <c r="E47" s="127">
        <v>2</v>
      </c>
      <c r="F47" s="127">
        <v>6</v>
      </c>
      <c r="G47" s="127">
        <v>3</v>
      </c>
      <c r="H47" s="127">
        <v>5</v>
      </c>
      <c r="I47" s="127">
        <v>5</v>
      </c>
      <c r="J47" s="127">
        <v>2</v>
      </c>
      <c r="K47" s="127">
        <v>2</v>
      </c>
      <c r="L47" s="127">
        <v>6</v>
      </c>
      <c r="M47" s="127">
        <v>3</v>
      </c>
      <c r="N47" s="127">
        <v>5</v>
      </c>
      <c r="O47" s="127">
        <v>6</v>
      </c>
      <c r="P47" s="127">
        <v>1</v>
      </c>
      <c r="Q47" s="127">
        <v>6</v>
      </c>
      <c r="R47" s="127">
        <v>2</v>
      </c>
      <c r="S47" s="127">
        <v>4</v>
      </c>
      <c r="T47" s="127">
        <v>9</v>
      </c>
      <c r="U47" s="127">
        <v>5</v>
      </c>
      <c r="V47" s="127">
        <v>12</v>
      </c>
      <c r="W47" s="127">
        <v>55</v>
      </c>
      <c r="X47" s="127">
        <v>2</v>
      </c>
      <c r="Y47" s="127">
        <v>6</v>
      </c>
      <c r="Z47" s="127">
        <v>3</v>
      </c>
      <c r="AA47" s="127">
        <v>5</v>
      </c>
      <c r="AB47" s="127">
        <v>5</v>
      </c>
      <c r="AC47" s="127">
        <v>2</v>
      </c>
      <c r="AD47" s="127">
        <v>30</v>
      </c>
      <c r="AE47" s="127">
        <v>8</v>
      </c>
      <c r="AF47" s="127">
        <v>7</v>
      </c>
      <c r="AG47" s="127">
        <v>6</v>
      </c>
      <c r="AH47" s="127">
        <v>2</v>
      </c>
      <c r="AI47" s="129">
        <f t="shared" si="7"/>
        <v>2677.5040930505656</v>
      </c>
      <c r="AN47" s="68" t="str">
        <f t="shared" si="1"/>
        <v>fampridina</v>
      </c>
      <c r="AO47" s="74">
        <f t="shared" si="2"/>
        <v>221</v>
      </c>
      <c r="AP47" s="74">
        <f>COUNTIF($AO$6:AO47,$AO47)</f>
        <v>2</v>
      </c>
      <c r="AQ47" s="74">
        <f t="shared" si="3"/>
        <v>221.02</v>
      </c>
      <c r="AR47" s="75">
        <f t="shared" si="4"/>
        <v>33</v>
      </c>
      <c r="AS47" s="74">
        <f t="shared" si="5"/>
        <v>60</v>
      </c>
      <c r="AT47" s="68">
        <v>42</v>
      </c>
      <c r="AU47" s="68" t="str">
        <f t="shared" si="6"/>
        <v>fampridina</v>
      </c>
    </row>
    <row r="48" spans="2:47" ht="30" customHeight="1">
      <c r="B48" s="92" t="s">
        <v>169</v>
      </c>
      <c r="C48" s="128">
        <v>7.5629486242755597</v>
      </c>
      <c r="D48" s="127">
        <v>6</v>
      </c>
      <c r="E48" s="127">
        <v>2</v>
      </c>
      <c r="F48" s="127">
        <v>6</v>
      </c>
      <c r="G48" s="127">
        <v>3</v>
      </c>
      <c r="H48" s="127">
        <v>5</v>
      </c>
      <c r="I48" s="127">
        <v>5</v>
      </c>
      <c r="J48" s="127">
        <v>2</v>
      </c>
      <c r="K48" s="127">
        <v>6</v>
      </c>
      <c r="L48" s="127">
        <v>3</v>
      </c>
      <c r="M48" s="127">
        <v>5</v>
      </c>
      <c r="N48" s="127">
        <v>6</v>
      </c>
      <c r="O48" s="127">
        <v>1</v>
      </c>
      <c r="P48" s="127">
        <v>6</v>
      </c>
      <c r="Q48" s="127">
        <v>2</v>
      </c>
      <c r="R48" s="127">
        <v>4</v>
      </c>
      <c r="S48" s="127">
        <v>9</v>
      </c>
      <c r="T48" s="127">
        <v>5</v>
      </c>
      <c r="U48" s="127">
        <v>12</v>
      </c>
      <c r="V48" s="127">
        <v>55</v>
      </c>
      <c r="W48" s="127">
        <v>20</v>
      </c>
      <c r="X48" s="127">
        <v>2</v>
      </c>
      <c r="Y48" s="127">
        <v>6</v>
      </c>
      <c r="Z48" s="127">
        <v>3</v>
      </c>
      <c r="AA48" s="127">
        <v>5</v>
      </c>
      <c r="AB48" s="127">
        <v>5</v>
      </c>
      <c r="AC48" s="127">
        <v>2</v>
      </c>
      <c r="AD48" s="127">
        <v>30</v>
      </c>
      <c r="AE48" s="127">
        <v>8</v>
      </c>
      <c r="AF48" s="127">
        <v>7</v>
      </c>
      <c r="AG48" s="127">
        <v>6</v>
      </c>
      <c r="AH48" s="127">
        <v>2</v>
      </c>
      <c r="AI48" s="129">
        <f t="shared" si="7"/>
        <v>1807.5447212018587</v>
      </c>
      <c r="AN48" s="68" t="str">
        <f t="shared" si="1"/>
        <v>felodipino</v>
      </c>
      <c r="AO48" s="74">
        <f t="shared" si="2"/>
        <v>239</v>
      </c>
      <c r="AP48" s="74">
        <f>COUNTIF($AO$6:AO48,$AO48)</f>
        <v>2</v>
      </c>
      <c r="AQ48" s="74">
        <f t="shared" si="3"/>
        <v>239.02</v>
      </c>
      <c r="AR48" s="75">
        <f t="shared" si="4"/>
        <v>79</v>
      </c>
      <c r="AS48" s="74">
        <f t="shared" si="5"/>
        <v>27</v>
      </c>
      <c r="AT48" s="68">
        <v>43</v>
      </c>
      <c r="AU48" s="68" t="str">
        <f t="shared" si="6"/>
        <v>felodipino</v>
      </c>
    </row>
    <row r="49" spans="2:47" ht="30" customHeight="1">
      <c r="B49" s="92" t="s">
        <v>170</v>
      </c>
      <c r="C49" s="128">
        <v>10.966275505199562</v>
      </c>
      <c r="D49" s="127">
        <v>5</v>
      </c>
      <c r="E49" s="127">
        <v>2</v>
      </c>
      <c r="F49" s="127">
        <v>30</v>
      </c>
      <c r="G49" s="127">
        <v>8</v>
      </c>
      <c r="H49" s="127">
        <v>7</v>
      </c>
      <c r="I49" s="127">
        <v>2</v>
      </c>
      <c r="J49" s="127">
        <v>6</v>
      </c>
      <c r="K49" s="127">
        <v>3</v>
      </c>
      <c r="L49" s="127">
        <v>5</v>
      </c>
      <c r="M49" s="127">
        <v>6</v>
      </c>
      <c r="N49" s="127">
        <v>1</v>
      </c>
      <c r="O49" s="127">
        <v>6</v>
      </c>
      <c r="P49" s="127">
        <v>2</v>
      </c>
      <c r="Q49" s="127">
        <v>4</v>
      </c>
      <c r="R49" s="127">
        <v>9</v>
      </c>
      <c r="S49" s="127">
        <v>5</v>
      </c>
      <c r="T49" s="127">
        <v>12</v>
      </c>
      <c r="U49" s="127">
        <v>55</v>
      </c>
      <c r="V49" s="127">
        <v>55</v>
      </c>
      <c r="W49" s="127">
        <v>3</v>
      </c>
      <c r="X49" s="127">
        <v>5</v>
      </c>
      <c r="Y49" s="127">
        <v>8</v>
      </c>
      <c r="Z49" s="127">
        <v>6</v>
      </c>
      <c r="AA49" s="127">
        <v>4</v>
      </c>
      <c r="AB49" s="127">
        <v>2</v>
      </c>
      <c r="AC49" s="127">
        <v>6</v>
      </c>
      <c r="AD49" s="127">
        <v>4</v>
      </c>
      <c r="AE49" s="127">
        <v>2</v>
      </c>
      <c r="AF49" s="127">
        <v>7</v>
      </c>
      <c r="AG49" s="127">
        <v>8</v>
      </c>
      <c r="AH49" s="127">
        <v>5</v>
      </c>
      <c r="AI49" s="129">
        <f t="shared" si="7"/>
        <v>3103.4559679714762</v>
      </c>
      <c r="AN49" s="68" t="str">
        <f t="shared" si="1"/>
        <v>fenazopiridina</v>
      </c>
      <c r="AO49" s="74">
        <f t="shared" si="2"/>
        <v>283</v>
      </c>
      <c r="AP49" s="74">
        <f>COUNTIF($AO$6:AO49,$AO49)</f>
        <v>1</v>
      </c>
      <c r="AQ49" s="74">
        <f t="shared" si="3"/>
        <v>283.01</v>
      </c>
      <c r="AR49" s="75">
        <f t="shared" si="4"/>
        <v>43</v>
      </c>
      <c r="AS49" s="74">
        <f t="shared" si="5"/>
        <v>2</v>
      </c>
      <c r="AT49" s="68">
        <v>44</v>
      </c>
      <c r="AU49" s="68" t="str">
        <f t="shared" si="6"/>
        <v>fenazopiridina</v>
      </c>
    </row>
    <row r="50" spans="2:47" ht="30" customHeight="1">
      <c r="B50" s="92" t="s">
        <v>171</v>
      </c>
      <c r="C50" s="128">
        <v>12.478865230054673</v>
      </c>
      <c r="D50" s="127">
        <v>5</v>
      </c>
      <c r="E50" s="127">
        <v>2</v>
      </c>
      <c r="F50" s="127">
        <v>30</v>
      </c>
      <c r="G50" s="127">
        <v>8</v>
      </c>
      <c r="H50" s="127">
        <v>2</v>
      </c>
      <c r="I50" s="127">
        <v>6</v>
      </c>
      <c r="J50" s="127">
        <v>3</v>
      </c>
      <c r="K50" s="127">
        <v>5</v>
      </c>
      <c r="L50" s="127">
        <v>6</v>
      </c>
      <c r="M50" s="127">
        <v>1</v>
      </c>
      <c r="N50" s="127">
        <v>6</v>
      </c>
      <c r="O50" s="127">
        <v>2</v>
      </c>
      <c r="P50" s="127">
        <v>4</v>
      </c>
      <c r="Q50" s="127">
        <v>9</v>
      </c>
      <c r="R50" s="127">
        <v>5</v>
      </c>
      <c r="S50" s="127">
        <v>12</v>
      </c>
      <c r="T50" s="127">
        <v>55</v>
      </c>
      <c r="U50" s="127">
        <v>6</v>
      </c>
      <c r="V50" s="127">
        <v>3</v>
      </c>
      <c r="W50" s="127">
        <v>5</v>
      </c>
      <c r="X50" s="127">
        <v>5</v>
      </c>
      <c r="Y50" s="127">
        <v>2</v>
      </c>
      <c r="Z50" s="127">
        <v>30</v>
      </c>
      <c r="AA50" s="127">
        <v>8</v>
      </c>
      <c r="AB50" s="127">
        <v>7</v>
      </c>
      <c r="AC50" s="127">
        <v>6</v>
      </c>
      <c r="AD50" s="127">
        <v>2</v>
      </c>
      <c r="AE50" s="127">
        <v>6</v>
      </c>
      <c r="AF50" s="127">
        <v>3</v>
      </c>
      <c r="AG50" s="127">
        <v>5</v>
      </c>
      <c r="AH50" s="127">
        <v>8</v>
      </c>
      <c r="AI50" s="129">
        <f t="shared" si="7"/>
        <v>3207.0683641240507</v>
      </c>
      <c r="AN50" s="68" t="str">
        <f t="shared" si="1"/>
        <v>fenilbutazona</v>
      </c>
      <c r="AO50" s="74">
        <f t="shared" si="2"/>
        <v>257</v>
      </c>
      <c r="AP50" s="74">
        <f>COUNTIF($AO$6:AO50,$AO50)</f>
        <v>4</v>
      </c>
      <c r="AQ50" s="74">
        <f t="shared" si="3"/>
        <v>257.04000000000002</v>
      </c>
      <c r="AR50" s="75">
        <f t="shared" si="4"/>
        <v>30</v>
      </c>
      <c r="AS50" s="74">
        <f t="shared" si="5"/>
        <v>14</v>
      </c>
      <c r="AT50" s="68">
        <v>45</v>
      </c>
      <c r="AU50" s="68" t="str">
        <f t="shared" si="6"/>
        <v>fenilbutazona</v>
      </c>
    </row>
    <row r="51" spans="2:47" ht="30" customHeight="1">
      <c r="B51" s="92" t="s">
        <v>172</v>
      </c>
      <c r="C51" s="128">
        <v>7.7898370830038264</v>
      </c>
      <c r="D51" s="127">
        <v>6</v>
      </c>
      <c r="E51" s="127">
        <v>2</v>
      </c>
      <c r="F51" s="127">
        <v>6</v>
      </c>
      <c r="G51" s="127">
        <v>2</v>
      </c>
      <c r="H51" s="127">
        <v>6</v>
      </c>
      <c r="I51" s="127">
        <v>3</v>
      </c>
      <c r="J51" s="127">
        <v>5</v>
      </c>
      <c r="K51" s="127">
        <v>6</v>
      </c>
      <c r="L51" s="127">
        <v>1</v>
      </c>
      <c r="M51" s="127">
        <v>6</v>
      </c>
      <c r="N51" s="127">
        <v>2</v>
      </c>
      <c r="O51" s="127">
        <v>4</v>
      </c>
      <c r="P51" s="127">
        <v>9</v>
      </c>
      <c r="Q51" s="127">
        <v>5</v>
      </c>
      <c r="R51" s="127">
        <v>12</v>
      </c>
      <c r="S51" s="127">
        <v>55</v>
      </c>
      <c r="T51" s="127">
        <v>5</v>
      </c>
      <c r="U51" s="127">
        <v>5</v>
      </c>
      <c r="V51" s="127">
        <v>2</v>
      </c>
      <c r="W51" s="127">
        <v>20</v>
      </c>
      <c r="X51" s="127">
        <v>2</v>
      </c>
      <c r="Y51" s="127">
        <v>6</v>
      </c>
      <c r="Z51" s="127">
        <v>3</v>
      </c>
      <c r="AA51" s="127">
        <v>5</v>
      </c>
      <c r="AB51" s="127">
        <v>5</v>
      </c>
      <c r="AC51" s="127">
        <v>2</v>
      </c>
      <c r="AD51" s="127">
        <v>30</v>
      </c>
      <c r="AE51" s="127">
        <v>8</v>
      </c>
      <c r="AF51" s="127">
        <v>7</v>
      </c>
      <c r="AG51" s="127">
        <v>6</v>
      </c>
      <c r="AH51" s="127">
        <v>2</v>
      </c>
      <c r="AI51" s="129">
        <f t="shared" si="7"/>
        <v>1853.9812257549106</v>
      </c>
      <c r="AN51" s="68" t="str">
        <f t="shared" si="1"/>
        <v>fenitoína</v>
      </c>
      <c r="AO51" s="74">
        <f t="shared" si="2"/>
        <v>238</v>
      </c>
      <c r="AP51" s="74">
        <f>COUNTIF($AO$6:AO51,$AO51)</f>
        <v>2</v>
      </c>
      <c r="AQ51" s="74">
        <f t="shared" si="3"/>
        <v>238.02</v>
      </c>
      <c r="AR51" s="75">
        <f t="shared" si="4"/>
        <v>77</v>
      </c>
      <c r="AS51" s="74">
        <f t="shared" si="5"/>
        <v>31</v>
      </c>
      <c r="AT51" s="68">
        <v>46</v>
      </c>
      <c r="AU51" s="68" t="str">
        <f t="shared" si="6"/>
        <v>fenitoína</v>
      </c>
    </row>
    <row r="52" spans="2:47" ht="30" customHeight="1">
      <c r="B52" s="92" t="s">
        <v>173</v>
      </c>
      <c r="C52" s="128">
        <v>11.295263770355549</v>
      </c>
      <c r="D52" s="127">
        <v>5</v>
      </c>
      <c r="E52" s="127">
        <v>2</v>
      </c>
      <c r="F52" s="127">
        <v>2</v>
      </c>
      <c r="G52" s="127">
        <v>6</v>
      </c>
      <c r="H52" s="127">
        <v>3</v>
      </c>
      <c r="I52" s="127">
        <v>5</v>
      </c>
      <c r="J52" s="127">
        <v>6</v>
      </c>
      <c r="K52" s="127">
        <v>1</v>
      </c>
      <c r="L52" s="127">
        <v>6</v>
      </c>
      <c r="M52" s="127">
        <v>2</v>
      </c>
      <c r="N52" s="127">
        <v>4</v>
      </c>
      <c r="O52" s="127">
        <v>9</v>
      </c>
      <c r="P52" s="127">
        <v>5</v>
      </c>
      <c r="Q52" s="127">
        <v>12</v>
      </c>
      <c r="R52" s="127">
        <v>55</v>
      </c>
      <c r="S52" s="127">
        <v>6</v>
      </c>
      <c r="T52" s="127">
        <v>2</v>
      </c>
      <c r="U52" s="127">
        <v>6</v>
      </c>
      <c r="V52" s="127">
        <v>3</v>
      </c>
      <c r="W52" s="127">
        <v>5</v>
      </c>
      <c r="X52" s="127">
        <v>5</v>
      </c>
      <c r="Y52" s="127">
        <v>2</v>
      </c>
      <c r="Z52" s="127">
        <v>30</v>
      </c>
      <c r="AA52" s="127">
        <v>8</v>
      </c>
      <c r="AB52" s="127">
        <v>7</v>
      </c>
      <c r="AC52" s="127">
        <v>6</v>
      </c>
      <c r="AD52" s="127">
        <v>2</v>
      </c>
      <c r="AE52" s="127">
        <v>6</v>
      </c>
      <c r="AF52" s="127">
        <v>3</v>
      </c>
      <c r="AG52" s="127">
        <v>5</v>
      </c>
      <c r="AH52" s="127">
        <v>8</v>
      </c>
      <c r="AI52" s="129">
        <f t="shared" si="7"/>
        <v>2564.0248758707094</v>
      </c>
      <c r="AN52" s="68" t="str">
        <f t="shared" si="1"/>
        <v>fenobarbital</v>
      </c>
      <c r="AO52" s="74">
        <f t="shared" si="2"/>
        <v>227</v>
      </c>
      <c r="AP52" s="74">
        <f>COUNTIF($AO$6:AO52,$AO52)</f>
        <v>4</v>
      </c>
      <c r="AQ52" s="74">
        <f t="shared" si="3"/>
        <v>227.04</v>
      </c>
      <c r="AR52" s="75">
        <f t="shared" si="4"/>
        <v>40</v>
      </c>
      <c r="AS52" s="74">
        <f t="shared" si="5"/>
        <v>52</v>
      </c>
      <c r="AT52" s="68">
        <v>47</v>
      </c>
      <c r="AU52" s="68" t="str">
        <f t="shared" si="6"/>
        <v>fenobarbital</v>
      </c>
    </row>
    <row r="53" spans="2:47" ht="30" customHeight="1">
      <c r="B53" s="92" t="s">
        <v>174</v>
      </c>
      <c r="C53" s="128">
        <v>12.853231186956313</v>
      </c>
      <c r="D53" s="127">
        <v>6</v>
      </c>
      <c r="E53" s="127">
        <v>2</v>
      </c>
      <c r="F53" s="127">
        <v>6</v>
      </c>
      <c r="G53" s="127">
        <v>3</v>
      </c>
      <c r="H53" s="127">
        <v>5</v>
      </c>
      <c r="I53" s="127">
        <v>6</v>
      </c>
      <c r="J53" s="127">
        <v>1</v>
      </c>
      <c r="K53" s="127">
        <v>6</v>
      </c>
      <c r="L53" s="127">
        <v>2</v>
      </c>
      <c r="M53" s="127">
        <v>4</v>
      </c>
      <c r="N53" s="127">
        <v>9</v>
      </c>
      <c r="O53" s="127">
        <v>5</v>
      </c>
      <c r="P53" s="127">
        <v>12</v>
      </c>
      <c r="Q53" s="127">
        <v>55</v>
      </c>
      <c r="R53" s="127">
        <v>6</v>
      </c>
      <c r="S53" s="127">
        <v>3</v>
      </c>
      <c r="T53" s="127">
        <v>5</v>
      </c>
      <c r="U53" s="127">
        <v>5</v>
      </c>
      <c r="V53" s="127">
        <v>2</v>
      </c>
      <c r="W53" s="127">
        <v>20</v>
      </c>
      <c r="X53" s="127">
        <v>2</v>
      </c>
      <c r="Y53" s="127">
        <v>6</v>
      </c>
      <c r="Z53" s="127">
        <v>3</v>
      </c>
      <c r="AA53" s="127">
        <v>5</v>
      </c>
      <c r="AB53" s="127">
        <v>5</v>
      </c>
      <c r="AC53" s="127">
        <v>2</v>
      </c>
      <c r="AD53" s="127">
        <v>30</v>
      </c>
      <c r="AE53" s="127">
        <v>8</v>
      </c>
      <c r="AF53" s="127">
        <v>7</v>
      </c>
      <c r="AG53" s="127">
        <v>6</v>
      </c>
      <c r="AH53" s="127">
        <v>2</v>
      </c>
      <c r="AI53" s="129">
        <f t="shared" si="7"/>
        <v>3071.9222536825587</v>
      </c>
      <c r="AN53" s="68" t="str">
        <f t="shared" si="1"/>
        <v>fenofibrato</v>
      </c>
      <c r="AO53" s="74">
        <f t="shared" si="2"/>
        <v>239</v>
      </c>
      <c r="AP53" s="74">
        <f>COUNTIF($AO$6:AO53,$AO53)</f>
        <v>3</v>
      </c>
      <c r="AQ53" s="74">
        <f t="shared" si="3"/>
        <v>239.03</v>
      </c>
      <c r="AR53" s="75">
        <f t="shared" si="4"/>
        <v>27</v>
      </c>
      <c r="AS53" s="74">
        <f t="shared" si="5"/>
        <v>26</v>
      </c>
      <c r="AT53" s="68">
        <v>48</v>
      </c>
      <c r="AU53" s="68" t="str">
        <f t="shared" si="6"/>
        <v>fenofibrato</v>
      </c>
    </row>
    <row r="54" spans="2:47" ht="30" customHeight="1">
      <c r="B54" s="92" t="s">
        <v>175</v>
      </c>
      <c r="C54" s="128">
        <v>8.0235321954939423</v>
      </c>
      <c r="D54" s="127">
        <v>2</v>
      </c>
      <c r="E54" s="127">
        <v>6</v>
      </c>
      <c r="F54" s="127">
        <v>3</v>
      </c>
      <c r="G54" s="127">
        <v>5</v>
      </c>
      <c r="H54" s="127">
        <v>6</v>
      </c>
      <c r="I54" s="127">
        <v>1</v>
      </c>
      <c r="J54" s="127">
        <v>6</v>
      </c>
      <c r="K54" s="127">
        <v>2</v>
      </c>
      <c r="L54" s="127">
        <v>4</v>
      </c>
      <c r="M54" s="127">
        <v>9</v>
      </c>
      <c r="N54" s="127">
        <v>5</v>
      </c>
      <c r="O54" s="127">
        <v>12</v>
      </c>
      <c r="P54" s="127">
        <v>55</v>
      </c>
      <c r="Q54" s="127">
        <v>1</v>
      </c>
      <c r="R54" s="127">
        <v>1</v>
      </c>
      <c r="S54" s="127">
        <v>1</v>
      </c>
      <c r="T54" s="127">
        <v>1</v>
      </c>
      <c r="U54" s="127">
        <v>1</v>
      </c>
      <c r="V54" s="127">
        <v>1</v>
      </c>
      <c r="W54" s="127">
        <v>1</v>
      </c>
      <c r="X54" s="127">
        <v>1</v>
      </c>
      <c r="Y54" s="127">
        <v>1</v>
      </c>
      <c r="Z54" s="127">
        <v>1</v>
      </c>
      <c r="AA54" s="127">
        <v>1</v>
      </c>
      <c r="AB54" s="127">
        <v>1</v>
      </c>
      <c r="AC54" s="127">
        <v>1</v>
      </c>
      <c r="AD54" s="127">
        <v>1</v>
      </c>
      <c r="AE54" s="127">
        <v>1</v>
      </c>
      <c r="AF54" s="127">
        <v>1</v>
      </c>
      <c r="AG54" s="127">
        <v>1</v>
      </c>
      <c r="AH54" s="127">
        <v>1</v>
      </c>
      <c r="AI54" s="129">
        <f t="shared" si="7"/>
        <v>1075.1533141961881</v>
      </c>
      <c r="AN54" s="68" t="str">
        <f t="shared" si="1"/>
        <v>fenoterol</v>
      </c>
      <c r="AO54" s="74">
        <f t="shared" si="2"/>
        <v>134</v>
      </c>
      <c r="AP54" s="74">
        <f>COUNTIF($AO$6:AO54,$AO54)</f>
        <v>1</v>
      </c>
      <c r="AQ54" s="74">
        <f t="shared" si="3"/>
        <v>134.01</v>
      </c>
      <c r="AR54" s="75">
        <f t="shared" si="4"/>
        <v>75</v>
      </c>
      <c r="AS54" s="74">
        <f t="shared" si="5"/>
        <v>87</v>
      </c>
      <c r="AT54" s="68">
        <v>49</v>
      </c>
      <c r="AU54" s="68" t="str">
        <f t="shared" si="6"/>
        <v>fenoterol</v>
      </c>
    </row>
    <row r="55" spans="2:47" ht="30" customHeight="1">
      <c r="B55" s="92" t="s">
        <v>176</v>
      </c>
      <c r="C55" s="128">
        <v>11.634121683466216</v>
      </c>
      <c r="D55" s="127">
        <v>5</v>
      </c>
      <c r="E55" s="127">
        <v>2</v>
      </c>
      <c r="F55" s="127">
        <v>30</v>
      </c>
      <c r="G55" s="127">
        <v>8</v>
      </c>
      <c r="H55" s="127">
        <v>7</v>
      </c>
      <c r="I55" s="127">
        <v>6</v>
      </c>
      <c r="J55" s="127">
        <v>2</v>
      </c>
      <c r="K55" s="127">
        <v>6</v>
      </c>
      <c r="L55" s="127">
        <v>3</v>
      </c>
      <c r="M55" s="127">
        <v>5</v>
      </c>
      <c r="N55" s="127">
        <v>6</v>
      </c>
      <c r="O55" s="127">
        <v>1</v>
      </c>
      <c r="P55" s="127">
        <v>6</v>
      </c>
      <c r="Q55" s="127">
        <v>2</v>
      </c>
      <c r="R55" s="127">
        <v>4</v>
      </c>
      <c r="S55" s="127">
        <v>9</v>
      </c>
      <c r="T55" s="127">
        <v>5</v>
      </c>
      <c r="U55" s="127">
        <v>12</v>
      </c>
      <c r="V55" s="127">
        <v>55</v>
      </c>
      <c r="W55" s="127">
        <v>3</v>
      </c>
      <c r="X55" s="127">
        <v>5</v>
      </c>
      <c r="Y55" s="127">
        <v>8</v>
      </c>
      <c r="Z55" s="127">
        <v>6</v>
      </c>
      <c r="AA55" s="127">
        <v>4</v>
      </c>
      <c r="AB55" s="127">
        <v>2</v>
      </c>
      <c r="AC55" s="127">
        <v>6</v>
      </c>
      <c r="AD55" s="127">
        <v>4</v>
      </c>
      <c r="AE55" s="127">
        <v>2</v>
      </c>
      <c r="AF55" s="127">
        <v>7</v>
      </c>
      <c r="AG55" s="127">
        <v>8</v>
      </c>
      <c r="AH55" s="127">
        <v>5</v>
      </c>
      <c r="AI55" s="129">
        <f t="shared" si="7"/>
        <v>2722.3844739310944</v>
      </c>
      <c r="AN55" s="68" t="str">
        <f t="shared" si="1"/>
        <v>glimepirida</v>
      </c>
      <c r="AO55" s="74">
        <f t="shared" si="2"/>
        <v>234</v>
      </c>
      <c r="AP55" s="74">
        <f>COUNTIF($AO$6:AO55,$AO55)</f>
        <v>1</v>
      </c>
      <c r="AQ55" s="74">
        <f t="shared" si="3"/>
        <v>234.01</v>
      </c>
      <c r="AR55" s="75">
        <f t="shared" si="4"/>
        <v>37</v>
      </c>
      <c r="AS55" s="74">
        <f t="shared" si="5"/>
        <v>39</v>
      </c>
      <c r="AT55" s="68">
        <v>50</v>
      </c>
      <c r="AU55" s="68" t="str">
        <f t="shared" si="6"/>
        <v>glimepirida</v>
      </c>
    </row>
    <row r="56" spans="2:47" ht="30" customHeight="1">
      <c r="B56" s="92" t="s">
        <v>177</v>
      </c>
      <c r="C56" s="128">
        <v>13.238828122565003</v>
      </c>
      <c r="D56" s="127">
        <v>5</v>
      </c>
      <c r="E56" s="127">
        <v>2</v>
      </c>
      <c r="F56" s="127">
        <v>6</v>
      </c>
      <c r="G56" s="127">
        <v>3</v>
      </c>
      <c r="H56" s="127">
        <v>5</v>
      </c>
      <c r="I56" s="127">
        <v>6</v>
      </c>
      <c r="J56" s="127">
        <v>1</v>
      </c>
      <c r="K56" s="127">
        <v>6</v>
      </c>
      <c r="L56" s="127">
        <v>2</v>
      </c>
      <c r="M56" s="127">
        <v>4</v>
      </c>
      <c r="N56" s="127">
        <v>9</v>
      </c>
      <c r="O56" s="127">
        <v>5</v>
      </c>
      <c r="P56" s="127">
        <v>12</v>
      </c>
      <c r="Q56" s="127">
        <v>55</v>
      </c>
      <c r="R56" s="127">
        <v>7</v>
      </c>
      <c r="S56" s="127">
        <v>6</v>
      </c>
      <c r="T56" s="127">
        <v>2</v>
      </c>
      <c r="U56" s="127">
        <v>6</v>
      </c>
      <c r="V56" s="127">
        <v>3</v>
      </c>
      <c r="W56" s="127">
        <v>5</v>
      </c>
      <c r="X56" s="127">
        <v>5</v>
      </c>
      <c r="Y56" s="127">
        <v>2</v>
      </c>
      <c r="Z56" s="127">
        <v>30</v>
      </c>
      <c r="AA56" s="127">
        <v>8</v>
      </c>
      <c r="AB56" s="127">
        <v>7</v>
      </c>
      <c r="AC56" s="127">
        <v>6</v>
      </c>
      <c r="AD56" s="127">
        <v>2</v>
      </c>
      <c r="AE56" s="127">
        <v>6</v>
      </c>
      <c r="AF56" s="127">
        <v>3</v>
      </c>
      <c r="AG56" s="127">
        <v>5</v>
      </c>
      <c r="AH56" s="127">
        <v>8</v>
      </c>
      <c r="AI56" s="129">
        <f t="shared" si="7"/>
        <v>3071.4081244350809</v>
      </c>
      <c r="AN56" s="68" t="str">
        <f t="shared" si="1"/>
        <v>glipizida</v>
      </c>
      <c r="AO56" s="74">
        <f t="shared" si="2"/>
        <v>232</v>
      </c>
      <c r="AP56" s="74">
        <f>COUNTIF($AO$6:AO56,$AO56)</f>
        <v>3</v>
      </c>
      <c r="AQ56" s="74">
        <f t="shared" si="3"/>
        <v>232.03</v>
      </c>
      <c r="AR56" s="75">
        <f t="shared" si="4"/>
        <v>25</v>
      </c>
      <c r="AS56" s="74">
        <f t="shared" si="5"/>
        <v>41</v>
      </c>
      <c r="AT56" s="68">
        <v>51</v>
      </c>
      <c r="AU56" s="68" t="str">
        <f t="shared" si="6"/>
        <v>glipizida</v>
      </c>
    </row>
    <row r="57" spans="2:47" ht="30" customHeight="1">
      <c r="B57" s="92" t="s">
        <v>178</v>
      </c>
      <c r="C57" s="128">
        <v>8.2642381613587599</v>
      </c>
      <c r="D57" s="127">
        <v>6</v>
      </c>
      <c r="E57" s="127">
        <v>2</v>
      </c>
      <c r="F57" s="127">
        <v>2</v>
      </c>
      <c r="G57" s="127">
        <v>6</v>
      </c>
      <c r="H57" s="127">
        <v>3</v>
      </c>
      <c r="I57" s="127">
        <v>5</v>
      </c>
      <c r="J57" s="127">
        <v>6</v>
      </c>
      <c r="K57" s="127">
        <v>1</v>
      </c>
      <c r="L57" s="127">
        <v>6</v>
      </c>
      <c r="M57" s="127">
        <v>2</v>
      </c>
      <c r="N57" s="127">
        <v>4</v>
      </c>
      <c r="O57" s="127">
        <v>9</v>
      </c>
      <c r="P57" s="127">
        <v>5</v>
      </c>
      <c r="Q57" s="127">
        <v>12</v>
      </c>
      <c r="R57" s="127">
        <v>55</v>
      </c>
      <c r="S57" s="127">
        <v>3</v>
      </c>
      <c r="T57" s="127">
        <v>5</v>
      </c>
      <c r="U57" s="127">
        <v>5</v>
      </c>
      <c r="V57" s="127">
        <v>2</v>
      </c>
      <c r="W57" s="127">
        <v>20</v>
      </c>
      <c r="X57" s="127">
        <v>2</v>
      </c>
      <c r="Y57" s="127">
        <v>6</v>
      </c>
      <c r="Z57" s="127">
        <v>3</v>
      </c>
      <c r="AA57" s="127">
        <v>5</v>
      </c>
      <c r="AB57" s="127">
        <v>5</v>
      </c>
      <c r="AC57" s="127">
        <v>2</v>
      </c>
      <c r="AD57" s="127">
        <v>30</v>
      </c>
      <c r="AE57" s="127">
        <v>8</v>
      </c>
      <c r="AF57" s="127">
        <v>7</v>
      </c>
      <c r="AG57" s="127">
        <v>6</v>
      </c>
      <c r="AH57" s="127">
        <v>2</v>
      </c>
      <c r="AI57" s="129">
        <f t="shared" si="7"/>
        <v>1942.0959679193086</v>
      </c>
      <c r="AN57" s="68" t="str">
        <f t="shared" si="1"/>
        <v>gosserrelina</v>
      </c>
      <c r="AO57" s="74">
        <f t="shared" si="2"/>
        <v>235</v>
      </c>
      <c r="AP57" s="74">
        <f>COUNTIF($AO$6:AO57,$AO57)</f>
        <v>3</v>
      </c>
      <c r="AQ57" s="74">
        <f t="shared" si="3"/>
        <v>235.03</v>
      </c>
      <c r="AR57" s="75">
        <f t="shared" si="4"/>
        <v>72</v>
      </c>
      <c r="AS57" s="74">
        <f t="shared" si="5"/>
        <v>36</v>
      </c>
      <c r="AT57" s="68">
        <v>52</v>
      </c>
      <c r="AU57" s="68" t="str">
        <f t="shared" si="6"/>
        <v>gosserrelina</v>
      </c>
    </row>
    <row r="58" spans="2:47" ht="30" customHeight="1">
      <c r="B58" s="92" t="s">
        <v>179</v>
      </c>
      <c r="C58" s="128">
        <v>11.983145333970203</v>
      </c>
      <c r="D58" s="127">
        <v>5</v>
      </c>
      <c r="E58" s="127">
        <v>2</v>
      </c>
      <c r="F58" s="127">
        <v>30</v>
      </c>
      <c r="G58" s="127">
        <v>2</v>
      </c>
      <c r="H58" s="127">
        <v>6</v>
      </c>
      <c r="I58" s="127">
        <v>3</v>
      </c>
      <c r="J58" s="127">
        <v>5</v>
      </c>
      <c r="K58" s="127">
        <v>6</v>
      </c>
      <c r="L58" s="127">
        <v>1</v>
      </c>
      <c r="M58" s="127">
        <v>6</v>
      </c>
      <c r="N58" s="127">
        <v>2</v>
      </c>
      <c r="O58" s="127">
        <v>4</v>
      </c>
      <c r="P58" s="127">
        <v>9</v>
      </c>
      <c r="Q58" s="127">
        <v>5</v>
      </c>
      <c r="R58" s="127">
        <v>12</v>
      </c>
      <c r="S58" s="127">
        <v>55</v>
      </c>
      <c r="T58" s="127">
        <v>2</v>
      </c>
      <c r="U58" s="127">
        <v>6</v>
      </c>
      <c r="V58" s="127">
        <v>3</v>
      </c>
      <c r="W58" s="127">
        <v>5</v>
      </c>
      <c r="X58" s="127">
        <v>5</v>
      </c>
      <c r="Y58" s="127">
        <v>2</v>
      </c>
      <c r="Z58" s="127">
        <v>30</v>
      </c>
      <c r="AA58" s="127">
        <v>8</v>
      </c>
      <c r="AB58" s="127">
        <v>7</v>
      </c>
      <c r="AC58" s="127">
        <v>6</v>
      </c>
      <c r="AD58" s="127">
        <v>2</v>
      </c>
      <c r="AE58" s="127">
        <v>6</v>
      </c>
      <c r="AF58" s="127">
        <v>3</v>
      </c>
      <c r="AG58" s="127">
        <v>5</v>
      </c>
      <c r="AH58" s="127">
        <v>8</v>
      </c>
      <c r="AI58" s="129">
        <f t="shared" si="7"/>
        <v>3007.7694788265208</v>
      </c>
      <c r="AN58" s="68" t="str">
        <f t="shared" si="1"/>
        <v>granisetrona</v>
      </c>
      <c r="AO58" s="74">
        <f t="shared" si="2"/>
        <v>251</v>
      </c>
      <c r="AP58" s="74">
        <f>COUNTIF($AO$6:AO58,$AO58)</f>
        <v>3</v>
      </c>
      <c r="AQ58" s="74">
        <f t="shared" si="3"/>
        <v>251.03</v>
      </c>
      <c r="AR58" s="75">
        <f t="shared" si="4"/>
        <v>34</v>
      </c>
      <c r="AS58" s="74">
        <f t="shared" si="5"/>
        <v>23</v>
      </c>
      <c r="AT58" s="68">
        <v>53</v>
      </c>
      <c r="AU58" s="68" t="str">
        <f t="shared" si="6"/>
        <v>granisetrona</v>
      </c>
    </row>
    <row r="59" spans="2:47" ht="30" customHeight="1">
      <c r="B59" s="92" t="s">
        <v>180</v>
      </c>
      <c r="C59" s="128">
        <v>13.635992966241954</v>
      </c>
      <c r="D59" s="127">
        <v>6</v>
      </c>
      <c r="E59" s="127">
        <v>2</v>
      </c>
      <c r="F59" s="127">
        <v>6</v>
      </c>
      <c r="G59" s="127">
        <v>3</v>
      </c>
      <c r="H59" s="127">
        <v>5</v>
      </c>
      <c r="I59" s="127">
        <v>5</v>
      </c>
      <c r="J59" s="127">
        <v>2</v>
      </c>
      <c r="K59" s="127">
        <v>30</v>
      </c>
      <c r="L59" s="127">
        <v>8</v>
      </c>
      <c r="M59" s="127">
        <v>7</v>
      </c>
      <c r="N59" s="127">
        <v>6</v>
      </c>
      <c r="O59" s="127">
        <v>2</v>
      </c>
      <c r="P59" s="127">
        <v>6</v>
      </c>
      <c r="Q59" s="127">
        <v>2</v>
      </c>
      <c r="R59" s="127">
        <v>6</v>
      </c>
      <c r="S59" s="127">
        <v>3</v>
      </c>
      <c r="T59" s="127">
        <v>5</v>
      </c>
      <c r="U59" s="127">
        <v>5</v>
      </c>
      <c r="V59" s="127">
        <v>2</v>
      </c>
      <c r="W59" s="127">
        <v>20</v>
      </c>
      <c r="X59" s="127">
        <v>2</v>
      </c>
      <c r="Y59" s="127">
        <v>6</v>
      </c>
      <c r="Z59" s="127">
        <v>3</v>
      </c>
      <c r="AA59" s="127">
        <v>5</v>
      </c>
      <c r="AB59" s="127">
        <v>5</v>
      </c>
      <c r="AC59" s="127">
        <v>2</v>
      </c>
      <c r="AD59" s="127">
        <v>30</v>
      </c>
      <c r="AE59" s="127">
        <v>8</v>
      </c>
      <c r="AF59" s="127">
        <v>7</v>
      </c>
      <c r="AG59" s="127">
        <v>6</v>
      </c>
      <c r="AH59" s="127">
        <v>2</v>
      </c>
      <c r="AI59" s="129">
        <f t="shared" si="7"/>
        <v>2822.6505440120845</v>
      </c>
      <c r="AN59" s="68" t="str">
        <f t="shared" si="1"/>
        <v>griseofulvina</v>
      </c>
      <c r="AO59" s="74">
        <f t="shared" si="2"/>
        <v>207</v>
      </c>
      <c r="AP59" s="74">
        <f>COUNTIF($AO$6:AO59,$AO59)</f>
        <v>1</v>
      </c>
      <c r="AQ59" s="74">
        <f t="shared" si="3"/>
        <v>207.01</v>
      </c>
      <c r="AR59" s="75">
        <f t="shared" si="4"/>
        <v>23</v>
      </c>
      <c r="AS59" s="74">
        <f t="shared" si="5"/>
        <v>66</v>
      </c>
      <c r="AT59" s="68">
        <v>54</v>
      </c>
      <c r="AU59" s="68" t="str">
        <f t="shared" si="6"/>
        <v>griseofulvina</v>
      </c>
    </row>
    <row r="60" spans="2:47" ht="30" customHeight="1">
      <c r="B60" s="92" t="s">
        <v>181</v>
      </c>
      <c r="C60" s="128">
        <v>8.5121653061995222</v>
      </c>
      <c r="D60" s="127">
        <v>7</v>
      </c>
      <c r="E60" s="127">
        <v>1</v>
      </c>
      <c r="F60" s="127">
        <v>1</v>
      </c>
      <c r="G60" s="127">
        <v>1</v>
      </c>
      <c r="H60" s="127">
        <v>2</v>
      </c>
      <c r="I60" s="127">
        <v>6</v>
      </c>
      <c r="J60" s="127">
        <v>3</v>
      </c>
      <c r="K60" s="127">
        <v>5</v>
      </c>
      <c r="L60" s="127">
        <v>6</v>
      </c>
      <c r="M60" s="127">
        <v>1</v>
      </c>
      <c r="N60" s="127">
        <v>6</v>
      </c>
      <c r="O60" s="127">
        <v>2</v>
      </c>
      <c r="P60" s="127">
        <v>4</v>
      </c>
      <c r="Q60" s="127">
        <v>9</v>
      </c>
      <c r="R60" s="127">
        <v>5</v>
      </c>
      <c r="S60" s="127">
        <v>12</v>
      </c>
      <c r="T60" s="127">
        <v>55</v>
      </c>
      <c r="U60" s="127">
        <v>1</v>
      </c>
      <c r="V60" s="127">
        <v>1</v>
      </c>
      <c r="W60" s="127">
        <v>1</v>
      </c>
      <c r="X60" s="127">
        <v>1</v>
      </c>
      <c r="Y60" s="127">
        <v>1</v>
      </c>
      <c r="Z60" s="127">
        <v>1</v>
      </c>
      <c r="AA60" s="127">
        <v>1</v>
      </c>
      <c r="AB60" s="127">
        <v>1</v>
      </c>
      <c r="AC60" s="127">
        <v>1</v>
      </c>
      <c r="AD60" s="127">
        <v>1</v>
      </c>
      <c r="AE60" s="127">
        <v>1</v>
      </c>
      <c r="AF60" s="127">
        <v>1</v>
      </c>
      <c r="AG60" s="127">
        <v>1</v>
      </c>
      <c r="AH60" s="127">
        <v>1</v>
      </c>
      <c r="AI60" s="129">
        <f t="shared" si="7"/>
        <v>1191.7031428679331</v>
      </c>
      <c r="AN60" s="68" t="str">
        <f t="shared" si="1"/>
        <v>guaifenesina</v>
      </c>
      <c r="AO60" s="74">
        <f t="shared" si="2"/>
        <v>140</v>
      </c>
      <c r="AP60" s="74">
        <f>COUNTIF($AO$6:AO60,$AO60)</f>
        <v>1</v>
      </c>
      <c r="AQ60" s="74">
        <f t="shared" si="3"/>
        <v>140.01</v>
      </c>
      <c r="AR60" s="75">
        <f t="shared" si="4"/>
        <v>69</v>
      </c>
      <c r="AS60" s="74">
        <f t="shared" si="5"/>
        <v>81</v>
      </c>
      <c r="AT60" s="68">
        <v>55</v>
      </c>
      <c r="AU60" s="68" t="str">
        <f t="shared" si="6"/>
        <v>guaifenesina</v>
      </c>
    </row>
    <row r="61" spans="2:47" ht="30" customHeight="1">
      <c r="B61" s="92" t="s">
        <v>182</v>
      </c>
      <c r="C61" s="128">
        <v>12.342639693989309</v>
      </c>
      <c r="D61" s="127">
        <v>3</v>
      </c>
      <c r="E61" s="127">
        <v>1</v>
      </c>
      <c r="F61" s="127">
        <v>2</v>
      </c>
      <c r="G61" s="127">
        <v>2</v>
      </c>
      <c r="H61" s="127">
        <v>6</v>
      </c>
      <c r="I61" s="127">
        <v>3</v>
      </c>
      <c r="J61" s="127">
        <v>5</v>
      </c>
      <c r="K61" s="127">
        <v>6</v>
      </c>
      <c r="L61" s="127">
        <v>1</v>
      </c>
      <c r="M61" s="127">
        <v>6</v>
      </c>
      <c r="N61" s="127">
        <v>2</v>
      </c>
      <c r="O61" s="127">
        <v>4</v>
      </c>
      <c r="P61" s="127">
        <v>9</v>
      </c>
      <c r="Q61" s="127">
        <v>5</v>
      </c>
      <c r="R61" s="127">
        <v>12</v>
      </c>
      <c r="S61" s="127">
        <v>55</v>
      </c>
      <c r="T61" s="127">
        <v>7</v>
      </c>
      <c r="U61" s="127">
        <v>3</v>
      </c>
      <c r="V61" s="127">
        <v>1</v>
      </c>
      <c r="W61" s="127">
        <v>2</v>
      </c>
      <c r="X61" s="127">
        <v>3</v>
      </c>
      <c r="Y61" s="127">
        <v>3</v>
      </c>
      <c r="Z61" s="127">
        <v>6</v>
      </c>
      <c r="AA61" s="127">
        <v>7</v>
      </c>
      <c r="AB61" s="127">
        <v>2</v>
      </c>
      <c r="AC61" s="127">
        <v>9</v>
      </c>
      <c r="AD61" s="127">
        <v>4</v>
      </c>
      <c r="AE61" s="127">
        <v>7</v>
      </c>
      <c r="AF61" s="127">
        <v>2</v>
      </c>
      <c r="AG61" s="127">
        <v>9</v>
      </c>
      <c r="AH61" s="127">
        <v>4</v>
      </c>
      <c r="AI61" s="129">
        <f t="shared" si="7"/>
        <v>2357.4441815519581</v>
      </c>
      <c r="AN61" s="68" t="str">
        <f t="shared" si="1"/>
        <v>haloperidol</v>
      </c>
      <c r="AO61" s="74">
        <f t="shared" si="2"/>
        <v>191</v>
      </c>
      <c r="AP61" s="74">
        <f>COUNTIF($AO$6:AO61,$AO61)</f>
        <v>1</v>
      </c>
      <c r="AQ61" s="74">
        <f t="shared" si="3"/>
        <v>191.01</v>
      </c>
      <c r="AR61" s="75">
        <f t="shared" si="4"/>
        <v>31</v>
      </c>
      <c r="AS61" s="74">
        <f t="shared" si="5"/>
        <v>72</v>
      </c>
      <c r="AT61" s="68">
        <v>56</v>
      </c>
      <c r="AU61" s="68" t="str">
        <f t="shared" si="6"/>
        <v>haloperidol</v>
      </c>
    </row>
    <row r="62" spans="2:47" ht="30" customHeight="1">
      <c r="B62" s="92" t="s">
        <v>183</v>
      </c>
      <c r="C62" s="128">
        <v>14.045072755229214</v>
      </c>
      <c r="D62" s="127">
        <v>5</v>
      </c>
      <c r="E62" s="127">
        <v>2</v>
      </c>
      <c r="F62" s="127">
        <v>30</v>
      </c>
      <c r="G62" s="127">
        <v>8</v>
      </c>
      <c r="H62" s="127">
        <v>2</v>
      </c>
      <c r="I62" s="127">
        <v>6</v>
      </c>
      <c r="J62" s="127">
        <v>3</v>
      </c>
      <c r="K62" s="127">
        <v>5</v>
      </c>
      <c r="L62" s="127">
        <v>6</v>
      </c>
      <c r="M62" s="127">
        <v>1</v>
      </c>
      <c r="N62" s="127">
        <v>6</v>
      </c>
      <c r="O62" s="127">
        <v>2</v>
      </c>
      <c r="P62" s="127">
        <v>4</v>
      </c>
      <c r="Q62" s="127">
        <v>9</v>
      </c>
      <c r="R62" s="127">
        <v>5</v>
      </c>
      <c r="S62" s="127">
        <v>12</v>
      </c>
      <c r="T62" s="127">
        <v>55</v>
      </c>
      <c r="U62" s="127">
        <v>6</v>
      </c>
      <c r="V62" s="127">
        <v>3</v>
      </c>
      <c r="W62" s="127">
        <v>5</v>
      </c>
      <c r="X62" s="127">
        <v>5</v>
      </c>
      <c r="Y62" s="127">
        <v>2</v>
      </c>
      <c r="Z62" s="127">
        <v>30</v>
      </c>
      <c r="AA62" s="127">
        <v>8</v>
      </c>
      <c r="AB62" s="127">
        <v>7</v>
      </c>
      <c r="AC62" s="127">
        <v>6</v>
      </c>
      <c r="AD62" s="127">
        <v>2</v>
      </c>
      <c r="AE62" s="127">
        <v>6</v>
      </c>
      <c r="AF62" s="127">
        <v>3</v>
      </c>
      <c r="AG62" s="127">
        <v>5</v>
      </c>
      <c r="AH62" s="127">
        <v>8</v>
      </c>
      <c r="AI62" s="129">
        <f t="shared" si="7"/>
        <v>3609.583698093908</v>
      </c>
      <c r="AN62" s="68" t="str">
        <f t="shared" si="1"/>
        <v>halotano</v>
      </c>
      <c r="AO62" s="74">
        <f t="shared" si="2"/>
        <v>257</v>
      </c>
      <c r="AP62" s="74">
        <f>COUNTIF($AO$6:AO62,$AO62)</f>
        <v>5</v>
      </c>
      <c r="AQ62" s="74">
        <f t="shared" si="3"/>
        <v>257.05</v>
      </c>
      <c r="AR62" s="75">
        <f t="shared" si="4"/>
        <v>21</v>
      </c>
      <c r="AS62" s="74">
        <f t="shared" si="5"/>
        <v>13</v>
      </c>
      <c r="AT62" s="68">
        <v>57</v>
      </c>
      <c r="AU62" s="68" t="str">
        <f t="shared" si="6"/>
        <v>halotano</v>
      </c>
    </row>
    <row r="63" spans="2:47" ht="30" customHeight="1">
      <c r="B63" s="92" t="s">
        <v>184</v>
      </c>
      <c r="C63" s="128">
        <v>8.7675302653855081</v>
      </c>
      <c r="D63" s="127">
        <v>5</v>
      </c>
      <c r="E63" s="127">
        <v>2</v>
      </c>
      <c r="F63" s="127">
        <v>2</v>
      </c>
      <c r="G63" s="127">
        <v>6</v>
      </c>
      <c r="H63" s="127">
        <v>3</v>
      </c>
      <c r="I63" s="127">
        <v>5</v>
      </c>
      <c r="J63" s="127">
        <v>6</v>
      </c>
      <c r="K63" s="127">
        <v>1</v>
      </c>
      <c r="L63" s="127">
        <v>6</v>
      </c>
      <c r="M63" s="127">
        <v>2</v>
      </c>
      <c r="N63" s="127">
        <v>4</v>
      </c>
      <c r="O63" s="127">
        <v>9</v>
      </c>
      <c r="P63" s="127">
        <v>5</v>
      </c>
      <c r="Q63" s="127">
        <v>12</v>
      </c>
      <c r="R63" s="127">
        <v>55</v>
      </c>
      <c r="S63" s="127">
        <v>9</v>
      </c>
      <c r="T63" s="127">
        <v>5</v>
      </c>
      <c r="U63" s="127">
        <v>12</v>
      </c>
      <c r="V63" s="127">
        <v>55</v>
      </c>
      <c r="W63" s="127">
        <v>3</v>
      </c>
      <c r="X63" s="127">
        <v>5</v>
      </c>
      <c r="Y63" s="127">
        <v>8</v>
      </c>
      <c r="Z63" s="127">
        <v>6</v>
      </c>
      <c r="AA63" s="127">
        <v>4</v>
      </c>
      <c r="AB63" s="127">
        <v>2</v>
      </c>
      <c r="AC63" s="127">
        <v>6</v>
      </c>
      <c r="AD63" s="127">
        <v>4</v>
      </c>
      <c r="AE63" s="127">
        <v>2</v>
      </c>
      <c r="AF63" s="127">
        <v>7</v>
      </c>
      <c r="AG63" s="127">
        <v>8</v>
      </c>
      <c r="AH63" s="127">
        <v>5</v>
      </c>
      <c r="AI63" s="129">
        <f t="shared" si="7"/>
        <v>2314.6279900617742</v>
      </c>
      <c r="AN63" s="68" t="str">
        <f t="shared" si="1"/>
        <v>hidralazina</v>
      </c>
      <c r="AO63" s="74">
        <f t="shared" si="2"/>
        <v>264</v>
      </c>
      <c r="AP63" s="74">
        <f>COUNTIF($AO$6:AO63,$AO63)</f>
        <v>1</v>
      </c>
      <c r="AQ63" s="74">
        <f t="shared" si="3"/>
        <v>264.01</v>
      </c>
      <c r="AR63" s="75">
        <f t="shared" si="4"/>
        <v>66</v>
      </c>
      <c r="AS63" s="74">
        <f t="shared" si="5"/>
        <v>3</v>
      </c>
      <c r="AT63" s="68">
        <v>58</v>
      </c>
      <c r="AU63" s="68" t="str">
        <f t="shared" si="6"/>
        <v>hidralazina</v>
      </c>
    </row>
    <row r="64" spans="2:47" ht="30" customHeight="1">
      <c r="B64" s="92" t="s">
        <v>185</v>
      </c>
      <c r="C64" s="128">
        <v>12.712918884808989</v>
      </c>
      <c r="D64" s="127">
        <v>5</v>
      </c>
      <c r="E64" s="127">
        <v>2</v>
      </c>
      <c r="F64" s="127">
        <v>30</v>
      </c>
      <c r="G64" s="127">
        <v>2</v>
      </c>
      <c r="H64" s="127">
        <v>6</v>
      </c>
      <c r="I64" s="127">
        <v>3</v>
      </c>
      <c r="J64" s="127">
        <v>5</v>
      </c>
      <c r="K64" s="127">
        <v>6</v>
      </c>
      <c r="L64" s="127">
        <v>1</v>
      </c>
      <c r="M64" s="127">
        <v>6</v>
      </c>
      <c r="N64" s="127">
        <v>2</v>
      </c>
      <c r="O64" s="127">
        <v>4</v>
      </c>
      <c r="P64" s="127">
        <v>9</v>
      </c>
      <c r="Q64" s="127">
        <v>5</v>
      </c>
      <c r="R64" s="127">
        <v>12</v>
      </c>
      <c r="S64" s="127">
        <v>55</v>
      </c>
      <c r="T64" s="127">
        <v>2</v>
      </c>
      <c r="U64" s="127">
        <v>6</v>
      </c>
      <c r="V64" s="127">
        <v>3</v>
      </c>
      <c r="W64" s="127">
        <v>5</v>
      </c>
      <c r="X64" s="127">
        <v>5</v>
      </c>
      <c r="Y64" s="127">
        <v>2</v>
      </c>
      <c r="Z64" s="127">
        <v>30</v>
      </c>
      <c r="AA64" s="127">
        <v>8</v>
      </c>
      <c r="AB64" s="127">
        <v>7</v>
      </c>
      <c r="AC64" s="127">
        <v>6</v>
      </c>
      <c r="AD64" s="127">
        <v>2</v>
      </c>
      <c r="AE64" s="127">
        <v>6</v>
      </c>
      <c r="AF64" s="127">
        <v>3</v>
      </c>
      <c r="AG64" s="127">
        <v>5</v>
      </c>
      <c r="AH64" s="127">
        <v>8</v>
      </c>
      <c r="AI64" s="129">
        <f t="shared" si="7"/>
        <v>3190.9426400870561</v>
      </c>
      <c r="AN64" s="68" t="str">
        <f t="shared" si="1"/>
        <v>hidroclorotiazida</v>
      </c>
      <c r="AO64" s="74">
        <f t="shared" si="2"/>
        <v>251</v>
      </c>
      <c r="AP64" s="74">
        <f>COUNTIF($AO$6:AO64,$AO64)</f>
        <v>4</v>
      </c>
      <c r="AQ64" s="74">
        <f t="shared" si="3"/>
        <v>251.04</v>
      </c>
      <c r="AR64" s="75">
        <f t="shared" si="4"/>
        <v>28</v>
      </c>
      <c r="AS64" s="74">
        <f t="shared" si="5"/>
        <v>22</v>
      </c>
      <c r="AT64" s="68">
        <v>59</v>
      </c>
      <c r="AU64" s="68" t="str">
        <f t="shared" si="6"/>
        <v>hidroclorotiazida</v>
      </c>
    </row>
    <row r="65" spans="2:47" ht="30" customHeight="1">
      <c r="B65" s="92" t="s">
        <v>186</v>
      </c>
      <c r="C65" s="128">
        <v>10.23</v>
      </c>
      <c r="D65" s="127">
        <v>6</v>
      </c>
      <c r="E65" s="127">
        <v>2</v>
      </c>
      <c r="F65" s="127">
        <v>6</v>
      </c>
      <c r="G65" s="127">
        <v>2</v>
      </c>
      <c r="H65" s="127">
        <v>6</v>
      </c>
      <c r="I65" s="127">
        <v>3</v>
      </c>
      <c r="J65" s="127">
        <v>5</v>
      </c>
      <c r="K65" s="127">
        <v>6</v>
      </c>
      <c r="L65" s="127">
        <v>1</v>
      </c>
      <c r="M65" s="127">
        <v>6</v>
      </c>
      <c r="N65" s="127">
        <v>2</v>
      </c>
      <c r="O65" s="127">
        <v>4</v>
      </c>
      <c r="P65" s="127">
        <v>9</v>
      </c>
      <c r="Q65" s="127">
        <v>5</v>
      </c>
      <c r="R65" s="127">
        <v>12</v>
      </c>
      <c r="S65" s="127">
        <v>55</v>
      </c>
      <c r="T65" s="127">
        <v>5</v>
      </c>
      <c r="U65" s="127">
        <v>5</v>
      </c>
      <c r="V65" s="127">
        <v>2</v>
      </c>
      <c r="W65" s="127">
        <v>20</v>
      </c>
      <c r="X65" s="127">
        <v>2</v>
      </c>
      <c r="Y65" s="127">
        <v>6</v>
      </c>
      <c r="Z65" s="127">
        <v>3</v>
      </c>
      <c r="AA65" s="127">
        <v>5</v>
      </c>
      <c r="AB65" s="127">
        <v>5</v>
      </c>
      <c r="AC65" s="127">
        <v>2</v>
      </c>
      <c r="AD65" s="127">
        <v>30</v>
      </c>
      <c r="AE65" s="127">
        <v>8</v>
      </c>
      <c r="AF65" s="127">
        <v>7</v>
      </c>
      <c r="AG65" s="127">
        <v>6</v>
      </c>
      <c r="AH65" s="127">
        <v>2</v>
      </c>
      <c r="AI65" s="129">
        <f t="shared" si="7"/>
        <v>2434.7400000000002</v>
      </c>
      <c r="AN65" s="68" t="str">
        <f t="shared" si="1"/>
        <v>hidrocortisona</v>
      </c>
      <c r="AO65" s="74">
        <f t="shared" si="2"/>
        <v>238</v>
      </c>
      <c r="AP65" s="74">
        <f>COUNTIF($AO$6:AO65,$AO65)</f>
        <v>3</v>
      </c>
      <c r="AQ65" s="74">
        <f t="shared" si="3"/>
        <v>238.03</v>
      </c>
      <c r="AR65" s="75">
        <f t="shared" si="4"/>
        <v>50</v>
      </c>
      <c r="AS65" s="74">
        <f t="shared" si="5"/>
        <v>30</v>
      </c>
      <c r="AT65" s="68">
        <v>60</v>
      </c>
      <c r="AU65" s="68" t="str">
        <f t="shared" si="6"/>
        <v>hidrocortisona</v>
      </c>
    </row>
    <row r="66" spans="2:47" ht="30" customHeight="1">
      <c r="B66" s="92" t="s">
        <v>187</v>
      </c>
      <c r="C66" s="128">
        <v>9.0305561733470743</v>
      </c>
      <c r="D66" s="127">
        <v>5</v>
      </c>
      <c r="E66" s="127">
        <v>2</v>
      </c>
      <c r="F66" s="127">
        <v>30</v>
      </c>
      <c r="G66" s="127">
        <v>8</v>
      </c>
      <c r="H66" s="127">
        <v>2</v>
      </c>
      <c r="I66" s="127">
        <v>6</v>
      </c>
      <c r="J66" s="127">
        <v>3</v>
      </c>
      <c r="K66" s="127">
        <v>5</v>
      </c>
      <c r="L66" s="127">
        <v>6</v>
      </c>
      <c r="M66" s="127">
        <v>1</v>
      </c>
      <c r="N66" s="127">
        <v>6</v>
      </c>
      <c r="O66" s="127">
        <v>2</v>
      </c>
      <c r="P66" s="127">
        <v>4</v>
      </c>
      <c r="Q66" s="127">
        <v>9</v>
      </c>
      <c r="R66" s="127">
        <v>5</v>
      </c>
      <c r="S66" s="127">
        <v>12</v>
      </c>
      <c r="T66" s="127">
        <v>55</v>
      </c>
      <c r="U66" s="127">
        <v>6</v>
      </c>
      <c r="V66" s="127">
        <v>3</v>
      </c>
      <c r="W66" s="127">
        <v>5</v>
      </c>
      <c r="X66" s="127">
        <v>5</v>
      </c>
      <c r="Y66" s="127">
        <v>2</v>
      </c>
      <c r="Z66" s="127">
        <v>30</v>
      </c>
      <c r="AA66" s="127">
        <v>8</v>
      </c>
      <c r="AB66" s="127">
        <v>7</v>
      </c>
      <c r="AC66" s="127">
        <v>6</v>
      </c>
      <c r="AD66" s="127">
        <v>2</v>
      </c>
      <c r="AE66" s="127">
        <v>6</v>
      </c>
      <c r="AF66" s="127">
        <v>3</v>
      </c>
      <c r="AG66" s="127">
        <v>5</v>
      </c>
      <c r="AH66" s="127">
        <v>8</v>
      </c>
      <c r="AI66" s="129">
        <f t="shared" si="7"/>
        <v>2320.8529365501981</v>
      </c>
      <c r="AN66" s="68" t="str">
        <f t="shared" si="1"/>
        <v>hidroxicloroquina</v>
      </c>
      <c r="AO66" s="74">
        <f t="shared" si="2"/>
        <v>257</v>
      </c>
      <c r="AP66" s="74">
        <f>COUNTIF($AO$6:AO66,$AO66)</f>
        <v>6</v>
      </c>
      <c r="AQ66" s="74">
        <f t="shared" si="3"/>
        <v>257.06</v>
      </c>
      <c r="AR66" s="75">
        <f t="shared" si="4"/>
        <v>63</v>
      </c>
      <c r="AS66" s="74">
        <f t="shared" si="5"/>
        <v>12</v>
      </c>
      <c r="AT66" s="68">
        <v>61</v>
      </c>
      <c r="AU66" s="68" t="str">
        <f t="shared" si="6"/>
        <v>hidroxicloroquina</v>
      </c>
    </row>
    <row r="67" spans="2:47" ht="30" customHeight="1">
      <c r="B67" s="92" t="s">
        <v>188</v>
      </c>
      <c r="C67" s="128">
        <v>13.094306451353258</v>
      </c>
      <c r="D67" s="127">
        <v>6</v>
      </c>
      <c r="E67" s="127">
        <v>2</v>
      </c>
      <c r="F67" s="127">
        <v>6</v>
      </c>
      <c r="G67" s="127">
        <v>3</v>
      </c>
      <c r="H67" s="127">
        <v>5</v>
      </c>
      <c r="I67" s="127">
        <v>2</v>
      </c>
      <c r="J67" s="127">
        <v>6</v>
      </c>
      <c r="K67" s="127">
        <v>3</v>
      </c>
      <c r="L67" s="127">
        <v>5</v>
      </c>
      <c r="M67" s="127">
        <v>6</v>
      </c>
      <c r="N67" s="127">
        <v>1</v>
      </c>
      <c r="O67" s="127">
        <v>6</v>
      </c>
      <c r="P67" s="127">
        <v>2</v>
      </c>
      <c r="Q67" s="127">
        <v>4</v>
      </c>
      <c r="R67" s="127">
        <v>9</v>
      </c>
      <c r="S67" s="127">
        <v>5</v>
      </c>
      <c r="T67" s="127">
        <v>12</v>
      </c>
      <c r="U67" s="127">
        <v>55</v>
      </c>
      <c r="V67" s="127">
        <v>2</v>
      </c>
      <c r="W67" s="127">
        <v>20</v>
      </c>
      <c r="X67" s="127">
        <v>2</v>
      </c>
      <c r="Y67" s="127">
        <v>6</v>
      </c>
      <c r="Z67" s="127">
        <v>3</v>
      </c>
      <c r="AA67" s="127">
        <v>5</v>
      </c>
      <c r="AB67" s="127">
        <v>5</v>
      </c>
      <c r="AC67" s="127">
        <v>2</v>
      </c>
      <c r="AD67" s="127">
        <v>30</v>
      </c>
      <c r="AE67" s="127">
        <v>8</v>
      </c>
      <c r="AF67" s="127">
        <v>7</v>
      </c>
      <c r="AG67" s="127">
        <v>6</v>
      </c>
      <c r="AH67" s="127">
        <v>2</v>
      </c>
      <c r="AI67" s="129">
        <f t="shared" si="7"/>
        <v>3090.256322519369</v>
      </c>
      <c r="AN67" s="68" t="str">
        <f t="shared" si="1"/>
        <v>hidroxiuréia</v>
      </c>
      <c r="AO67" s="74">
        <f t="shared" si="2"/>
        <v>236</v>
      </c>
      <c r="AP67" s="74">
        <f>COUNTIF($AO$6:AO67,$AO67)</f>
        <v>1</v>
      </c>
      <c r="AQ67" s="74">
        <f t="shared" si="3"/>
        <v>236.01</v>
      </c>
      <c r="AR67" s="75">
        <f t="shared" si="4"/>
        <v>26</v>
      </c>
      <c r="AS67" s="74">
        <f t="shared" si="5"/>
        <v>34</v>
      </c>
      <c r="AT67" s="68">
        <v>62</v>
      </c>
      <c r="AU67" s="68" t="str">
        <f t="shared" si="6"/>
        <v>hidroxiuréia</v>
      </c>
    </row>
    <row r="68" spans="2:47" ht="30" customHeight="1">
      <c r="B68" s="92" t="s">
        <v>189</v>
      </c>
      <c r="C68" s="128">
        <v>14.900417686022674</v>
      </c>
      <c r="D68" s="127">
        <v>8</v>
      </c>
      <c r="E68" s="127">
        <v>1</v>
      </c>
      <c r="F68" s="127">
        <v>1</v>
      </c>
      <c r="G68" s="127">
        <v>1</v>
      </c>
      <c r="H68" s="127">
        <v>1</v>
      </c>
      <c r="I68" s="127">
        <v>1</v>
      </c>
      <c r="J68" s="127">
        <v>2</v>
      </c>
      <c r="K68" s="127">
        <v>6</v>
      </c>
      <c r="L68" s="127">
        <v>3</v>
      </c>
      <c r="M68" s="127">
        <v>5</v>
      </c>
      <c r="N68" s="127">
        <v>6</v>
      </c>
      <c r="O68" s="127">
        <v>1</v>
      </c>
      <c r="P68" s="127">
        <v>6</v>
      </c>
      <c r="Q68" s="127">
        <v>2</v>
      </c>
      <c r="R68" s="127">
        <v>4</v>
      </c>
      <c r="S68" s="127">
        <v>9</v>
      </c>
      <c r="T68" s="127">
        <v>5</v>
      </c>
      <c r="U68" s="127">
        <v>12</v>
      </c>
      <c r="V68" s="127">
        <v>55</v>
      </c>
      <c r="W68" s="127">
        <v>1</v>
      </c>
      <c r="X68" s="127">
        <v>1</v>
      </c>
      <c r="Y68" s="127">
        <v>1</v>
      </c>
      <c r="Z68" s="127">
        <v>1</v>
      </c>
      <c r="AA68" s="127">
        <v>1</v>
      </c>
      <c r="AB68" s="127">
        <v>1</v>
      </c>
      <c r="AC68" s="127">
        <v>1</v>
      </c>
      <c r="AD68" s="127">
        <v>1</v>
      </c>
      <c r="AE68" s="127">
        <v>1</v>
      </c>
      <c r="AF68" s="127">
        <v>1</v>
      </c>
      <c r="AG68" s="127">
        <v>1</v>
      </c>
      <c r="AH68" s="127">
        <v>1</v>
      </c>
      <c r="AI68" s="129">
        <f t="shared" si="7"/>
        <v>2100.9588937291969</v>
      </c>
      <c r="AN68" s="68" t="str">
        <f t="shared" si="1"/>
        <v>ibandronato</v>
      </c>
      <c r="AO68" s="74">
        <f t="shared" si="2"/>
        <v>141</v>
      </c>
      <c r="AP68" s="74">
        <f>COUNTIF($AO$6:AO68,$AO68)</f>
        <v>1</v>
      </c>
      <c r="AQ68" s="74">
        <f t="shared" si="3"/>
        <v>141.01</v>
      </c>
      <c r="AR68" s="75">
        <f t="shared" si="4"/>
        <v>18</v>
      </c>
      <c r="AS68" s="74">
        <f t="shared" si="5"/>
        <v>80</v>
      </c>
      <c r="AT68" s="68">
        <v>63</v>
      </c>
      <c r="AU68" s="68" t="str">
        <f t="shared" si="6"/>
        <v>ibandronato</v>
      </c>
    </row>
    <row r="69" spans="2:47" ht="30" customHeight="1">
      <c r="B69" s="92" t="s">
        <v>190</v>
      </c>
      <c r="C69" s="128">
        <v>9.301472858547486</v>
      </c>
      <c r="D69" s="127">
        <v>5</v>
      </c>
      <c r="E69" s="127">
        <v>2</v>
      </c>
      <c r="F69" s="127">
        <v>30</v>
      </c>
      <c r="G69" s="127">
        <v>8</v>
      </c>
      <c r="H69" s="127">
        <v>7</v>
      </c>
      <c r="I69" s="127">
        <v>6</v>
      </c>
      <c r="J69" s="127">
        <v>2</v>
      </c>
      <c r="K69" s="127">
        <v>2</v>
      </c>
      <c r="L69" s="127">
        <v>6</v>
      </c>
      <c r="M69" s="127">
        <v>3</v>
      </c>
      <c r="N69" s="127">
        <v>5</v>
      </c>
      <c r="O69" s="127">
        <v>6</v>
      </c>
      <c r="P69" s="127">
        <v>1</v>
      </c>
      <c r="Q69" s="127">
        <v>6</v>
      </c>
      <c r="R69" s="127">
        <v>2</v>
      </c>
      <c r="S69" s="127">
        <v>4</v>
      </c>
      <c r="T69" s="127">
        <v>9</v>
      </c>
      <c r="U69" s="127">
        <v>5</v>
      </c>
      <c r="V69" s="127">
        <v>12</v>
      </c>
      <c r="W69" s="127">
        <v>55</v>
      </c>
      <c r="X69" s="127">
        <v>5</v>
      </c>
      <c r="Y69" s="127">
        <v>8</v>
      </c>
      <c r="Z69" s="127">
        <v>6</v>
      </c>
      <c r="AA69" s="127">
        <v>4</v>
      </c>
      <c r="AB69" s="127">
        <v>2</v>
      </c>
      <c r="AC69" s="127">
        <v>6</v>
      </c>
      <c r="AD69" s="127">
        <v>4</v>
      </c>
      <c r="AE69" s="127">
        <v>2</v>
      </c>
      <c r="AF69" s="127">
        <v>7</v>
      </c>
      <c r="AG69" s="127">
        <v>8</v>
      </c>
      <c r="AH69" s="127">
        <v>5</v>
      </c>
      <c r="AI69" s="129">
        <f t="shared" si="7"/>
        <v>2167.2431760415643</v>
      </c>
      <c r="AN69" s="68" t="str">
        <f t="shared" si="1"/>
        <v>ibrutinibe</v>
      </c>
      <c r="AO69" s="74">
        <f t="shared" si="2"/>
        <v>233</v>
      </c>
      <c r="AP69" s="74">
        <f>COUNTIF($AO$6:AO69,$AO69)</f>
        <v>1</v>
      </c>
      <c r="AQ69" s="74">
        <f t="shared" si="3"/>
        <v>233.01</v>
      </c>
      <c r="AR69" s="75">
        <f t="shared" si="4"/>
        <v>60</v>
      </c>
      <c r="AS69" s="74">
        <f t="shared" si="5"/>
        <v>40</v>
      </c>
      <c r="AT69" s="68">
        <v>64</v>
      </c>
      <c r="AU69" s="68" t="str">
        <f t="shared" si="6"/>
        <v>ibrutinibe</v>
      </c>
    </row>
    <row r="70" spans="2:47" ht="30" customHeight="1">
      <c r="B70" s="92" t="s">
        <v>191</v>
      </c>
      <c r="C70" s="128">
        <v>13.487135644893856</v>
      </c>
      <c r="D70" s="127">
        <v>5</v>
      </c>
      <c r="E70" s="127">
        <v>2</v>
      </c>
      <c r="F70" s="127">
        <v>30</v>
      </c>
      <c r="G70" s="127">
        <v>8</v>
      </c>
      <c r="H70" s="127">
        <v>7</v>
      </c>
      <c r="I70" s="127">
        <v>6</v>
      </c>
      <c r="J70" s="127">
        <v>2</v>
      </c>
      <c r="K70" s="127">
        <v>6</v>
      </c>
      <c r="L70" s="127">
        <v>2</v>
      </c>
      <c r="M70" s="127">
        <v>6</v>
      </c>
      <c r="N70" s="127">
        <v>3</v>
      </c>
      <c r="O70" s="127">
        <v>5</v>
      </c>
      <c r="P70" s="127">
        <v>6</v>
      </c>
      <c r="Q70" s="127">
        <v>1</v>
      </c>
      <c r="R70" s="127">
        <v>6</v>
      </c>
      <c r="S70" s="127">
        <v>2</v>
      </c>
      <c r="T70" s="127">
        <v>4</v>
      </c>
      <c r="U70" s="127">
        <v>9</v>
      </c>
      <c r="V70" s="127">
        <v>5</v>
      </c>
      <c r="W70" s="127">
        <v>12</v>
      </c>
      <c r="X70" s="127">
        <v>55</v>
      </c>
      <c r="Y70" s="127">
        <v>2</v>
      </c>
      <c r="Z70" s="127">
        <v>30</v>
      </c>
      <c r="AA70" s="127">
        <v>8</v>
      </c>
      <c r="AB70" s="127">
        <v>7</v>
      </c>
      <c r="AC70" s="127">
        <v>6</v>
      </c>
      <c r="AD70" s="127">
        <v>2</v>
      </c>
      <c r="AE70" s="127">
        <v>6</v>
      </c>
      <c r="AF70" s="127">
        <v>3</v>
      </c>
      <c r="AG70" s="127">
        <v>5</v>
      </c>
      <c r="AH70" s="127">
        <v>8</v>
      </c>
      <c r="AI70" s="129">
        <f t="shared" si="7"/>
        <v>3493.1681320275088</v>
      </c>
      <c r="AN70" s="68" t="str">
        <f t="shared" si="1"/>
        <v>ibuprofeno</v>
      </c>
      <c r="AO70" s="74">
        <f t="shared" si="2"/>
        <v>259</v>
      </c>
      <c r="AP70" s="74">
        <f>COUNTIF($AO$6:AO70,$AO70)</f>
        <v>4</v>
      </c>
      <c r="AQ70" s="74">
        <f t="shared" si="3"/>
        <v>259.04000000000002</v>
      </c>
      <c r="AR70" s="75">
        <f t="shared" si="4"/>
        <v>24</v>
      </c>
      <c r="AS70" s="74">
        <f t="shared" si="5"/>
        <v>5</v>
      </c>
      <c r="AT70" s="68">
        <v>65</v>
      </c>
      <c r="AU70" s="68" t="str">
        <f t="shared" si="6"/>
        <v>ibuprofeno</v>
      </c>
    </row>
    <row r="71" spans="2:47" ht="30" customHeight="1">
      <c r="B71" s="92" t="s">
        <v>192</v>
      </c>
      <c r="C71" s="128">
        <v>15.347430216603355</v>
      </c>
      <c r="D71" s="127">
        <v>6</v>
      </c>
      <c r="E71" s="127">
        <v>2</v>
      </c>
      <c r="F71" s="127">
        <v>6</v>
      </c>
      <c r="G71" s="127">
        <v>3</v>
      </c>
      <c r="H71" s="127">
        <v>5</v>
      </c>
      <c r="I71" s="127">
        <v>5</v>
      </c>
      <c r="J71" s="127">
        <v>2</v>
      </c>
      <c r="K71" s="127">
        <v>30</v>
      </c>
      <c r="L71" s="127">
        <v>8</v>
      </c>
      <c r="M71" s="127">
        <v>2</v>
      </c>
      <c r="N71" s="127">
        <v>6</v>
      </c>
      <c r="O71" s="127">
        <v>3</v>
      </c>
      <c r="P71" s="127">
        <v>5</v>
      </c>
      <c r="Q71" s="127">
        <v>6</v>
      </c>
      <c r="R71" s="127">
        <v>1</v>
      </c>
      <c r="S71" s="127">
        <v>6</v>
      </c>
      <c r="T71" s="127">
        <v>2</v>
      </c>
      <c r="U71" s="127">
        <v>4</v>
      </c>
      <c r="V71" s="127">
        <v>9</v>
      </c>
      <c r="W71" s="127">
        <v>5</v>
      </c>
      <c r="X71" s="127">
        <v>12</v>
      </c>
      <c r="Y71" s="127">
        <v>55</v>
      </c>
      <c r="Z71" s="127">
        <v>3</v>
      </c>
      <c r="AA71" s="127">
        <v>5</v>
      </c>
      <c r="AB71" s="127">
        <v>5</v>
      </c>
      <c r="AC71" s="127">
        <v>2</v>
      </c>
      <c r="AD71" s="127">
        <v>30</v>
      </c>
      <c r="AE71" s="127">
        <v>8</v>
      </c>
      <c r="AF71" s="127">
        <v>7</v>
      </c>
      <c r="AG71" s="127">
        <v>6</v>
      </c>
      <c r="AH71" s="127">
        <v>2</v>
      </c>
      <c r="AI71" s="129">
        <f t="shared" si="7"/>
        <v>3852.2049843674422</v>
      </c>
      <c r="AN71" s="68" t="str">
        <f t="shared" ref="AN71:AN100" si="8">B71</f>
        <v>icatibanto</v>
      </c>
      <c r="AO71" s="74">
        <f t="shared" ref="AO71:AO100" si="9">SUM(D71:AH71)</f>
        <v>251</v>
      </c>
      <c r="AP71" s="74">
        <f>COUNTIF($AO$6:AO71,$AO71)</f>
        <v>5</v>
      </c>
      <c r="AQ71" s="74">
        <f t="shared" ref="AQ71:AQ100" si="10">SUM(AO71,SUM(AP71)/100)</f>
        <v>251.05</v>
      </c>
      <c r="AR71" s="75">
        <f t="shared" ref="AR71:AR100" si="11">RANK($C71,$C$6:$C$100)</f>
        <v>16</v>
      </c>
      <c r="AS71" s="74">
        <f t="shared" ref="AS71:AS100" si="12">RANK(AQ71,$AQ$6:$AQ$100)</f>
        <v>21</v>
      </c>
      <c r="AT71" s="68">
        <v>66</v>
      </c>
      <c r="AU71" s="68" t="str">
        <f t="shared" ref="AU71:AU100" si="13">AN71</f>
        <v>icatibanto</v>
      </c>
    </row>
    <row r="72" spans="2:47" ht="30" customHeight="1">
      <c r="B72" s="92" t="s">
        <v>193</v>
      </c>
      <c r="C72" s="128">
        <v>9.5805170443039103</v>
      </c>
      <c r="D72" s="127">
        <v>5</v>
      </c>
      <c r="E72" s="127">
        <v>2</v>
      </c>
      <c r="F72" s="127">
        <v>30</v>
      </c>
      <c r="G72" s="127">
        <v>8</v>
      </c>
      <c r="H72" s="127">
        <v>7</v>
      </c>
      <c r="I72" s="127">
        <v>6</v>
      </c>
      <c r="J72" s="127">
        <v>2</v>
      </c>
      <c r="K72" s="127">
        <v>6</v>
      </c>
      <c r="L72" s="127">
        <v>3</v>
      </c>
      <c r="M72" s="127">
        <v>5</v>
      </c>
      <c r="N72" s="127">
        <v>2</v>
      </c>
      <c r="O72" s="127">
        <v>6</v>
      </c>
      <c r="P72" s="127">
        <v>3</v>
      </c>
      <c r="Q72" s="127">
        <v>5</v>
      </c>
      <c r="R72" s="127">
        <v>6</v>
      </c>
      <c r="S72" s="127">
        <v>1</v>
      </c>
      <c r="T72" s="127">
        <v>6</v>
      </c>
      <c r="U72" s="127">
        <v>2</v>
      </c>
      <c r="V72" s="127">
        <v>4</v>
      </c>
      <c r="W72" s="127">
        <v>9</v>
      </c>
      <c r="X72" s="127">
        <v>5</v>
      </c>
      <c r="Y72" s="127">
        <v>12</v>
      </c>
      <c r="Z72" s="127">
        <v>55</v>
      </c>
      <c r="AA72" s="127">
        <v>8</v>
      </c>
      <c r="AB72" s="127">
        <v>7</v>
      </c>
      <c r="AC72" s="127">
        <v>6</v>
      </c>
      <c r="AD72" s="127">
        <v>2</v>
      </c>
      <c r="AE72" s="127">
        <v>6</v>
      </c>
      <c r="AF72" s="127">
        <v>3</v>
      </c>
      <c r="AG72" s="127">
        <v>5</v>
      </c>
      <c r="AH72" s="127">
        <v>8</v>
      </c>
      <c r="AI72" s="129">
        <f t="shared" si="7"/>
        <v>2251.4215054114188</v>
      </c>
      <c r="AN72" s="68" t="str">
        <f t="shared" si="8"/>
        <v>idarrubicina</v>
      </c>
      <c r="AO72" s="74">
        <f t="shared" si="9"/>
        <v>235</v>
      </c>
      <c r="AP72" s="74">
        <f>COUNTIF($AO$6:AO72,$AO72)</f>
        <v>4</v>
      </c>
      <c r="AQ72" s="74">
        <f t="shared" si="10"/>
        <v>235.04</v>
      </c>
      <c r="AR72" s="75">
        <f t="shared" si="11"/>
        <v>57</v>
      </c>
      <c r="AS72" s="74">
        <f t="shared" si="12"/>
        <v>35</v>
      </c>
      <c r="AT72" s="68">
        <v>67</v>
      </c>
      <c r="AU72" s="68" t="str">
        <f t="shared" si="13"/>
        <v>idarrubicina</v>
      </c>
    </row>
    <row r="73" spans="2:47" ht="30" customHeight="1">
      <c r="B73" s="92" t="s">
        <v>194</v>
      </c>
      <c r="C73" s="128">
        <v>13.891749714240673</v>
      </c>
      <c r="D73" s="127">
        <v>6</v>
      </c>
      <c r="E73" s="127">
        <v>2</v>
      </c>
      <c r="F73" s="127">
        <v>6</v>
      </c>
      <c r="G73" s="127">
        <v>3</v>
      </c>
      <c r="H73" s="127">
        <v>5</v>
      </c>
      <c r="I73" s="127">
        <v>5</v>
      </c>
      <c r="J73" s="127">
        <v>2</v>
      </c>
      <c r="K73" s="127">
        <v>30</v>
      </c>
      <c r="L73" s="127">
        <v>8</v>
      </c>
      <c r="M73" s="127">
        <v>7</v>
      </c>
      <c r="N73" s="127">
        <v>6</v>
      </c>
      <c r="O73" s="127">
        <v>2</v>
      </c>
      <c r="P73" s="127">
        <v>6</v>
      </c>
      <c r="Q73" s="127">
        <v>3</v>
      </c>
      <c r="R73" s="127">
        <v>5</v>
      </c>
      <c r="S73" s="127">
        <v>6</v>
      </c>
      <c r="T73" s="127">
        <v>1</v>
      </c>
      <c r="U73" s="127">
        <v>6</v>
      </c>
      <c r="V73" s="127">
        <v>2</v>
      </c>
      <c r="W73" s="127">
        <v>4</v>
      </c>
      <c r="X73" s="127">
        <v>9</v>
      </c>
      <c r="Y73" s="127">
        <v>5</v>
      </c>
      <c r="Z73" s="127">
        <v>12</v>
      </c>
      <c r="AA73" s="127">
        <v>55</v>
      </c>
      <c r="AB73" s="127">
        <v>5</v>
      </c>
      <c r="AC73" s="127">
        <v>2</v>
      </c>
      <c r="AD73" s="127">
        <v>30</v>
      </c>
      <c r="AE73" s="127">
        <v>8</v>
      </c>
      <c r="AF73" s="127">
        <v>7</v>
      </c>
      <c r="AG73" s="127">
        <v>6</v>
      </c>
      <c r="AH73" s="127">
        <v>2</v>
      </c>
      <c r="AI73" s="129">
        <f t="shared" si="7"/>
        <v>3556.2879268456122</v>
      </c>
      <c r="AN73" s="68" t="str">
        <f t="shared" si="8"/>
        <v>ifosfamida</v>
      </c>
      <c r="AO73" s="74">
        <f t="shared" si="9"/>
        <v>256</v>
      </c>
      <c r="AP73" s="74">
        <f>COUNTIF($AO$6:AO73,$AO73)</f>
        <v>2</v>
      </c>
      <c r="AQ73" s="74">
        <f t="shared" si="10"/>
        <v>256.02</v>
      </c>
      <c r="AR73" s="75">
        <f t="shared" si="11"/>
        <v>22</v>
      </c>
      <c r="AS73" s="74">
        <f t="shared" si="12"/>
        <v>18</v>
      </c>
      <c r="AT73" s="68">
        <v>68</v>
      </c>
      <c r="AU73" s="68" t="str">
        <f t="shared" si="13"/>
        <v>ifosfamida</v>
      </c>
    </row>
    <row r="74" spans="2:47" ht="30" customHeight="1">
      <c r="B74" s="92" t="s">
        <v>195</v>
      </c>
      <c r="C74" s="128">
        <v>15.807853123101456</v>
      </c>
      <c r="D74" s="127">
        <v>9</v>
      </c>
      <c r="E74" s="127">
        <v>1</v>
      </c>
      <c r="F74" s="127">
        <v>1</v>
      </c>
      <c r="G74" s="127">
        <v>1</v>
      </c>
      <c r="H74" s="127">
        <v>1</v>
      </c>
      <c r="I74" s="127">
        <v>1</v>
      </c>
      <c r="J74" s="127">
        <v>1</v>
      </c>
      <c r="K74" s="127">
        <v>1</v>
      </c>
      <c r="L74" s="127">
        <v>1</v>
      </c>
      <c r="M74" s="127">
        <v>2</v>
      </c>
      <c r="N74" s="127">
        <v>6</v>
      </c>
      <c r="O74" s="127">
        <v>3</v>
      </c>
      <c r="P74" s="127">
        <v>5</v>
      </c>
      <c r="Q74" s="127">
        <v>6</v>
      </c>
      <c r="R74" s="127">
        <v>1</v>
      </c>
      <c r="S74" s="127">
        <v>6</v>
      </c>
      <c r="T74" s="127">
        <v>1</v>
      </c>
      <c r="U74" s="127">
        <v>1</v>
      </c>
      <c r="V74" s="127">
        <v>1</v>
      </c>
      <c r="W74" s="127">
        <v>1</v>
      </c>
      <c r="X74" s="127">
        <v>1</v>
      </c>
      <c r="Y74" s="127">
        <v>1</v>
      </c>
      <c r="Z74" s="127">
        <v>1</v>
      </c>
      <c r="AA74" s="127">
        <v>1</v>
      </c>
      <c r="AB74" s="127">
        <v>1</v>
      </c>
      <c r="AC74" s="127">
        <v>1</v>
      </c>
      <c r="AD74" s="127">
        <v>1</v>
      </c>
      <c r="AE74" s="127">
        <v>1</v>
      </c>
      <c r="AF74" s="127">
        <v>1</v>
      </c>
      <c r="AG74" s="127">
        <v>1</v>
      </c>
      <c r="AH74" s="127">
        <v>1</v>
      </c>
      <c r="AI74" s="129">
        <f t="shared" si="7"/>
        <v>964.2790405091888</v>
      </c>
      <c r="AN74" s="68" t="str">
        <f t="shared" si="8"/>
        <v>imatinib</v>
      </c>
      <c r="AO74" s="74">
        <f t="shared" si="9"/>
        <v>61</v>
      </c>
      <c r="AP74" s="74">
        <f>COUNTIF($AO$6:AO74,$AO74)</f>
        <v>1</v>
      </c>
      <c r="AQ74" s="74">
        <f t="shared" si="10"/>
        <v>61.01</v>
      </c>
      <c r="AR74" s="75">
        <f t="shared" si="11"/>
        <v>14</v>
      </c>
      <c r="AS74" s="74">
        <f t="shared" si="12"/>
        <v>95</v>
      </c>
      <c r="AT74" s="68">
        <v>69</v>
      </c>
      <c r="AU74" s="68" t="str">
        <f t="shared" si="13"/>
        <v>imatinib</v>
      </c>
    </row>
    <row r="75" spans="2:47" ht="30" customHeight="1">
      <c r="B75" s="92" t="s">
        <v>196</v>
      </c>
      <c r="C75" s="128">
        <v>9.8679325556330273</v>
      </c>
      <c r="D75" s="127">
        <v>3</v>
      </c>
      <c r="E75" s="127">
        <v>1</v>
      </c>
      <c r="F75" s="127">
        <v>2</v>
      </c>
      <c r="G75" s="127">
        <v>3</v>
      </c>
      <c r="H75" s="127">
        <v>3</v>
      </c>
      <c r="I75" s="127">
        <v>6</v>
      </c>
      <c r="J75" s="127">
        <v>8</v>
      </c>
      <c r="K75" s="127">
        <v>7</v>
      </c>
      <c r="L75" s="127">
        <v>6</v>
      </c>
      <c r="M75" s="127">
        <v>2</v>
      </c>
      <c r="N75" s="127">
        <v>2</v>
      </c>
      <c r="O75" s="127">
        <v>6</v>
      </c>
      <c r="P75" s="127">
        <v>3</v>
      </c>
      <c r="Q75" s="127">
        <v>5</v>
      </c>
      <c r="R75" s="127">
        <v>6</v>
      </c>
      <c r="S75" s="127">
        <v>1</v>
      </c>
      <c r="T75" s="127">
        <v>7</v>
      </c>
      <c r="U75" s="127">
        <v>3</v>
      </c>
      <c r="V75" s="127">
        <v>1</v>
      </c>
      <c r="W75" s="127">
        <v>2</v>
      </c>
      <c r="X75" s="127">
        <v>3</v>
      </c>
      <c r="Y75" s="127">
        <v>3</v>
      </c>
      <c r="Z75" s="127">
        <v>6</v>
      </c>
      <c r="AA75" s="127">
        <v>7</v>
      </c>
      <c r="AB75" s="127">
        <v>2</v>
      </c>
      <c r="AC75" s="127">
        <v>9</v>
      </c>
      <c r="AD75" s="127">
        <v>4</v>
      </c>
      <c r="AE75" s="127">
        <v>7</v>
      </c>
      <c r="AF75" s="127">
        <v>2</v>
      </c>
      <c r="AG75" s="127">
        <v>9</v>
      </c>
      <c r="AH75" s="127">
        <v>4</v>
      </c>
      <c r="AI75" s="129">
        <f t="shared" si="7"/>
        <v>1312.4350298991926</v>
      </c>
      <c r="AN75" s="68" t="str">
        <f t="shared" si="8"/>
        <v>imipramina</v>
      </c>
      <c r="AO75" s="74">
        <f t="shared" si="9"/>
        <v>133</v>
      </c>
      <c r="AP75" s="74">
        <f>COUNTIF($AO$6:AO75,$AO75)</f>
        <v>1</v>
      </c>
      <c r="AQ75" s="74">
        <f t="shared" si="10"/>
        <v>133.01</v>
      </c>
      <c r="AR75" s="75">
        <f t="shared" si="11"/>
        <v>54</v>
      </c>
      <c r="AS75" s="74">
        <f t="shared" si="12"/>
        <v>88</v>
      </c>
      <c r="AT75" s="68">
        <v>70</v>
      </c>
      <c r="AU75" s="68" t="str">
        <f t="shared" si="13"/>
        <v>imipramina</v>
      </c>
    </row>
    <row r="76" spans="2:47" ht="30" customHeight="1">
      <c r="B76" s="92" t="s">
        <v>197</v>
      </c>
      <c r="C76" s="128">
        <v>14.308502205667894</v>
      </c>
      <c r="D76" s="127">
        <v>5</v>
      </c>
      <c r="E76" s="127">
        <v>2</v>
      </c>
      <c r="F76" s="127">
        <v>30</v>
      </c>
      <c r="G76" s="127">
        <v>8</v>
      </c>
      <c r="H76" s="127">
        <v>7</v>
      </c>
      <c r="I76" s="127">
        <v>6</v>
      </c>
      <c r="J76" s="127">
        <v>8</v>
      </c>
      <c r="K76" s="127">
        <v>7</v>
      </c>
      <c r="L76" s="127">
        <v>6</v>
      </c>
      <c r="M76" s="127">
        <v>2</v>
      </c>
      <c r="N76" s="127">
        <v>6</v>
      </c>
      <c r="O76" s="127">
        <v>2</v>
      </c>
      <c r="P76" s="127">
        <v>6</v>
      </c>
      <c r="Q76" s="127">
        <v>3</v>
      </c>
      <c r="R76" s="127">
        <v>5</v>
      </c>
      <c r="S76" s="127">
        <v>6</v>
      </c>
      <c r="T76" s="127">
        <v>2</v>
      </c>
      <c r="U76" s="127">
        <v>6</v>
      </c>
      <c r="V76" s="127">
        <v>3</v>
      </c>
      <c r="W76" s="127">
        <v>5</v>
      </c>
      <c r="X76" s="127">
        <v>5</v>
      </c>
      <c r="Y76" s="127">
        <v>2</v>
      </c>
      <c r="Z76" s="127">
        <v>30</v>
      </c>
      <c r="AA76" s="127">
        <v>8</v>
      </c>
      <c r="AB76" s="127">
        <v>7</v>
      </c>
      <c r="AC76" s="127">
        <v>6</v>
      </c>
      <c r="AD76" s="127">
        <v>2</v>
      </c>
      <c r="AE76" s="127">
        <v>6</v>
      </c>
      <c r="AF76" s="127">
        <v>3</v>
      </c>
      <c r="AG76" s="127">
        <v>5</v>
      </c>
      <c r="AH76" s="127">
        <v>8</v>
      </c>
      <c r="AI76" s="129">
        <f t="shared" si="7"/>
        <v>2961.8599565732543</v>
      </c>
      <c r="AN76" s="68" t="str">
        <f t="shared" si="8"/>
        <v>imiquimode</v>
      </c>
      <c r="AO76" s="74">
        <f t="shared" si="9"/>
        <v>207</v>
      </c>
      <c r="AP76" s="74">
        <f>COUNTIF($AO$6:AO76,$AO76)</f>
        <v>2</v>
      </c>
      <c r="AQ76" s="74">
        <f t="shared" si="10"/>
        <v>207.02</v>
      </c>
      <c r="AR76" s="75">
        <f t="shared" si="11"/>
        <v>20</v>
      </c>
      <c r="AS76" s="74">
        <f t="shared" si="12"/>
        <v>65</v>
      </c>
      <c r="AT76" s="68">
        <v>71</v>
      </c>
      <c r="AU76" s="68" t="str">
        <f t="shared" si="13"/>
        <v>imiquimode</v>
      </c>
    </row>
    <row r="77" spans="2:47" ht="30" customHeight="1">
      <c r="B77" s="92" t="s">
        <v>198</v>
      </c>
      <c r="C77" s="128">
        <v>16.282088716794501</v>
      </c>
      <c r="D77" s="127">
        <v>6</v>
      </c>
      <c r="E77" s="127">
        <v>2</v>
      </c>
      <c r="F77" s="127">
        <v>6</v>
      </c>
      <c r="G77" s="127">
        <v>3</v>
      </c>
      <c r="H77" s="127">
        <v>5</v>
      </c>
      <c r="I77" s="127">
        <v>5</v>
      </c>
      <c r="J77" s="127">
        <v>3</v>
      </c>
      <c r="K77" s="127">
        <v>5</v>
      </c>
      <c r="L77" s="127">
        <v>5</v>
      </c>
      <c r="M77" s="127">
        <v>2</v>
      </c>
      <c r="N77" s="127">
        <v>30</v>
      </c>
      <c r="O77" s="127">
        <v>8</v>
      </c>
      <c r="P77" s="127">
        <v>2</v>
      </c>
      <c r="Q77" s="127">
        <v>6</v>
      </c>
      <c r="R77" s="127">
        <v>3</v>
      </c>
      <c r="S77" s="127">
        <v>5</v>
      </c>
      <c r="T77" s="127">
        <v>5</v>
      </c>
      <c r="U77" s="127">
        <v>5</v>
      </c>
      <c r="V77" s="127">
        <v>2</v>
      </c>
      <c r="W77" s="127">
        <v>20</v>
      </c>
      <c r="X77" s="127">
        <v>2</v>
      </c>
      <c r="Y77" s="127">
        <v>6</v>
      </c>
      <c r="Z77" s="127">
        <v>3</v>
      </c>
      <c r="AA77" s="127">
        <v>5</v>
      </c>
      <c r="AB77" s="127">
        <v>5</v>
      </c>
      <c r="AC77" s="127">
        <v>2</v>
      </c>
      <c r="AD77" s="127">
        <v>30</v>
      </c>
      <c r="AE77" s="127">
        <v>8</v>
      </c>
      <c r="AF77" s="127">
        <v>7</v>
      </c>
      <c r="AG77" s="127">
        <v>6</v>
      </c>
      <c r="AH77" s="127">
        <v>2</v>
      </c>
      <c r="AI77" s="129">
        <f t="shared" si="7"/>
        <v>3321.5460982260784</v>
      </c>
      <c r="AN77" s="68" t="str">
        <f t="shared" si="8"/>
        <v>lacidipino</v>
      </c>
      <c r="AO77" s="74">
        <f t="shared" si="9"/>
        <v>204</v>
      </c>
      <c r="AP77" s="74">
        <f>COUNTIF($AO$6:AO77,$AO77)</f>
        <v>1</v>
      </c>
      <c r="AQ77" s="74">
        <f t="shared" si="10"/>
        <v>204.01</v>
      </c>
      <c r="AR77" s="75">
        <f t="shared" si="11"/>
        <v>12</v>
      </c>
      <c r="AS77" s="74">
        <f t="shared" si="12"/>
        <v>68</v>
      </c>
      <c r="AT77" s="68">
        <v>72</v>
      </c>
      <c r="AU77" s="68" t="str">
        <f t="shared" si="13"/>
        <v>lacidipino</v>
      </c>
    </row>
    <row r="78" spans="2:47" ht="30" customHeight="1">
      <c r="B78" s="92" t="s">
        <v>199</v>
      </c>
      <c r="C78" s="128">
        <v>10.163970532302018</v>
      </c>
      <c r="D78" s="127">
        <v>5</v>
      </c>
      <c r="E78" s="127">
        <v>2</v>
      </c>
      <c r="F78" s="127">
        <v>30</v>
      </c>
      <c r="G78" s="127">
        <v>8</v>
      </c>
      <c r="H78" s="127">
        <v>7</v>
      </c>
      <c r="I78" s="127">
        <v>6</v>
      </c>
      <c r="J78" s="127">
        <v>8</v>
      </c>
      <c r="K78" s="127">
        <v>7</v>
      </c>
      <c r="L78" s="127">
        <v>6</v>
      </c>
      <c r="M78" s="127">
        <v>2</v>
      </c>
      <c r="N78" s="127">
        <v>6</v>
      </c>
      <c r="O78" s="127">
        <v>3</v>
      </c>
      <c r="P78" s="127">
        <v>5</v>
      </c>
      <c r="Q78" s="127">
        <v>2</v>
      </c>
      <c r="R78" s="127">
        <v>6</v>
      </c>
      <c r="S78" s="127">
        <v>3</v>
      </c>
      <c r="T78" s="127">
        <v>5</v>
      </c>
      <c r="U78" s="127">
        <v>12</v>
      </c>
      <c r="V78" s="127">
        <v>55</v>
      </c>
      <c r="W78" s="127">
        <v>3</v>
      </c>
      <c r="X78" s="127">
        <v>5</v>
      </c>
      <c r="Y78" s="127">
        <v>8</v>
      </c>
      <c r="Z78" s="127">
        <v>6</v>
      </c>
      <c r="AA78" s="127">
        <v>4</v>
      </c>
      <c r="AB78" s="127">
        <v>2</v>
      </c>
      <c r="AC78" s="127">
        <v>6</v>
      </c>
      <c r="AD78" s="127">
        <v>4</v>
      </c>
      <c r="AE78" s="127">
        <v>2</v>
      </c>
      <c r="AF78" s="127">
        <v>7</v>
      </c>
      <c r="AG78" s="127">
        <v>8</v>
      </c>
      <c r="AH78" s="127">
        <v>5</v>
      </c>
      <c r="AI78" s="129">
        <f t="shared" si="7"/>
        <v>2419.0249866878803</v>
      </c>
      <c r="AN78" s="68" t="str">
        <f t="shared" si="8"/>
        <v>lacosamida</v>
      </c>
      <c r="AO78" s="74">
        <f t="shared" si="9"/>
        <v>238</v>
      </c>
      <c r="AP78" s="74">
        <f>COUNTIF($AO$6:AO78,$AO78)</f>
        <v>4</v>
      </c>
      <c r="AQ78" s="74">
        <f t="shared" si="10"/>
        <v>238.04</v>
      </c>
      <c r="AR78" s="75">
        <f t="shared" si="11"/>
        <v>51</v>
      </c>
      <c r="AS78" s="74">
        <f t="shared" si="12"/>
        <v>29</v>
      </c>
      <c r="AT78" s="68">
        <v>73</v>
      </c>
      <c r="AU78" s="68" t="str">
        <f t="shared" si="13"/>
        <v>lacosamida</v>
      </c>
    </row>
    <row r="79" spans="2:47" ht="30" customHeight="1">
      <c r="B79" s="92" t="s">
        <v>200</v>
      </c>
      <c r="C79" s="128">
        <v>14.737757271837932</v>
      </c>
      <c r="D79" s="127">
        <v>5</v>
      </c>
      <c r="E79" s="127">
        <v>2</v>
      </c>
      <c r="F79" s="127">
        <v>30</v>
      </c>
      <c r="G79" s="127">
        <v>8</v>
      </c>
      <c r="H79" s="127">
        <v>7</v>
      </c>
      <c r="I79" s="127">
        <v>6</v>
      </c>
      <c r="J79" s="127">
        <v>3</v>
      </c>
      <c r="K79" s="127">
        <v>5</v>
      </c>
      <c r="L79" s="127">
        <v>5</v>
      </c>
      <c r="M79" s="127">
        <v>2</v>
      </c>
      <c r="N79" s="127">
        <v>30</v>
      </c>
      <c r="O79" s="127">
        <v>8</v>
      </c>
      <c r="P79" s="127">
        <v>7</v>
      </c>
      <c r="Q79" s="127">
        <v>6</v>
      </c>
      <c r="R79" s="127">
        <v>2</v>
      </c>
      <c r="S79" s="127">
        <v>6</v>
      </c>
      <c r="T79" s="127">
        <v>2</v>
      </c>
      <c r="U79" s="127">
        <v>6</v>
      </c>
      <c r="V79" s="127">
        <v>3</v>
      </c>
      <c r="W79" s="127">
        <v>5</v>
      </c>
      <c r="X79" s="127">
        <v>5</v>
      </c>
      <c r="Y79" s="127">
        <v>2</v>
      </c>
      <c r="Z79" s="127">
        <v>30</v>
      </c>
      <c r="AA79" s="127">
        <v>8</v>
      </c>
      <c r="AB79" s="127">
        <v>7</v>
      </c>
      <c r="AC79" s="127">
        <v>6</v>
      </c>
      <c r="AD79" s="127">
        <v>2</v>
      </c>
      <c r="AE79" s="127">
        <v>6</v>
      </c>
      <c r="AF79" s="127">
        <v>3</v>
      </c>
      <c r="AG79" s="127">
        <v>5</v>
      </c>
      <c r="AH79" s="127">
        <v>8</v>
      </c>
      <c r="AI79" s="129">
        <f t="shared" si="7"/>
        <v>3389.6841725227246</v>
      </c>
      <c r="AN79" s="68" t="str">
        <f t="shared" si="8"/>
        <v>lamivudina</v>
      </c>
      <c r="AO79" s="74">
        <f t="shared" si="9"/>
        <v>230</v>
      </c>
      <c r="AP79" s="74">
        <f>COUNTIF($AO$6:AO79,$AO79)</f>
        <v>3</v>
      </c>
      <c r="AQ79" s="74">
        <f t="shared" si="10"/>
        <v>230.03</v>
      </c>
      <c r="AR79" s="75">
        <f t="shared" si="11"/>
        <v>19</v>
      </c>
      <c r="AS79" s="74">
        <f t="shared" si="12"/>
        <v>48</v>
      </c>
      <c r="AT79" s="68">
        <v>74</v>
      </c>
      <c r="AU79" s="68" t="str">
        <f t="shared" si="13"/>
        <v>lamivudina</v>
      </c>
    </row>
    <row r="80" spans="2:47" ht="30" customHeight="1">
      <c r="B80" s="92" t="s">
        <v>201</v>
      </c>
      <c r="C80" s="128">
        <v>16.770551378298336</v>
      </c>
      <c r="D80" s="127">
        <v>6</v>
      </c>
      <c r="E80" s="127">
        <v>1</v>
      </c>
      <c r="F80" s="127">
        <v>1</v>
      </c>
      <c r="G80" s="127">
        <v>1</v>
      </c>
      <c r="H80" s="127">
        <v>2</v>
      </c>
      <c r="I80" s="127">
        <v>6</v>
      </c>
      <c r="J80" s="127">
        <v>3</v>
      </c>
      <c r="K80" s="127">
        <v>5</v>
      </c>
      <c r="L80" s="127">
        <v>6</v>
      </c>
      <c r="M80" s="127">
        <v>1</v>
      </c>
      <c r="N80" s="127">
        <v>6</v>
      </c>
      <c r="O80" s="127">
        <v>2</v>
      </c>
      <c r="P80" s="127">
        <v>6</v>
      </c>
      <c r="Q80" s="127">
        <v>2</v>
      </c>
      <c r="R80" s="127">
        <v>6</v>
      </c>
      <c r="S80" s="127">
        <v>3</v>
      </c>
      <c r="T80" s="127">
        <v>5</v>
      </c>
      <c r="U80" s="127">
        <v>5</v>
      </c>
      <c r="V80" s="127">
        <v>2</v>
      </c>
      <c r="W80" s="127">
        <v>20</v>
      </c>
      <c r="X80" s="127">
        <v>2</v>
      </c>
      <c r="Y80" s="127">
        <v>6</v>
      </c>
      <c r="Z80" s="127">
        <v>3</v>
      </c>
      <c r="AA80" s="127">
        <v>5</v>
      </c>
      <c r="AB80" s="127">
        <v>5</v>
      </c>
      <c r="AC80" s="127">
        <v>2</v>
      </c>
      <c r="AD80" s="127">
        <v>30</v>
      </c>
      <c r="AE80" s="127">
        <v>8</v>
      </c>
      <c r="AF80" s="127">
        <v>7</v>
      </c>
      <c r="AG80" s="127">
        <v>6</v>
      </c>
      <c r="AH80" s="127">
        <v>2</v>
      </c>
      <c r="AI80" s="129">
        <f t="shared" si="7"/>
        <v>2767.1409774192252</v>
      </c>
      <c r="AN80" s="68" t="str">
        <f t="shared" si="8"/>
        <v>lamotrigina</v>
      </c>
      <c r="AO80" s="74">
        <f t="shared" si="9"/>
        <v>165</v>
      </c>
      <c r="AP80" s="74">
        <f>COUNTIF($AO$6:AO80,$AO80)</f>
        <v>1</v>
      </c>
      <c r="AQ80" s="74">
        <f t="shared" si="10"/>
        <v>165.01</v>
      </c>
      <c r="AR80" s="75">
        <f t="shared" si="11"/>
        <v>10</v>
      </c>
      <c r="AS80" s="74">
        <f t="shared" si="12"/>
        <v>79</v>
      </c>
      <c r="AT80" s="68">
        <v>75</v>
      </c>
      <c r="AU80" s="68" t="str">
        <f t="shared" si="13"/>
        <v>lamotrigina</v>
      </c>
    </row>
    <row r="81" spans="2:47" ht="30" customHeight="1">
      <c r="B81" s="92" t="s">
        <v>202</v>
      </c>
      <c r="C81" s="128">
        <v>10.468889648271078</v>
      </c>
      <c r="D81" s="127">
        <v>5</v>
      </c>
      <c r="E81" s="127">
        <v>8</v>
      </c>
      <c r="F81" s="127">
        <v>7</v>
      </c>
      <c r="G81" s="127">
        <v>6</v>
      </c>
      <c r="H81" s="127">
        <v>2</v>
      </c>
      <c r="I81" s="127">
        <v>2</v>
      </c>
      <c r="J81" s="127">
        <v>6</v>
      </c>
      <c r="K81" s="127">
        <v>3</v>
      </c>
      <c r="L81" s="127">
        <v>5</v>
      </c>
      <c r="M81" s="127">
        <v>6</v>
      </c>
      <c r="N81" s="127">
        <v>1</v>
      </c>
      <c r="O81" s="127">
        <v>2</v>
      </c>
      <c r="P81" s="127">
        <v>30</v>
      </c>
      <c r="Q81" s="127">
        <v>8</v>
      </c>
      <c r="R81" s="127">
        <v>7</v>
      </c>
      <c r="S81" s="127">
        <v>6</v>
      </c>
      <c r="T81" s="127">
        <v>2</v>
      </c>
      <c r="U81" s="127">
        <v>6</v>
      </c>
      <c r="V81" s="127">
        <v>3</v>
      </c>
      <c r="W81" s="127">
        <v>5</v>
      </c>
      <c r="X81" s="127">
        <v>5</v>
      </c>
      <c r="Y81" s="127">
        <v>2</v>
      </c>
      <c r="Z81" s="127">
        <v>30</v>
      </c>
      <c r="AA81" s="127">
        <v>8</v>
      </c>
      <c r="AB81" s="127">
        <v>7</v>
      </c>
      <c r="AC81" s="127">
        <v>6</v>
      </c>
      <c r="AD81" s="127">
        <v>2</v>
      </c>
      <c r="AE81" s="127">
        <v>6</v>
      </c>
      <c r="AF81" s="127">
        <v>3</v>
      </c>
      <c r="AG81" s="127">
        <v>5</v>
      </c>
      <c r="AH81" s="127">
        <v>8</v>
      </c>
      <c r="AI81" s="129">
        <f t="shared" si="7"/>
        <v>2114.7157089507577</v>
      </c>
      <c r="AN81" s="68" t="str">
        <f t="shared" si="8"/>
        <v>lansoprazol</v>
      </c>
      <c r="AO81" s="74">
        <f t="shared" si="9"/>
        <v>202</v>
      </c>
      <c r="AP81" s="74">
        <f>COUNTIF($AO$6:AO81,$AO81)</f>
        <v>2</v>
      </c>
      <c r="AQ81" s="74">
        <f t="shared" si="10"/>
        <v>202.02</v>
      </c>
      <c r="AR81" s="75">
        <f t="shared" si="11"/>
        <v>47</v>
      </c>
      <c r="AS81" s="74">
        <f t="shared" si="12"/>
        <v>70</v>
      </c>
      <c r="AT81" s="68">
        <v>76</v>
      </c>
      <c r="AU81" s="68" t="str">
        <f t="shared" si="13"/>
        <v>lansoprazol</v>
      </c>
    </row>
    <row r="82" spans="2:47" ht="30" customHeight="1">
      <c r="B82" s="92" t="s">
        <v>203</v>
      </c>
      <c r="C82" s="128">
        <v>15.17988998999307</v>
      </c>
      <c r="D82" s="127">
        <v>6</v>
      </c>
      <c r="E82" s="127">
        <v>8</v>
      </c>
      <c r="F82" s="127">
        <v>7</v>
      </c>
      <c r="G82" s="127">
        <v>6</v>
      </c>
      <c r="H82" s="127">
        <v>2</v>
      </c>
      <c r="I82" s="127">
        <v>6</v>
      </c>
      <c r="J82" s="127">
        <v>2</v>
      </c>
      <c r="K82" s="127">
        <v>6</v>
      </c>
      <c r="L82" s="127">
        <v>3</v>
      </c>
      <c r="M82" s="127">
        <v>5</v>
      </c>
      <c r="N82" s="127">
        <v>6</v>
      </c>
      <c r="O82" s="127">
        <v>2</v>
      </c>
      <c r="P82" s="127">
        <v>6</v>
      </c>
      <c r="Q82" s="127">
        <v>2</v>
      </c>
      <c r="R82" s="127">
        <v>6</v>
      </c>
      <c r="S82" s="127">
        <v>3</v>
      </c>
      <c r="T82" s="127">
        <v>5</v>
      </c>
      <c r="U82" s="127">
        <v>5</v>
      </c>
      <c r="V82" s="127">
        <v>2</v>
      </c>
      <c r="W82" s="127">
        <v>20</v>
      </c>
      <c r="X82" s="127">
        <v>2</v>
      </c>
      <c r="Y82" s="127">
        <v>6</v>
      </c>
      <c r="Z82" s="127">
        <v>3</v>
      </c>
      <c r="AA82" s="127">
        <v>5</v>
      </c>
      <c r="AB82" s="127">
        <v>5</v>
      </c>
      <c r="AC82" s="127">
        <v>2</v>
      </c>
      <c r="AD82" s="127">
        <v>30</v>
      </c>
      <c r="AE82" s="127">
        <v>8</v>
      </c>
      <c r="AF82" s="127">
        <v>7</v>
      </c>
      <c r="AG82" s="127">
        <v>6</v>
      </c>
      <c r="AH82" s="127">
        <v>2</v>
      </c>
      <c r="AI82" s="129">
        <f t="shared" si="7"/>
        <v>2793.0997581587249</v>
      </c>
      <c r="AN82" s="68" t="str">
        <f t="shared" si="8"/>
        <v>lapatinibe</v>
      </c>
      <c r="AO82" s="74">
        <f t="shared" si="9"/>
        <v>184</v>
      </c>
      <c r="AP82" s="74">
        <f>COUNTIF($AO$6:AO82,$AO82)</f>
        <v>1</v>
      </c>
      <c r="AQ82" s="74">
        <f t="shared" si="10"/>
        <v>184.01</v>
      </c>
      <c r="AR82" s="75">
        <f t="shared" si="11"/>
        <v>17</v>
      </c>
      <c r="AS82" s="74">
        <f t="shared" si="12"/>
        <v>76</v>
      </c>
      <c r="AT82" s="68">
        <v>77</v>
      </c>
      <c r="AU82" s="68" t="str">
        <f t="shared" si="13"/>
        <v>lapatinibe</v>
      </c>
    </row>
    <row r="83" spans="2:47" ht="30" customHeight="1">
      <c r="B83" s="92" t="s">
        <v>204</v>
      </c>
      <c r="C83" s="128">
        <v>17.273667919647288</v>
      </c>
      <c r="D83" s="127">
        <v>10</v>
      </c>
      <c r="E83" s="127">
        <v>3</v>
      </c>
      <c r="F83" s="127">
        <v>5</v>
      </c>
      <c r="G83" s="127">
        <v>5</v>
      </c>
      <c r="H83" s="127">
        <v>2</v>
      </c>
      <c r="I83" s="127">
        <v>30</v>
      </c>
      <c r="J83" s="127">
        <v>8</v>
      </c>
      <c r="K83" s="127">
        <v>2</v>
      </c>
      <c r="L83" s="127">
        <v>6</v>
      </c>
      <c r="M83" s="127">
        <v>3</v>
      </c>
      <c r="N83" s="127">
        <v>5</v>
      </c>
      <c r="O83" s="127">
        <v>1</v>
      </c>
      <c r="P83" s="127">
        <v>1</v>
      </c>
      <c r="Q83" s="127">
        <v>1</v>
      </c>
      <c r="R83" s="127">
        <v>1</v>
      </c>
      <c r="S83" s="127">
        <v>1</v>
      </c>
      <c r="T83" s="127">
        <v>1</v>
      </c>
      <c r="U83" s="127">
        <v>1</v>
      </c>
      <c r="V83" s="127">
        <v>1</v>
      </c>
      <c r="W83" s="127">
        <v>1</v>
      </c>
      <c r="X83" s="127">
        <v>1</v>
      </c>
      <c r="Y83" s="127">
        <v>1</v>
      </c>
      <c r="Z83" s="127">
        <v>1</v>
      </c>
      <c r="AA83" s="127">
        <v>1</v>
      </c>
      <c r="AB83" s="127">
        <v>1</v>
      </c>
      <c r="AC83" s="127">
        <v>1</v>
      </c>
      <c r="AD83" s="127">
        <v>1</v>
      </c>
      <c r="AE83" s="127">
        <v>1</v>
      </c>
      <c r="AF83" s="127">
        <v>1</v>
      </c>
      <c r="AG83" s="127">
        <v>1</v>
      </c>
      <c r="AH83" s="127">
        <v>1</v>
      </c>
      <c r="AI83" s="129">
        <f t="shared" si="7"/>
        <v>1710.0931240450816</v>
      </c>
      <c r="AN83" s="68" t="str">
        <f t="shared" si="8"/>
        <v>latanoprosta</v>
      </c>
      <c r="AO83" s="74">
        <f t="shared" si="9"/>
        <v>99</v>
      </c>
      <c r="AP83" s="74">
        <f>COUNTIF($AO$6:AO83,$AO83)</f>
        <v>1</v>
      </c>
      <c r="AQ83" s="74">
        <f t="shared" si="10"/>
        <v>99.01</v>
      </c>
      <c r="AR83" s="75">
        <f t="shared" si="11"/>
        <v>8</v>
      </c>
      <c r="AS83" s="74">
        <f t="shared" si="12"/>
        <v>91</v>
      </c>
      <c r="AT83" s="68">
        <v>78</v>
      </c>
      <c r="AU83" s="68" t="str">
        <f t="shared" si="13"/>
        <v>latanoprosta</v>
      </c>
    </row>
    <row r="84" spans="2:47" ht="30" customHeight="1">
      <c r="B84" s="92" t="s">
        <v>205</v>
      </c>
      <c r="C84" s="128">
        <v>10.782956337719211</v>
      </c>
      <c r="D84" s="127">
        <v>3</v>
      </c>
      <c r="E84" s="127">
        <v>8</v>
      </c>
      <c r="F84" s="127">
        <v>7</v>
      </c>
      <c r="G84" s="127">
        <v>6</v>
      </c>
      <c r="H84" s="127">
        <v>2</v>
      </c>
      <c r="I84" s="127">
        <v>6</v>
      </c>
      <c r="J84" s="127">
        <v>3</v>
      </c>
      <c r="K84" s="127">
        <v>5</v>
      </c>
      <c r="L84" s="127">
        <v>2</v>
      </c>
      <c r="M84" s="127">
        <v>6</v>
      </c>
      <c r="N84" s="127">
        <v>3</v>
      </c>
      <c r="O84" s="127">
        <v>1</v>
      </c>
      <c r="P84" s="127">
        <v>2</v>
      </c>
      <c r="Q84" s="127">
        <v>3</v>
      </c>
      <c r="R84" s="127">
        <v>3</v>
      </c>
      <c r="S84" s="127">
        <v>6</v>
      </c>
      <c r="T84" s="127">
        <v>7</v>
      </c>
      <c r="U84" s="127">
        <v>3</v>
      </c>
      <c r="V84" s="127">
        <v>1</v>
      </c>
      <c r="W84" s="127">
        <v>2</v>
      </c>
      <c r="X84" s="127">
        <v>3</v>
      </c>
      <c r="Y84" s="127">
        <v>3</v>
      </c>
      <c r="Z84" s="127">
        <v>6</v>
      </c>
      <c r="AA84" s="127">
        <v>7</v>
      </c>
      <c r="AB84" s="127">
        <v>2</v>
      </c>
      <c r="AC84" s="127">
        <v>9</v>
      </c>
      <c r="AD84" s="127">
        <v>4</v>
      </c>
      <c r="AE84" s="127">
        <v>7</v>
      </c>
      <c r="AF84" s="127">
        <v>2</v>
      </c>
      <c r="AG84" s="127">
        <v>9</v>
      </c>
      <c r="AH84" s="127">
        <v>4</v>
      </c>
      <c r="AI84" s="129">
        <f t="shared" si="7"/>
        <v>1455.6991055920935</v>
      </c>
      <c r="AN84" s="68" t="str">
        <f t="shared" si="8"/>
        <v>manidipino</v>
      </c>
      <c r="AO84" s="74">
        <f t="shared" si="9"/>
        <v>135</v>
      </c>
      <c r="AP84" s="74">
        <f>COUNTIF($AO$6:AO84,$AO84)</f>
        <v>2</v>
      </c>
      <c r="AQ84" s="74">
        <f t="shared" si="10"/>
        <v>135.02000000000001</v>
      </c>
      <c r="AR84" s="75">
        <f t="shared" si="11"/>
        <v>44</v>
      </c>
      <c r="AS84" s="74">
        <f t="shared" si="12"/>
        <v>85</v>
      </c>
      <c r="AT84" s="68">
        <v>79</v>
      </c>
      <c r="AU84" s="68" t="str">
        <f t="shared" si="13"/>
        <v>manidipino</v>
      </c>
    </row>
    <row r="85" spans="2:47" ht="30" customHeight="1">
      <c r="B85" s="92" t="s">
        <v>206</v>
      </c>
      <c r="C85" s="128">
        <v>15.635286689692862</v>
      </c>
      <c r="D85" s="127">
        <v>5</v>
      </c>
      <c r="E85" s="127">
        <v>3</v>
      </c>
      <c r="F85" s="127">
        <v>5</v>
      </c>
      <c r="G85" s="127">
        <v>5</v>
      </c>
      <c r="H85" s="127">
        <v>2</v>
      </c>
      <c r="I85" s="127">
        <v>30</v>
      </c>
      <c r="J85" s="127">
        <v>8</v>
      </c>
      <c r="K85" s="127">
        <v>7</v>
      </c>
      <c r="L85" s="127">
        <v>6</v>
      </c>
      <c r="M85" s="127">
        <v>2</v>
      </c>
      <c r="N85" s="127">
        <v>6</v>
      </c>
      <c r="O85" s="127">
        <v>2</v>
      </c>
      <c r="P85" s="127">
        <v>30</v>
      </c>
      <c r="Q85" s="127">
        <v>8</v>
      </c>
      <c r="R85" s="127">
        <v>7</v>
      </c>
      <c r="S85" s="127">
        <v>6</v>
      </c>
      <c r="T85" s="127">
        <v>2</v>
      </c>
      <c r="U85" s="127">
        <v>6</v>
      </c>
      <c r="V85" s="127">
        <v>3</v>
      </c>
      <c r="W85" s="127">
        <v>5</v>
      </c>
      <c r="X85" s="127">
        <v>5</v>
      </c>
      <c r="Y85" s="127">
        <v>2</v>
      </c>
      <c r="Z85" s="127">
        <v>30</v>
      </c>
      <c r="AA85" s="127">
        <v>8</v>
      </c>
      <c r="AB85" s="127">
        <v>7</v>
      </c>
      <c r="AC85" s="127">
        <v>6</v>
      </c>
      <c r="AD85" s="127">
        <v>2</v>
      </c>
      <c r="AE85" s="127">
        <v>6</v>
      </c>
      <c r="AF85" s="127">
        <v>3</v>
      </c>
      <c r="AG85" s="127">
        <v>5</v>
      </c>
      <c r="AH85" s="127">
        <v>8</v>
      </c>
      <c r="AI85" s="129">
        <f t="shared" si="7"/>
        <v>3596.1159386293584</v>
      </c>
      <c r="AN85" s="68" t="str">
        <f t="shared" si="8"/>
        <v>maraviroque</v>
      </c>
      <c r="AO85" s="74">
        <f t="shared" si="9"/>
        <v>230</v>
      </c>
      <c r="AP85" s="74">
        <f>COUNTIF($AO$6:AO85,$AO85)</f>
        <v>4</v>
      </c>
      <c r="AQ85" s="74">
        <f t="shared" si="10"/>
        <v>230.04</v>
      </c>
      <c r="AR85" s="75">
        <f t="shared" si="11"/>
        <v>15</v>
      </c>
      <c r="AS85" s="74">
        <f t="shared" si="12"/>
        <v>47</v>
      </c>
      <c r="AT85" s="68">
        <v>80</v>
      </c>
      <c r="AU85" s="68" t="str">
        <f t="shared" si="13"/>
        <v>maraviroque</v>
      </c>
    </row>
    <row r="86" spans="2:47" ht="30" customHeight="1">
      <c r="B86" s="92" t="s">
        <v>207</v>
      </c>
      <c r="C86" s="128">
        <v>17.791877957236707</v>
      </c>
      <c r="D86" s="127">
        <v>6</v>
      </c>
      <c r="E86" s="127">
        <v>2</v>
      </c>
      <c r="F86" s="127">
        <v>6</v>
      </c>
      <c r="G86" s="127">
        <v>3</v>
      </c>
      <c r="H86" s="127">
        <v>5</v>
      </c>
      <c r="I86" s="127">
        <v>5</v>
      </c>
      <c r="J86" s="127">
        <v>2</v>
      </c>
      <c r="K86" s="127">
        <v>30</v>
      </c>
      <c r="L86" s="127">
        <v>8</v>
      </c>
      <c r="M86" s="127">
        <v>7</v>
      </c>
      <c r="N86" s="127">
        <v>6</v>
      </c>
      <c r="O86" s="127">
        <v>2</v>
      </c>
      <c r="P86" s="127">
        <v>6</v>
      </c>
      <c r="Q86" s="127">
        <v>2</v>
      </c>
      <c r="R86" s="127">
        <v>6</v>
      </c>
      <c r="S86" s="127">
        <v>3</v>
      </c>
      <c r="T86" s="127">
        <v>5</v>
      </c>
      <c r="U86" s="127">
        <v>5</v>
      </c>
      <c r="V86" s="127">
        <v>2</v>
      </c>
      <c r="W86" s="127">
        <v>20</v>
      </c>
      <c r="X86" s="127">
        <v>2</v>
      </c>
      <c r="Y86" s="127">
        <v>6</v>
      </c>
      <c r="Z86" s="127">
        <v>3</v>
      </c>
      <c r="AA86" s="127">
        <v>5</v>
      </c>
      <c r="AB86" s="127">
        <v>5</v>
      </c>
      <c r="AC86" s="127">
        <v>2</v>
      </c>
      <c r="AD86" s="127">
        <v>30</v>
      </c>
      <c r="AE86" s="127">
        <v>8</v>
      </c>
      <c r="AF86" s="127">
        <v>7</v>
      </c>
      <c r="AG86" s="127">
        <v>6</v>
      </c>
      <c r="AH86" s="127">
        <v>2</v>
      </c>
      <c r="AI86" s="129">
        <f t="shared" si="7"/>
        <v>3682.9187371479984</v>
      </c>
      <c r="AN86" s="68" t="str">
        <f t="shared" si="8"/>
        <v>mebendazol</v>
      </c>
      <c r="AO86" s="74">
        <f t="shared" si="9"/>
        <v>207</v>
      </c>
      <c r="AP86" s="74">
        <f>COUNTIF($AO$6:AO86,$AO86)</f>
        <v>3</v>
      </c>
      <c r="AQ86" s="74">
        <f t="shared" si="10"/>
        <v>207.03</v>
      </c>
      <c r="AR86" s="75">
        <f t="shared" si="11"/>
        <v>6</v>
      </c>
      <c r="AS86" s="74">
        <f t="shared" si="12"/>
        <v>64</v>
      </c>
      <c r="AT86" s="68">
        <v>81</v>
      </c>
      <c r="AU86" s="68" t="str">
        <f t="shared" si="13"/>
        <v>mebendazol</v>
      </c>
    </row>
    <row r="87" spans="2:47" ht="30" customHeight="1">
      <c r="B87" s="92" t="s">
        <v>208</v>
      </c>
      <c r="C87" s="128">
        <v>11.106445027850787</v>
      </c>
      <c r="D87" s="127">
        <v>5</v>
      </c>
      <c r="E87" s="127">
        <v>2</v>
      </c>
      <c r="F87" s="127">
        <v>30</v>
      </c>
      <c r="G87" s="127">
        <v>8</v>
      </c>
      <c r="H87" s="127">
        <v>7</v>
      </c>
      <c r="I87" s="127">
        <v>6</v>
      </c>
      <c r="J87" s="127">
        <v>2</v>
      </c>
      <c r="K87" s="127">
        <v>6</v>
      </c>
      <c r="L87" s="127">
        <v>1</v>
      </c>
      <c r="M87" s="127">
        <v>1</v>
      </c>
      <c r="N87" s="127">
        <v>1</v>
      </c>
      <c r="O87" s="127">
        <v>2</v>
      </c>
      <c r="P87" s="127">
        <v>6</v>
      </c>
      <c r="Q87" s="127">
        <v>3</v>
      </c>
      <c r="R87" s="127">
        <v>5</v>
      </c>
      <c r="S87" s="127">
        <v>6</v>
      </c>
      <c r="T87" s="127">
        <v>1</v>
      </c>
      <c r="U87" s="127">
        <v>6</v>
      </c>
      <c r="V87" s="127">
        <v>55</v>
      </c>
      <c r="W87" s="127">
        <v>3</v>
      </c>
      <c r="X87" s="127">
        <v>5</v>
      </c>
      <c r="Y87" s="127">
        <v>8</v>
      </c>
      <c r="Z87" s="127">
        <v>6</v>
      </c>
      <c r="AA87" s="127">
        <v>4</v>
      </c>
      <c r="AB87" s="127">
        <v>2</v>
      </c>
      <c r="AC87" s="127">
        <v>6</v>
      </c>
      <c r="AD87" s="127">
        <v>4</v>
      </c>
      <c r="AE87" s="127">
        <v>2</v>
      </c>
      <c r="AF87" s="127">
        <v>7</v>
      </c>
      <c r="AG87" s="127">
        <v>8</v>
      </c>
      <c r="AH87" s="127">
        <v>5</v>
      </c>
      <c r="AI87" s="129">
        <f t="shared" si="7"/>
        <v>2365.6727909322176</v>
      </c>
      <c r="AN87" s="68" t="str">
        <f t="shared" si="8"/>
        <v>mebeverina</v>
      </c>
      <c r="AO87" s="74">
        <f t="shared" si="9"/>
        <v>213</v>
      </c>
      <c r="AP87" s="74">
        <f>COUNTIF($AO$6:AO87,$AO87)</f>
        <v>1</v>
      </c>
      <c r="AQ87" s="74">
        <f t="shared" si="10"/>
        <v>213.01</v>
      </c>
      <c r="AR87" s="75">
        <f t="shared" si="11"/>
        <v>41</v>
      </c>
      <c r="AS87" s="74">
        <f t="shared" si="12"/>
        <v>62</v>
      </c>
      <c r="AT87" s="68">
        <v>82</v>
      </c>
      <c r="AU87" s="68" t="str">
        <f t="shared" si="13"/>
        <v>mebeverina</v>
      </c>
    </row>
    <row r="88" spans="2:47" ht="30" customHeight="1">
      <c r="B88" s="92" t="s">
        <v>209</v>
      </c>
      <c r="C88" s="128">
        <v>16.104345290383648</v>
      </c>
      <c r="D88" s="127">
        <v>5</v>
      </c>
      <c r="E88" s="127">
        <v>2</v>
      </c>
      <c r="F88" s="127">
        <v>30</v>
      </c>
      <c r="G88" s="127">
        <v>8</v>
      </c>
      <c r="H88" s="127">
        <v>7</v>
      </c>
      <c r="I88" s="127">
        <v>6</v>
      </c>
      <c r="J88" s="127">
        <v>2</v>
      </c>
      <c r="K88" s="127">
        <v>6</v>
      </c>
      <c r="L88" s="127">
        <v>8</v>
      </c>
      <c r="M88" s="127">
        <v>7</v>
      </c>
      <c r="N88" s="127">
        <v>6</v>
      </c>
      <c r="O88" s="127">
        <v>2</v>
      </c>
      <c r="P88" s="127">
        <v>2</v>
      </c>
      <c r="Q88" s="127">
        <v>6</v>
      </c>
      <c r="R88" s="127">
        <v>3</v>
      </c>
      <c r="S88" s="127">
        <v>5</v>
      </c>
      <c r="T88" s="127">
        <v>6</v>
      </c>
      <c r="U88" s="127">
        <v>1</v>
      </c>
      <c r="V88" s="127">
        <v>3</v>
      </c>
      <c r="W88" s="127">
        <v>5</v>
      </c>
      <c r="X88" s="127">
        <v>5</v>
      </c>
      <c r="Y88" s="127">
        <v>2</v>
      </c>
      <c r="Z88" s="127">
        <v>30</v>
      </c>
      <c r="AA88" s="127">
        <v>8</v>
      </c>
      <c r="AB88" s="127">
        <v>7</v>
      </c>
      <c r="AC88" s="127">
        <v>6</v>
      </c>
      <c r="AD88" s="127">
        <v>2</v>
      </c>
      <c r="AE88" s="127">
        <v>6</v>
      </c>
      <c r="AF88" s="127">
        <v>3</v>
      </c>
      <c r="AG88" s="127">
        <v>5</v>
      </c>
      <c r="AH88" s="127">
        <v>8</v>
      </c>
      <c r="AI88" s="129">
        <f t="shared" si="7"/>
        <v>3253.0777486574971</v>
      </c>
      <c r="AN88" s="68" t="str">
        <f t="shared" si="8"/>
        <v>mebutato</v>
      </c>
      <c r="AO88" s="74">
        <f t="shared" si="9"/>
        <v>202</v>
      </c>
      <c r="AP88" s="74">
        <f>COUNTIF($AO$6:AO88,$AO88)</f>
        <v>3</v>
      </c>
      <c r="AQ88" s="74">
        <f t="shared" si="10"/>
        <v>202.03</v>
      </c>
      <c r="AR88" s="75">
        <f t="shared" si="11"/>
        <v>13</v>
      </c>
      <c r="AS88" s="74">
        <f t="shared" si="12"/>
        <v>69</v>
      </c>
      <c r="AT88" s="68">
        <v>83</v>
      </c>
      <c r="AU88" s="68" t="str">
        <f t="shared" si="13"/>
        <v>mebutato</v>
      </c>
    </row>
    <row r="89" spans="2:47" ht="30" customHeight="1">
      <c r="B89" s="92" t="s">
        <v>210</v>
      </c>
      <c r="C89" s="128">
        <v>18.325634295953808</v>
      </c>
      <c r="D89" s="127">
        <v>6</v>
      </c>
      <c r="E89" s="127">
        <v>2</v>
      </c>
      <c r="F89" s="127">
        <v>6</v>
      </c>
      <c r="G89" s="127">
        <v>3</v>
      </c>
      <c r="H89" s="127">
        <v>5</v>
      </c>
      <c r="I89" s="127">
        <v>5</v>
      </c>
      <c r="J89" s="127">
        <v>2</v>
      </c>
      <c r="K89" s="127">
        <v>30</v>
      </c>
      <c r="L89" s="127">
        <v>8</v>
      </c>
      <c r="M89" s="127">
        <v>7</v>
      </c>
      <c r="N89" s="127">
        <v>6</v>
      </c>
      <c r="O89" s="127">
        <v>2</v>
      </c>
      <c r="P89" s="127">
        <v>6</v>
      </c>
      <c r="Q89" s="127">
        <v>2</v>
      </c>
      <c r="R89" s="127">
        <v>6</v>
      </c>
      <c r="S89" s="127">
        <v>3</v>
      </c>
      <c r="T89" s="127">
        <v>5</v>
      </c>
      <c r="U89" s="127">
        <v>6</v>
      </c>
      <c r="V89" s="127">
        <v>2</v>
      </c>
      <c r="W89" s="127">
        <v>20</v>
      </c>
      <c r="X89" s="127">
        <v>2</v>
      </c>
      <c r="Y89" s="127">
        <v>6</v>
      </c>
      <c r="Z89" s="127">
        <v>3</v>
      </c>
      <c r="AA89" s="127">
        <v>5</v>
      </c>
      <c r="AB89" s="127">
        <v>5</v>
      </c>
      <c r="AC89" s="127">
        <v>2</v>
      </c>
      <c r="AD89" s="127">
        <v>30</v>
      </c>
      <c r="AE89" s="127">
        <v>8</v>
      </c>
      <c r="AF89" s="127">
        <v>7</v>
      </c>
      <c r="AG89" s="127">
        <v>6</v>
      </c>
      <c r="AH89" s="127">
        <v>2</v>
      </c>
      <c r="AI89" s="129">
        <f t="shared" si="7"/>
        <v>3811.731933558392</v>
      </c>
      <c r="AN89" s="68" t="str">
        <f t="shared" si="8"/>
        <v>meclizina</v>
      </c>
      <c r="AO89" s="74">
        <f t="shared" si="9"/>
        <v>208</v>
      </c>
      <c r="AP89" s="74">
        <f>COUNTIF($AO$6:AO89,$AO89)</f>
        <v>1</v>
      </c>
      <c r="AQ89" s="74">
        <f t="shared" si="10"/>
        <v>208.01</v>
      </c>
      <c r="AR89" s="75">
        <f t="shared" si="11"/>
        <v>4</v>
      </c>
      <c r="AS89" s="74">
        <f t="shared" si="12"/>
        <v>63</v>
      </c>
      <c r="AT89" s="68">
        <v>84</v>
      </c>
      <c r="AU89" s="68" t="str">
        <f t="shared" si="13"/>
        <v>meclizina</v>
      </c>
    </row>
    <row r="90" spans="2:47" ht="30" customHeight="1">
      <c r="B90" s="92" t="s">
        <v>211</v>
      </c>
      <c r="C90" s="128">
        <v>11.439638378686311</v>
      </c>
      <c r="D90" s="127">
        <v>5</v>
      </c>
      <c r="E90" s="127">
        <v>2</v>
      </c>
      <c r="F90" s="127">
        <v>30</v>
      </c>
      <c r="G90" s="127">
        <v>8</v>
      </c>
      <c r="H90" s="127">
        <v>7</v>
      </c>
      <c r="I90" s="127">
        <v>6</v>
      </c>
      <c r="J90" s="127">
        <v>2</v>
      </c>
      <c r="K90" s="127">
        <v>6</v>
      </c>
      <c r="L90" s="127">
        <v>3</v>
      </c>
      <c r="M90" s="127">
        <v>5</v>
      </c>
      <c r="N90" s="127">
        <v>5</v>
      </c>
      <c r="O90" s="127">
        <v>2</v>
      </c>
      <c r="P90" s="127">
        <v>30</v>
      </c>
      <c r="Q90" s="127">
        <v>8</v>
      </c>
      <c r="R90" s="127">
        <v>2</v>
      </c>
      <c r="S90" s="127">
        <v>6</v>
      </c>
      <c r="T90" s="127">
        <v>3</v>
      </c>
      <c r="U90" s="127">
        <v>5</v>
      </c>
      <c r="V90" s="127">
        <v>3</v>
      </c>
      <c r="W90" s="127">
        <v>5</v>
      </c>
      <c r="X90" s="127">
        <v>5</v>
      </c>
      <c r="Y90" s="127">
        <v>2</v>
      </c>
      <c r="Z90" s="127">
        <v>30</v>
      </c>
      <c r="AA90" s="127">
        <v>8</v>
      </c>
      <c r="AB90" s="127">
        <v>7</v>
      </c>
      <c r="AC90" s="127">
        <v>6</v>
      </c>
      <c r="AD90" s="127">
        <v>2</v>
      </c>
      <c r="AE90" s="127">
        <v>6</v>
      </c>
      <c r="AF90" s="127">
        <v>3</v>
      </c>
      <c r="AG90" s="127">
        <v>5</v>
      </c>
      <c r="AH90" s="127">
        <v>8</v>
      </c>
      <c r="AI90" s="129">
        <f t="shared" ref="AI90:AI100" si="14">C90*SUM(D90:AH90)</f>
        <v>2573.9186352044198</v>
      </c>
      <c r="AN90" s="68" t="str">
        <f t="shared" si="8"/>
        <v>medroxiprogesterona</v>
      </c>
      <c r="AO90" s="74">
        <f t="shared" si="9"/>
        <v>225</v>
      </c>
      <c r="AP90" s="74">
        <f>COUNTIF($AO$6:AO90,$AO90)</f>
        <v>2</v>
      </c>
      <c r="AQ90" s="74">
        <f t="shared" si="10"/>
        <v>225.02</v>
      </c>
      <c r="AR90" s="75">
        <f t="shared" si="11"/>
        <v>38</v>
      </c>
      <c r="AS90" s="74">
        <f t="shared" si="12"/>
        <v>57</v>
      </c>
      <c r="AT90" s="68">
        <v>85</v>
      </c>
      <c r="AU90" s="68" t="str">
        <f t="shared" si="13"/>
        <v>medroxiprogesterona</v>
      </c>
    </row>
    <row r="91" spans="2:47" ht="30" customHeight="1">
      <c r="B91" s="92" t="s">
        <v>212</v>
      </c>
      <c r="C91" s="128">
        <v>16.587475649095158</v>
      </c>
      <c r="D91" s="127">
        <v>6</v>
      </c>
      <c r="E91" s="127">
        <v>2</v>
      </c>
      <c r="F91" s="127">
        <v>6</v>
      </c>
      <c r="G91" s="127">
        <v>3</v>
      </c>
      <c r="H91" s="127">
        <v>5</v>
      </c>
      <c r="I91" s="127">
        <v>5</v>
      </c>
      <c r="J91" s="127">
        <v>2</v>
      </c>
      <c r="K91" s="127">
        <v>30</v>
      </c>
      <c r="L91" s="127">
        <v>8</v>
      </c>
      <c r="M91" s="127">
        <v>7</v>
      </c>
      <c r="N91" s="127">
        <v>6</v>
      </c>
      <c r="O91" s="127">
        <v>2</v>
      </c>
      <c r="P91" s="127">
        <v>6</v>
      </c>
      <c r="Q91" s="127">
        <v>3</v>
      </c>
      <c r="R91" s="127">
        <v>5</v>
      </c>
      <c r="S91" s="127">
        <v>2</v>
      </c>
      <c r="T91" s="127">
        <v>6</v>
      </c>
      <c r="U91" s="127">
        <v>3</v>
      </c>
      <c r="V91" s="127">
        <v>2</v>
      </c>
      <c r="W91" s="127">
        <v>20</v>
      </c>
      <c r="X91" s="127">
        <v>2</v>
      </c>
      <c r="Y91" s="127">
        <v>6</v>
      </c>
      <c r="Z91" s="127">
        <v>3</v>
      </c>
      <c r="AA91" s="127">
        <v>5</v>
      </c>
      <c r="AB91" s="127">
        <v>5</v>
      </c>
      <c r="AC91" s="127">
        <v>2</v>
      </c>
      <c r="AD91" s="127">
        <v>30</v>
      </c>
      <c r="AE91" s="127">
        <v>8</v>
      </c>
      <c r="AF91" s="127">
        <v>7</v>
      </c>
      <c r="AG91" s="127">
        <v>6</v>
      </c>
      <c r="AH91" s="127">
        <v>2</v>
      </c>
      <c r="AI91" s="129">
        <f t="shared" si="14"/>
        <v>3400.4325080645071</v>
      </c>
      <c r="AN91" s="68" t="str">
        <f t="shared" si="8"/>
        <v>nifedipino</v>
      </c>
      <c r="AO91" s="74">
        <f t="shared" si="9"/>
        <v>205</v>
      </c>
      <c r="AP91" s="74">
        <f>COUNTIF($AO$6:AO91,$AO91)</f>
        <v>1</v>
      </c>
      <c r="AQ91" s="74">
        <f t="shared" si="10"/>
        <v>205.01</v>
      </c>
      <c r="AR91" s="75">
        <f t="shared" si="11"/>
        <v>11</v>
      </c>
      <c r="AS91" s="74">
        <f t="shared" si="12"/>
        <v>67</v>
      </c>
      <c r="AT91" s="68">
        <v>86</v>
      </c>
      <c r="AU91" s="68" t="str">
        <f t="shared" si="13"/>
        <v>nifedipino</v>
      </c>
    </row>
    <row r="92" spans="2:47" ht="30" customHeight="1">
      <c r="B92" s="92" t="s">
        <v>213</v>
      </c>
      <c r="C92" s="128">
        <v>18.875403324832423</v>
      </c>
      <c r="D92" s="127">
        <v>1</v>
      </c>
      <c r="E92" s="127">
        <v>1</v>
      </c>
      <c r="F92" s="127">
        <v>1</v>
      </c>
      <c r="G92" s="127">
        <v>1</v>
      </c>
      <c r="H92" s="127">
        <v>1</v>
      </c>
      <c r="I92" s="127">
        <v>1</v>
      </c>
      <c r="J92" s="127">
        <v>1</v>
      </c>
      <c r="K92" s="127">
        <v>1</v>
      </c>
      <c r="L92" s="127">
        <v>3</v>
      </c>
      <c r="M92" s="127">
        <v>5</v>
      </c>
      <c r="N92" s="127">
        <v>5</v>
      </c>
      <c r="O92" s="127">
        <v>2</v>
      </c>
      <c r="P92" s="127">
        <v>30</v>
      </c>
      <c r="Q92" s="127">
        <v>8</v>
      </c>
      <c r="R92" s="127">
        <v>7</v>
      </c>
      <c r="S92" s="127">
        <v>6</v>
      </c>
      <c r="T92" s="127">
        <v>2</v>
      </c>
      <c r="U92" s="127">
        <v>6</v>
      </c>
      <c r="V92" s="127">
        <v>1</v>
      </c>
      <c r="W92" s="127">
        <v>1</v>
      </c>
      <c r="X92" s="127">
        <v>1</v>
      </c>
      <c r="Y92" s="127">
        <v>1</v>
      </c>
      <c r="Z92" s="127">
        <v>1</v>
      </c>
      <c r="AA92" s="127">
        <v>1</v>
      </c>
      <c r="AB92" s="127">
        <v>1</v>
      </c>
      <c r="AC92" s="127">
        <v>1</v>
      </c>
      <c r="AD92" s="127">
        <v>1</v>
      </c>
      <c r="AE92" s="127">
        <v>1</v>
      </c>
      <c r="AF92" s="127">
        <v>1</v>
      </c>
      <c r="AG92" s="127">
        <v>1</v>
      </c>
      <c r="AH92" s="127">
        <v>1</v>
      </c>
      <c r="AI92" s="129">
        <f t="shared" si="14"/>
        <v>1793.1633158590801</v>
      </c>
      <c r="AN92" s="68" t="str">
        <f t="shared" si="8"/>
        <v>nilotinibe</v>
      </c>
      <c r="AO92" s="74">
        <f t="shared" si="9"/>
        <v>95</v>
      </c>
      <c r="AP92" s="74">
        <f>COUNTIF($AO$6:AO92,$AO92)</f>
        <v>1</v>
      </c>
      <c r="AQ92" s="74">
        <f t="shared" si="10"/>
        <v>95.01</v>
      </c>
      <c r="AR92" s="75">
        <f t="shared" si="11"/>
        <v>3</v>
      </c>
      <c r="AS92" s="74">
        <f t="shared" si="12"/>
        <v>92</v>
      </c>
      <c r="AT92" s="68">
        <v>87</v>
      </c>
      <c r="AU92" s="68" t="str">
        <f t="shared" si="13"/>
        <v>nilotinibe</v>
      </c>
    </row>
    <row r="93" spans="2:47" ht="30" customHeight="1">
      <c r="B93" s="92" t="s">
        <v>214</v>
      </c>
      <c r="C93" s="128">
        <v>11.782827530046902</v>
      </c>
      <c r="D93" s="127">
        <v>3</v>
      </c>
      <c r="E93" s="127">
        <v>1</v>
      </c>
      <c r="F93" s="127">
        <v>2</v>
      </c>
      <c r="G93" s="127">
        <v>3</v>
      </c>
      <c r="H93" s="127">
        <v>3</v>
      </c>
      <c r="I93" s="127">
        <v>6</v>
      </c>
      <c r="J93" s="127">
        <v>7</v>
      </c>
      <c r="K93" s="127">
        <v>2</v>
      </c>
      <c r="L93" s="127">
        <v>9</v>
      </c>
      <c r="M93" s="127">
        <v>4</v>
      </c>
      <c r="N93" s="127">
        <v>3</v>
      </c>
      <c r="O93" s="127">
        <v>1</v>
      </c>
      <c r="P93" s="127">
        <v>2</v>
      </c>
      <c r="Q93" s="127">
        <v>3</v>
      </c>
      <c r="R93" s="127">
        <v>3</v>
      </c>
      <c r="S93" s="127">
        <v>6</v>
      </c>
      <c r="T93" s="127">
        <v>7</v>
      </c>
      <c r="U93" s="127">
        <v>3</v>
      </c>
      <c r="V93" s="127">
        <v>1</v>
      </c>
      <c r="W93" s="127">
        <v>2</v>
      </c>
      <c r="X93" s="127">
        <v>3</v>
      </c>
      <c r="Y93" s="127">
        <v>3</v>
      </c>
      <c r="Z93" s="127">
        <v>6</v>
      </c>
      <c r="AA93" s="127">
        <v>7</v>
      </c>
      <c r="AB93" s="127">
        <v>2</v>
      </c>
      <c r="AC93" s="127">
        <v>9</v>
      </c>
      <c r="AD93" s="127">
        <v>4</v>
      </c>
      <c r="AE93" s="127">
        <v>7</v>
      </c>
      <c r="AF93" s="127">
        <v>2</v>
      </c>
      <c r="AG93" s="127">
        <v>9</v>
      </c>
      <c r="AH93" s="127">
        <v>4</v>
      </c>
      <c r="AI93" s="129">
        <f t="shared" si="14"/>
        <v>1496.4190963159565</v>
      </c>
      <c r="AN93" s="68" t="str">
        <f t="shared" si="8"/>
        <v>nimesulida</v>
      </c>
      <c r="AO93" s="74">
        <f t="shared" si="9"/>
        <v>127</v>
      </c>
      <c r="AP93" s="74">
        <f>COUNTIF($AO$6:AO93,$AO93)</f>
        <v>1</v>
      </c>
      <c r="AQ93" s="74">
        <f t="shared" si="10"/>
        <v>127.01</v>
      </c>
      <c r="AR93" s="75">
        <f t="shared" si="11"/>
        <v>35</v>
      </c>
      <c r="AS93" s="74">
        <f t="shared" si="12"/>
        <v>90</v>
      </c>
      <c r="AT93" s="68">
        <v>88</v>
      </c>
      <c r="AU93" s="68" t="str">
        <f t="shared" si="13"/>
        <v>nimesulida</v>
      </c>
    </row>
    <row r="94" spans="2:47" ht="30" customHeight="1">
      <c r="B94" s="92" t="s">
        <v>215</v>
      </c>
      <c r="C94" s="128">
        <v>17.085099918568012</v>
      </c>
      <c r="D94" s="127">
        <v>5</v>
      </c>
      <c r="E94" s="127">
        <v>2</v>
      </c>
      <c r="F94" s="127">
        <v>30</v>
      </c>
      <c r="G94" s="127">
        <v>8</v>
      </c>
      <c r="H94" s="127">
        <v>7</v>
      </c>
      <c r="I94" s="127">
        <v>6</v>
      </c>
      <c r="J94" s="127">
        <v>2</v>
      </c>
      <c r="K94" s="127">
        <v>6</v>
      </c>
      <c r="L94" s="127">
        <v>3</v>
      </c>
      <c r="M94" s="127">
        <v>5</v>
      </c>
      <c r="N94" s="127">
        <v>5</v>
      </c>
      <c r="O94" s="127">
        <v>2</v>
      </c>
      <c r="P94" s="127">
        <v>30</v>
      </c>
      <c r="Q94" s="127">
        <v>8</v>
      </c>
      <c r="R94" s="127">
        <v>7</v>
      </c>
      <c r="S94" s="127">
        <v>6</v>
      </c>
      <c r="T94" s="127">
        <v>2</v>
      </c>
      <c r="U94" s="127">
        <v>6</v>
      </c>
      <c r="V94" s="127">
        <v>3</v>
      </c>
      <c r="W94" s="127">
        <v>5</v>
      </c>
      <c r="X94" s="127">
        <v>5</v>
      </c>
      <c r="Y94" s="127">
        <v>2</v>
      </c>
      <c r="Z94" s="127">
        <v>30</v>
      </c>
      <c r="AA94" s="127">
        <v>8</v>
      </c>
      <c r="AB94" s="127">
        <v>7</v>
      </c>
      <c r="AC94" s="127">
        <v>6</v>
      </c>
      <c r="AD94" s="127">
        <v>2</v>
      </c>
      <c r="AE94" s="127">
        <v>6</v>
      </c>
      <c r="AF94" s="127">
        <v>3</v>
      </c>
      <c r="AG94" s="127">
        <v>5</v>
      </c>
      <c r="AH94" s="127">
        <v>8</v>
      </c>
      <c r="AI94" s="129">
        <f t="shared" si="14"/>
        <v>3929.5729812706427</v>
      </c>
      <c r="AN94" s="68" t="str">
        <f t="shared" si="8"/>
        <v>olmesartana</v>
      </c>
      <c r="AO94" s="74">
        <f t="shared" si="9"/>
        <v>230</v>
      </c>
      <c r="AP94" s="74">
        <f>COUNTIF($AO$6:AO94,$AO94)</f>
        <v>5</v>
      </c>
      <c r="AQ94" s="74">
        <f t="shared" si="10"/>
        <v>230.05</v>
      </c>
      <c r="AR94" s="75">
        <f t="shared" si="11"/>
        <v>9</v>
      </c>
      <c r="AS94" s="74">
        <f t="shared" si="12"/>
        <v>46</v>
      </c>
      <c r="AT94" s="68">
        <v>89</v>
      </c>
      <c r="AU94" s="68" t="str">
        <f t="shared" si="13"/>
        <v>olmesartana</v>
      </c>
    </row>
    <row r="95" spans="2:47" ht="30" customHeight="1">
      <c r="B95" s="92" t="s">
        <v>216</v>
      </c>
      <c r="C95" s="128">
        <v>19.441665424577394</v>
      </c>
      <c r="D95" s="127">
        <v>6</v>
      </c>
      <c r="E95" s="127">
        <v>2</v>
      </c>
      <c r="F95" s="127">
        <v>1</v>
      </c>
      <c r="G95" s="127">
        <v>1</v>
      </c>
      <c r="H95" s="127">
        <v>1</v>
      </c>
      <c r="I95" s="127">
        <v>2</v>
      </c>
      <c r="J95" s="127">
        <v>6</v>
      </c>
      <c r="K95" s="127">
        <v>3</v>
      </c>
      <c r="L95" s="127">
        <v>5</v>
      </c>
      <c r="M95" s="127">
        <v>6</v>
      </c>
      <c r="N95" s="127">
        <v>1</v>
      </c>
      <c r="O95" s="127">
        <v>6</v>
      </c>
      <c r="P95" s="127">
        <v>6</v>
      </c>
      <c r="Q95" s="127">
        <v>2</v>
      </c>
      <c r="R95" s="127">
        <v>6</v>
      </c>
      <c r="S95" s="127">
        <v>3</v>
      </c>
      <c r="T95" s="127">
        <v>5</v>
      </c>
      <c r="U95" s="127">
        <v>5</v>
      </c>
      <c r="V95" s="127">
        <v>2</v>
      </c>
      <c r="W95" s="127">
        <v>20</v>
      </c>
      <c r="X95" s="127">
        <v>2</v>
      </c>
      <c r="Y95" s="127">
        <v>6</v>
      </c>
      <c r="Z95" s="127">
        <v>3</v>
      </c>
      <c r="AA95" s="127">
        <v>5</v>
      </c>
      <c r="AB95" s="127">
        <v>5</v>
      </c>
      <c r="AC95" s="127">
        <v>2</v>
      </c>
      <c r="AD95" s="127">
        <v>30</v>
      </c>
      <c r="AE95" s="127">
        <v>8</v>
      </c>
      <c r="AF95" s="127">
        <v>7</v>
      </c>
      <c r="AG95" s="127">
        <v>6</v>
      </c>
      <c r="AH95" s="127">
        <v>2</v>
      </c>
      <c r="AI95" s="129">
        <f t="shared" si="14"/>
        <v>3207.8747950552702</v>
      </c>
      <c r="AN95" s="68" t="str">
        <f t="shared" si="8"/>
        <v>olodaterol</v>
      </c>
      <c r="AO95" s="74">
        <f t="shared" si="9"/>
        <v>165</v>
      </c>
      <c r="AP95" s="74">
        <f>COUNTIF($AO$6:AO95,$AO95)</f>
        <v>2</v>
      </c>
      <c r="AQ95" s="74">
        <f t="shared" si="10"/>
        <v>165.02</v>
      </c>
      <c r="AR95" s="75">
        <f t="shared" si="11"/>
        <v>2</v>
      </c>
      <c r="AS95" s="74">
        <f t="shared" si="12"/>
        <v>78</v>
      </c>
      <c r="AT95" s="68">
        <v>90</v>
      </c>
      <c r="AU95" s="68" t="str">
        <f t="shared" si="13"/>
        <v>olodaterol</v>
      </c>
    </row>
    <row r="96" spans="2:47" ht="30" customHeight="1">
      <c r="B96" s="92" t="s">
        <v>217</v>
      </c>
      <c r="C96" s="128">
        <v>12.136312355948309</v>
      </c>
      <c r="D96" s="127">
        <v>6</v>
      </c>
      <c r="E96" s="127">
        <v>2</v>
      </c>
      <c r="F96" s="127">
        <v>8</v>
      </c>
      <c r="G96" s="127">
        <v>7</v>
      </c>
      <c r="H96" s="127">
        <v>6</v>
      </c>
      <c r="I96" s="127">
        <v>2</v>
      </c>
      <c r="J96" s="127">
        <v>2</v>
      </c>
      <c r="K96" s="127">
        <v>6</v>
      </c>
      <c r="L96" s="127">
        <v>3</v>
      </c>
      <c r="M96" s="127">
        <v>5</v>
      </c>
      <c r="N96" s="127">
        <v>6</v>
      </c>
      <c r="O96" s="127">
        <v>1</v>
      </c>
      <c r="P96" s="127">
        <v>6</v>
      </c>
      <c r="Q96" s="127">
        <v>2</v>
      </c>
      <c r="R96" s="127">
        <v>6</v>
      </c>
      <c r="S96" s="127">
        <v>3</v>
      </c>
      <c r="T96" s="127">
        <v>5</v>
      </c>
      <c r="U96" s="127">
        <v>5</v>
      </c>
      <c r="V96" s="127">
        <v>2</v>
      </c>
      <c r="W96" s="127">
        <v>20</v>
      </c>
      <c r="X96" s="127">
        <v>2</v>
      </c>
      <c r="Y96" s="127">
        <v>6</v>
      </c>
      <c r="Z96" s="127">
        <v>3</v>
      </c>
      <c r="AA96" s="127">
        <v>5</v>
      </c>
      <c r="AB96" s="127">
        <v>5</v>
      </c>
      <c r="AC96" s="127">
        <v>2</v>
      </c>
      <c r="AD96" s="127">
        <v>30</v>
      </c>
      <c r="AE96" s="127">
        <v>8</v>
      </c>
      <c r="AF96" s="127">
        <v>7</v>
      </c>
      <c r="AG96" s="127">
        <v>6</v>
      </c>
      <c r="AH96" s="127">
        <v>2</v>
      </c>
      <c r="AI96" s="129">
        <f t="shared" si="14"/>
        <v>2172.3999117147473</v>
      </c>
      <c r="AN96" s="68" t="str">
        <f t="shared" si="8"/>
        <v>olopatadina</v>
      </c>
      <c r="AO96" s="74">
        <f t="shared" si="9"/>
        <v>179</v>
      </c>
      <c r="AP96" s="74">
        <f>COUNTIF($AO$6:AO96,$AO96)</f>
        <v>1</v>
      </c>
      <c r="AQ96" s="74">
        <f t="shared" si="10"/>
        <v>179.01</v>
      </c>
      <c r="AR96" s="75">
        <f t="shared" si="11"/>
        <v>32</v>
      </c>
      <c r="AS96" s="74">
        <f t="shared" si="12"/>
        <v>77</v>
      </c>
      <c r="AT96" s="68">
        <v>91</v>
      </c>
      <c r="AU96" s="68" t="str">
        <f t="shared" si="13"/>
        <v>olopatadina</v>
      </c>
    </row>
    <row r="97" spans="2:47" ht="30" customHeight="1">
      <c r="B97" s="92" t="s">
        <v>218</v>
      </c>
      <c r="C97" s="128">
        <v>17.597652916125053</v>
      </c>
      <c r="D97" s="127">
        <v>11</v>
      </c>
      <c r="E97" s="127">
        <v>1</v>
      </c>
      <c r="F97" s="127">
        <v>8</v>
      </c>
      <c r="G97" s="127">
        <v>7</v>
      </c>
      <c r="H97" s="127">
        <v>6</v>
      </c>
      <c r="I97" s="127">
        <v>2</v>
      </c>
      <c r="J97" s="127">
        <v>6</v>
      </c>
      <c r="K97" s="127">
        <v>2</v>
      </c>
      <c r="L97" s="127">
        <v>6</v>
      </c>
      <c r="M97" s="127">
        <v>3</v>
      </c>
      <c r="N97" s="127">
        <v>5</v>
      </c>
      <c r="O97" s="127">
        <v>6</v>
      </c>
      <c r="P97" s="127">
        <v>1</v>
      </c>
      <c r="Q97" s="127">
        <v>1</v>
      </c>
      <c r="R97" s="127">
        <v>1</v>
      </c>
      <c r="S97" s="127">
        <v>1</v>
      </c>
      <c r="T97" s="127">
        <v>1</v>
      </c>
      <c r="U97" s="127">
        <v>1</v>
      </c>
      <c r="V97" s="127">
        <v>1</v>
      </c>
      <c r="W97" s="127">
        <v>1</v>
      </c>
      <c r="X97" s="127">
        <v>1</v>
      </c>
      <c r="Y97" s="127">
        <v>1</v>
      </c>
      <c r="Z97" s="127">
        <v>1</v>
      </c>
      <c r="AA97" s="127">
        <v>1</v>
      </c>
      <c r="AB97" s="127">
        <v>1</v>
      </c>
      <c r="AC97" s="127">
        <v>1</v>
      </c>
      <c r="AD97" s="127">
        <v>1</v>
      </c>
      <c r="AE97" s="127">
        <v>1</v>
      </c>
      <c r="AF97" s="127">
        <v>1</v>
      </c>
      <c r="AG97" s="127">
        <v>1</v>
      </c>
      <c r="AH97" s="127">
        <v>1</v>
      </c>
      <c r="AI97" s="129">
        <f t="shared" si="14"/>
        <v>1443.0075391222545</v>
      </c>
      <c r="AN97" s="68" t="str">
        <f t="shared" si="8"/>
        <v>paracetamol</v>
      </c>
      <c r="AO97" s="74">
        <f t="shared" si="9"/>
        <v>82</v>
      </c>
      <c r="AP97" s="74">
        <f>COUNTIF($AO$6:AO97,$AO97)</f>
        <v>1</v>
      </c>
      <c r="AQ97" s="74">
        <f t="shared" si="10"/>
        <v>82.01</v>
      </c>
      <c r="AR97" s="75">
        <f t="shared" si="11"/>
        <v>7</v>
      </c>
      <c r="AS97" s="74">
        <f t="shared" si="12"/>
        <v>93</v>
      </c>
      <c r="AT97" s="68">
        <v>92</v>
      </c>
      <c r="AU97" s="68" t="str">
        <f t="shared" si="13"/>
        <v>paracetamol</v>
      </c>
    </row>
    <row r="98" spans="2:47" ht="30" customHeight="1">
      <c r="B98" s="92" t="s">
        <v>219</v>
      </c>
      <c r="C98" s="128">
        <v>20.024915387314717</v>
      </c>
      <c r="D98" s="127">
        <v>5</v>
      </c>
      <c r="E98" s="127">
        <v>2</v>
      </c>
      <c r="F98" s="127">
        <v>3</v>
      </c>
      <c r="G98" s="127">
        <v>5</v>
      </c>
      <c r="H98" s="127">
        <v>5</v>
      </c>
      <c r="I98" s="127">
        <v>2</v>
      </c>
      <c r="J98" s="127">
        <v>30</v>
      </c>
      <c r="K98" s="127">
        <v>8</v>
      </c>
      <c r="L98" s="127">
        <v>2</v>
      </c>
      <c r="M98" s="127">
        <v>6</v>
      </c>
      <c r="N98" s="127">
        <v>3</v>
      </c>
      <c r="O98" s="127">
        <v>5</v>
      </c>
      <c r="P98" s="127">
        <v>30</v>
      </c>
      <c r="Q98" s="127">
        <v>8</v>
      </c>
      <c r="R98" s="127">
        <v>7</v>
      </c>
      <c r="S98" s="127">
        <v>6</v>
      </c>
      <c r="T98" s="127">
        <v>2</v>
      </c>
      <c r="U98" s="127">
        <v>6</v>
      </c>
      <c r="V98" s="127">
        <v>3</v>
      </c>
      <c r="W98" s="127">
        <v>5</v>
      </c>
      <c r="X98" s="127">
        <v>5</v>
      </c>
      <c r="Y98" s="127">
        <v>2</v>
      </c>
      <c r="Z98" s="127">
        <v>30</v>
      </c>
      <c r="AA98" s="127">
        <v>8</v>
      </c>
      <c r="AB98" s="127">
        <v>7</v>
      </c>
      <c r="AC98" s="127">
        <v>6</v>
      </c>
      <c r="AD98" s="127">
        <v>2</v>
      </c>
      <c r="AE98" s="127">
        <v>6</v>
      </c>
      <c r="AF98" s="127">
        <v>3</v>
      </c>
      <c r="AG98" s="127">
        <v>5</v>
      </c>
      <c r="AH98" s="127">
        <v>8</v>
      </c>
      <c r="AI98" s="129">
        <f t="shared" si="14"/>
        <v>4505.6059621458116</v>
      </c>
      <c r="AN98" s="68" t="str">
        <f t="shared" si="8"/>
        <v>parecoxibe</v>
      </c>
      <c r="AO98" s="74">
        <f t="shared" si="9"/>
        <v>225</v>
      </c>
      <c r="AP98" s="74">
        <f>COUNTIF($AO$6:AO98,$AO98)</f>
        <v>3</v>
      </c>
      <c r="AQ98" s="74">
        <f t="shared" si="10"/>
        <v>225.03</v>
      </c>
      <c r="AR98" s="75">
        <f t="shared" si="11"/>
        <v>1</v>
      </c>
      <c r="AS98" s="74">
        <f t="shared" si="12"/>
        <v>56</v>
      </c>
      <c r="AT98" s="68">
        <v>93</v>
      </c>
      <c r="AU98" s="68" t="str">
        <f t="shared" si="13"/>
        <v>parecoxibe</v>
      </c>
    </row>
    <row r="99" spans="2:47" ht="30" customHeight="1">
      <c r="B99" s="92" t="s">
        <v>220</v>
      </c>
      <c r="C99" s="128">
        <v>12.500401726626759</v>
      </c>
      <c r="D99" s="127">
        <v>12</v>
      </c>
      <c r="E99" s="127">
        <v>1</v>
      </c>
      <c r="F99" s="127">
        <v>8</v>
      </c>
      <c r="G99" s="127">
        <v>7</v>
      </c>
      <c r="H99" s="127">
        <v>6</v>
      </c>
      <c r="I99" s="127">
        <v>2</v>
      </c>
      <c r="J99" s="127">
        <v>6</v>
      </c>
      <c r="K99" s="127">
        <v>3</v>
      </c>
      <c r="L99" s="127">
        <v>5</v>
      </c>
      <c r="M99" s="127">
        <v>2</v>
      </c>
      <c r="N99" s="127">
        <v>6</v>
      </c>
      <c r="O99" s="127">
        <v>3</v>
      </c>
      <c r="P99" s="127">
        <v>1</v>
      </c>
      <c r="Q99" s="127">
        <v>1</v>
      </c>
      <c r="R99" s="127">
        <v>1</v>
      </c>
      <c r="S99" s="127">
        <v>1</v>
      </c>
      <c r="T99" s="127">
        <v>1</v>
      </c>
      <c r="U99" s="127">
        <v>1</v>
      </c>
      <c r="V99" s="127">
        <v>1</v>
      </c>
      <c r="W99" s="127">
        <v>1</v>
      </c>
      <c r="X99" s="127">
        <v>1</v>
      </c>
      <c r="Y99" s="127">
        <v>1</v>
      </c>
      <c r="Z99" s="127">
        <v>1</v>
      </c>
      <c r="AA99" s="127">
        <v>1</v>
      </c>
      <c r="AB99" s="127">
        <v>1</v>
      </c>
      <c r="AC99" s="127">
        <v>1</v>
      </c>
      <c r="AD99" s="127">
        <v>1</v>
      </c>
      <c r="AE99" s="127">
        <v>1</v>
      </c>
      <c r="AF99" s="127">
        <v>1</v>
      </c>
      <c r="AG99" s="127">
        <v>1</v>
      </c>
      <c r="AH99" s="127">
        <v>1</v>
      </c>
      <c r="AI99" s="129">
        <f t="shared" si="14"/>
        <v>1000.0321381301408</v>
      </c>
      <c r="AN99" s="68" t="str">
        <f t="shared" si="8"/>
        <v>raltegravir</v>
      </c>
      <c r="AO99" s="74">
        <f t="shared" si="9"/>
        <v>80</v>
      </c>
      <c r="AP99" s="74">
        <f>COUNTIF($AO$6:AO99,$AO99)</f>
        <v>1</v>
      </c>
      <c r="AQ99" s="74">
        <f t="shared" si="10"/>
        <v>80.010000000000005</v>
      </c>
      <c r="AR99" s="75">
        <f t="shared" si="11"/>
        <v>29</v>
      </c>
      <c r="AS99" s="74">
        <f t="shared" si="12"/>
        <v>94</v>
      </c>
      <c r="AT99" s="68">
        <v>94</v>
      </c>
      <c r="AU99" s="68" t="str">
        <f t="shared" si="13"/>
        <v>raltegravir</v>
      </c>
    </row>
    <row r="100" spans="2:47" ht="30" customHeight="1">
      <c r="B100" s="92" t="s">
        <v>221</v>
      </c>
      <c r="C100" s="128">
        <v>18.125582503608804</v>
      </c>
      <c r="D100" s="127">
        <v>5</v>
      </c>
      <c r="E100" s="127">
        <v>2</v>
      </c>
      <c r="F100" s="127">
        <v>3</v>
      </c>
      <c r="G100" s="127">
        <v>5</v>
      </c>
      <c r="H100" s="127">
        <v>5</v>
      </c>
      <c r="I100" s="127">
        <v>2</v>
      </c>
      <c r="J100" s="127">
        <v>30</v>
      </c>
      <c r="K100" s="127">
        <v>8</v>
      </c>
      <c r="L100" s="127">
        <v>7</v>
      </c>
      <c r="M100" s="127">
        <v>6</v>
      </c>
      <c r="N100" s="127">
        <v>2</v>
      </c>
      <c r="O100" s="127">
        <v>6</v>
      </c>
      <c r="P100" s="127">
        <v>30</v>
      </c>
      <c r="Q100" s="127">
        <v>8</v>
      </c>
      <c r="R100" s="127">
        <v>7</v>
      </c>
      <c r="S100" s="127">
        <v>6</v>
      </c>
      <c r="T100" s="127">
        <v>2</v>
      </c>
      <c r="U100" s="127">
        <v>6</v>
      </c>
      <c r="V100" s="127">
        <v>3</v>
      </c>
      <c r="W100" s="127">
        <v>5</v>
      </c>
      <c r="X100" s="127">
        <v>5</v>
      </c>
      <c r="Y100" s="127">
        <v>2</v>
      </c>
      <c r="Z100" s="127">
        <v>30</v>
      </c>
      <c r="AA100" s="127">
        <v>8</v>
      </c>
      <c r="AB100" s="127">
        <v>7</v>
      </c>
      <c r="AC100" s="127">
        <v>6</v>
      </c>
      <c r="AD100" s="127">
        <v>2</v>
      </c>
      <c r="AE100" s="127">
        <v>6</v>
      </c>
      <c r="AF100" s="127">
        <v>3</v>
      </c>
      <c r="AG100" s="127">
        <v>5</v>
      </c>
      <c r="AH100" s="127">
        <v>8</v>
      </c>
      <c r="AI100" s="129">
        <f t="shared" si="14"/>
        <v>4168.8839758300246</v>
      </c>
      <c r="AN100" s="68" t="str">
        <f t="shared" si="8"/>
        <v>ramipril</v>
      </c>
      <c r="AO100" s="74">
        <f t="shared" si="9"/>
        <v>230</v>
      </c>
      <c r="AP100" s="74">
        <f>COUNTIF($AO$6:AO100,$AO100)</f>
        <v>6</v>
      </c>
      <c r="AQ100" s="74">
        <f t="shared" si="10"/>
        <v>230.06</v>
      </c>
      <c r="AR100" s="75">
        <f t="shared" si="11"/>
        <v>5</v>
      </c>
      <c r="AS100" s="74">
        <f t="shared" si="12"/>
        <v>45</v>
      </c>
      <c r="AT100" s="68">
        <v>95</v>
      </c>
      <c r="AU100" s="68" t="str">
        <f t="shared" si="13"/>
        <v>ramipril</v>
      </c>
    </row>
  </sheetData>
  <sheetProtection sheet="1" objects="1" scenarios="1" formatColumns="0" formatRows="0" insertColumns="0" insertRows="0" insertHyperlinks="0" deleteColumns="0" deleteRows="0" selectLockedCells="1" sort="0" autoFilter="0" pivotTables="0"/>
  <mergeCells count="7">
    <mergeCell ref="B4:L4"/>
    <mergeCell ref="M4:AG4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r:id="rId1"/>
  <ignoredErrors>
    <ignoredError sqref="AO6:AO100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1:AI15"/>
  <sheetViews>
    <sheetView showGridLines="0" zoomScale="90" zoomScaleNormal="90" zoomScalePageLayoutView="80" workbookViewId="0">
      <pane ySplit="2" topLeftCell="A3" activePane="bottomLeft" state="frozen"/>
      <selection activeCell="A4" sqref="A3:XFD4"/>
      <selection pane="bottomLeft"/>
    </sheetView>
  </sheetViews>
  <sheetFormatPr defaultColWidth="11" defaultRowHeight="15.75"/>
  <cols>
    <col min="1" max="2" width="2.125" style="6" customWidth="1"/>
    <col min="3" max="3" width="16.625" style="6" customWidth="1"/>
    <col min="4" max="4" width="19.25" style="6" customWidth="1"/>
    <col min="5" max="5" width="2.25" style="6" customWidth="1"/>
    <col min="6" max="12" width="11.125" style="6" customWidth="1"/>
    <col min="13" max="13" width="9.75" style="6" customWidth="1"/>
    <col min="14" max="14" width="1.625" style="6" customWidth="1"/>
    <col min="15" max="17" width="11.125" style="6" customWidth="1"/>
    <col min="18" max="33" width="6.625" style="6" customWidth="1"/>
    <col min="34" max="34" width="6.75" style="6" customWidth="1"/>
    <col min="35" max="35" width="5.125" style="6" customWidth="1"/>
    <col min="36" max="16384" width="11" style="6"/>
  </cols>
  <sheetData>
    <row r="1" spans="1:35" s="35" customFormat="1" ht="39" customHeight="1">
      <c r="C1" s="96"/>
      <c r="D1" s="96"/>
      <c r="E1" s="96"/>
      <c r="F1" s="96"/>
      <c r="G1" s="96"/>
      <c r="H1" s="96"/>
      <c r="I1" s="96"/>
      <c r="J1" s="96"/>
      <c r="K1" s="96"/>
      <c r="L1" s="96"/>
      <c r="M1" s="7"/>
    </row>
    <row r="2" spans="1:35" s="2" customFormat="1" ht="30" customHeight="1">
      <c r="D2" s="3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</row>
    <row r="3" spans="1:35" ht="5.25" customHeight="1">
      <c r="D3" s="8"/>
      <c r="E3" s="9"/>
      <c r="F3" s="9"/>
      <c r="G3" s="9"/>
      <c r="H3" s="9"/>
      <c r="I3" s="10"/>
      <c r="J3" s="10"/>
      <c r="K3" s="10"/>
      <c r="L3" s="10"/>
      <c r="M3" s="10"/>
      <c r="N3" s="10"/>
      <c r="O3" s="10"/>
      <c r="P3" s="10"/>
      <c r="Q3" s="10"/>
    </row>
    <row r="4" spans="1:35" ht="5.25" customHeight="1">
      <c r="D4" s="8"/>
      <c r="E4" s="9"/>
      <c r="F4" s="9"/>
      <c r="G4" s="9"/>
      <c r="H4" s="9"/>
      <c r="I4" s="10"/>
      <c r="J4" s="10"/>
      <c r="K4" s="10"/>
      <c r="L4" s="10"/>
      <c r="M4" s="10"/>
      <c r="N4" s="10"/>
      <c r="O4" s="10"/>
      <c r="P4" s="10"/>
      <c r="Q4" s="10"/>
    </row>
    <row r="5" spans="1:35" s="132" customFormat="1" ht="24" customHeight="1">
      <c r="C5" s="133" t="s">
        <v>62</v>
      </c>
      <c r="D5" s="133"/>
      <c r="E5" s="134"/>
      <c r="F5" s="135" t="s">
        <v>33</v>
      </c>
      <c r="G5" s="136"/>
      <c r="H5" s="137"/>
      <c r="I5" s="138"/>
      <c r="J5" s="138"/>
      <c r="K5" s="138"/>
      <c r="O5" s="135" t="s">
        <v>123</v>
      </c>
      <c r="Q5" s="139"/>
      <c r="R5" s="140"/>
      <c r="S5" s="140"/>
      <c r="T5" s="140"/>
      <c r="U5" s="140"/>
      <c r="V5" s="140"/>
      <c r="W5" s="140"/>
      <c r="X5" s="140"/>
      <c r="Y5" s="140"/>
      <c r="Z5" s="141"/>
      <c r="AA5" s="140"/>
      <c r="AB5" s="140"/>
      <c r="AC5" s="140"/>
      <c r="AD5" s="140"/>
      <c r="AE5" s="140"/>
      <c r="AF5" s="134"/>
      <c r="AG5" s="134"/>
      <c r="AH5" s="134"/>
      <c r="AI5" s="134"/>
    </row>
    <row r="6" spans="1:35" s="48" customFormat="1" ht="49.5" customHeight="1">
      <c r="A6" s="40"/>
      <c r="B6" s="41"/>
      <c r="C6" s="144">
        <f>IFERROR(AVERAGE('PAC1'!$C$14:$AG$14),0)</f>
        <v>37.258064516129032</v>
      </c>
      <c r="D6" s="144"/>
      <c r="E6" s="42"/>
      <c r="F6" s="55"/>
      <c r="G6" s="55"/>
      <c r="H6" s="55"/>
      <c r="I6" s="55"/>
      <c r="J6" s="55"/>
      <c r="K6" s="55"/>
      <c r="L6" s="55"/>
      <c r="M6" s="55"/>
      <c r="N6" s="55"/>
      <c r="O6" s="55"/>
      <c r="P6" s="43"/>
      <c r="Q6" s="44"/>
      <c r="R6" s="45"/>
      <c r="S6" s="45"/>
      <c r="T6" s="45"/>
      <c r="U6" s="45"/>
      <c r="V6" s="45"/>
      <c r="W6" s="45"/>
      <c r="X6" s="45"/>
      <c r="Y6" s="45"/>
      <c r="Z6" s="46"/>
      <c r="AA6" s="45"/>
      <c r="AB6" s="45"/>
      <c r="AC6" s="45"/>
      <c r="AD6" s="45"/>
      <c r="AE6" s="45"/>
      <c r="AF6" s="47"/>
      <c r="AG6" s="47"/>
      <c r="AH6" s="47"/>
      <c r="AI6" s="47"/>
    </row>
    <row r="7" spans="1:35" s="48" customFormat="1" ht="6.95" customHeight="1">
      <c r="A7" s="40"/>
      <c r="B7" s="41"/>
      <c r="C7" s="41"/>
      <c r="D7" s="42"/>
      <c r="E7" s="42"/>
      <c r="F7" s="55"/>
      <c r="G7" s="55"/>
      <c r="H7" s="55"/>
      <c r="I7" s="55"/>
      <c r="J7" s="55"/>
      <c r="K7" s="55"/>
      <c r="L7" s="55"/>
      <c r="M7" s="55"/>
      <c r="N7" s="55"/>
      <c r="O7" s="55"/>
      <c r="Q7" s="44"/>
      <c r="R7" s="45"/>
      <c r="S7" s="45"/>
      <c r="T7" s="45"/>
      <c r="U7" s="45"/>
      <c r="V7" s="45"/>
      <c r="W7" s="45"/>
      <c r="X7" s="45"/>
      <c r="Y7" s="45"/>
      <c r="Z7" s="46"/>
      <c r="AA7" s="45"/>
      <c r="AB7" s="45"/>
      <c r="AC7" s="45"/>
      <c r="AD7" s="45"/>
      <c r="AE7" s="45"/>
      <c r="AF7" s="47"/>
      <c r="AG7" s="47"/>
      <c r="AH7" s="47"/>
      <c r="AI7" s="47"/>
    </row>
    <row r="8" spans="1:35" s="132" customFormat="1" ht="24" customHeight="1">
      <c r="C8" s="133" t="s">
        <v>251</v>
      </c>
      <c r="D8" s="133"/>
      <c r="E8" s="134"/>
      <c r="F8" s="142"/>
      <c r="G8" s="142"/>
      <c r="H8" s="142"/>
      <c r="I8" s="142"/>
      <c r="J8" s="142"/>
      <c r="K8" s="142"/>
      <c r="L8" s="142"/>
      <c r="M8" s="142"/>
      <c r="N8" s="142"/>
      <c r="O8" s="142"/>
      <c r="Q8" s="139"/>
      <c r="R8" s="140"/>
      <c r="S8" s="140"/>
      <c r="T8" s="140"/>
      <c r="U8" s="140"/>
      <c r="V8" s="140"/>
      <c r="W8" s="140"/>
      <c r="X8" s="140"/>
      <c r="Y8" s="140"/>
      <c r="Z8" s="141"/>
      <c r="AA8" s="140"/>
      <c r="AB8" s="140"/>
      <c r="AC8" s="140"/>
      <c r="AD8" s="140"/>
      <c r="AE8" s="140"/>
      <c r="AF8" s="134"/>
      <c r="AG8" s="134"/>
      <c r="AH8" s="134"/>
      <c r="AI8" s="134"/>
    </row>
    <row r="9" spans="1:35" s="48" customFormat="1" ht="49.5" customHeight="1">
      <c r="A9" s="40"/>
      <c r="B9" s="41"/>
      <c r="C9" s="145">
        <f>IFERROR(SUM('PAC1'!$AH$14/'PAC1'!$AH$13),0)</f>
        <v>2.7434679334916865</v>
      </c>
      <c r="D9" s="145"/>
      <c r="E9" s="42"/>
      <c r="G9" s="55"/>
      <c r="H9" s="55"/>
      <c r="I9" s="55"/>
      <c r="J9" s="55"/>
      <c r="K9" s="55"/>
      <c r="L9" s="55"/>
      <c r="M9" s="55"/>
      <c r="N9" s="55"/>
      <c r="O9" s="55"/>
      <c r="P9" s="43"/>
      <c r="Q9" s="44"/>
      <c r="R9" s="45"/>
      <c r="S9" s="45"/>
      <c r="T9" s="45"/>
      <c r="U9" s="45"/>
      <c r="V9" s="45"/>
      <c r="W9" s="45"/>
      <c r="X9" s="45"/>
      <c r="Y9" s="45"/>
      <c r="Z9" s="46"/>
      <c r="AA9" s="45"/>
      <c r="AB9" s="45"/>
      <c r="AC9" s="45"/>
      <c r="AD9" s="45"/>
      <c r="AE9" s="45"/>
      <c r="AF9" s="47"/>
      <c r="AG9" s="47"/>
      <c r="AH9" s="47"/>
      <c r="AI9" s="47"/>
    </row>
    <row r="10" spans="1:35" s="48" customFormat="1" ht="6.95" customHeight="1">
      <c r="A10" s="40"/>
      <c r="B10" s="41"/>
      <c r="C10" s="41"/>
      <c r="D10" s="42"/>
      <c r="E10" s="42"/>
      <c r="F10" s="49"/>
      <c r="G10" s="49"/>
      <c r="H10" s="49"/>
      <c r="I10" s="49"/>
      <c r="J10" s="49"/>
      <c r="K10" s="49"/>
      <c r="Q10" s="44"/>
      <c r="R10" s="45"/>
      <c r="S10" s="45"/>
      <c r="T10" s="45"/>
      <c r="U10" s="45"/>
      <c r="V10" s="45"/>
      <c r="W10" s="45"/>
      <c r="X10" s="45"/>
      <c r="Y10" s="45"/>
      <c r="Z10" s="46"/>
      <c r="AA10" s="45"/>
      <c r="AB10" s="45"/>
      <c r="AC10" s="45"/>
      <c r="AD10" s="45"/>
      <c r="AE10" s="45"/>
      <c r="AF10" s="47"/>
      <c r="AG10" s="47"/>
      <c r="AH10" s="47"/>
      <c r="AI10" s="47"/>
    </row>
    <row r="11" spans="1:35" s="132" customFormat="1" ht="24" customHeight="1">
      <c r="C11" s="133" t="s">
        <v>252</v>
      </c>
      <c r="D11" s="133"/>
      <c r="E11" s="134"/>
      <c r="F11" s="135" t="s">
        <v>114</v>
      </c>
      <c r="G11" s="143"/>
      <c r="H11" s="138"/>
      <c r="I11" s="138"/>
      <c r="J11" s="138"/>
      <c r="K11" s="138"/>
      <c r="Q11" s="139"/>
      <c r="R11" s="140"/>
      <c r="S11" s="140"/>
      <c r="T11" s="140"/>
      <c r="U11" s="140"/>
      <c r="V11" s="140"/>
      <c r="W11" s="140"/>
      <c r="X11" s="140"/>
      <c r="Y11" s="140"/>
      <c r="Z11" s="141"/>
      <c r="AA11" s="140"/>
      <c r="AB11" s="140"/>
      <c r="AC11" s="140"/>
      <c r="AD11" s="140"/>
      <c r="AE11" s="140"/>
      <c r="AF11" s="134"/>
      <c r="AG11" s="134"/>
      <c r="AH11" s="134"/>
      <c r="AI11" s="134"/>
    </row>
    <row r="12" spans="1:35" s="48" customFormat="1" ht="49.5" customHeight="1">
      <c r="A12" s="40"/>
      <c r="B12" s="41"/>
      <c r="C12" s="146">
        <f>IFERROR((SUM('PAC1'!$AH$14/(CAD!$C$12*'PAC1'!$AG$5))),0)</f>
        <v>3.725806451612903</v>
      </c>
      <c r="D12" s="146"/>
      <c r="E12" s="42"/>
      <c r="F12" s="50"/>
      <c r="G12" s="50"/>
      <c r="H12" s="50"/>
      <c r="I12" s="50"/>
      <c r="J12" s="50"/>
      <c r="K12" s="50"/>
      <c r="L12" s="51"/>
      <c r="M12" s="51"/>
      <c r="N12" s="51"/>
      <c r="O12" s="51"/>
      <c r="P12" s="51"/>
      <c r="Q12" s="52"/>
      <c r="R12" s="45"/>
      <c r="S12" s="45"/>
      <c r="T12" s="45"/>
      <c r="U12" s="45"/>
      <c r="V12" s="45"/>
      <c r="W12" s="45"/>
      <c r="X12" s="45"/>
      <c r="Y12" s="45"/>
      <c r="Z12" s="46"/>
      <c r="AA12" s="45"/>
      <c r="AB12" s="45"/>
      <c r="AC12" s="45"/>
      <c r="AD12" s="45"/>
      <c r="AE12" s="45"/>
      <c r="AF12" s="47"/>
      <c r="AG12" s="47"/>
      <c r="AH12" s="47"/>
      <c r="AI12" s="47"/>
    </row>
    <row r="13" spans="1:35" s="48" customFormat="1" ht="6.95" customHeight="1">
      <c r="A13" s="40"/>
      <c r="B13" s="41"/>
      <c r="C13" s="41"/>
      <c r="D13" s="42"/>
      <c r="E13" s="42"/>
      <c r="F13" s="53"/>
      <c r="G13" s="53"/>
      <c r="H13" s="53"/>
      <c r="I13" s="53"/>
      <c r="J13" s="53"/>
      <c r="K13" s="53"/>
      <c r="L13" s="54"/>
      <c r="M13" s="54"/>
      <c r="N13" s="54"/>
      <c r="O13" s="54"/>
      <c r="P13" s="54"/>
      <c r="Q13" s="52"/>
      <c r="R13" s="45"/>
      <c r="S13" s="45"/>
      <c r="T13" s="45"/>
      <c r="U13" s="45"/>
      <c r="V13" s="45"/>
      <c r="W13" s="45"/>
      <c r="X13" s="45"/>
      <c r="Y13" s="45"/>
      <c r="Z13" s="46"/>
      <c r="AA13" s="45"/>
      <c r="AB13" s="45"/>
      <c r="AC13" s="45"/>
      <c r="AD13" s="45"/>
      <c r="AE13" s="45"/>
      <c r="AF13" s="47"/>
      <c r="AG13" s="47"/>
      <c r="AH13" s="47"/>
      <c r="AI13" s="47"/>
    </row>
    <row r="14" spans="1:35" s="132" customFormat="1" ht="24" customHeight="1">
      <c r="C14" s="133" t="s">
        <v>65</v>
      </c>
      <c r="D14" s="133"/>
      <c r="E14" s="134"/>
      <c r="F14" s="143"/>
      <c r="G14" s="143"/>
      <c r="H14" s="138"/>
      <c r="I14" s="138"/>
      <c r="J14" s="138"/>
      <c r="K14" s="138"/>
      <c r="Q14" s="139"/>
      <c r="R14" s="140"/>
      <c r="S14" s="140"/>
      <c r="T14" s="140"/>
      <c r="U14" s="140"/>
      <c r="V14" s="140"/>
      <c r="W14" s="140"/>
      <c r="X14" s="140"/>
      <c r="Y14" s="140"/>
      <c r="Z14" s="141"/>
      <c r="AA14" s="140"/>
      <c r="AB14" s="140"/>
      <c r="AC14" s="140"/>
      <c r="AD14" s="140"/>
      <c r="AE14" s="140"/>
      <c r="AF14" s="134"/>
      <c r="AG14" s="134"/>
      <c r="AH14" s="134"/>
      <c r="AI14" s="134"/>
    </row>
    <row r="15" spans="1:35" s="48" customFormat="1" ht="49.5" customHeight="1">
      <c r="A15" s="40"/>
      <c r="B15" s="41"/>
      <c r="C15" s="147">
        <f>IFERROR((SUM('PAC1'!$AH$11:$AH$12)/'PAC1'!$AH$13),0)</f>
        <v>1.66270783847981E-2</v>
      </c>
      <c r="D15" s="147"/>
      <c r="E15" s="42"/>
      <c r="F15" s="53"/>
      <c r="G15" s="53"/>
      <c r="H15" s="53"/>
      <c r="I15" s="53"/>
      <c r="J15" s="53"/>
      <c r="K15" s="53"/>
      <c r="L15" s="54"/>
      <c r="M15" s="54"/>
      <c r="N15" s="54"/>
      <c r="O15" s="54"/>
      <c r="P15" s="54"/>
      <c r="Q15" s="52"/>
      <c r="R15" s="45"/>
      <c r="S15" s="45"/>
      <c r="T15" s="45"/>
      <c r="U15" s="45"/>
      <c r="V15" s="45"/>
      <c r="W15" s="45"/>
      <c r="X15" s="45"/>
      <c r="Y15" s="45"/>
      <c r="Z15" s="46"/>
      <c r="AA15" s="45"/>
      <c r="AB15" s="45"/>
      <c r="AC15" s="45"/>
      <c r="AD15" s="45"/>
      <c r="AE15" s="45"/>
      <c r="AF15" s="47"/>
      <c r="AG15" s="47"/>
      <c r="AH15" s="47"/>
      <c r="AI15" s="47"/>
    </row>
  </sheetData>
  <sheetProtection sheet="1" objects="1" scenarios="1" formatColumns="0" formatRows="0" insertColumns="0" insertRows="0" insertHyperlinks="0" deleteColumns="0" deleteRows="0" selectLockedCells="1" sort="0" autoFilter="0" pivotTables="0"/>
  <mergeCells count="13">
    <mergeCell ref="C15:D15"/>
    <mergeCell ref="C11:D11"/>
    <mergeCell ref="C14:D14"/>
    <mergeCell ref="C6:D6"/>
    <mergeCell ref="C9:D9"/>
    <mergeCell ref="C12:D12"/>
    <mergeCell ref="I1:J1"/>
    <mergeCell ref="K1:L1"/>
    <mergeCell ref="C5:D5"/>
    <mergeCell ref="C8:D8"/>
    <mergeCell ref="C1:D1"/>
    <mergeCell ref="E1:F1"/>
    <mergeCell ref="G1:H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/>
  <dimension ref="A1:AE31"/>
  <sheetViews>
    <sheetView showGridLines="0" zoomScale="90" zoomScaleNormal="90" zoomScalePageLayoutView="80" workbookViewId="0">
      <pane ySplit="2" topLeftCell="A5" activePane="bottomLeft" state="frozen"/>
      <selection activeCell="A4" sqref="A3:XFD4"/>
      <selection pane="bottomLeft"/>
    </sheetView>
  </sheetViews>
  <sheetFormatPr defaultColWidth="11" defaultRowHeight="15.75"/>
  <cols>
    <col min="1" max="2" width="2.125" style="6" customWidth="1"/>
    <col min="3" max="3" width="16.625" style="6" customWidth="1"/>
    <col min="4" max="4" width="17.375" style="6" customWidth="1"/>
    <col min="5" max="5" width="2.375" style="6" customWidth="1"/>
    <col min="6" max="13" width="11.125" style="6" customWidth="1"/>
    <col min="14" max="14" width="12.75" style="6" customWidth="1"/>
    <col min="15" max="15" width="11.125" style="6" customWidth="1"/>
    <col min="16" max="16" width="15.875" style="6" customWidth="1"/>
    <col min="17" max="17" width="13.875" style="6" customWidth="1"/>
    <col min="18" max="18" width="6.625" style="60" customWidth="1"/>
    <col min="19" max="22" width="6.625" style="68" customWidth="1"/>
    <col min="23" max="23" width="9.875" style="78" bestFit="1" customWidth="1"/>
    <col min="24" max="24" width="23" style="68" bestFit="1" customWidth="1"/>
    <col min="25" max="25" width="6.625" style="68" customWidth="1"/>
    <col min="26" max="26" width="12.625" style="68" bestFit="1" customWidth="1"/>
    <col min="27" max="27" width="15.625" style="68" bestFit="1" customWidth="1"/>
    <col min="28" max="33" width="6.625" style="68" customWidth="1"/>
    <col min="34" max="34" width="6.75" style="68" customWidth="1"/>
    <col min="35" max="35" width="5.125" style="68" customWidth="1"/>
    <col min="36" max="16384" width="11" style="68"/>
  </cols>
  <sheetData>
    <row r="1" spans="1:31" s="72" customFormat="1" ht="39" customHeight="1">
      <c r="A1" s="89"/>
      <c r="B1" s="89"/>
      <c r="C1" s="96"/>
      <c r="D1" s="96"/>
      <c r="E1" s="96"/>
      <c r="F1" s="96"/>
      <c r="G1" s="96"/>
      <c r="H1" s="96"/>
      <c r="I1" s="96"/>
      <c r="J1" s="96"/>
      <c r="K1" s="96"/>
      <c r="L1" s="96"/>
      <c r="M1" s="7"/>
      <c r="N1" s="89"/>
      <c r="O1" s="89"/>
      <c r="P1" s="89"/>
      <c r="Q1" s="89"/>
      <c r="R1" s="58"/>
      <c r="W1" s="76"/>
    </row>
    <row r="2" spans="1:31" s="73" customFormat="1" ht="30" customHeight="1">
      <c r="A2" s="2"/>
      <c r="B2" s="2"/>
      <c r="C2" s="2"/>
      <c r="D2" s="3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9"/>
      <c r="W2" s="77"/>
    </row>
    <row r="3" spans="1:31" ht="5.25" customHeight="1">
      <c r="D3" s="8"/>
      <c r="E3" s="9"/>
      <c r="F3" s="9"/>
      <c r="G3" s="9"/>
      <c r="H3" s="9"/>
      <c r="I3" s="10"/>
      <c r="J3" s="10"/>
      <c r="K3" s="10"/>
      <c r="L3" s="10"/>
      <c r="M3" s="10"/>
      <c r="N3" s="10"/>
      <c r="O3" s="10"/>
      <c r="P3" s="10"/>
      <c r="Q3" s="10"/>
    </row>
    <row r="4" spans="1:31" ht="5.25" customHeight="1">
      <c r="D4" s="8"/>
      <c r="E4" s="9"/>
      <c r="F4" s="9"/>
      <c r="G4" s="9"/>
      <c r="H4" s="9"/>
      <c r="I4" s="10"/>
      <c r="J4" s="10"/>
      <c r="K4" s="10"/>
      <c r="L4" s="10"/>
      <c r="M4" s="10"/>
      <c r="N4" s="10"/>
      <c r="O4" s="10"/>
      <c r="P4" s="10"/>
      <c r="Q4" s="10"/>
      <c r="Y4" s="68" t="s">
        <v>109</v>
      </c>
      <c r="Z4" s="68" t="s">
        <v>110</v>
      </c>
      <c r="AA4" s="68" t="s">
        <v>111</v>
      </c>
    </row>
    <row r="5" spans="1:31" s="65" customFormat="1" ht="25.5" customHeight="1">
      <c r="A5" s="63"/>
      <c r="B5" s="63"/>
      <c r="C5" s="130" t="s">
        <v>68</v>
      </c>
      <c r="D5" s="130"/>
      <c r="F5" s="131" t="s">
        <v>253</v>
      </c>
      <c r="G5" s="148"/>
      <c r="H5" s="149"/>
      <c r="I5" s="150"/>
      <c r="J5" s="150"/>
      <c r="K5" s="150"/>
      <c r="L5" s="63"/>
      <c r="M5" s="63"/>
      <c r="N5" s="63"/>
      <c r="O5" s="63"/>
      <c r="P5" s="63"/>
      <c r="Q5" s="151"/>
      <c r="R5" s="152"/>
      <c r="S5" s="153"/>
      <c r="T5" s="153"/>
      <c r="U5" s="153"/>
      <c r="V5" s="153">
        <v>1</v>
      </c>
      <c r="W5" s="154" t="s">
        <v>87</v>
      </c>
      <c r="X5" s="154" t="s">
        <v>93</v>
      </c>
      <c r="Y5" s="155">
        <f>IF(AUX!$C$2=1,'NUT1'!$AH6,IF(AUX!$C$2=2,'NUT1'!$AH10,IF(AUX!$C$2=3,'NUT1'!$AH14,IF(AUX!$C$2=4,'NUT1'!$AH18,IF(AUX!$C$2=5,'NUT1'!$AH22,'NUT1'!$AH26)))))</f>
        <v>1479</v>
      </c>
      <c r="Z5" s="155">
        <f>IF(AUX!$C$2=1,($Y5/$Y8)*'NUT1'!$AH$32,IF(AUX!$C$2=2,'NUT1'!$AH$33/$Y8*'NUT1'!$AH10,IF(AUX!$C$2=3,'NUT1'!$AH$34/$Y8*'NUT1'!$AH14,IF(AUX!$C$2=4,'NUT1'!$AH$35/$Y8*'NUT1'!$AH18,IF(AUX!$C$2=5,'NUT1'!$AH$36/$Y8*'NUT1'!$AH22,'NUT1'!$AH$37/$Y8*'NUT1'!$AH26)))))</f>
        <v>118.32000000000002</v>
      </c>
      <c r="AA5" s="156">
        <f>IF(AUX!$C$2=1,($Y5/$Y$8)*'NUT1'!$AH$40,IF(AUX!$C$2=2,($Y5/$Y$8)*'NUT1'!$AH39,IF(AUX!$C$2=3,($Y5/$Y$8)*'NUT1'!$AH40,IF(AUX!$C$2=4,($Y5/$Y$8)*'NUT1'!$AH41,IF(AUX!$C$2=5,($Y5/$Y$8)*'NUT1'!$AH43,($Y5/$Y$8)*'NUT1'!$AH44)))))</f>
        <v>0</v>
      </c>
      <c r="AB5" s="153"/>
      <c r="AC5" s="153"/>
      <c r="AD5" s="153"/>
      <c r="AE5" s="153"/>
    </row>
    <row r="6" spans="1:31" s="47" customFormat="1" ht="35.25" customHeight="1">
      <c r="A6" s="40"/>
      <c r="B6" s="41"/>
      <c r="C6" s="161">
        <f>'NUT1'!$AH$30</f>
        <v>25830.55186515157</v>
      </c>
      <c r="D6" s="161"/>
      <c r="E6" s="42"/>
      <c r="F6" s="55"/>
      <c r="G6" s="55"/>
      <c r="H6" s="55"/>
      <c r="I6" s="55"/>
      <c r="J6" s="55"/>
      <c r="K6" s="55"/>
      <c r="L6" s="55"/>
      <c r="M6" s="55"/>
      <c r="N6" s="55"/>
      <c r="O6" s="55"/>
      <c r="P6" s="43"/>
      <c r="Q6" s="44"/>
      <c r="R6" s="61"/>
      <c r="S6" s="45"/>
      <c r="T6" s="45"/>
      <c r="U6" s="45"/>
      <c r="V6" s="45">
        <v>2</v>
      </c>
      <c r="W6" s="82" t="s">
        <v>88</v>
      </c>
      <c r="X6" s="82" t="s">
        <v>94</v>
      </c>
      <c r="Y6" s="80">
        <f>IF(AUX!$C$2=1,'NUT1'!$AH7,IF(AUX!$C$2=2,'NUT1'!$AH11,IF(AUX!$C$2=3,'NUT1'!$AH15,IF(AUX!$C$2=4,'NUT1'!$AH19,IF(AUX!$C$2=5,'NUT1'!$AH23,'NUT1'!$AH27)))))</f>
        <v>940.98508706584164</v>
      </c>
      <c r="Z6" s="80">
        <f>IF(AUX!$C$2=1,('NUT1'!$AH$32/$Y8)*'NUT1'!$AH7,IF(AUX!$C$2=2,'NUT1'!$AH$33/$Y8*'NUT1'!$AH11,IF(AUX!$C$2=3,'NUT1'!$AH$34/$Y8*'NUT1'!$AH15,IF(AUX!$C$2=4,'NUT1'!$AH$35/$Y8*'NUT1'!$AH19,IF(AUX!$C$2=5,'NUT1'!$AH$36/$Y8*'NUT1'!$AH23,'NUT1'!$AH$37/$Y8*'NUT1'!$AH27)))))</f>
        <v>75.27880696526735</v>
      </c>
      <c r="AA6" s="81">
        <f>IF(AUX!$C$2=1,($Y6/$Y$8)*'NUT1'!$AH$40,IF(AUX!$C$2=2,($Y6/$Y$8)*'NUT1'!$AH40,IF(AUX!$C$2=3,($Y6/$Y$8)*'NUT1'!$AH41,IF(AUX!$C$2=4,($Y6/$Y$8)*'NUT1'!$AH42,IF(AUX!$C$2=5,($Y6/$Y$8)*'NUT1'!$AH44,($Y6/$Y$8)*'NUT1'!$AH45)))))</f>
        <v>12.441305551367543</v>
      </c>
      <c r="AB6" s="45"/>
      <c r="AC6" s="45"/>
      <c r="AD6" s="45"/>
      <c r="AE6" s="45"/>
    </row>
    <row r="7" spans="1:31" s="47" customFormat="1" ht="6.95" customHeight="1">
      <c r="A7" s="40"/>
      <c r="B7" s="41"/>
      <c r="C7" s="41"/>
      <c r="D7" s="42"/>
      <c r="E7" s="42"/>
      <c r="F7" s="55"/>
      <c r="G7" s="55"/>
      <c r="H7" s="55"/>
      <c r="I7" s="55"/>
      <c r="J7" s="55"/>
      <c r="K7" s="55"/>
      <c r="L7" s="55"/>
      <c r="M7" s="55"/>
      <c r="N7" s="55"/>
      <c r="O7" s="55"/>
      <c r="P7" s="48"/>
      <c r="Q7" s="44"/>
      <c r="R7" s="61"/>
      <c r="S7" s="45"/>
      <c r="T7" s="45"/>
      <c r="U7" s="45"/>
      <c r="V7" s="45">
        <v>3</v>
      </c>
      <c r="W7" s="79" t="s">
        <v>89</v>
      </c>
      <c r="X7" s="82" t="s">
        <v>95</v>
      </c>
      <c r="Y7" s="80">
        <f>IF(AUX!$C$2=1,'NUT1'!$AH8,IF(AUX!$C$2=2,'NUT1'!$AH12,IF(AUX!$C$2=3,'NUT1'!$AH16,IF(AUX!$C$2=4,'NUT1'!$AH20,IF(AUX!$C$2=5,'NUT1'!$AH24,'NUT1'!$AH28)))))</f>
        <v>804.66758240660886</v>
      </c>
      <c r="Z7" s="80">
        <f>IF(AUX!$C$2=1,('NUT1'!$AH$32/$Y8)*'NUT1'!$AH8,IF(AUX!$C$2=2,'NUT1'!$AH$33/$Y8*'NUT1'!$AH12,IF(AUX!$C$2=3,'NUT1'!$AH$34/$Y8*'NUT1'!$AH16,IF(AUX!$C$2=4,'NUT1'!$AH$35/$Y8*'NUT1'!$AH20,IF(AUX!$C$2=5,'NUT1'!$AH$36/$Y8*'NUT1'!$AH24,'NUT1'!$AH$37/$Y8*'NUT1'!$AH28)))))</f>
        <v>64.373406592528724</v>
      </c>
      <c r="AA7" s="81">
        <f>IF(AUX!$C$2=1,($Y7/$Y$8)*'NUT1'!$AH$40,IF(AUX!$C$2=2,($Y7/$Y$8)*'NUT1'!$AH41,IF(AUX!$C$2=3,($Y7/$Y$8)*'NUT1'!$AH42,IF(AUX!$C$2=4,($Y7/$Y$8)*'NUT1'!$AH43,IF(AUX!$C$2=5,($Y7/$Y$8)*'NUT1'!$AH44,($Y7/$Y$8)*'NUT1'!$AH45)))))</f>
        <v>4.7724525996318432</v>
      </c>
      <c r="AB7" s="45"/>
      <c r="AC7" s="45"/>
      <c r="AD7" s="45"/>
      <c r="AE7" s="45"/>
    </row>
    <row r="8" spans="1:31" s="65" customFormat="1" ht="25.5" customHeight="1">
      <c r="A8" s="63"/>
      <c r="B8" s="63"/>
      <c r="C8" s="130" t="s">
        <v>69</v>
      </c>
      <c r="D8" s="130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63"/>
      <c r="Q8" s="151"/>
      <c r="R8" s="152"/>
      <c r="S8" s="153"/>
      <c r="T8" s="153"/>
      <c r="U8" s="153"/>
      <c r="V8" s="153">
        <v>4</v>
      </c>
      <c r="W8" s="158" t="s">
        <v>90</v>
      </c>
      <c r="X8" s="154"/>
      <c r="Y8" s="155">
        <f>SUM(Y5:$Y$7)</f>
        <v>3224.6526694724503</v>
      </c>
      <c r="Z8" s="155">
        <f>SUM(Z5:Z7)</f>
        <v>257.97221355779612</v>
      </c>
      <c r="AA8" s="155">
        <f>SUM(AA5:AA7)</f>
        <v>17.213758150999386</v>
      </c>
      <c r="AB8" s="153"/>
      <c r="AC8" s="153"/>
      <c r="AD8" s="153"/>
      <c r="AE8" s="153"/>
    </row>
    <row r="9" spans="1:31" s="47" customFormat="1" ht="35.25" customHeight="1">
      <c r="A9" s="40"/>
      <c r="B9" s="41"/>
      <c r="C9" s="161">
        <f>IFERROR(AVERAGE('NUT1'!$C$30:$AG$30),0)</f>
        <v>833.24360855327643</v>
      </c>
      <c r="D9" s="161"/>
      <c r="E9" s="42"/>
      <c r="F9" s="55"/>
      <c r="G9" s="55"/>
      <c r="H9" s="55"/>
      <c r="I9" s="55"/>
      <c r="J9" s="55"/>
      <c r="K9" s="55"/>
      <c r="L9" s="55"/>
      <c r="M9" s="55"/>
      <c r="N9" s="55"/>
      <c r="O9" s="55"/>
      <c r="P9" s="43"/>
      <c r="Q9" s="44"/>
      <c r="R9" s="61"/>
      <c r="S9" s="45"/>
      <c r="T9" s="45"/>
      <c r="U9" s="45"/>
      <c r="V9" s="45">
        <v>5</v>
      </c>
      <c r="W9" s="82" t="s">
        <v>92</v>
      </c>
      <c r="X9" s="82"/>
      <c r="Y9" s="45"/>
      <c r="Z9" s="46"/>
      <c r="AA9" s="45"/>
      <c r="AB9" s="45"/>
      <c r="AC9" s="45"/>
      <c r="AD9" s="45"/>
      <c r="AE9" s="45"/>
    </row>
    <row r="10" spans="1:31" s="47" customFormat="1" ht="6.95" customHeight="1">
      <c r="A10" s="40"/>
      <c r="B10" s="41"/>
      <c r="C10" s="41"/>
      <c r="D10" s="42"/>
      <c r="E10" s="42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48"/>
      <c r="Q10" s="44"/>
      <c r="R10" s="61"/>
      <c r="S10" s="45"/>
      <c r="T10" s="45"/>
      <c r="U10" s="45"/>
      <c r="V10" s="45">
        <v>6</v>
      </c>
      <c r="W10" s="82" t="s">
        <v>91</v>
      </c>
      <c r="X10" s="82"/>
      <c r="Y10" s="45"/>
      <c r="AA10" s="45"/>
      <c r="AB10" s="45"/>
      <c r="AC10" s="45"/>
      <c r="AD10" s="45"/>
      <c r="AE10" s="45"/>
    </row>
    <row r="11" spans="1:31" s="65" customFormat="1" ht="25.5" customHeight="1">
      <c r="A11" s="63"/>
      <c r="B11" s="63"/>
      <c r="C11" s="130" t="s">
        <v>84</v>
      </c>
      <c r="D11" s="130"/>
      <c r="F11" s="131" t="s">
        <v>226</v>
      </c>
      <c r="G11" s="157"/>
      <c r="H11" s="157"/>
      <c r="I11" s="131"/>
      <c r="J11" s="157"/>
      <c r="K11" s="131" t="s">
        <v>112</v>
      </c>
      <c r="L11" s="157"/>
      <c r="M11" s="157"/>
      <c r="N11" s="157"/>
      <c r="O11" s="131" t="s">
        <v>113</v>
      </c>
      <c r="P11" s="63"/>
      <c r="Q11" s="151"/>
      <c r="R11" s="152"/>
      <c r="S11" s="153"/>
      <c r="T11" s="153"/>
      <c r="U11" s="153"/>
      <c r="V11" s="153"/>
      <c r="X11" s="154"/>
      <c r="Y11" s="153">
        <f>Y5/$Y$8</f>
        <v>0.4586540479232335</v>
      </c>
      <c r="Z11" s="159">
        <f>Y11*'NUT1'!$AH$32</f>
        <v>369.75000000000006</v>
      </c>
      <c r="AA11" s="153"/>
      <c r="AB11" s="153"/>
      <c r="AC11" s="153"/>
      <c r="AD11" s="153"/>
      <c r="AE11" s="153"/>
    </row>
    <row r="12" spans="1:31" s="47" customFormat="1" ht="35.25" customHeight="1">
      <c r="A12" s="40"/>
      <c r="B12" s="41"/>
      <c r="C12" s="161">
        <f>IFERROR(SUM('NUT1'!AH6,'NUT1'!AH10,'NUT1'!AH14,'NUT1'!AH18,'NUT1'!AH22,'NUT1'!AH26),0)</f>
        <v>8874</v>
      </c>
      <c r="D12" s="161"/>
      <c r="E12" s="42"/>
      <c r="F12" s="50"/>
      <c r="G12" s="50"/>
      <c r="H12" s="50"/>
      <c r="I12" s="50"/>
      <c r="J12" s="50"/>
      <c r="K12" s="50"/>
      <c r="L12" s="51"/>
      <c r="M12" s="51"/>
      <c r="N12" s="51"/>
      <c r="O12" s="51"/>
      <c r="P12" s="51"/>
      <c r="Q12" s="52"/>
      <c r="R12" s="61"/>
      <c r="S12" s="45"/>
      <c r="T12" s="45"/>
      <c r="U12" s="45"/>
      <c r="V12" s="45"/>
      <c r="W12" s="82"/>
      <c r="X12" s="82"/>
      <c r="Y12" s="39">
        <f t="shared" ref="Y12:Y13" si="0">Y6/$Y$8</f>
        <v>0.291809749302329</v>
      </c>
      <c r="Z12" s="83">
        <f>Y12*'NUT1'!$AH$32</f>
        <v>235.24627176646047</v>
      </c>
      <c r="AA12" s="45"/>
      <c r="AB12" s="45"/>
      <c r="AC12" s="45"/>
      <c r="AD12" s="45"/>
      <c r="AE12" s="45"/>
    </row>
    <row r="13" spans="1:31" s="47" customFormat="1" ht="6.95" customHeight="1">
      <c r="A13" s="40"/>
      <c r="B13" s="41"/>
      <c r="C13" s="41"/>
      <c r="D13" s="42"/>
      <c r="E13" s="42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48"/>
      <c r="Q13" s="44"/>
      <c r="R13" s="61"/>
      <c r="S13" s="45"/>
      <c r="T13" s="45"/>
      <c r="U13" s="45"/>
      <c r="V13" s="45"/>
      <c r="W13" s="82"/>
      <c r="X13" s="82"/>
      <c r="Y13" s="39">
        <f t="shared" si="0"/>
        <v>0.24953620277443761</v>
      </c>
      <c r="Z13" s="83">
        <f>Y13*'NUT1'!$AH$32</f>
        <v>201.16689560165224</v>
      </c>
      <c r="AA13" s="45"/>
      <c r="AB13" s="45"/>
      <c r="AC13" s="45"/>
      <c r="AD13" s="45"/>
      <c r="AE13" s="45"/>
    </row>
    <row r="14" spans="1:31" s="65" customFormat="1" ht="25.5" customHeight="1">
      <c r="A14" s="63"/>
      <c r="B14" s="63"/>
      <c r="C14" s="130" t="s">
        <v>85</v>
      </c>
      <c r="D14" s="130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63"/>
      <c r="Q14" s="151"/>
      <c r="R14" s="152"/>
      <c r="S14" s="153"/>
      <c r="T14" s="153"/>
      <c r="U14" s="153"/>
      <c r="V14" s="153"/>
      <c r="W14" s="154"/>
      <c r="X14" s="154"/>
      <c r="Y14" s="153"/>
      <c r="Z14" s="160">
        <f>SUM(Z11:Z13)</f>
        <v>806.16316736811268</v>
      </c>
      <c r="AA14" s="153"/>
      <c r="AB14" s="153"/>
      <c r="AC14" s="153"/>
      <c r="AD14" s="153"/>
      <c r="AE14" s="153"/>
    </row>
    <row r="15" spans="1:31" s="47" customFormat="1" ht="35.25" customHeight="1">
      <c r="A15" s="40"/>
      <c r="B15" s="41"/>
      <c r="C15" s="161">
        <f>IFERROR(SUM('NUT1'!AH7,'NUT1'!AH11,'NUT1'!AH15,'NUT1'!AH19,'NUT1'!AH23,'NUT1'!AH27),0)</f>
        <v>6165.9719795170568</v>
      </c>
      <c r="D15" s="161"/>
      <c r="E15" s="42"/>
      <c r="F15" s="53"/>
      <c r="G15" s="53"/>
      <c r="H15" s="53"/>
      <c r="I15" s="53"/>
      <c r="J15" s="53"/>
      <c r="K15" s="53"/>
      <c r="L15" s="54"/>
      <c r="M15" s="54"/>
      <c r="N15" s="54"/>
      <c r="O15" s="54"/>
      <c r="P15" s="54"/>
      <c r="Q15" s="52"/>
      <c r="R15" s="61"/>
      <c r="S15" s="45"/>
      <c r="T15" s="57"/>
      <c r="U15" s="45"/>
      <c r="V15" s="45"/>
      <c r="W15" s="82"/>
      <c r="X15" s="82"/>
      <c r="Y15" s="45"/>
      <c r="Z15" s="46"/>
      <c r="AA15" s="45"/>
      <c r="AB15" s="45"/>
      <c r="AC15" s="45"/>
      <c r="AD15" s="45"/>
      <c r="AE15" s="45"/>
    </row>
    <row r="16" spans="1:31" s="47" customFormat="1" ht="6.95" customHeight="1">
      <c r="A16" s="40"/>
      <c r="B16" s="41"/>
      <c r="C16" s="41"/>
      <c r="D16" s="42"/>
      <c r="E16" s="42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48"/>
      <c r="Q16" s="44"/>
      <c r="R16" s="61"/>
      <c r="S16" s="45"/>
      <c r="T16" s="45"/>
      <c r="U16" s="45"/>
      <c r="V16" s="45"/>
      <c r="W16" s="82"/>
      <c r="X16" s="82"/>
      <c r="Y16" s="45"/>
      <c r="Z16" s="46"/>
      <c r="AA16" s="45"/>
      <c r="AB16" s="45"/>
      <c r="AC16" s="45"/>
      <c r="AD16" s="45"/>
      <c r="AE16" s="45"/>
    </row>
    <row r="17" spans="1:31" s="65" customFormat="1" ht="25.5" customHeight="1">
      <c r="A17" s="63"/>
      <c r="B17" s="63"/>
      <c r="C17" s="130" t="s">
        <v>86</v>
      </c>
      <c r="D17" s="130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63"/>
      <c r="Q17" s="151"/>
      <c r="R17" s="152"/>
      <c r="S17" s="153"/>
      <c r="T17" s="153"/>
      <c r="U17" s="153"/>
      <c r="V17" s="153"/>
      <c r="W17" s="154"/>
      <c r="X17" s="154"/>
      <c r="Y17" s="153"/>
      <c r="Z17" s="160"/>
      <c r="AA17" s="153"/>
      <c r="AB17" s="153"/>
      <c r="AC17" s="153"/>
      <c r="AD17" s="153"/>
      <c r="AE17" s="153"/>
    </row>
    <row r="18" spans="1:31" s="47" customFormat="1" ht="35.25" customHeight="1">
      <c r="A18" s="40"/>
      <c r="B18" s="41"/>
      <c r="C18" s="161">
        <f>IFERROR(SUM('NUT1'!AH8,'NUT1'!AH12,'NUT1'!AH16,'NUT1'!AH20,'NUT1'!AH24,'NUT1'!AH28),0)</f>
        <v>10790.579885634503</v>
      </c>
      <c r="D18" s="161"/>
      <c r="E18" s="42"/>
      <c r="F18" s="53"/>
      <c r="G18" s="53"/>
      <c r="H18" s="53"/>
      <c r="I18" s="53"/>
      <c r="J18" s="53"/>
      <c r="K18" s="53"/>
      <c r="L18" s="54"/>
      <c r="M18" s="54"/>
      <c r="N18" s="54"/>
      <c r="O18" s="54"/>
      <c r="P18" s="54"/>
      <c r="Q18" s="52"/>
      <c r="R18" s="61"/>
      <c r="S18" s="45"/>
      <c r="T18" s="45"/>
      <c r="U18" s="45"/>
      <c r="V18" s="45"/>
      <c r="W18" s="82"/>
      <c r="X18" s="82"/>
      <c r="Y18" s="45"/>
      <c r="Z18" s="46"/>
      <c r="AA18" s="45"/>
      <c r="AB18" s="45"/>
      <c r="AC18" s="45"/>
      <c r="AD18" s="45"/>
      <c r="AE18" s="45"/>
    </row>
    <row r="19" spans="1:31">
      <c r="X19" s="78"/>
    </row>
    <row r="20" spans="1:31">
      <c r="X20" s="78"/>
    </row>
    <row r="21" spans="1:31">
      <c r="X21" s="78"/>
    </row>
    <row r="22" spans="1:31">
      <c r="X22" s="78"/>
    </row>
    <row r="23" spans="1:31">
      <c r="X23" s="78"/>
    </row>
    <row r="24" spans="1:31">
      <c r="X24" s="78"/>
    </row>
    <row r="25" spans="1:31">
      <c r="X25" s="78"/>
    </row>
    <row r="26" spans="1:31">
      <c r="X26" s="78"/>
    </row>
    <row r="27" spans="1:31">
      <c r="X27" s="78"/>
    </row>
    <row r="28" spans="1:31">
      <c r="X28" s="78"/>
    </row>
    <row r="29" spans="1:31">
      <c r="X29" s="78"/>
    </row>
    <row r="30" spans="1:31">
      <c r="X30" s="78"/>
    </row>
    <row r="31" spans="1:31">
      <c r="X31" s="78"/>
    </row>
  </sheetData>
  <sheetProtection sheet="1" objects="1" scenarios="1" formatColumns="0" formatRows="0" insertColumns="0" insertRows="0" insertHyperlinks="0" deleteColumns="0" deleteRows="0" selectLockedCells="1" sort="0" autoFilter="0" pivotTables="0"/>
  <mergeCells count="15">
    <mergeCell ref="C1:D1"/>
    <mergeCell ref="E1:F1"/>
    <mergeCell ref="G1:H1"/>
    <mergeCell ref="I1:J1"/>
    <mergeCell ref="K1:L1"/>
    <mergeCell ref="C5:D5"/>
    <mergeCell ref="C6:D6"/>
    <mergeCell ref="C8:D8"/>
    <mergeCell ref="C9:D9"/>
    <mergeCell ref="C11:D11"/>
    <mergeCell ref="C17:D17"/>
    <mergeCell ref="C18:D18"/>
    <mergeCell ref="C12:D12"/>
    <mergeCell ref="C14:D14"/>
    <mergeCell ref="C15:D15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locked="0" defaultSize="0" autoLine="0" autoPict="0">
                <anchor moveWithCells="1">
                  <from>
                    <xdr:col>6</xdr:col>
                    <xdr:colOff>266700</xdr:colOff>
                    <xdr:row>9</xdr:row>
                    <xdr:rowOff>76200</xdr:rowOff>
                  </from>
                  <to>
                    <xdr:col>9</xdr:col>
                    <xdr:colOff>552450</xdr:colOff>
                    <xdr:row>10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8"/>
  <dimension ref="A1:AE16"/>
  <sheetViews>
    <sheetView showGridLines="0" zoomScale="90" zoomScaleNormal="90" zoomScalePageLayoutView="80" workbookViewId="0">
      <pane ySplit="2" topLeftCell="A3" activePane="bottomLeft" state="frozen"/>
      <selection activeCell="A4" sqref="A3:XFD4"/>
      <selection pane="bottomLeft"/>
    </sheetView>
  </sheetViews>
  <sheetFormatPr defaultColWidth="11" defaultRowHeight="15.75"/>
  <cols>
    <col min="1" max="2" width="2.125" style="6" customWidth="1"/>
    <col min="3" max="3" width="16.625" style="6" customWidth="1"/>
    <col min="4" max="4" width="17.75" style="6" customWidth="1"/>
    <col min="5" max="5" width="2.375" style="6" customWidth="1"/>
    <col min="6" max="8" width="11.125" style="6" customWidth="1"/>
    <col min="9" max="9" width="2.625" style="6" customWidth="1"/>
    <col min="10" max="12" width="11.125" style="6" customWidth="1"/>
    <col min="13" max="13" width="16.75" style="6" customWidth="1"/>
    <col min="14" max="17" width="11.125" style="6" customWidth="1"/>
    <col min="18" max="22" width="6.625" style="60" customWidth="1"/>
    <col min="23" max="33" width="6.625" style="68" customWidth="1"/>
    <col min="34" max="34" width="6.75" style="68" customWidth="1"/>
    <col min="35" max="35" width="5.125" style="68" customWidth="1"/>
    <col min="36" max="16384" width="11" style="68"/>
  </cols>
  <sheetData>
    <row r="1" spans="1:31" s="72" customFormat="1" ht="39" customHeight="1">
      <c r="A1" s="89"/>
      <c r="B1" s="89"/>
      <c r="C1" s="96"/>
      <c r="D1" s="96"/>
      <c r="E1" s="96"/>
      <c r="F1" s="96"/>
      <c r="G1" s="96"/>
      <c r="H1" s="96"/>
      <c r="I1" s="96"/>
      <c r="J1" s="96"/>
      <c r="K1" s="96"/>
      <c r="L1" s="96"/>
      <c r="M1" s="7"/>
      <c r="N1" s="89"/>
      <c r="O1" s="89"/>
      <c r="P1" s="89"/>
      <c r="Q1" s="89"/>
      <c r="R1" s="58"/>
      <c r="S1" s="58"/>
      <c r="T1" s="58"/>
      <c r="U1" s="58"/>
      <c r="V1" s="58"/>
    </row>
    <row r="2" spans="1:31" s="73" customFormat="1" ht="30" customHeight="1">
      <c r="A2" s="2"/>
      <c r="B2" s="2"/>
      <c r="C2" s="2"/>
      <c r="D2" s="3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9"/>
      <c r="S2" s="59"/>
      <c r="T2" s="59"/>
      <c r="U2" s="59"/>
      <c r="V2" s="59"/>
    </row>
    <row r="3" spans="1:31" ht="5.25" customHeight="1">
      <c r="D3" s="8"/>
      <c r="E3" s="9"/>
      <c r="F3" s="9"/>
      <c r="G3" s="9"/>
      <c r="H3" s="9"/>
      <c r="I3" s="10"/>
      <c r="J3" s="10"/>
      <c r="K3" s="10"/>
      <c r="L3" s="10"/>
      <c r="M3" s="10"/>
      <c r="N3" s="10"/>
      <c r="O3" s="10"/>
      <c r="P3" s="10"/>
      <c r="Q3" s="10"/>
    </row>
    <row r="4" spans="1:31" ht="5.25" customHeight="1">
      <c r="D4" s="8"/>
      <c r="E4" s="9"/>
      <c r="F4" s="9"/>
      <c r="G4" s="9"/>
      <c r="H4" s="9"/>
      <c r="I4" s="10"/>
      <c r="J4" s="10"/>
      <c r="K4" s="10"/>
      <c r="L4" s="10"/>
      <c r="M4" s="10"/>
      <c r="N4" s="10"/>
      <c r="O4" s="10"/>
      <c r="P4" s="10"/>
      <c r="Q4" s="10"/>
    </row>
    <row r="5" spans="1:31" s="65" customFormat="1" ht="25.5" customHeight="1">
      <c r="A5" s="63"/>
      <c r="B5" s="63"/>
      <c r="C5" s="130" t="s">
        <v>70</v>
      </c>
      <c r="D5" s="130"/>
      <c r="F5" s="131" t="s">
        <v>115</v>
      </c>
      <c r="G5" s="148"/>
      <c r="H5" s="149"/>
      <c r="I5" s="150"/>
      <c r="J5" s="150"/>
      <c r="K5" s="150"/>
      <c r="L5" s="63"/>
      <c r="M5" s="63"/>
      <c r="N5" s="63"/>
      <c r="O5" s="63"/>
      <c r="P5" s="63"/>
      <c r="Q5" s="151"/>
      <c r="R5" s="152"/>
      <c r="S5" s="152"/>
      <c r="T5" s="152"/>
      <c r="U5" s="152"/>
      <c r="V5" s="152"/>
      <c r="W5" s="153"/>
      <c r="X5" s="153"/>
      <c r="Y5" s="153"/>
      <c r="Z5" s="160"/>
      <c r="AA5" s="153"/>
      <c r="AB5" s="153"/>
      <c r="AC5" s="153"/>
      <c r="AD5" s="153"/>
      <c r="AE5" s="153"/>
    </row>
    <row r="6" spans="1:31" s="47" customFormat="1" ht="48" customHeight="1">
      <c r="A6" s="40"/>
      <c r="B6" s="41"/>
      <c r="C6" s="144">
        <f>'LAV1'!$AH$6</f>
        <v>3840</v>
      </c>
      <c r="D6" s="144"/>
      <c r="E6" s="42"/>
      <c r="F6" s="55"/>
      <c r="G6" s="55"/>
      <c r="H6" s="55"/>
      <c r="I6" s="55"/>
      <c r="J6" s="55"/>
      <c r="K6" s="55"/>
      <c r="L6" s="55"/>
      <c r="M6" s="55"/>
      <c r="N6" s="55"/>
      <c r="O6" s="55"/>
      <c r="P6" s="43"/>
      <c r="Q6" s="44"/>
      <c r="R6" s="61"/>
      <c r="S6" s="61"/>
      <c r="T6" s="61"/>
      <c r="U6" s="61"/>
      <c r="V6" s="61"/>
      <c r="W6" s="45"/>
      <c r="X6" s="45"/>
      <c r="Y6" s="45" t="str">
        <f>CAD!$B6</f>
        <v>Médicos</v>
      </c>
      <c r="Z6" s="45">
        <f>CAD!$C6</f>
        <v>25</v>
      </c>
      <c r="AA6" s="84">
        <f>Z6/'LAV1'!$AH$8</f>
        <v>8.1380208333333315E-2</v>
      </c>
      <c r="AB6" s="45"/>
      <c r="AC6" s="45"/>
      <c r="AD6" s="45"/>
      <c r="AE6" s="45"/>
    </row>
    <row r="7" spans="1:31" s="47" customFormat="1" ht="6.95" customHeight="1">
      <c r="A7" s="40"/>
      <c r="B7" s="41"/>
      <c r="C7" s="41"/>
      <c r="D7" s="42"/>
      <c r="E7" s="42"/>
      <c r="F7" s="55"/>
      <c r="G7" s="55"/>
      <c r="H7" s="55"/>
      <c r="I7" s="55"/>
      <c r="J7" s="55"/>
      <c r="K7" s="55"/>
      <c r="L7" s="55"/>
      <c r="M7" s="55"/>
      <c r="N7" s="55"/>
      <c r="O7" s="55"/>
      <c r="P7" s="48"/>
      <c r="Q7" s="44"/>
      <c r="R7" s="61"/>
      <c r="S7" s="61"/>
      <c r="T7" s="61"/>
      <c r="U7" s="61"/>
      <c r="V7" s="61"/>
      <c r="W7" s="45"/>
      <c r="X7" s="45"/>
      <c r="Y7" s="45" t="str">
        <f>CAD!$B7</f>
        <v>Enfermeiros</v>
      </c>
      <c r="Z7" s="45">
        <f>CAD!$C7</f>
        <v>50</v>
      </c>
      <c r="AA7" s="84">
        <f>Z7/'LAV1'!$AH$8</f>
        <v>0.16276041666666663</v>
      </c>
      <c r="AB7" s="45"/>
      <c r="AC7" s="45"/>
      <c r="AD7" s="45"/>
      <c r="AE7" s="45"/>
    </row>
    <row r="8" spans="1:31" s="65" customFormat="1" ht="25.5" customHeight="1">
      <c r="A8" s="63"/>
      <c r="B8" s="63"/>
      <c r="C8" s="130" t="s">
        <v>71</v>
      </c>
      <c r="D8" s="130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63"/>
      <c r="Q8" s="151"/>
      <c r="R8" s="152"/>
      <c r="S8" s="152"/>
      <c r="T8" s="152"/>
      <c r="U8" s="152"/>
      <c r="V8" s="152"/>
      <c r="W8" s="153"/>
      <c r="X8" s="153"/>
      <c r="Y8" s="162" t="str">
        <f>CAD!$B8</f>
        <v>Funcionários de Limpeza</v>
      </c>
      <c r="Z8" s="162">
        <f>CAD!$C8</f>
        <v>30</v>
      </c>
      <c r="AA8" s="163">
        <f>Z8/'LAV1'!$AH$8</f>
        <v>9.7656249999999986E-2</v>
      </c>
      <c r="AB8" s="153"/>
      <c r="AC8" s="153"/>
      <c r="AD8" s="153"/>
      <c r="AE8" s="153"/>
    </row>
    <row r="9" spans="1:31" s="47" customFormat="1" ht="48" customHeight="1">
      <c r="A9" s="40"/>
      <c r="B9" s="41"/>
      <c r="C9" s="144">
        <f>'LAV1'!$AH$7</f>
        <v>3263.9999999999995</v>
      </c>
      <c r="D9" s="144"/>
      <c r="E9" s="42"/>
      <c r="F9" s="55"/>
      <c r="G9" s="55"/>
      <c r="H9" s="55"/>
      <c r="I9" s="55"/>
      <c r="J9" s="55"/>
      <c r="K9" s="55"/>
      <c r="L9" s="55"/>
      <c r="M9" s="55"/>
      <c r="N9" s="55"/>
      <c r="O9" s="55"/>
      <c r="P9" s="43"/>
      <c r="Q9" s="44"/>
      <c r="R9" s="61"/>
      <c r="S9" s="61"/>
      <c r="T9" s="61"/>
      <c r="U9" s="61"/>
      <c r="V9" s="61"/>
      <c r="W9" s="45"/>
      <c r="X9" s="45"/>
      <c r="Y9" s="45" t="str">
        <f>CAD!$B9</f>
        <v>Funcionários da cozinha</v>
      </c>
      <c r="Z9" s="45">
        <f>CAD!$C9</f>
        <v>15</v>
      </c>
      <c r="AA9" s="84">
        <f>Z9/'LAV1'!$AH$8</f>
        <v>4.8828124999999993E-2</v>
      </c>
      <c r="AB9" s="45"/>
      <c r="AC9" s="45"/>
      <c r="AD9" s="45"/>
      <c r="AE9" s="45"/>
    </row>
    <row r="10" spans="1:31" s="47" customFormat="1" ht="6.95" customHeight="1">
      <c r="A10" s="40"/>
      <c r="B10" s="41"/>
      <c r="C10" s="41"/>
      <c r="D10" s="42"/>
      <c r="E10" s="42"/>
      <c r="F10" s="49"/>
      <c r="G10" s="49"/>
      <c r="H10" s="49"/>
      <c r="I10" s="49"/>
      <c r="J10" s="49"/>
      <c r="K10" s="49"/>
      <c r="L10" s="48"/>
      <c r="M10" s="48"/>
      <c r="N10" s="48"/>
      <c r="O10" s="48"/>
      <c r="P10" s="48"/>
      <c r="Q10" s="44"/>
      <c r="R10" s="61"/>
      <c r="S10" s="61"/>
      <c r="T10" s="61"/>
      <c r="U10" s="61"/>
      <c r="V10" s="61"/>
      <c r="W10" s="45"/>
      <c r="X10" s="45"/>
      <c r="Y10" s="45" t="str">
        <f>CAD!$B10</f>
        <v>Funcionários da lavanderia</v>
      </c>
      <c r="Z10" s="45">
        <f>CAD!$C10</f>
        <v>5</v>
      </c>
      <c r="AA10" s="84">
        <f>Z10/'LAV1'!$AH$8</f>
        <v>1.6276041666666664E-2</v>
      </c>
      <c r="AB10" s="45"/>
      <c r="AC10" s="45"/>
      <c r="AD10" s="45"/>
      <c r="AE10" s="45"/>
    </row>
    <row r="11" spans="1:31" s="65" customFormat="1" ht="25.5" customHeight="1">
      <c r="A11" s="63"/>
      <c r="B11" s="63"/>
      <c r="C11" s="130" t="s">
        <v>72</v>
      </c>
      <c r="D11" s="130"/>
      <c r="F11" s="131" t="s">
        <v>223</v>
      </c>
      <c r="G11" s="131"/>
      <c r="H11" s="150"/>
      <c r="I11" s="150"/>
      <c r="J11" s="131" t="s">
        <v>117</v>
      </c>
      <c r="K11" s="150"/>
      <c r="L11" s="63"/>
      <c r="M11" s="63"/>
      <c r="N11" s="131" t="s">
        <v>116</v>
      </c>
      <c r="O11" s="63"/>
      <c r="P11" s="63"/>
      <c r="Q11" s="151"/>
      <c r="R11" s="152"/>
      <c r="S11" s="152"/>
      <c r="T11" s="152"/>
      <c r="U11" s="152"/>
      <c r="V11" s="152"/>
      <c r="W11" s="153"/>
      <c r="X11" s="153"/>
      <c r="Y11" s="162" t="str">
        <f>CAD!$B11</f>
        <v>Outros Funcionários</v>
      </c>
      <c r="Z11" s="162">
        <f>CAD!$C11</f>
        <v>20</v>
      </c>
      <c r="AA11" s="163">
        <f>Z11/'LAV1'!$AH$8</f>
        <v>6.5104166666666657E-2</v>
      </c>
      <c r="AB11" s="153"/>
      <c r="AC11" s="153"/>
      <c r="AD11" s="153"/>
      <c r="AE11" s="153"/>
    </row>
    <row r="12" spans="1:31" s="47" customFormat="1" ht="48" customHeight="1">
      <c r="A12" s="40"/>
      <c r="B12" s="41"/>
      <c r="C12" s="164">
        <f>SUM(SUM(CAD!$C$6:$C$11)/'LAV1'!$AH$6)</f>
        <v>3.7760416666666664E-2</v>
      </c>
      <c r="D12" s="164"/>
      <c r="E12" s="42"/>
      <c r="F12" s="50"/>
      <c r="G12" s="50"/>
      <c r="H12" s="50"/>
      <c r="I12" s="50"/>
      <c r="J12" s="50"/>
      <c r="K12" s="50"/>
      <c r="L12" s="51"/>
      <c r="M12" s="51"/>
      <c r="N12" s="51"/>
      <c r="O12" s="51"/>
      <c r="P12" s="51"/>
      <c r="Q12" s="52"/>
      <c r="R12" s="61"/>
      <c r="S12" s="61"/>
      <c r="T12" s="61"/>
      <c r="U12" s="61"/>
      <c r="V12" s="61"/>
      <c r="W12" s="45"/>
      <c r="X12" s="45"/>
      <c r="Y12" s="45"/>
      <c r="Z12" s="45"/>
      <c r="AA12" s="45"/>
      <c r="AB12" s="45"/>
      <c r="AC12" s="45"/>
      <c r="AD12" s="45"/>
      <c r="AE12" s="45"/>
    </row>
    <row r="13" spans="1:31" s="47" customFormat="1" ht="6.95" customHeight="1">
      <c r="A13" s="40"/>
      <c r="B13" s="41"/>
      <c r="C13" s="41"/>
      <c r="D13" s="42"/>
      <c r="E13" s="42"/>
      <c r="F13" s="53"/>
      <c r="G13" s="53"/>
      <c r="H13" s="53"/>
      <c r="I13" s="53"/>
      <c r="J13" s="53"/>
      <c r="K13" s="53"/>
      <c r="L13" s="54"/>
      <c r="M13" s="54"/>
      <c r="N13" s="54"/>
      <c r="O13" s="54"/>
      <c r="P13" s="54"/>
      <c r="Q13" s="52"/>
      <c r="R13" s="61"/>
      <c r="S13" s="61"/>
      <c r="T13" s="61"/>
      <c r="U13" s="61"/>
      <c r="V13" s="61"/>
      <c r="W13" s="45"/>
      <c r="X13" s="45"/>
      <c r="Y13" s="45"/>
      <c r="Z13" s="45"/>
      <c r="AA13" s="45"/>
      <c r="AB13" s="45"/>
      <c r="AC13" s="45"/>
      <c r="AD13" s="45"/>
      <c r="AE13" s="45"/>
    </row>
    <row r="14" spans="1:31" s="65" customFormat="1" ht="25.5" customHeight="1">
      <c r="A14" s="63"/>
      <c r="B14" s="63"/>
      <c r="C14" s="130" t="s">
        <v>73</v>
      </c>
      <c r="D14" s="130"/>
      <c r="F14" s="131"/>
      <c r="G14" s="131"/>
      <c r="H14" s="150"/>
      <c r="I14" s="150"/>
      <c r="J14" s="150"/>
      <c r="K14" s="150"/>
      <c r="L14" s="63"/>
      <c r="M14" s="63"/>
      <c r="N14" s="63"/>
      <c r="O14" s="63"/>
      <c r="P14" s="63"/>
      <c r="Q14" s="151"/>
      <c r="R14" s="152"/>
      <c r="S14" s="152"/>
      <c r="T14" s="152"/>
      <c r="U14" s="152"/>
      <c r="V14" s="152"/>
      <c r="W14" s="153"/>
      <c r="X14" s="153"/>
      <c r="Y14" s="162"/>
      <c r="Z14" s="162"/>
      <c r="AA14" s="153"/>
      <c r="AB14" s="153"/>
      <c r="AC14" s="153"/>
      <c r="AD14" s="153"/>
      <c r="AE14" s="153"/>
    </row>
    <row r="15" spans="1:31" s="47" customFormat="1" ht="48" customHeight="1">
      <c r="A15" s="40"/>
      <c r="B15" s="41"/>
      <c r="C15" s="147">
        <f>SUM('LAV1'!$AH$8/'LAV1'!$AH$7)</f>
        <v>9.4117647058823556E-2</v>
      </c>
      <c r="D15" s="147"/>
      <c r="E15" s="42"/>
      <c r="F15" s="53"/>
      <c r="G15" s="53"/>
      <c r="H15" s="53"/>
      <c r="I15" s="53"/>
      <c r="J15" s="53"/>
      <c r="K15" s="53"/>
      <c r="L15" s="54"/>
      <c r="M15" s="54"/>
      <c r="N15" s="54"/>
      <c r="O15" s="54"/>
      <c r="P15" s="54"/>
      <c r="Q15" s="52"/>
      <c r="R15" s="61"/>
      <c r="S15" s="61"/>
      <c r="T15" s="61"/>
      <c r="U15" s="61"/>
      <c r="V15" s="61"/>
      <c r="W15" s="45"/>
      <c r="X15" s="45"/>
      <c r="Y15" s="45"/>
      <c r="Z15" s="45"/>
      <c r="AA15" s="45"/>
      <c r="AB15" s="45"/>
      <c r="AC15" s="45"/>
      <c r="AD15" s="45"/>
      <c r="AE15" s="45"/>
    </row>
    <row r="16" spans="1:31">
      <c r="Y16" s="45"/>
      <c r="Z16" s="45"/>
    </row>
  </sheetData>
  <sheetProtection sheet="1" objects="1" scenarios="1" formatColumns="0" formatRows="0" insertColumns="0" insertRows="0" insertHyperlinks="0" deleteColumns="0" deleteRows="0" selectLockedCells="1" sort="0" autoFilter="0" pivotTables="0"/>
  <mergeCells count="13">
    <mergeCell ref="C1:D1"/>
    <mergeCell ref="E1:F1"/>
    <mergeCell ref="G1:H1"/>
    <mergeCell ref="I1:J1"/>
    <mergeCell ref="K1:L1"/>
    <mergeCell ref="C12:D12"/>
    <mergeCell ref="C14:D14"/>
    <mergeCell ref="C15:D15"/>
    <mergeCell ref="C5:D5"/>
    <mergeCell ref="C6:D6"/>
    <mergeCell ref="C8:D8"/>
    <mergeCell ref="C9:D9"/>
    <mergeCell ref="C11:D1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9"/>
  <dimension ref="A1:BI100"/>
  <sheetViews>
    <sheetView showGridLines="0" zoomScale="90" zoomScaleNormal="90" zoomScalePageLayoutView="80" workbookViewId="0">
      <pane ySplit="2" topLeftCell="A3" activePane="bottomLeft" state="frozen"/>
      <selection activeCell="A4" sqref="A3:XFD4"/>
      <selection pane="bottomLeft"/>
    </sheetView>
  </sheetViews>
  <sheetFormatPr defaultColWidth="11" defaultRowHeight="15.75"/>
  <cols>
    <col min="1" max="2" width="2.125" style="6" customWidth="1"/>
    <col min="3" max="3" width="16.625" style="6" customWidth="1"/>
    <col min="4" max="4" width="23.625" style="6" customWidth="1"/>
    <col min="5" max="5" width="2.125" style="6" customWidth="1"/>
    <col min="6" max="8" width="11.125" style="6" customWidth="1"/>
    <col min="9" max="9" width="5.625" style="6" customWidth="1"/>
    <col min="10" max="10" width="4.75" style="6" customWidth="1"/>
    <col min="11" max="15" width="11.125" style="6" customWidth="1"/>
    <col min="16" max="16" width="8.125" style="6" customWidth="1"/>
    <col min="17" max="17" width="11.125" style="6" customWidth="1"/>
    <col min="18" max="19" width="6.625" style="60" customWidth="1"/>
    <col min="20" max="33" width="6.625" style="68" customWidth="1"/>
    <col min="34" max="34" width="6.75" style="68" customWidth="1"/>
    <col min="35" max="35" width="5.125" style="68" customWidth="1"/>
    <col min="36" max="16384" width="11" style="68"/>
  </cols>
  <sheetData>
    <row r="1" spans="1:61" s="72" customFormat="1" ht="39" customHeight="1">
      <c r="A1" s="89"/>
      <c r="B1" s="89"/>
      <c r="C1" s="96"/>
      <c r="D1" s="96"/>
      <c r="E1" s="96"/>
      <c r="F1" s="96"/>
      <c r="G1" s="96"/>
      <c r="H1" s="96"/>
      <c r="I1" s="96"/>
      <c r="J1" s="96"/>
      <c r="K1" s="96"/>
      <c r="L1" s="96"/>
      <c r="M1" s="7"/>
      <c r="N1" s="89"/>
      <c r="O1" s="89"/>
      <c r="P1" s="89"/>
      <c r="Q1" s="89"/>
      <c r="R1" s="58"/>
      <c r="S1" s="58"/>
    </row>
    <row r="2" spans="1:61" s="73" customFormat="1" ht="30" customHeight="1">
      <c r="A2" s="2"/>
      <c r="B2" s="2"/>
      <c r="C2" s="2"/>
      <c r="D2" s="3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9"/>
      <c r="S2" s="59"/>
    </row>
    <row r="3" spans="1:61" ht="5.25" customHeight="1">
      <c r="D3" s="8"/>
      <c r="E3" s="9"/>
      <c r="F3" s="9"/>
      <c r="G3" s="9"/>
      <c r="H3" s="9"/>
      <c r="I3" s="10"/>
      <c r="J3" s="10"/>
      <c r="K3" s="10"/>
      <c r="L3" s="10"/>
      <c r="M3" s="10"/>
      <c r="N3" s="10"/>
      <c r="O3" s="10"/>
      <c r="P3" s="10"/>
      <c r="Q3" s="10"/>
      <c r="BD3" s="68">
        <v>1</v>
      </c>
      <c r="BE3" s="68" t="str">
        <f>VLOOKUP(AUX!C3,$BC$6:$BE$11,3,0)</f>
        <v>Caros</v>
      </c>
    </row>
    <row r="4" spans="1:61" ht="5.25" customHeight="1">
      <c r="D4" s="8"/>
      <c r="E4" s="9"/>
      <c r="F4" s="9"/>
      <c r="G4" s="9"/>
      <c r="H4" s="9"/>
      <c r="I4" s="10"/>
      <c r="J4" s="10"/>
      <c r="K4" s="10"/>
      <c r="L4" s="10"/>
      <c r="M4" s="10"/>
      <c r="N4" s="10"/>
      <c r="O4" s="10"/>
      <c r="P4" s="10"/>
      <c r="Q4" s="10"/>
      <c r="BD4" s="68">
        <v>1</v>
      </c>
      <c r="BI4" s="74"/>
    </row>
    <row r="5" spans="1:61" s="65" customFormat="1" ht="24.75" customHeight="1">
      <c r="A5" s="63"/>
      <c r="B5" s="63"/>
      <c r="C5" s="130" t="s">
        <v>74</v>
      </c>
      <c r="D5" s="130"/>
      <c r="F5" s="131" t="s">
        <v>118</v>
      </c>
      <c r="G5" s="148"/>
      <c r="H5" s="149"/>
      <c r="I5" s="150"/>
      <c r="J5" s="150"/>
      <c r="K5" s="150"/>
      <c r="L5" s="63"/>
      <c r="M5" s="63"/>
      <c r="N5" s="63"/>
      <c r="O5" s="63"/>
      <c r="P5" s="63"/>
      <c r="Q5" s="151"/>
      <c r="R5" s="152"/>
      <c r="S5" s="152"/>
      <c r="T5" s="153"/>
      <c r="U5" s="153"/>
      <c r="V5" s="153"/>
      <c r="W5" s="153">
        <f>'MED1'!D5</f>
        <v>1</v>
      </c>
      <c r="X5" s="153">
        <f>'MED1'!E5</f>
        <v>2</v>
      </c>
      <c r="Y5" s="153">
        <f>'MED1'!F5</f>
        <v>3</v>
      </c>
      <c r="Z5" s="153">
        <f>'MED1'!G5</f>
        <v>4</v>
      </c>
      <c r="AA5" s="153">
        <f>'MED1'!H5</f>
        <v>5</v>
      </c>
      <c r="AB5" s="153">
        <f>'MED1'!I5</f>
        <v>6</v>
      </c>
      <c r="AC5" s="153">
        <f>'MED1'!J5</f>
        <v>7</v>
      </c>
      <c r="AD5" s="153">
        <f>'MED1'!K5</f>
        <v>8</v>
      </c>
      <c r="AE5" s="153">
        <f>'MED1'!L5</f>
        <v>9</v>
      </c>
      <c r="AF5" s="153">
        <f>'MED1'!M5</f>
        <v>10</v>
      </c>
      <c r="AG5" s="153">
        <f>'MED1'!N5</f>
        <v>11</v>
      </c>
      <c r="AH5" s="153">
        <f>'MED1'!O5</f>
        <v>12</v>
      </c>
      <c r="AI5" s="153">
        <f>'MED1'!P5</f>
        <v>13</v>
      </c>
      <c r="AJ5" s="153">
        <f>'MED1'!Q5</f>
        <v>14</v>
      </c>
      <c r="AK5" s="153">
        <f>'MED1'!R5</f>
        <v>15</v>
      </c>
      <c r="AL5" s="153">
        <f>'MED1'!S5</f>
        <v>16</v>
      </c>
      <c r="AM5" s="153">
        <f>'MED1'!T5</f>
        <v>17</v>
      </c>
      <c r="AN5" s="153">
        <f>'MED1'!U5</f>
        <v>18</v>
      </c>
      <c r="AO5" s="153">
        <f>'MED1'!V5</f>
        <v>19</v>
      </c>
      <c r="AP5" s="153">
        <f>'MED1'!W5</f>
        <v>20</v>
      </c>
      <c r="AQ5" s="153">
        <f>'MED1'!X5</f>
        <v>21</v>
      </c>
      <c r="AR5" s="153">
        <f>'MED1'!Y5</f>
        <v>22</v>
      </c>
      <c r="AS5" s="153">
        <f>'MED1'!Z5</f>
        <v>23</v>
      </c>
      <c r="AT5" s="153">
        <f>'MED1'!AA5</f>
        <v>24</v>
      </c>
      <c r="AU5" s="153">
        <f>'MED1'!AB5</f>
        <v>25</v>
      </c>
      <c r="AV5" s="153">
        <f>'MED1'!AC5</f>
        <v>26</v>
      </c>
      <c r="AW5" s="153">
        <f>'MED1'!AD5</f>
        <v>27</v>
      </c>
      <c r="AX5" s="153">
        <f>'MED1'!AE5</f>
        <v>28</v>
      </c>
      <c r="AY5" s="153">
        <f>'MED1'!AF5</f>
        <v>29</v>
      </c>
      <c r="AZ5" s="153">
        <f>'MED1'!AG5</f>
        <v>30</v>
      </c>
      <c r="BA5" s="153">
        <f>'MED1'!AH5</f>
        <v>31</v>
      </c>
      <c r="BB5" s="153" t="str">
        <f>'MED1'!AI5</f>
        <v>Total</v>
      </c>
      <c r="BD5" s="65" t="s">
        <v>119</v>
      </c>
      <c r="BE5" s="65" t="s">
        <v>120</v>
      </c>
      <c r="BG5" s="65" t="s">
        <v>126</v>
      </c>
      <c r="BH5" s="65" t="s">
        <v>119</v>
      </c>
    </row>
    <row r="6" spans="1:61" s="47" customFormat="1" ht="48.75" customHeight="1">
      <c r="A6" s="40"/>
      <c r="B6" s="41"/>
      <c r="C6" s="167">
        <f>SUM('MED1'!$AI$6:$AI$100)</f>
        <v>218739.01359931895</v>
      </c>
      <c r="D6" s="167"/>
      <c r="E6" s="42"/>
      <c r="F6" s="55"/>
      <c r="G6" s="55"/>
      <c r="H6" s="55"/>
      <c r="I6" s="55"/>
      <c r="J6" s="55"/>
      <c r="K6" s="55"/>
      <c r="L6" s="55"/>
      <c r="M6" s="55"/>
      <c r="N6" s="55"/>
      <c r="O6" s="55"/>
      <c r="P6" s="43"/>
      <c r="Q6" s="44"/>
      <c r="R6" s="61"/>
      <c r="S6" s="61"/>
      <c r="T6" s="45"/>
      <c r="U6" s="45"/>
      <c r="V6" s="45" t="s">
        <v>74</v>
      </c>
      <c r="W6" s="85">
        <f>SUMPRODUCT('MED1'!$C$6:$C$100,'MED1'!D6:D100)</f>
        <v>5620.7877099006146</v>
      </c>
      <c r="X6" s="85">
        <f>SUMPRODUCT('MED1'!$C$6:$C$100,'MED1'!E6:E100)</f>
        <v>2237.6154817243223</v>
      </c>
      <c r="Y6" s="85">
        <f>SUMPRODUCT('MED1'!$C$6:$C$100,'MED1'!F6:F100)</f>
        <v>13576.068750376979</v>
      </c>
      <c r="Z6" s="85">
        <f>SUMPRODUCT('MED1'!$C$6:$C$100,'MED1'!G6:G100)</f>
        <v>5068.395248896466</v>
      </c>
      <c r="AA6" s="85">
        <f>SUMPRODUCT('MED1'!$C$6:$C$100,'MED1'!H6:H100)</f>
        <v>5016.7341484608187</v>
      </c>
      <c r="AB6" s="85">
        <f>SUMPRODUCT('MED1'!$C$6:$C$100,'MED1'!I6:I100)</f>
        <v>5506.0872639555191</v>
      </c>
      <c r="AC6" s="85">
        <f>SUMPRODUCT('MED1'!$C$6:$C$100,'MED1'!J6:J100)</f>
        <v>4642.3865736388452</v>
      </c>
      <c r="AD6" s="85">
        <f>SUMPRODUCT('MED1'!$C$6:$C$100,'MED1'!K6:K100)</f>
        <v>8657.5476898162924</v>
      </c>
      <c r="AE6" s="85">
        <f>SUMPRODUCT('MED1'!$C$6:$C$100,'MED1'!L6:L100)</f>
        <v>4801.1729613536772</v>
      </c>
      <c r="AF6" s="85">
        <f>SUMPRODUCT('MED1'!$C$6:$C$100,'MED1'!M6:M100)</f>
        <v>4684.0844690714839</v>
      </c>
      <c r="AG6" s="85">
        <f>SUMPRODUCT('MED1'!$C$6:$C$100,'MED1'!N6:N100)</f>
        <v>5615.644539223199</v>
      </c>
      <c r="AH6" s="85">
        <f>SUMPRODUCT('MED1'!$C$6:$C$100,'MED1'!O6:O100)</f>
        <v>3871.6453904336709</v>
      </c>
      <c r="AI6" s="85">
        <f>SUMPRODUCT('MED1'!$C$6:$C$100,'MED1'!P6:P100)</f>
        <v>10542.678773612432</v>
      </c>
      <c r="AJ6" s="85">
        <f>SUMPRODUCT('MED1'!$C$6:$C$100,'MED1'!Q6:Q100)</f>
        <v>6965.4881300343395</v>
      </c>
      <c r="AK6" s="85">
        <f>SUMPRODUCT('MED1'!$C$6:$C$100,'MED1'!R6:R100)</f>
        <v>7721.9807551742151</v>
      </c>
      <c r="AL6" s="85">
        <f>SUMPRODUCT('MED1'!$C$6:$C$100,'MED1'!S6:S100)</f>
        <v>9205.8571412218007</v>
      </c>
      <c r="AM6" s="85">
        <f>SUMPRODUCT('MED1'!$C$6:$C$100,'MED1'!T6:T100)</f>
        <v>7116.7011594611286</v>
      </c>
      <c r="AN6" s="85">
        <f>SUMPRODUCT('MED1'!$C$6:$C$100,'MED1'!U6:U100)</f>
        <v>7451.6613558349118</v>
      </c>
      <c r="AO6" s="85">
        <f>SUMPRODUCT('MED1'!$C$6:$C$100,'MED1'!V6:V100)</f>
        <v>8842.3561824562312</v>
      </c>
      <c r="AP6" s="85">
        <f>SUMPRODUCT('MED1'!$C$6:$C$100,'MED1'!W6:W100)</f>
        <v>10028.046167427528</v>
      </c>
      <c r="AQ6" s="85">
        <f>SUMPRODUCT('MED1'!$C$6:$C$100,'MED1'!X6:X100)</f>
        <v>6117.9067935074072</v>
      </c>
      <c r="AR6" s="85">
        <f>SUMPRODUCT('MED1'!$C$6:$C$100,'MED1'!Y6:Y100)</f>
        <v>5944.9512560255507</v>
      </c>
      <c r="AS6" s="85">
        <f>SUMPRODUCT('MED1'!$C$6:$C$100,'MED1'!Z6:Z100)</f>
        <v>13589.304600076626</v>
      </c>
      <c r="AT6" s="85">
        <f>SUMPRODUCT('MED1'!$C$6:$C$100,'MED1'!AA6:AA100)</f>
        <v>7413.407319902296</v>
      </c>
      <c r="AU6" s="85">
        <f>SUMPRODUCT('MED1'!$C$6:$C$100,'MED1'!AB6:AB100)</f>
        <v>5634.310627789805</v>
      </c>
      <c r="AV6" s="85">
        <f>SUMPRODUCT('MED1'!$C$6:$C$100,'MED1'!AC6:AC100)</f>
        <v>5579.4652906539868</v>
      </c>
      <c r="AW6" s="85">
        <f>SUMPRODUCT('MED1'!$C$6:$C$100,'MED1'!AD6:AD100)</f>
        <v>13018.466632135991</v>
      </c>
      <c r="AX6" s="85">
        <f>SUMPRODUCT('MED1'!$C$6:$C$100,'MED1'!AE6:AE100)</f>
        <v>6672.7081316666063</v>
      </c>
      <c r="AY6" s="85">
        <f>SUMPRODUCT('MED1'!$C$6:$C$100,'MED1'!AF6:AF100)</f>
        <v>5819.0064675379517</v>
      </c>
      <c r="AZ6" s="85">
        <f>SUMPRODUCT('MED1'!$C$6:$C$100,'MED1'!AG6:AG100)</f>
        <v>6685.2428030165811</v>
      </c>
      <c r="BA6" s="85">
        <f>SUMPRODUCT('MED1'!$C$6:$C$100,'MED1'!AH6:AH100)</f>
        <v>5091.3037849317034</v>
      </c>
      <c r="BB6" s="85">
        <f>SUM(W6:BA6)</f>
        <v>218739.01359931898</v>
      </c>
      <c r="BC6" s="45">
        <v>1</v>
      </c>
      <c r="BD6" s="45">
        <v>1</v>
      </c>
      <c r="BE6" s="47" t="s">
        <v>121</v>
      </c>
      <c r="BG6" s="47" t="str">
        <f>INDEX('MED1'!$B$6:$AT$100,IF(AUX!$C$3=1,IFERROR(VLOOKUP($BD6,'MED1'!$AR$6:$AT$100,3,0),VLOOKUP($BD6,'MED1'!$AR$6:$AT$100,3,1)),IFERROR(VLOOKUP($BD6,'MED1'!$AS$6:$AT$100,2,0),VLOOKUP($BD6,'MED1'!$AS$6:$AT$100,2,1))),1)</f>
        <v>parecoxibe</v>
      </c>
      <c r="BH6" s="84">
        <f>IF(AUX!$C$3=1,VLOOKUP($BG6,'MED1'!$B$6:$AP$100,2,0),VLOOKUP($BG6,'MED1'!$B$6:$AP$100,40,0))</f>
        <v>20.024915387314717</v>
      </c>
    </row>
    <row r="7" spans="1:61" s="47" customFormat="1" ht="6.95" customHeight="1">
      <c r="A7" s="40"/>
      <c r="B7" s="41"/>
      <c r="C7" s="41"/>
      <c r="D7" s="42"/>
      <c r="E7" s="42"/>
      <c r="F7" s="55"/>
      <c r="G7" s="55"/>
      <c r="H7" s="55"/>
      <c r="I7" s="55"/>
      <c r="J7" s="55"/>
      <c r="K7" s="55"/>
      <c r="L7" s="55"/>
      <c r="M7" s="55"/>
      <c r="N7" s="55"/>
      <c r="O7" s="55"/>
      <c r="P7" s="48"/>
      <c r="Q7" s="44"/>
      <c r="R7" s="61"/>
      <c r="S7" s="61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>
        <v>2</v>
      </c>
      <c r="BD7" s="45">
        <v>2</v>
      </c>
      <c r="BE7" s="47" t="s">
        <v>122</v>
      </c>
      <c r="BG7" s="47" t="str">
        <f>INDEX('MED1'!$B$6:$AT$100,IF(AUX!$C$3=1,IFERROR(VLOOKUP($BD7,'MED1'!$AR$6:$AT$100,3,0),VLOOKUP($BD7,'MED1'!$AR$6:$AT$100,3,1)),IFERROR(VLOOKUP($BD7,'MED1'!$AS$6:$AT$100,2,0),VLOOKUP($BD7,'MED1'!$AS$6:$AT$100,2,1))),1)</f>
        <v>olodaterol</v>
      </c>
      <c r="BH7" s="84">
        <f>IF(AUX!$C$3=1,VLOOKUP($BG7,'MED1'!$B$6:$AP$100,2,0),VLOOKUP($BG7,'MED1'!$B$6:$AP$100,40,0))</f>
        <v>19.441665424577394</v>
      </c>
    </row>
    <row r="8" spans="1:61" s="65" customFormat="1" ht="24.75" customHeight="1">
      <c r="A8" s="63"/>
      <c r="B8" s="63"/>
      <c r="C8" s="130" t="s">
        <v>254</v>
      </c>
      <c r="D8" s="130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63"/>
      <c r="Q8" s="151"/>
      <c r="R8" s="152"/>
      <c r="S8" s="152"/>
      <c r="T8" s="153"/>
      <c r="U8" s="153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  <c r="BA8" s="162"/>
      <c r="BB8" s="162"/>
      <c r="BC8" s="153">
        <v>3</v>
      </c>
      <c r="BD8" s="153">
        <v>3</v>
      </c>
      <c r="BG8" s="165" t="str">
        <f>INDEX('MED1'!$B$6:$AT$100,IF(AUX!$C$3=1,IFERROR(VLOOKUP($BD8,'MED1'!$AR$6:$AT$100,3,0),VLOOKUP($BD8,'MED1'!$AR$6:$AT$100,3,1)),IFERROR(VLOOKUP($BD8,'MED1'!$AS$6:$AT$100,2,0),VLOOKUP($BD8,'MED1'!$AS$6:$AT$100,2,1))),1)</f>
        <v>nilotinibe</v>
      </c>
      <c r="BH8" s="163">
        <f>IF(AUX!$C$3=1,VLOOKUP($BG8,'MED1'!$B$6:$AP$100,2,0),VLOOKUP($BG8,'MED1'!$B$6:$AP$100,40,0))</f>
        <v>18.875403324832423</v>
      </c>
    </row>
    <row r="9" spans="1:61" s="47" customFormat="1" ht="48.75" customHeight="1">
      <c r="A9" s="40"/>
      <c r="B9" s="41"/>
      <c r="C9" s="144">
        <f>SUM('MED1'!$D$6:$AH$25)</f>
        <v>4548</v>
      </c>
      <c r="D9" s="144"/>
      <c r="E9" s="42"/>
      <c r="F9" s="55"/>
      <c r="G9" s="55"/>
      <c r="H9" s="55"/>
      <c r="I9" s="55"/>
      <c r="J9" s="55"/>
      <c r="K9" s="55"/>
      <c r="L9" s="55"/>
      <c r="M9" s="55"/>
      <c r="N9" s="55"/>
      <c r="O9" s="55"/>
      <c r="P9" s="43"/>
      <c r="Q9" s="44"/>
      <c r="R9" s="61"/>
      <c r="S9" s="61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>
        <v>4</v>
      </c>
      <c r="BD9" s="45">
        <v>4</v>
      </c>
      <c r="BG9" s="47" t="str">
        <f>INDEX('MED1'!$B$6:$AT$100,IF(AUX!$C$3=1,IFERROR(VLOOKUP($BD9,'MED1'!$AR$6:$AT$100,3,0),VLOOKUP($BD9,'MED1'!$AR$6:$AT$100,3,1)),IFERROR(VLOOKUP($BD9,'MED1'!$AS$6:$AT$100,2,0),VLOOKUP($BD9,'MED1'!$AS$6:$AT$100,2,1))),1)</f>
        <v>meclizina</v>
      </c>
      <c r="BH9" s="84">
        <f>IF(AUX!$C$3=1,VLOOKUP($BG9,'MED1'!$B$6:$AP$100,2,0),VLOOKUP($BG9,'MED1'!$B$6:$AP$100,40,0))</f>
        <v>18.325634295953808</v>
      </c>
    </row>
    <row r="10" spans="1:61" s="47" customFormat="1" ht="6.95" customHeight="1">
      <c r="A10" s="40"/>
      <c r="B10" s="41"/>
      <c r="C10" s="41"/>
      <c r="D10" s="42"/>
      <c r="E10" s="42"/>
      <c r="F10" s="49"/>
      <c r="G10" s="49"/>
      <c r="H10" s="49"/>
      <c r="I10" s="49"/>
      <c r="J10" s="49"/>
      <c r="K10" s="49"/>
      <c r="L10" s="48"/>
      <c r="M10" s="48"/>
      <c r="N10" s="48"/>
      <c r="O10" s="48"/>
      <c r="P10" s="48"/>
      <c r="Q10" s="44"/>
      <c r="R10" s="61"/>
      <c r="S10" s="61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>
        <v>5</v>
      </c>
      <c r="BD10" s="45">
        <v>5</v>
      </c>
      <c r="BG10" s="47" t="str">
        <f>INDEX('MED1'!$B$6:$AT$100,IF(AUX!$C$3=1,IFERROR(VLOOKUP($BD10,'MED1'!$AR$6:$AT$100,3,0),VLOOKUP($BD10,'MED1'!$AR$6:$AT$100,3,1)),IFERROR(VLOOKUP($BD10,'MED1'!$AS$6:$AT$100,2,0),VLOOKUP($BD10,'MED1'!$AS$6:$AT$100,2,1))),1)</f>
        <v>ramipril</v>
      </c>
      <c r="BH10" s="84">
        <f>IF(AUX!$C$3=1,VLOOKUP($BG10,'MED1'!$B$6:$AP$100,2,0),VLOOKUP($BG10,'MED1'!$B$6:$AP$100,40,0))</f>
        <v>18.125582503608804</v>
      </c>
    </row>
    <row r="11" spans="1:61" s="65" customFormat="1" ht="24.75" customHeight="1">
      <c r="A11" s="63"/>
      <c r="B11" s="63"/>
      <c r="C11" s="130" t="s">
        <v>255</v>
      </c>
      <c r="D11" s="130"/>
      <c r="F11" s="131" t="s">
        <v>127</v>
      </c>
      <c r="G11" s="131"/>
      <c r="H11" s="150"/>
      <c r="I11" s="150"/>
      <c r="J11" s="166"/>
      <c r="K11" s="150"/>
      <c r="L11" s="63"/>
      <c r="M11" s="63"/>
      <c r="N11" s="63"/>
      <c r="O11" s="63"/>
      <c r="P11" s="63"/>
      <c r="Q11" s="151"/>
      <c r="R11" s="152"/>
      <c r="S11" s="152"/>
      <c r="T11" s="153"/>
      <c r="U11" s="153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  <c r="BC11" s="153">
        <v>6</v>
      </c>
      <c r="BD11" s="153">
        <v>6</v>
      </c>
      <c r="BG11" s="165" t="str">
        <f>INDEX('MED1'!$B$6:$AT$100,IF(AUX!$C$3=1,IFERROR(VLOOKUP($BD11,'MED1'!$AR$6:$AT$100,3,0),VLOOKUP($BD11,'MED1'!$AR$6:$AT$100,3,1)),IFERROR(VLOOKUP($BD11,'MED1'!$AS$6:$AT$100,2,0),VLOOKUP($BD11,'MED1'!$AS$6:$AT$100,2,1))),1)</f>
        <v>mebendazol</v>
      </c>
      <c r="BH11" s="163">
        <f>IF(AUX!$C$3=1,VLOOKUP($BG11,'MED1'!$B$6:$AP$100,2,0),VLOOKUP($BG11,'MED1'!$B$6:$AP$100,40,0))</f>
        <v>17.791877957236707</v>
      </c>
    </row>
    <row r="12" spans="1:61" s="47" customFormat="1" ht="48.75" customHeight="1">
      <c r="A12" s="40"/>
      <c r="B12" s="41"/>
      <c r="C12" s="144">
        <f>SUM('MED1'!$D$6:$AH$25)/'MED1'!$AH$5</f>
        <v>146.70967741935485</v>
      </c>
      <c r="D12" s="144"/>
      <c r="E12" s="42"/>
      <c r="F12" s="50"/>
      <c r="G12" s="50"/>
      <c r="H12" s="50"/>
      <c r="I12" s="50"/>
      <c r="J12" s="50"/>
      <c r="K12" s="50"/>
      <c r="L12" s="51"/>
      <c r="M12" s="51"/>
      <c r="N12" s="51"/>
      <c r="O12" s="51"/>
      <c r="P12" s="51"/>
      <c r="Q12" s="52"/>
      <c r="R12" s="61"/>
      <c r="S12" s="61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>
        <v>7</v>
      </c>
      <c r="BG12" s="47" t="str">
        <f>INDEX('MED1'!$B$6:$AT$100,IF(AUX!$C$3=1,IFERROR(VLOOKUP($BD12,'MED1'!$AR$6:$AT$100,3,0),VLOOKUP($BD12,'MED1'!$AR$6:$AT$100,3,1)),IFERROR(VLOOKUP($BD12,'MED1'!$AS$6:$AT$100,2,0),VLOOKUP($BD12,'MED1'!$AS$6:$AT$100,2,1))),1)</f>
        <v>paracetamol</v>
      </c>
      <c r="BH12" s="84">
        <f>IF(AUX!$C$3=1,VLOOKUP($BG12,'MED1'!$B$6:$AP$100,2,0),VLOOKUP($BG12,'MED1'!$B$6:$AP$100,40,0))</f>
        <v>17.597652916125053</v>
      </c>
    </row>
    <row r="13" spans="1:61" s="47" customFormat="1" ht="6.95" customHeight="1">
      <c r="A13" s="40"/>
      <c r="B13" s="41"/>
      <c r="C13" s="41"/>
      <c r="D13" s="42"/>
      <c r="E13" s="42"/>
      <c r="F13" s="53"/>
      <c r="G13" s="53"/>
      <c r="H13" s="53"/>
      <c r="I13" s="53"/>
      <c r="J13" s="53"/>
      <c r="K13" s="53"/>
      <c r="L13" s="54"/>
      <c r="M13" s="54"/>
      <c r="N13" s="54"/>
      <c r="O13" s="54"/>
      <c r="P13" s="54"/>
      <c r="Q13" s="52"/>
      <c r="R13" s="61"/>
      <c r="S13" s="61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>
        <v>8</v>
      </c>
      <c r="BG13" s="47" t="str">
        <f>INDEX('MED1'!$B$6:$AT$100,IF(AUX!$C$3=1,IFERROR(VLOOKUP($BD13,'MED1'!$AR$6:$AT$100,3,0),VLOOKUP($BD13,'MED1'!$AR$6:$AT$100,3,1)),IFERROR(VLOOKUP($BD13,'MED1'!$AS$6:$AT$100,2,0),VLOOKUP($BD13,'MED1'!$AS$6:$AT$100,2,1))),1)</f>
        <v>latanoprosta</v>
      </c>
      <c r="BH13" s="84">
        <f>IF(AUX!$C$3=1,VLOOKUP($BG13,'MED1'!$B$6:$AP$100,2,0),VLOOKUP($BG13,'MED1'!$B$6:$AP$100,40,0))</f>
        <v>17.273667919647288</v>
      </c>
    </row>
    <row r="14" spans="1:61" s="65" customFormat="1" ht="24.75" customHeight="1">
      <c r="A14" s="63"/>
      <c r="B14" s="63"/>
      <c r="C14" s="130" t="s">
        <v>256</v>
      </c>
      <c r="D14" s="130"/>
      <c r="F14" s="131"/>
      <c r="G14" s="131"/>
      <c r="H14" s="150"/>
      <c r="I14" s="150"/>
      <c r="J14" s="150"/>
      <c r="K14" s="150"/>
      <c r="L14" s="63"/>
      <c r="M14" s="63"/>
      <c r="N14" s="63"/>
      <c r="O14" s="63"/>
      <c r="P14" s="63"/>
      <c r="Q14" s="151"/>
      <c r="R14" s="152"/>
      <c r="S14" s="152"/>
      <c r="T14" s="153"/>
      <c r="U14" s="153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2"/>
      <c r="AY14" s="162"/>
      <c r="AZ14" s="162"/>
      <c r="BA14" s="162"/>
      <c r="BB14" s="162"/>
      <c r="BC14" s="153"/>
      <c r="BD14" s="153">
        <v>9</v>
      </c>
      <c r="BG14" s="165" t="str">
        <f>INDEX('MED1'!$B$6:$AT$100,IF(AUX!$C$3=1,IFERROR(VLOOKUP($BD14,'MED1'!$AR$6:$AT$100,3,0),VLOOKUP($BD14,'MED1'!$AR$6:$AT$100,3,1)),IFERROR(VLOOKUP($BD14,'MED1'!$AS$6:$AT$100,2,0),VLOOKUP($BD14,'MED1'!$AS$6:$AT$100,2,1))),1)</f>
        <v>olmesartana</v>
      </c>
      <c r="BH14" s="163">
        <f>IF(AUX!$C$3=1,VLOOKUP($BG14,'MED1'!$B$6:$AP$100,2,0),VLOOKUP($BG14,'MED1'!$B$6:$AP$100,40,0))</f>
        <v>17.085099918568012</v>
      </c>
    </row>
    <row r="15" spans="1:61" s="47" customFormat="1" ht="48.75" customHeight="1">
      <c r="A15" s="40"/>
      <c r="B15" s="41"/>
      <c r="C15" s="168">
        <f>SUM('MED1'!$AI$6:$AI$25)/'MED1'!$AH$5</f>
        <v>1083.2057874130185</v>
      </c>
      <c r="D15" s="168"/>
      <c r="E15" s="42"/>
      <c r="F15" s="53"/>
      <c r="G15" s="53"/>
      <c r="H15" s="53"/>
      <c r="I15" s="53"/>
      <c r="J15" s="53"/>
      <c r="K15" s="53"/>
      <c r="L15" s="54"/>
      <c r="M15" s="54"/>
      <c r="N15" s="54"/>
      <c r="O15" s="54"/>
      <c r="P15" s="54"/>
      <c r="Q15" s="52"/>
      <c r="R15" s="61"/>
      <c r="S15" s="61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>
        <v>10</v>
      </c>
      <c r="BG15" s="47" t="str">
        <f>INDEX('MED1'!$B$6:$AT$100,IF(AUX!$C$3=1,IFERROR(VLOOKUP($BD15,'MED1'!$AR$6:$AT$100,3,0),VLOOKUP($BD15,'MED1'!$AR$6:$AT$100,3,1)),IFERROR(VLOOKUP($BD15,'MED1'!$AS$6:$AT$100,2,0),VLOOKUP($BD15,'MED1'!$AS$6:$AT$100,2,1))),1)</f>
        <v>lamotrigina</v>
      </c>
      <c r="BH15" s="84">
        <f>IF(AUX!$C$3=1,VLOOKUP($BG15,'MED1'!$B$6:$AP$100,2,0),VLOOKUP($BG15,'MED1'!$B$6:$AP$100,40,0))</f>
        <v>16.770551378298336</v>
      </c>
    </row>
    <row r="16" spans="1:61"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86"/>
      <c r="BD16" s="86"/>
    </row>
    <row r="17" spans="22:56"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86"/>
      <c r="BD17" s="86"/>
    </row>
    <row r="18" spans="22:56"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86"/>
      <c r="BD18" s="86"/>
    </row>
    <row r="19" spans="22:56"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86"/>
      <c r="BD19" s="86"/>
    </row>
    <row r="20" spans="22:56"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</row>
    <row r="21" spans="22:56"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</row>
    <row r="22" spans="22:56"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</row>
    <row r="23" spans="22:56"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</row>
    <row r="24" spans="22:56"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</row>
    <row r="25" spans="22:56"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</row>
    <row r="26" spans="22:56"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</row>
    <row r="27" spans="22:56"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</row>
    <row r="28" spans="22:56"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</row>
    <row r="29" spans="22:56"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</row>
    <row r="30" spans="22:56"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</row>
    <row r="31" spans="22:56"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</row>
    <row r="32" spans="22:56"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</row>
    <row r="33" spans="22:54"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</row>
    <row r="34" spans="22:54"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</row>
    <row r="35" spans="22:54"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</row>
    <row r="36" spans="22:54"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</row>
    <row r="37" spans="22:54"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</row>
    <row r="38" spans="22:54"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</row>
    <row r="39" spans="22:54"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</row>
    <row r="40" spans="22:54"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</row>
    <row r="41" spans="22:54"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</row>
    <row r="42" spans="22:54"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</row>
    <row r="43" spans="22:54"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</row>
    <row r="44" spans="22:54"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</row>
    <row r="45" spans="22:54"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</row>
    <row r="46" spans="22:54"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</row>
    <row r="47" spans="22:54"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</row>
    <row r="48" spans="22:54"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</row>
    <row r="49" spans="22:54"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</row>
    <row r="50" spans="22:54"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</row>
    <row r="51" spans="22:54"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</row>
    <row r="52" spans="22:54"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</row>
    <row r="53" spans="22:54"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</row>
    <row r="54" spans="22:54"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</row>
    <row r="55" spans="22:54"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</row>
    <row r="56" spans="22:54"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</row>
    <row r="57" spans="22:54"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</row>
    <row r="58" spans="22:54"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</row>
    <row r="59" spans="22:54"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</row>
    <row r="60" spans="22:54"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</row>
    <row r="61" spans="22:54"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</row>
    <row r="62" spans="22:54"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</row>
    <row r="63" spans="22:54"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</row>
    <row r="64" spans="22:54"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</row>
    <row r="65" spans="22:54"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</row>
    <row r="66" spans="22:54"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</row>
    <row r="67" spans="22:54"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</row>
    <row r="68" spans="22:54"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</row>
    <row r="69" spans="22:54"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</row>
    <row r="70" spans="22:54"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</row>
    <row r="71" spans="22:54"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</row>
    <row r="72" spans="22:54"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</row>
    <row r="73" spans="22:54"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</row>
    <row r="74" spans="22:54"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</row>
    <row r="75" spans="22:54"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</row>
    <row r="76" spans="22:54"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</row>
    <row r="77" spans="22:54"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</row>
    <row r="78" spans="22:54"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</row>
    <row r="79" spans="22:54"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</row>
    <row r="80" spans="22:54"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</row>
    <row r="81" spans="22:54"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</row>
    <row r="82" spans="22:54"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</row>
    <row r="83" spans="22:54"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</row>
    <row r="84" spans="22:54"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</row>
    <row r="85" spans="22:54"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</row>
    <row r="86" spans="22:54"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</row>
    <row r="87" spans="22:54"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</row>
    <row r="88" spans="22:54"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</row>
    <row r="89" spans="22:54"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</row>
    <row r="90" spans="22:54"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</row>
    <row r="91" spans="22:54"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</row>
    <row r="92" spans="22:54"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</row>
    <row r="93" spans="22:54"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</row>
    <row r="94" spans="22:54"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</row>
    <row r="95" spans="22:54"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</row>
    <row r="96" spans="22:54"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</row>
    <row r="97" spans="22:54"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</row>
    <row r="98" spans="22:54"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</row>
    <row r="99" spans="22:54"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</row>
    <row r="100" spans="22:54"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</row>
  </sheetData>
  <sheetProtection sheet="1" objects="1" scenarios="1" formatColumns="0" formatRows="0" insertColumns="0" insertRows="0" insertHyperlinks="0" deleteColumns="0" deleteRows="0" selectLockedCells="1" sort="0" autoFilter="0" pivotTables="0"/>
  <mergeCells count="13">
    <mergeCell ref="C1:D1"/>
    <mergeCell ref="E1:F1"/>
    <mergeCell ref="G1:H1"/>
    <mergeCell ref="I1:J1"/>
    <mergeCell ref="K1:L1"/>
    <mergeCell ref="C12:D12"/>
    <mergeCell ref="C14:D14"/>
    <mergeCell ref="C15:D15"/>
    <mergeCell ref="C5:D5"/>
    <mergeCell ref="C6:D6"/>
    <mergeCell ref="C8:D8"/>
    <mergeCell ref="C9:D9"/>
    <mergeCell ref="C11:D11"/>
  </mergeCells>
  <pageMargins left="0.7" right="0.7" top="0.75" bottom="0.75" header="0.3" footer="0.3"/>
  <pageSetup paperSize="9" orientation="portrait" r:id="rId1"/>
  <ignoredErrors>
    <ignoredError sqref="W6:BA6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Drop Down 2">
              <controlPr defaultSize="0" autoLine="0" autoPict="0">
                <anchor moveWithCells="1">
                  <from>
                    <xdr:col>7</xdr:col>
                    <xdr:colOff>666750</xdr:colOff>
                    <xdr:row>9</xdr:row>
                    <xdr:rowOff>76200</xdr:rowOff>
                  </from>
                  <to>
                    <xdr:col>10</xdr:col>
                    <xdr:colOff>828675</xdr:colOff>
                    <xdr:row>10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3</vt:i4>
      </vt:variant>
    </vt:vector>
  </HeadingPairs>
  <TitlesOfParts>
    <vt:vector size="18" baseType="lpstr">
      <vt:lpstr>CAD</vt:lpstr>
      <vt:lpstr>PAC1</vt:lpstr>
      <vt:lpstr>NUT1</vt:lpstr>
      <vt:lpstr>LAV1</vt:lpstr>
      <vt:lpstr>MED1</vt:lpstr>
      <vt:lpstr>PAC2</vt:lpstr>
      <vt:lpstr>NUT2</vt:lpstr>
      <vt:lpstr>LAV2</vt:lpstr>
      <vt:lpstr>MED2</vt:lpstr>
      <vt:lpstr>DSH</vt:lpstr>
      <vt:lpstr>AUX</vt:lpstr>
      <vt:lpstr>INI</vt:lpstr>
      <vt:lpstr>DUV</vt:lpstr>
      <vt:lpstr>SUG</vt:lpstr>
      <vt:lpstr>LUZ</vt:lpstr>
      <vt:lpstr>Refeições</vt:lpstr>
      <vt:lpstr>Tipo_RK</vt:lpstr>
      <vt:lpstr>Top_RK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rafaelv</cp:lastModifiedBy>
  <cp:lastPrinted>2018-04-07T12:12:21Z</cp:lastPrinted>
  <dcterms:created xsi:type="dcterms:W3CDTF">2017-07-25T18:13:49Z</dcterms:created>
  <dcterms:modified xsi:type="dcterms:W3CDTF">2018-04-12T13:39:16Z</dcterms:modified>
</cp:coreProperties>
</file>