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styles.xml" ContentType="application/vnd.openxmlformats-officedocument.spreadsheetml.styles+xml"/>
  <Override PartName="/xl/comments2.xml" ContentType="application/vnd.openxmlformats-officedocument.spreadsheetml.comments+xml"/>
  <Override PartName="/xl/theme/theme1.xml" ContentType="application/vnd.openxmlformats-officedocument.theme+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Attribution and License" sheetId="1" state="hidden" r:id="rId3"/>
    <sheet name="Interview" sheetId="2" state="visible" r:id="rId4"/>
    <sheet name="Scorecard" sheetId="3" state="visible" r:id="rId5"/>
    <sheet name="Roadmap" sheetId="4" state="visible" r:id="rId6"/>
    <sheet name="Roadmap Chart" sheetId="5" state="visible" r:id="rId7"/>
    <sheet name="Lookups" sheetId="6" state="hidden" r:id="rId8"/>
    <sheet name="imp-questions" sheetId="7" state="hidden" r:id="rId9"/>
    <sheet name="DV-Lists" sheetId="8" state="hidden" r:id="rId10"/>
    <sheet name="imp-answers" sheetId="9" state="hidden" r:id="rId11"/>
    <sheet name="Background Images" sheetId="10" state="hidden" r:id="rId12"/>
  </sheets>
  <definedNames>
    <definedName function="false" hidden="true" localSheetId="6" name="_xlnm._FilterDatabase" vbProcedure="false">'imp-questions'!$A$1:$H$91</definedName>
    <definedName function="false" hidden="false" localSheetId="4" name="_xlnm.Print_Area" vbProcedure="false">'Roadmap Chart'!$L$3:$W$108</definedName>
    <definedName function="false" hidden="false" name="AnsA" vbProcedure="false">Lookups!$P$4:$P$7</definedName>
    <definedName function="false" hidden="false" name="AnsATBL" vbProcedure="false">Lookups!$P$4:$Q$7</definedName>
    <definedName function="false" hidden="false" name="AnsB" vbProcedure="false">Lookups!$P$10:$P$13</definedName>
    <definedName function="false" hidden="false" name="AnsBTBL" vbProcedure="false">Lookups!$P$10:$Q$13</definedName>
    <definedName function="false" hidden="false" name="AnsC" vbProcedure="false">Lookups!$P$16:$P$19</definedName>
    <definedName function="false" hidden="false" name="AnsCTBL" vbProcedure="false">Lookups!$P$16:$Q$19</definedName>
    <definedName function="false" hidden="false" name="AnsD" vbProcedure="false">Lookups!$P$22:$P$25</definedName>
    <definedName function="false" hidden="false" name="AnsDTBL" vbProcedure="false">Lookups!$P$22:$Q$25</definedName>
    <definedName function="false" hidden="false" name="AnsE" vbProcedure="false">Lookups!$P$28:$P$31</definedName>
    <definedName function="false" hidden="false" name="AnsETBL" vbProcedure="false">Lookups!$P$28:$Q$31</definedName>
    <definedName function="false" hidden="false" name="AnsF" vbProcedure="false">Lookups!$P$34:$P$37</definedName>
    <definedName function="false" hidden="false" name="AnsFTBL" vbProcedure="false">Lookups!$P$34:$Q$37</definedName>
    <definedName function="false" hidden="false" name="AnsG" vbProcedure="false">Lookups!$P$40:$P$43</definedName>
    <definedName function="false" hidden="false" name="AnsGTBL" vbProcedure="false">Lookups!$P$40:$Q$43</definedName>
    <definedName function="false" hidden="false" name="AnsH" vbProcedure="false">Lookups!$P$46:$P$49</definedName>
    <definedName function="false" hidden="false" name="AnsHTBL" vbProcedure="false">Lookups!$P$46:$Q$49</definedName>
    <definedName function="false" hidden="false" name="AnsI" vbProcedure="false">Lookups!$P$52:$P$55</definedName>
    <definedName function="false" hidden="false" name="AnsITBL" vbProcedure="false">Lookups!$P$52:$Q$55</definedName>
    <definedName function="false" hidden="false" name="AnsJ" vbProcedure="false">Lookups!$P$58:$P$61</definedName>
    <definedName function="false" hidden="false" name="AnsJTBL" vbProcedure="false">Lookups!$P$58:$Q$61</definedName>
    <definedName function="false" hidden="false" name="AnsK" vbProcedure="false">Lookups!$P$64:$P$67</definedName>
    <definedName function="false" hidden="false" name="AnsKTBL" vbProcedure="false">Lookups!$P$64:$Q$67</definedName>
    <definedName function="false" hidden="false" name="AnsL" vbProcedure="false">Lookups!$P$70:$P$73</definedName>
    <definedName function="false" hidden="false" name="AnsLTBL" vbProcedure="false">Lookups!$P$70:$Q$73</definedName>
    <definedName function="false" hidden="false" name="AnsM" vbProcedure="false">Lookups!$P$76:$P$79</definedName>
    <definedName function="false" hidden="false" name="AnsMTBL" vbProcedure="false">Lookups!$P$76:$Q$79</definedName>
    <definedName function="false" hidden="false" name="AnsN" vbProcedure="false">Lookups!$P$82:$P$85</definedName>
    <definedName function="false" hidden="false" name="AnsNTBL" vbProcedure="false">Lookups!$P$82:$Q$85</definedName>
    <definedName function="false" hidden="false" name="AnsO" vbProcedure="false">Lookups!$P$88:$P$91</definedName>
    <definedName function="false" hidden="false" name="AnsOTBL" vbProcedure="false">Lookups!$P$88:$Q$91</definedName>
    <definedName function="false" hidden="false" name="AnsP" vbProcedure="false">Lookups!$P$94:$P$97</definedName>
    <definedName function="false" hidden="false" name="AnsPTBL" vbProcedure="false">Lookups!$P$94:$Q$97</definedName>
    <definedName function="false" hidden="false" name="AnsQ" vbProcedure="false">Lookups!$P$100:$P$103</definedName>
    <definedName function="false" hidden="false" name="AnsQTBL" vbProcedure="false">Lookups!$P$100:$Q$103</definedName>
    <definedName function="false" hidden="false" name="AnsR" vbProcedure="false">Lookups!$P$106:$P$109</definedName>
    <definedName function="false" hidden="false" name="AnsRTBL" vbProcedure="false">Lookups!$P$106:$Q$109</definedName>
    <definedName function="false" hidden="false" name="AnsS" vbProcedure="false">Lookups!$P$112:$P$115</definedName>
    <definedName function="false" hidden="false" name="AnsSTBL" vbProcedure="false">Lookups!$P$112:$Q$115</definedName>
    <definedName function="false" hidden="false" name="AnsT" vbProcedure="false">Lookups!$P$118:$P$121</definedName>
    <definedName function="false" hidden="false" name="AnsTTBL" vbProcedure="false">Lookups!$P$118:$Q$121</definedName>
    <definedName function="false" hidden="false" name="AnsU" vbProcedure="false">Lookups!$P$124:$P$127</definedName>
    <definedName function="false" hidden="false" name="AnsUTBL" vbProcedure="false">Lookups!$P$124:$Q$127</definedName>
    <definedName function="false" hidden="false" name="AnsV" vbProcedure="false">Lookups!$P$130:$P$133</definedName>
    <definedName function="false" hidden="false" name="AnsVTBL" vbProcedure="false">Lookups!$P$130:$Q$133</definedName>
    <definedName function="false" hidden="false" name="AnsW" vbProcedure="false">Lookups!$P$136:$P$139</definedName>
    <definedName function="false" hidden="false" name="AnsWTBL" vbProcedure="false">Lookups!$P$136:$Q$139</definedName>
    <definedName function="false" hidden="false" name="AnsX" vbProcedure="false">Lookups!$P$142:$P$145</definedName>
    <definedName function="false" hidden="false" name="AnsXTBL" vbProcedure="false">Lookups!$P$142:$Q$145</definedName>
    <definedName function="false" hidden="false" name="AnsY" vbProcedure="false">Lookups!$P$148:$P$151</definedName>
    <definedName function="false" hidden="false" name="AnsYTBL" vbProcedure="false">Lookups!$P$148:$Q$151</definedName>
    <definedName function="false" hidden="false" name="D_SA_A_1_1" vbProcedure="false">'DV-Lists'!$A$9:$A$13</definedName>
    <definedName function="false" hidden="false" name="D_SA_A_2_1" vbProcedure="false">'DV-Lists'!$C$9:$C$13</definedName>
    <definedName function="false" hidden="false" name="D_SA_A_3_1" vbProcedure="false">'DV-Lists'!$E$9:$E$13</definedName>
    <definedName function="false" hidden="false" name="D_SA_B_1_1" vbProcedure="false">'DV-Lists'!$B$9:$B$13</definedName>
    <definedName function="false" hidden="false" name="D_SA_B_2_1" vbProcedure="false">'DV-Lists'!$D$9:$D$13</definedName>
    <definedName function="false" hidden="false" name="D_SA_B_3_1" vbProcedure="false">'DV-Lists'!$F$9:$F$13</definedName>
    <definedName function="false" hidden="false" name="D_SR_A_1_1" vbProcedure="false">'DV-Lists'!$G$9:$G$13</definedName>
    <definedName function="false" hidden="false" name="D_SR_A_2_1" vbProcedure="false">'DV-Lists'!$I$9:$I$13</definedName>
    <definedName function="false" hidden="false" name="D_SR_A_3_1" vbProcedure="false">'DV-Lists'!$K$9:$K$13</definedName>
    <definedName function="false" hidden="false" name="D_SR_B_1_1" vbProcedure="false">'DV-Lists'!$H$9:$H$13</definedName>
    <definedName function="false" hidden="false" name="D_SR_B_2_1" vbProcedure="false">'DV-Lists'!$J$9:$J$13</definedName>
    <definedName function="false" hidden="false" name="D_SR_B_3_1" vbProcedure="false">'DV-Lists'!$L$9:$L$13</definedName>
    <definedName function="false" hidden="false" name="D_TA_A_1_1" vbProcedure="false">'DV-Lists'!$M$9:$M$13</definedName>
    <definedName function="false" hidden="false" name="D_TA_A_2_1" vbProcedure="false">'DV-Lists'!$O$9:$O$13</definedName>
    <definedName function="false" hidden="false" name="D_TA_A_3_1" vbProcedure="false">'DV-Lists'!$Q$9:$Q$13</definedName>
    <definedName function="false" hidden="false" name="D_TA_B_1_1" vbProcedure="false">'DV-Lists'!$N$9:$N$13</definedName>
    <definedName function="false" hidden="false" name="D_TA_B_2_1" vbProcedure="false">'DV-Lists'!$P$9:$P$13</definedName>
    <definedName function="false" hidden="false" name="D_TA_B_3_1" vbProcedure="false">'DV-Lists'!$R$9:$R$13</definedName>
    <definedName function="false" hidden="false" name="G_EG_A_1_1" vbProcedure="false">'DV-Lists'!$A$2:$A$6</definedName>
    <definedName function="false" hidden="false" name="G_EG_A_2_1" vbProcedure="false">'DV-Lists'!$C$2:$C$6</definedName>
    <definedName function="false" hidden="false" name="G_EG_A_3_1" vbProcedure="false">'DV-Lists'!$E$2:$E$6</definedName>
    <definedName function="false" hidden="false" name="G_EG_B_1_1" vbProcedure="false">'DV-Lists'!$B$2:$B$6</definedName>
    <definedName function="false" hidden="false" name="G_EG_B_2_1" vbProcedure="false">'DV-Lists'!$D$2:$D$6</definedName>
    <definedName function="false" hidden="false" name="G_EG_B_3_1" vbProcedure="false">'DV-Lists'!$F$2:$F$6</definedName>
    <definedName function="false" hidden="false" name="G_PC_A_1_1" vbProcedure="false">'DV-Lists'!$G$2:$G$6</definedName>
    <definedName function="false" hidden="false" name="G_PC_A_2_1" vbProcedure="false">'DV-Lists'!$I$2:$I$6</definedName>
    <definedName function="false" hidden="false" name="G_PC_A_3_1" vbProcedure="false">'DV-Lists'!$K$2:$K$6</definedName>
    <definedName function="false" hidden="false" name="G_PC_B_1_1" vbProcedure="false">'DV-Lists'!$H$2:$H$6</definedName>
    <definedName function="false" hidden="false" name="G_PC_B_2_1" vbProcedure="false">'DV-Lists'!$J$2:$J$6</definedName>
    <definedName function="false" hidden="false" name="G_PC_B_3_1" vbProcedure="false">'DV-Lists'!$L$2:$L$6</definedName>
    <definedName function="false" hidden="false" name="G_SM_A_1_1" vbProcedure="false">'DV-Lists'!$M$2:$M$6</definedName>
    <definedName function="false" hidden="false" name="G_SM_A_2_1" vbProcedure="false">'DV-Lists'!$O$2:$O$6</definedName>
    <definedName function="false" hidden="false" name="G_SM_A_3_1" vbProcedure="false">'DV-Lists'!$Q$2:$Q$6</definedName>
    <definedName function="false" hidden="false" name="G_SM_B_1_1" vbProcedure="false">'DV-Lists'!$N$2:$N$6</definedName>
    <definedName function="false" hidden="false" name="G_SM_B_2_1" vbProcedure="false">'DV-Lists'!$P$2:$P$6</definedName>
    <definedName function="false" hidden="false" name="G_SM_B_3_1" vbProcedure="false">'DV-Lists'!$R$2:$R$6</definedName>
    <definedName function="false" hidden="false" name="I_DM_A_1_1" vbProcedure="false">'DV-Lists'!$A$16:$A$20</definedName>
    <definedName function="false" hidden="false" name="I_DM_A_2_1" vbProcedure="false">'DV-Lists'!$C$16:$C$20</definedName>
    <definedName function="false" hidden="false" name="I_DM_A_3_1" vbProcedure="false">'DV-Lists'!$E$16:$E$20</definedName>
    <definedName function="false" hidden="false" name="I_DM_B_1_1" vbProcedure="false">'DV-Lists'!$B$16:$B$20</definedName>
    <definedName function="false" hidden="false" name="I_DM_B_2_1" vbProcedure="false">'DV-Lists'!$D$16:$D$20</definedName>
    <definedName function="false" hidden="false" name="I_DM_B_3_1" vbProcedure="false">'DV-Lists'!$F$16:$F$20</definedName>
    <definedName function="false" hidden="false" name="I_SB_A_1_1" vbProcedure="false">'DV-Lists'!$G$16:$G$20</definedName>
    <definedName function="false" hidden="false" name="I_SB_A_2_1" vbProcedure="false">'DV-Lists'!$I$16:$I$20</definedName>
    <definedName function="false" hidden="false" name="I_SB_A_3_1" vbProcedure="false">'DV-Lists'!$K$16:$K$20</definedName>
    <definedName function="false" hidden="false" name="I_SB_B_1_1" vbProcedure="false">'DV-Lists'!$H$16:$H$20</definedName>
    <definedName function="false" hidden="false" name="I_SB_B_2_1" vbProcedure="false">'DV-Lists'!$J$16:$J$20</definedName>
    <definedName function="false" hidden="false" name="I_SB_B_3_1" vbProcedure="false">'DV-Lists'!$L$16:$L$20</definedName>
    <definedName function="false" hidden="false" name="I_SD_A_1_1" vbProcedure="false">'DV-Lists'!$M$16:$M$20</definedName>
    <definedName function="false" hidden="false" name="I_SD_A_2_1" vbProcedure="false">'DV-Lists'!$O$16:$O$20</definedName>
    <definedName function="false" hidden="false" name="I_SD_A_3_1" vbProcedure="false">'DV-Lists'!$Q$16:$Q$20</definedName>
    <definedName function="false" hidden="false" name="I_SD_B_1_1" vbProcedure="false">'DV-Lists'!$N$16:$N$20</definedName>
    <definedName function="false" hidden="false" name="I_SD_B_2_1" vbProcedure="false">'DV-Lists'!$P$16:$P$20</definedName>
    <definedName function="false" hidden="false" name="I_SD_B_3_1" vbProcedure="false">'DV-Lists'!$R$16:$R$20</definedName>
    <definedName function="false" hidden="false" name="O_EM_A_1_1" vbProcedure="false">'DV-Lists'!$A$30:$A$34</definedName>
    <definedName function="false" hidden="false" name="O_EM_A_2_1" vbProcedure="false">'DV-Lists'!$C$30:$C$34</definedName>
    <definedName function="false" hidden="false" name="O_EM_A_3_1" vbProcedure="false">'DV-Lists'!$E$30:$E$34</definedName>
    <definedName function="false" hidden="false" name="O_EM_B_1_1" vbProcedure="false">'DV-Lists'!$B$30:$B$34</definedName>
    <definedName function="false" hidden="false" name="O_EM_B_2_1" vbProcedure="false">'DV-Lists'!$D$30:$D$34</definedName>
    <definedName function="false" hidden="false" name="O_EM_B_3_1" vbProcedure="false">'DV-Lists'!$F$30:$F$34</definedName>
    <definedName function="false" hidden="false" name="O_IM_A_1_1" vbProcedure="false">'DV-Lists'!$G$30:$G$34</definedName>
    <definedName function="false" hidden="false" name="O_IM_A_2_1" vbProcedure="false">'DV-Lists'!$I$30:$I$34</definedName>
    <definedName function="false" hidden="false" name="O_IM_A_3_1" vbProcedure="false">'DV-Lists'!$K$30:$K$34</definedName>
    <definedName function="false" hidden="false" name="O_IM_B_1_1" vbProcedure="false">'DV-Lists'!$H$30:$H$34</definedName>
    <definedName function="false" hidden="false" name="O_IM_B_2_1" vbProcedure="false">'DV-Lists'!$J$30:$J$34</definedName>
    <definedName function="false" hidden="false" name="O_IM_B_3_1" vbProcedure="false">'DV-Lists'!$L$30:$L$34</definedName>
    <definedName function="false" hidden="false" name="O_OM_A_1_1" vbProcedure="false">'DV-Lists'!$M$30:$M$34</definedName>
    <definedName function="false" hidden="false" name="O_OM_A_2_1" vbProcedure="false">'DV-Lists'!$O$30:$O$34</definedName>
    <definedName function="false" hidden="false" name="O_OM_A_3_1" vbProcedure="false">'DV-Lists'!$Q$30:$Q$34</definedName>
    <definedName function="false" hidden="false" name="O_OM_B_1_1" vbProcedure="false">'DV-Lists'!$N$30:$N$34</definedName>
    <definedName function="false" hidden="false" name="O_OM_B_2_1" vbProcedure="false">'DV-Lists'!$P$30:$P$34</definedName>
    <definedName function="false" hidden="false" name="O_OM_B_3_1" vbProcedure="false">'DV-Lists'!$R$30:$R$34</definedName>
    <definedName function="false" hidden="false" name="V_AA_A_1_1" vbProcedure="false">'DV-Lists'!$A$23:$A$27</definedName>
    <definedName function="false" hidden="false" name="V_AA_A_2_1" vbProcedure="false">'DV-Lists'!$C$23:$C$27</definedName>
    <definedName function="false" hidden="false" name="V_AA_A_3_1" vbProcedure="false">'DV-Lists'!$E$23:$E$27</definedName>
    <definedName function="false" hidden="false" name="V_AA_B_1_1" vbProcedure="false">'DV-Lists'!$B$23:$B$27</definedName>
    <definedName function="false" hidden="false" name="V_AA_B_2_1" vbProcedure="false">'DV-Lists'!$D$23:$D$27</definedName>
    <definedName function="false" hidden="false" name="V_AA_B_3_1" vbProcedure="false">'DV-Lists'!$F$23:$F$27</definedName>
    <definedName function="false" hidden="false" name="V_RT_A_1_1" vbProcedure="false">'DV-Lists'!$G$23:$G$27</definedName>
    <definedName function="false" hidden="false" name="V_RT_A_2_1" vbProcedure="false">'DV-Lists'!$I$23:$I$27</definedName>
    <definedName function="false" hidden="false" name="V_RT_A_3_1" vbProcedure="false">'DV-Lists'!$K$23:$K$27</definedName>
    <definedName function="false" hidden="false" name="V_RT_B_1_1" vbProcedure="false">'DV-Lists'!$H$23:$H$27</definedName>
    <definedName function="false" hidden="false" name="V_RT_B_2_1" vbProcedure="false">'DV-Lists'!$J$23:$J$27</definedName>
    <definedName function="false" hidden="false" name="V_RT_B_3_1" vbProcedure="false">'DV-Lists'!$L$23:$L$27</definedName>
    <definedName function="false" hidden="false" name="V_ST_A_1_1" vbProcedure="false">'DV-Lists'!$M$23:$M$27</definedName>
    <definedName function="false" hidden="false" name="V_ST_A_2_1" vbProcedure="false">'DV-Lists'!$O$23:$O$27</definedName>
    <definedName function="false" hidden="false" name="V_ST_A_3_1" vbProcedure="false">'DV-Lists'!$Q$23:$Q$27</definedName>
    <definedName function="false" hidden="false" name="V_ST_B_1_1" vbProcedure="false">'DV-Lists'!$N$23:$N$27</definedName>
    <definedName function="false" hidden="false" name="V_ST_B_2_1" vbProcedure="false">'DV-Lists'!$P$23:$P$27</definedName>
    <definedName function="false" hidden="false" name="V_ST_B_3_1" vbProcedure="false">'DV-Lists'!$R$23:$R$27</definedName>
    <definedName function="false" hidden="false" localSheetId="1" name="Z_9846C184_355C_EA4B_8C35_9561D1AEE31C_.wvu.Rows" vbProcedure="false">Interview!$1:$1</definedName>
    <definedName function="false" hidden="false" localSheetId="2" name="Z_9846C184_355C_EA4B_8C35_9561D1AEE31C_.wvu.Cols" vbProcedure="false">Scorecard!$G:$G</definedName>
    <definedName function="false" hidden="false" localSheetId="3" name="Z_9846C184_355C_EA4B_8C35_9561D1AEE31C_.wvu.Rows" vbProcedure="false">Roadmap!$1:$1</definedName>
    <definedName function="false" hidden="false" localSheetId="4" name="Z_9846C184_355C_EA4B_8C35_9561D1AEE31C_.wvu.PrintArea" vbProcedure="false">'Roadmap Chart'!$L$3:$W$108</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&lt;анонимный&gt;</author>
  </authors>
  <commentList>
    <comment ref="B16" authorId="0">
      <text>
        <r>
          <rPr>
            <sz val="10"/>
            <rFont val="Arial"/>
            <family val="2"/>
            <charset val="204"/>
          </rPr>
          <t xml:space="preserve">&lt;анонимный&gt;:
</t>
        </r>
        <r>
          <rPr>
            <sz val="9"/>
            <rFont val="Tahoma"/>
            <family val="0"/>
            <charset val="1"/>
          </rPr>
          <t xml:space="preserve">Управление сосредоточено на процессах и мероприятиях, связанных c разработкой приложений в целом. Сюда относятся вопросы, влияющие на междисциплинарные группы, участвующие в разработке, а также бизнес-процессы уровня всей организации.
</t>
        </r>
      </text>
    </comment>
    <comment ref="B31" authorId="0">
      <text>
        <r>
          <rPr>
            <sz val="10"/>
            <rFont val="Arial"/>
            <family val="2"/>
            <charset val="204"/>
          </rPr>
          <t xml:space="preserve">&lt;анонимный&gt;:
</t>
        </r>
        <r>
          <rPr>
            <sz val="9"/>
            <rFont val="Tahoma"/>
            <family val="0"/>
            <charset val="1"/>
          </rPr>
          <t xml:space="preserve">Сосредоточена на понимании и выполнении внешних нормативно-правовых требований, а также на внедрении внутренних стандартов безопасности и соответствия требований бизнес-целям организации.
Основной темой для совершенствования является описание стандартов организации и обязательств третьих сторон в качестве требований к приложениям, что позволяет проводить эффективные и автоматизированные аудиты, которые могут быть использованы в рамках SDLC и постоянно демонстрировать соответствие ожиданиям.
В более сложной форме обеспечение этой практики подразумевает понимание в масштабах всей организации как внутренних стандартов, так и внешних факторов соответствия, а также контроль проектных команд, чтобы гарантировать, что во всех проектах отслеживаютсявыполнение ожиданий от них.
</t>
        </r>
      </text>
    </comment>
    <comment ref="B45" authorId="0">
      <text>
        <r>
          <rPr>
            <sz val="10"/>
            <rFont val="Arial"/>
            <family val="2"/>
            <charset val="204"/>
          </rPr>
          <t xml:space="preserve">&lt;анонимный&gt;:
</t>
        </r>
        <r>
          <rPr>
            <sz val="9"/>
            <rFont val="Tahoma"/>
            <family val="0"/>
            <charset val="1"/>
          </rPr>
          <t xml:space="preserve">Практика Education &amp; Guidance (EG) направлена на предоставление персоналу, участвующему в жизненном цикле ПО, знаний и ресурсов для проектирования, разработки и развертывания безопасного ПО. Благодаря улучшенному доступу к информации проектные группы могут заблаговременно выявлять и снижать конкретные риски безопасности, характерные для их организации.
Одной из основных тем, требующих улучшения по всем целям, является обучение сотрудников и повышение их осведомленности в вопросах безопасности, как с помощью занятий под руководством инструктора, так и с помощью компьютерных модулей. По мере развития организации создается широкая база обучения, начиная с разработчиков и переходя к другим ролям, а в завершение добавляется ролевое обучение, чтобы обеспечить применимость и эффективность.
Помимо обучения, эта практика также требует от организации значительных инвестиций в совершенствование организационной культуры для обеспечения безопасности приложений путем сотрудничества между командами. Средства совместной работы и повышение прозрачности технологий и инструментов поддерживают этот подход к повышению безопасности приложений.
</t>
        </r>
      </text>
    </comment>
    <comment ref="B59" authorId="0">
      <text>
        <r>
          <rPr>
            <sz val="10"/>
            <rFont val="Arial"/>
            <family val="2"/>
            <charset val="204"/>
          </rPr>
          <t xml:space="preserve">&lt;анонимный&gt;:
</t>
        </r>
        <r>
          <rPr>
            <sz val="9"/>
            <rFont val="Tahoma"/>
            <family val="0"/>
            <charset val="1"/>
          </rPr>
          <t xml:space="preserve">Проектирование - это процессы и мероприятия по целеполаганию  и созданию ПО в рамках проектов разработки. Включает сбор требований, высокоуровневую спецификацию архитектуры и детальное проектирование
</t>
        </r>
      </text>
    </comment>
    <comment ref="B60" authorId="0">
      <text>
        <r>
          <rPr>
            <sz val="10"/>
            <rFont val="Arial"/>
            <family val="2"/>
            <charset val="204"/>
          </rPr>
          <t xml:space="preserve">&lt;анонимный&gt;:
</t>
        </r>
        <r>
          <rPr>
            <sz val="9"/>
            <rFont val="Tahoma"/>
            <family val="0"/>
            <charset val="1"/>
          </rPr>
          <t xml:space="preserve">Практика Threat Assessment (TA) направлена на выявление и понимание рисков на уровне проекта, основанных на функциональности разрабатываемого ПО и характеристиках среды исполнения. Получив подробную информацию об угрозах и вероятных атаках на каждый проект, организация в целом работает более эффективно за счет принятия более точных решений о приоритетности инициатив в области безопасности. Кроме того, решения о принятии рисков являются более обоснованными и, следовательно, лучше согласуются с бизнесом.
Начав с простых моделей угроз и построив профили рисков приложений, организация со временем совершенствуется. В конечном счете опытная организация будет хранить эту информацию в тесной взаимосвязи с компенсирующими факторами и переходящими рисками от внешних организаций. Это обеспечивает более широкое понимание потенциального воздействия проблем безопасности на последующие процессы, позволяя при этом внимательно следить за текущей эффективностью организации в борьбе с известными угрозами.
</t>
        </r>
      </text>
    </comment>
    <comment ref="B74" authorId="0">
      <text>
        <r>
          <rPr>
            <sz val="10"/>
            <rFont val="Arial"/>
            <family val="2"/>
            <charset val="204"/>
          </rPr>
          <t xml:space="preserve">&lt;анонимный&gt;:
</t>
        </r>
        <r>
          <rPr>
            <sz val="9"/>
            <rFont val="Tahoma"/>
            <family val="0"/>
            <charset val="1"/>
          </rPr>
          <t xml:space="preserve">Практика Security Requirements (SR) сосредоточена на требованиях безопасности, которые важны в контексте безопасного ПО. Первый тип относится к типичным требованиям, связанным с ПО, и определяет цели и ожидания по защите сервисов и данных, лежащих в основе приложения. Второй тип касается требований к организациям-поставщикам, которые являются частью контекста разработки приложения, в частности, при аутсорсинговой разработке. Важно упорядочить ожидания в отношении безопасной разработки, поскольку аутсорсинговая разработка может оказать значительное влияние на безопасность приложения. Безопасность библиотек сторонних разработчиков (технических) является частью цепочки поставок ПО (см. раздел "Безопасная сборка"), и она не включена в данную практику.
</t>
        </r>
      </text>
    </comment>
    <comment ref="B88" authorId="0">
      <text>
        <r>
          <rPr>
            <sz val="10"/>
            <rFont val="Arial"/>
            <family val="2"/>
            <charset val="204"/>
          </rPr>
          <t xml:space="preserve">&lt;анонимный&gt;:
</t>
        </r>
        <r>
          <rPr>
            <sz val="9"/>
            <rFont val="Tahoma"/>
            <family val="0"/>
            <charset val="1"/>
          </rPr>
          <t xml:space="preserve">Практика Security Architecture (SA) фокусируется на безопасности, связанной с компонентами и технологиями, с которыми вы имеете дело в ходе архитектурного проектирования вашего ПО. Проектирование безопасной архитектуры рассматривает выбор и состав компонентов, которые формируют основу вашего решения, уделяя особое внимание их свойствам безопасности. Управление технологиями рассматривает безопасность вспомогательных технологий, используемых в процессе разработки, развертывания и эксплуатации, таких как стеки и инструментарий разработки, инструментарий развертывания, операционные системы и инструментарий.
</t>
        </r>
      </text>
    </comment>
    <comment ref="B102" authorId="0">
      <text>
        <r>
          <rPr>
            <sz val="10"/>
            <rFont val="Arial"/>
            <family val="2"/>
            <charset val="204"/>
          </rPr>
          <t xml:space="preserve">&lt;анонимный&gt;:
</t>
        </r>
        <r>
          <rPr>
            <sz val="9"/>
            <rFont val="Tahoma"/>
            <family val="0"/>
            <charset val="1"/>
          </rPr>
          <t xml:space="preserve">Сосредоточено на процессах и мероприятиях создания и развёртывания компонентов программного обеспечения и работу с его дефектами.
Оказывает наибольшее влияние на повседневную жизнь разработчиков. Общая цель - поставлять надёжно работающее программное обеспечение с минимальным количеством дефектов.
</t>
        </r>
      </text>
    </comment>
    <comment ref="B145" authorId="0">
      <text>
        <r>
          <rPr>
            <sz val="10"/>
            <rFont val="Arial"/>
            <family val="2"/>
            <charset val="204"/>
          </rPr>
          <t xml:space="preserve">&lt;анонимный&gt;:
</t>
        </r>
        <r>
          <rPr>
            <sz val="9"/>
            <rFont val="Tahoma"/>
            <family val="0"/>
            <charset val="1"/>
          </rPr>
          <t xml:space="preserve">Процессы и мероприятия по оценке и тестированию артефактов, созданных в ходе разработки приложений. Включает в себя обеспечение качества ПО, но может включать и другие мероприятия по анализу и оценке.
</t>
        </r>
      </text>
    </comment>
    <comment ref="B188" authorId="0">
      <text>
        <r>
          <rPr>
            <sz val="10"/>
            <rFont val="Arial"/>
            <family val="2"/>
            <charset val="204"/>
          </rPr>
          <t xml:space="preserve">&lt;анонимный&gt;:
</t>
        </r>
        <r>
          <rPr>
            <sz val="9"/>
            <rFont val="Tahoma"/>
            <family val="0"/>
            <charset val="1"/>
          </rPr>
          <t xml:space="preserve">Включает в себя мероприятия по обеспечению конфиденциальности, целостности и доступности в течение всего жизненного цикла приложения и связанных с ним данных. Повышение уровня зрелости этой бизнес-функции обеспечивает большую уверенность в том, что организация устойчива к сбоям в работе и быстро реагирует на изменения в ландшафте.
</t>
        </r>
      </text>
    </comment>
    <comment ref="C18" authorId="0">
      <text>
        <r>
          <rPr>
            <sz val="10"/>
            <rFont val="Arial"/>
            <family val="2"/>
            <charset val="204"/>
          </rPr>
          <t xml:space="preserve">&lt;анонимный&gt;:
</t>
        </r>
        <r>
          <rPr>
            <sz val="9"/>
            <rFont val="Tahoma"/>
            <family val="0"/>
            <charset val="1"/>
          </rPr>
          <t xml:space="preserve">Общее представление об уровне безопасности вашей организации
</t>
        </r>
      </text>
    </comment>
    <comment ref="C20" authorId="0">
      <text>
        <r>
          <rPr>
            <sz val="10"/>
            <rFont val="Arial"/>
            <family val="2"/>
            <charset val="204"/>
          </rPr>
          <t xml:space="preserve">&lt;анонимный&gt;:
</t>
        </r>
        <r>
          <rPr>
            <sz val="9"/>
            <rFont val="Tahoma"/>
            <family val="0"/>
            <charset val="1"/>
          </rPr>
          <t xml:space="preserve">Наличие и утверждение дорожной карты программы AppSec
</t>
        </r>
      </text>
    </comment>
    <comment ref="C22" authorId="0">
      <text>
        <r>
          <rPr>
            <sz val="10"/>
            <rFont val="Arial"/>
            <family val="2"/>
            <charset val="204"/>
          </rPr>
          <t xml:space="preserve">&lt;анонимный&gt;:
</t>
        </r>
        <r>
          <rPr>
            <sz val="9"/>
            <rFont val="Tahoma"/>
            <family val="0"/>
            <charset val="1"/>
          </rPr>
          <t xml:space="preserve">Согласование программы AppSec с бизнес-целями организации
</t>
        </r>
      </text>
    </comment>
    <comment ref="C25" authorId="0">
      <text>
        <r>
          <rPr>
            <sz val="10"/>
            <rFont val="Arial"/>
            <family val="2"/>
            <charset val="204"/>
          </rPr>
          <t xml:space="preserve">&lt;анонимный&gt;:
</t>
        </r>
        <r>
          <rPr>
            <sz val="9"/>
            <rFont val="Tahoma"/>
            <family val="0"/>
            <charset val="1"/>
          </rPr>
          <t xml:space="preserve">Основные сведения об эффективности и результативности программы AppSec
</t>
        </r>
      </text>
    </comment>
    <comment ref="C27" authorId="0">
      <text>
        <r>
          <rPr>
            <sz val="10"/>
            <rFont val="Arial"/>
            <family val="2"/>
            <charset val="204"/>
          </rPr>
          <t xml:space="preserve">&lt;анонимный&gt;:
</t>
        </r>
        <r>
          <rPr>
            <sz val="9"/>
            <rFont val="Tahoma"/>
            <family val="0"/>
            <charset val="1"/>
          </rPr>
          <t xml:space="preserve">Прозрачность результатов работы программы AppSec
</t>
        </r>
      </text>
    </comment>
    <comment ref="C29" authorId="0">
      <text>
        <r>
          <rPr>
            <sz val="10"/>
            <rFont val="Arial"/>
            <family val="2"/>
            <charset val="204"/>
          </rPr>
          <t xml:space="preserve">&lt;анонимный&gt;:
</t>
        </r>
        <r>
          <rPr>
            <sz val="9"/>
            <rFont val="Tahoma"/>
            <family val="0"/>
            <charset val="1"/>
          </rPr>
          <t xml:space="preserve">Постоянное совершенствование программы в соответствии с результатами
</t>
        </r>
      </text>
    </comment>
    <comment ref="C32" authorId="0">
      <text>
        <r>
          <rPr>
            <sz val="10"/>
            <rFont val="Arial"/>
            <family val="2"/>
            <charset val="204"/>
          </rPr>
          <t xml:space="preserve">&lt;анонимный&gt;:
</t>
        </r>
        <r>
          <rPr>
            <sz val="9"/>
            <rFont val="Tahoma"/>
            <family val="0"/>
            <charset val="1"/>
          </rPr>
          <t xml:space="preserve">Четкие ожидания по минимальному уровню безопасности в организации
</t>
        </r>
      </text>
    </comment>
    <comment ref="C34" authorId="0">
      <text>
        <r>
          <rPr>
            <sz val="10"/>
            <rFont val="Arial"/>
            <family val="2"/>
            <charset val="204"/>
          </rPr>
          <t xml:space="preserve">&lt;анонимный&gt;:
</t>
        </r>
        <r>
          <rPr>
            <sz val="9"/>
            <rFont val="Tahoma"/>
            <family val="0"/>
            <charset val="1"/>
          </rPr>
          <t xml:space="preserve">Общее понимание того, как достичь соответствия политикам безопасности для продуктовых команд
</t>
        </r>
      </text>
    </comment>
    <comment ref="C36" authorId="0">
      <text>
        <r>
          <rPr>
            <sz val="10"/>
            <rFont val="Arial"/>
            <family val="2"/>
            <charset val="204"/>
          </rPr>
          <t xml:space="preserve">&lt;анонимный&gt;:
</t>
        </r>
        <r>
          <rPr>
            <sz val="9"/>
            <rFont val="Tahoma"/>
            <family val="0"/>
            <charset val="1"/>
          </rPr>
          <t xml:space="preserve">Понимание того, насколько ваша организация соответствует политикам и стандартам
</t>
        </r>
      </text>
    </comment>
    <comment ref="C39" authorId="0">
      <text>
        <r>
          <rPr>
            <sz val="10"/>
            <rFont val="Arial"/>
            <family val="2"/>
            <charset val="204"/>
          </rPr>
          <t xml:space="preserve">&lt;анонимный&gt;:
</t>
        </r>
        <r>
          <rPr>
            <sz val="9"/>
            <rFont val="Tahoma"/>
            <family val="0"/>
            <charset val="1"/>
          </rPr>
          <t xml:space="preserve">Политики и стандарты безопасности, согласованы с внешними факторами соответствия требованиям
</t>
        </r>
      </text>
    </comment>
    <comment ref="C41" authorId="0">
      <text>
        <r>
          <rPr>
            <sz val="10"/>
            <rFont val="Arial"/>
            <family val="2"/>
            <charset val="204"/>
          </rPr>
          <t xml:space="preserve">&lt;анонимный&gt;:
</t>
        </r>
        <r>
          <rPr>
            <sz val="9"/>
            <rFont val="Tahoma"/>
            <family val="0"/>
            <charset val="1"/>
          </rPr>
          <t xml:space="preserve">Общее понимание того, как обеспечить соответствие внешним требованиям для продуктовых команд
</t>
        </r>
      </text>
    </comment>
    <comment ref="C43" authorId="0">
      <text>
        <r>
          <rPr>
            <sz val="10"/>
            <rFont val="Arial"/>
            <family val="2"/>
            <charset val="204"/>
          </rPr>
          <t xml:space="preserve">&lt;анонимный&gt;:
</t>
        </r>
        <r>
          <rPr>
            <sz val="9"/>
            <rFont val="Tahoma"/>
            <family val="0"/>
            <charset val="1"/>
          </rPr>
          <t xml:space="preserve">Понимание соответствия вашей организации требованиям внешних нормативных документов
</t>
        </r>
      </text>
    </comment>
    <comment ref="C46" authorId="0">
      <text>
        <r>
          <rPr>
            <sz val="10"/>
            <rFont val="Arial"/>
            <family val="2"/>
            <charset val="204"/>
          </rPr>
          <t xml:space="preserve">&lt;анонимный&gt;:
</t>
        </r>
        <r>
          <rPr>
            <sz val="9"/>
            <rFont val="Tahoma"/>
            <family val="0"/>
            <charset val="1"/>
          </rPr>
          <t xml:space="preserve">Базовая информация о безопасности для всех соответствующих сотрудников
</t>
        </r>
      </text>
    </comment>
    <comment ref="C48" authorId="0">
      <text>
        <r>
          <rPr>
            <sz val="10"/>
            <rFont val="Arial"/>
            <family val="2"/>
            <charset val="204"/>
          </rPr>
          <t xml:space="preserve">&lt;анонимный&gt;:
</t>
        </r>
        <r>
          <rPr>
            <sz val="9"/>
            <rFont val="Tahoma"/>
            <family val="0"/>
            <charset val="1"/>
          </rPr>
          <t xml:space="preserve">Обучение сотрудников соответствует их конкретной роли
</t>
        </r>
      </text>
    </comment>
    <comment ref="C50" authorId="0">
      <text>
        <r>
          <rPr>
            <sz val="10"/>
            <rFont val="Arial"/>
            <family val="2"/>
            <charset val="204"/>
          </rPr>
          <t xml:space="preserve">&lt;анонимный&gt;:
</t>
        </r>
        <r>
          <rPr>
            <sz val="9"/>
            <rFont val="Tahoma"/>
            <family val="0"/>
            <charset val="1"/>
          </rPr>
          <t xml:space="preserve">Перед началом работы над критически важными задачами все сотрудники должны иметь достаточные знания в области безопасности
</t>
        </r>
      </text>
    </comment>
    <comment ref="C53" authorId="0">
      <text>
        <r>
          <rPr>
            <sz val="10"/>
            <rFont val="Arial"/>
            <family val="2"/>
            <charset val="204"/>
          </rPr>
          <t xml:space="preserve">&lt;анонимный&gt;:
</t>
        </r>
        <r>
          <rPr>
            <sz val="9"/>
            <rFont val="Tahoma"/>
            <family val="0"/>
            <charset val="1"/>
          </rPr>
          <t xml:space="preserve">Базовое встраивание безопасности в организацию разработки
</t>
        </r>
      </text>
    </comment>
    <comment ref="C55" authorId="0">
      <text>
        <r>
          <rPr>
            <sz val="10"/>
            <rFont val="Arial"/>
            <family val="2"/>
            <charset val="204"/>
          </rPr>
          <t xml:space="preserve">&lt;анонимный&gt;:
</t>
        </r>
        <r>
          <rPr>
            <sz val="9"/>
            <rFont val="Tahoma"/>
            <family val="0"/>
            <charset val="1"/>
          </rPr>
          <t xml:space="preserve">Конкретные рекомендации по обеспечению безопасности, адаптированные к потребностям организации
</t>
        </r>
      </text>
    </comment>
    <comment ref="C57" authorId="0">
      <text>
        <r>
          <rPr>
            <sz val="10"/>
            <rFont val="Arial"/>
            <family val="2"/>
            <charset val="204"/>
          </rPr>
          <t xml:space="preserve">&lt;анонимный&gt;:
</t>
        </r>
        <r>
          <rPr>
            <sz val="9"/>
            <rFont val="Tahoma"/>
            <family val="0"/>
            <charset val="1"/>
          </rPr>
          <t xml:space="preserve">Коллективное развитие ноу-хау в области безопасности среди всех продуктовых команд
</t>
        </r>
      </text>
    </comment>
    <comment ref="C61" authorId="0">
      <text>
        <r>
          <rPr>
            <sz val="10"/>
            <rFont val="Arial"/>
            <family val="2"/>
            <charset val="204"/>
          </rPr>
          <t xml:space="preserve">&lt;анонимный&gt;:
</t>
        </r>
        <r>
          <rPr>
            <sz val="9"/>
            <rFont val="Tahoma"/>
            <family val="0"/>
            <charset val="1"/>
          </rPr>
          <t xml:space="preserve">Возможность классифицировать приложения по степени риска
</t>
        </r>
      </text>
    </comment>
    <comment ref="C63" authorId="0">
      <text>
        <r>
          <rPr>
            <sz val="10"/>
            <rFont val="Arial"/>
            <family val="2"/>
            <charset val="204"/>
          </rPr>
          <t xml:space="preserve">&lt;анонимный&gt;:
</t>
        </r>
        <r>
          <rPr>
            <sz val="9"/>
            <rFont val="Tahoma"/>
            <family val="0"/>
            <charset val="1"/>
          </rPr>
          <t xml:space="preserve">Четкое представление об уровне риска вашего портфеля приложений
</t>
        </r>
      </text>
    </comment>
    <comment ref="C65" authorId="0">
      <text>
        <r>
          <rPr>
            <sz val="10"/>
            <rFont val="Arial"/>
            <family val="2"/>
            <charset val="204"/>
          </rPr>
          <t xml:space="preserve">&lt;анонимный&gt;:
</t>
        </r>
        <r>
          <rPr>
            <sz val="9"/>
            <rFont val="Tahoma"/>
            <family val="0"/>
            <charset val="1"/>
          </rPr>
          <t xml:space="preserve">Своевременное обновление классификации приложений в случае внесения изменений
</t>
        </r>
      </text>
    </comment>
    <comment ref="C68" authorId="0">
      <text>
        <r>
          <rPr>
            <sz val="10"/>
            <rFont val="Arial"/>
            <family val="2"/>
            <charset val="204"/>
          </rPr>
          <t xml:space="preserve">&lt;анонимный&gt;:
</t>
        </r>
        <r>
          <rPr>
            <sz val="9"/>
            <rFont val="Tahoma"/>
            <family val="0"/>
            <charset val="1"/>
          </rPr>
          <t xml:space="preserve">Выявление недостатков архитектурного проектирования в ваших приложениях
</t>
        </r>
      </text>
    </comment>
    <comment ref="C70" authorId="0">
      <text>
        <r>
          <rPr>
            <sz val="10"/>
            <rFont val="Arial"/>
            <family val="2"/>
            <charset val="204"/>
          </rPr>
          <t xml:space="preserve">&lt;анонимный&gt;:
</t>
        </r>
        <r>
          <rPr>
            <sz val="9"/>
            <rFont val="Tahoma"/>
            <family val="0"/>
            <charset val="1"/>
          </rPr>
          <t xml:space="preserve">Четкие ожидания в отношении качества работ по моделированию угроз
</t>
        </r>
      </text>
    </comment>
    <comment ref="C72" authorId="0">
      <text>
        <r>
          <rPr>
            <sz val="10"/>
            <rFont val="Arial"/>
            <family val="2"/>
            <charset val="204"/>
          </rPr>
          <t xml:space="preserve">&lt;анонимный&gt;:
</t>
        </r>
        <r>
          <rPr>
            <sz val="9"/>
            <rFont val="Tahoma"/>
            <family val="0"/>
            <charset val="1"/>
          </rPr>
          <t xml:space="preserve">Обеспечение постоянного совершенствования деятельности по моделированию угроз
</t>
        </r>
      </text>
    </comment>
    <comment ref="C75" authorId="0">
      <text>
        <r>
          <rPr>
            <sz val="10"/>
            <rFont val="Arial"/>
            <family val="2"/>
            <charset val="204"/>
          </rPr>
          <t xml:space="preserve">&lt;анонимный&gt;:
</t>
        </r>
        <r>
          <rPr>
            <sz val="9"/>
            <rFont val="Tahoma"/>
            <family val="0"/>
            <charset val="1"/>
          </rPr>
          <t xml:space="preserve">Понимание ключевых требований безопасности при разработке
</t>
        </r>
      </text>
    </comment>
    <comment ref="C77" authorId="0">
      <text>
        <r>
          <rPr>
            <sz val="10"/>
            <rFont val="Arial"/>
            <family val="2"/>
            <charset val="204"/>
          </rPr>
          <t xml:space="preserve">&lt;анонимный&gt;:
</t>
        </r>
        <r>
          <rPr>
            <sz val="9"/>
            <rFont val="Tahoma"/>
            <family val="0"/>
            <charset val="1"/>
          </rPr>
          <t xml:space="preserve">Согласование требований безопасности с другими типами требований
</t>
        </r>
      </text>
    </comment>
    <comment ref="C79" authorId="0">
      <text>
        <r>
          <rPr>
            <sz val="10"/>
            <rFont val="Arial"/>
            <family val="2"/>
            <charset val="204"/>
          </rPr>
          <t xml:space="preserve">&lt;анонимный&gt;:
</t>
        </r>
        <r>
          <rPr>
            <sz val="9"/>
            <rFont val="Tahoma"/>
            <family val="0"/>
            <charset val="1"/>
          </rPr>
          <t xml:space="preserve">Эффективная и действенная работа с требованиями безопасности в вашей организации
</t>
        </r>
      </text>
    </comment>
    <comment ref="C82" authorId="0">
      <text>
        <r>
          <rPr>
            <sz val="10"/>
            <rFont val="Arial"/>
            <family val="2"/>
            <charset val="204"/>
          </rPr>
          <t xml:space="preserve">&lt;анонимный&gt;:
</t>
        </r>
        <r>
          <rPr>
            <sz val="9"/>
            <rFont val="Tahoma"/>
            <family val="0"/>
            <charset val="1"/>
          </rPr>
          <t xml:space="preserve">Прозрачность методов обеспечения безопасности ваших поставщиков ПО
</t>
        </r>
      </text>
    </comment>
    <comment ref="C84" authorId="0">
      <text>
        <r>
          <rPr>
            <sz val="10"/>
            <rFont val="Arial"/>
            <family val="2"/>
            <charset val="204"/>
          </rPr>
          <t xml:space="preserve">&lt;анонимный&gt;:
</t>
        </r>
        <r>
          <rPr>
            <sz val="9"/>
            <rFont val="Tahoma"/>
            <family val="0"/>
            <charset val="1"/>
          </rPr>
          <t xml:space="preserve">Четкое определение обязанностей поставщиков ПО по обеспечению безопасности
</t>
        </r>
      </text>
    </comment>
    <comment ref="C86" authorId="0">
      <text>
        <r>
          <rPr>
            <sz val="10"/>
            <rFont val="Arial"/>
            <family val="2"/>
            <charset val="204"/>
          </rPr>
          <t xml:space="preserve">&lt;анонимный&gt;:
</t>
        </r>
        <r>
          <rPr>
            <sz val="9"/>
            <rFont val="Tahoma"/>
            <family val="0"/>
            <charset val="1"/>
          </rPr>
          <t xml:space="preserve">Координация практик разработки ПО поставщиков для ограничения рисков безопасности
</t>
        </r>
      </text>
    </comment>
    <comment ref="C89" authorId="0">
      <text>
        <r>
          <rPr>
            <sz val="10"/>
            <rFont val="Arial"/>
            <family val="2"/>
            <charset val="204"/>
          </rPr>
          <t xml:space="preserve">&lt;анонимный&gt;:
</t>
        </r>
        <r>
          <rPr>
            <sz val="9"/>
            <rFont val="Tahoma"/>
            <family val="0"/>
            <charset val="1"/>
          </rPr>
          <t xml:space="preserve">Наборы базовых принципов безопасности, доступных продуктовым командам
</t>
        </r>
      </text>
    </comment>
    <comment ref="C91" authorId="0">
      <text>
        <r>
          <rPr>
            <sz val="10"/>
            <rFont val="Arial"/>
            <family val="2"/>
            <charset val="204"/>
          </rPr>
          <t xml:space="preserve">&lt;анонимный&gt;:
</t>
        </r>
        <r>
          <rPr>
            <sz val="9"/>
            <rFont val="Tahoma"/>
            <family val="0"/>
            <charset val="1"/>
          </rPr>
          <t xml:space="preserve">Централизованные сервисы безопасности, доступны продуктовым командам
</t>
        </r>
      </text>
    </comment>
    <comment ref="D17" authorId="0">
      <text>
        <r>
          <rPr>
            <sz val="10"/>
            <rFont val="Arial"/>
            <family val="2"/>
            <charset val="204"/>
          </rPr>
          <t xml:space="preserve">&lt;анонимный&gt;:
</t>
        </r>
        <r>
          <rPr>
            <sz val="9"/>
            <rFont val="Tahoma"/>
            <family val="0"/>
            <charset val="1"/>
          </rPr>
          <t xml:space="preserve">Обеспечение безопасности приложений включает в себя множество различных мероприятий и вопросов. Не имея общего плана, вы можете потратить много усилий, но они будут рассогласованными, непропорциональными или даже контрпродуктивными. Целью данной практики является построение эффективного и действенного плана для реализации целей безопасности приложений.
Программа обеспечения безопасности приложений, определяет приоритеты. Практика предназначена для создания плана, его поддержки и распространения.
В то же время необходимо отслеживать текущее состояние безопасности и улучшения в программе. Для обеспечения точного представления используется подход, основанный на метриках. Измерять - значит знать.
</t>
        </r>
      </text>
    </comment>
    <comment ref="I18" authorId="0">
      <text>
        <r>
          <rPr>
            <sz val="10"/>
            <rFont val="Arial"/>
            <family val="2"/>
            <charset val="204"/>
          </rPr>
          <t xml:space="preserve">18488207@sigma.sbrf.ru:
</t>
        </r>
        <r>
          <rPr>
            <sz val="9"/>
            <rFont val="Tahoma"/>
            <family val="0"/>
            <charset val="1"/>
          </rPr>
          <t xml:space="preserve">Понять, исходя из степени риска для приложений, какие угрозы есть или могут возникнуть, а также насколько терпимо руководство относится к этим рискам. Это понимание является ключевым для расстановки приоритетов. Чтобы определить эти угрозы, опросите заинтересованных лиц и задокументируйте факторы, характерные для отраслей, в которых работает организация, а также факторы, характерные для нее самой. Собранная информация включает худшие сценарии, которые могут повлиять на организацию, а также возможности, когда оптимизированный жизненный цикл разработки ПО и более безопасные приложения могут выделить вас на рынке или создать дополнительные возможности.
Собранная информация служит основой для разработки и продвижения программы безопасности приложений. Пункты программы приоритезированы для устранения угроз и возможностей, наиболее важных для организации. Базовый уровень разбивается на несколько факторов риска, непосредственно связанных с приоритетами организации, и используется для построения профиля риска каждого приложения, путем документирования того, как они могут повлиять на организацию в случае их компрометации.
Базовый уровень и отдельные факторы риска должны быть опубликованы и доступны командам разработки, чтобы обеспечить более прозрачный процесс создания профилей риска приложений и включения приоритетов организации в программу. Кроме того, для достижения этих целей должны формироваться задачи, обеспечивающие прямую поддержку текущих и будущих потребностей организации.
</t>
        </r>
      </text>
    </comment>
    <comment ref="I20" authorId="0">
      <text>
        <r>
          <rPr>
            <sz val="10"/>
            <rFont val="Arial"/>
            <family val="2"/>
            <charset val="204"/>
          </rPr>
          <t xml:space="preserve">&lt;анонимный&gt;:
</t>
        </r>
        <r>
          <rPr>
            <sz val="9"/>
            <rFont val="Tahoma"/>
            <family val="0"/>
            <charset val="1"/>
          </rPr>
          <t xml:space="preserve">Исходя из масштабов активов, угроз и допустимого риска, разработайте стратегический план и бюджет для решения приоритетных задач бизнеса в области безопасности приложений. План рассчитан на 1-3 года и включает этапы, соответствующие бизнес-факторам и рискам организации. В нем предусмотрены тактические и стратегические инициативы, а также дорожная карта, позволяющая наглядно продемонстрировать его соответствие приоритетам и потребностям бизнеса.
В дорожной карте достигается баланс между изменениями, требующими финансовых затрат, изменениями процессов и процедур, а также изменениями, влияющими на культуру организации. Такой баланс помогает достичь нескольких этапов одновременно, не перегружая и не истощая ресурсы или команды разработки. Этапы достаточно часты, чтобы отслеживать успех программы и своевременно вносить коррективы в дорожную карту.
Чтобы программа была успешной, команда безопасности приложений должна получить поддержку заинтересованных сторон организации и команд разработки. Опубликованный план доступен всем, кто должен его поддерживать или участвовать в реализации.
</t>
        </r>
      </text>
    </comment>
    <comment ref="I22" authorId="0">
      <text>
        <r>
          <rPr>
            <sz val="10"/>
            <rFont val="Arial"/>
            <family val="2"/>
            <charset val="204"/>
          </rPr>
          <t xml:space="preserve">&lt;анонимный&gt;:
</t>
        </r>
        <r>
          <rPr>
            <sz val="9"/>
            <rFont val="Tahoma"/>
            <family val="0"/>
            <charset val="1"/>
          </rPr>
          <t xml:space="preserve">Вы периодически пересматриваете план обеспечения безопасности приложений на предмет его применимости и соответствия изменяющимся потребностям организации и ее будущему росту. Для этого вы повторяете шаги из первых двух уровней зрелости не реже одного раза в год, чтобы план всегда поддерживал текущие и будущие потребности организации, что гарантирует согласованность программы с бизнесом.
Помимо анализа бизнес-движущих факторов, организация внимательно следит за успешностью реализации каждого из этапов дорожной карты. Вы оцениваете успешность выполнения основных этапов на основе широкого спектра критериев, включая полноту и эффективность реализации, бюджетные соображения, а также любые культурные последствия или изменения, вызванные инициативой. Вы анализируете пропущенные или неудовлетворительные этапы и оцениваете возможные изменения в общей программе.
Организация разрабатывает дашборды показателей для руководства и команд разработки, чтобы контролировать реализацию дорожной карты. Дашборды достаточно подробны, чтобы идентифицировать отдельные проекты и инициативы и обеспечить четкое понимание того, является ли программа успешной и соответствует ли она потребностям организации.
</t>
        </r>
      </text>
    </comment>
    <comment ref="I25" authorId="0">
      <text>
        <r>
          <rPr>
            <sz val="10"/>
            <rFont val="Arial"/>
            <family val="2"/>
            <charset val="204"/>
          </rPr>
          <t xml:space="preserve">&lt;анонимный&gt;:
</t>
        </r>
        <r>
          <rPr>
            <sz val="9"/>
            <rFont val="Tahoma"/>
            <family val="0"/>
            <charset val="1"/>
          </rPr>
          <t xml:space="preserve">Определите и задокументируйте показатели эффективности программы обеспечения безопасности приложений. Так улучшения будут измеримы, и вы сможете использовать их, чтобы заручиться поддержкой и финансированием программы в будущем. Учитывая динамичный характер большинства сред разработки, показатели должны измерять следующие категории:
-  трудозатраты на обеспечение безопасности. Например, часы обучения, время на анализ кода, и количество приложений, просканированных на предмет уязвимостей.
- результаты. Например, кол-во неприменённых патчей с дефектами безопасности и количество инцидентов, связанных с уязвимостями приложений.
- среда окружения, в которой ведётся работа по обеспечению безопасности. В качестве примера можно привести количество приложений или строк кода как показатель сложности.
Каждая метрика сама по себе полезна для определенных целей, но сочетание двух или трёх вместе помогает объяснить всплески тенденций в метриках. Например, резкое увеличение общего числа уязвимостей может быть вызвано тем, что появилось несколько новых приложений, которые ранее не были охвачены инструментами безопасности приложений. С другой стороны, рост показателей среды без соответствующего увеличения усилий или результатов может быть показателем зрелой и эффективной программы безопасности.
При определении показателей всегда рекомендуется придерживаться показателей, удовлетворяющих нескольким критериям: 
- последовательно измеряемых;
- недорогих в сборе;
- выраженных количественно или в процентах;
- выраженных в виде единицы измерения.
Документируйте показатели и включайте описания наилучших и наиболее эффективных методов сбора данных, а также рекомендуемые методы объединения отдельных показателей в значимые показатели. Например, количество приложений и общее количество дефектов во всех приложениях могут быть бесполезны сами по себе, но в сочетании с количеством выявленных дефектов высокой степени тяжести в каждом приложении они дают более действенный показатель.
</t>
        </r>
      </text>
    </comment>
    <comment ref="I27" authorId="0">
      <text>
        <r>
          <rPr>
            <sz val="10"/>
            <rFont val="Arial"/>
            <family val="2"/>
            <charset val="204"/>
          </rPr>
          <t xml:space="preserve">&lt;анонимный&gt;:
</t>
        </r>
        <r>
          <rPr>
            <sz val="9"/>
            <rFont val="Tahoma"/>
            <family val="0"/>
            <charset val="1"/>
          </rPr>
          <t xml:space="preserve">После определения показателей безопасности приложений, соберите достаточно информации, чтобы установить реалистичные цели. Протестируйте определенные метрики, чтобы убедиться, что вы можете собирать данные последовательно и эффективно в течение короткого периода времени. После первоначального периода тестирования у вас должно быть достаточно информации, чтобы взять на себя обязательства по достижению целей и задач, выраженных в ключевых показателях эффективности (KPI).
Хотя для мониторинга программы ИБ и ее эффективности полезно использовать несколько измерений, KPI состоят из наиболее значимых показателей. Стремитесь исключить из KPI волатильность, характерную для сред разработки приложений, чтобы снизить вероятность получения неблагоприятных цифр в результате вводящих в заблуждение отдельных измерений. Основывайте KPI на показателях, которые признаются не только специалистами по ИБ, но и руководством. Рассматривайте KPI как итоговые показатели успеха всей программы.
Документируйте KPI и распространите их среди команд, а также среди руководства. В идеале следует включить краткое объяснение источников информации для каждого KPI и значение высоких или низких показателей. Включите краткосрочные и долгосрочные цели, а также диапазоны для неприемлемых измерений, требующих немедленного вмешательства. Поделитесь планами действий с подразделениями безопасности и разработки приложений
</t>
        </r>
      </text>
    </comment>
    <comment ref="I29" authorId="0">
      <text>
        <r>
          <rPr>
            <sz val="10"/>
            <rFont val="Arial"/>
            <family val="2"/>
            <charset val="204"/>
          </rPr>
          <t xml:space="preserve">&lt;анонимный&gt;:
</t>
        </r>
        <r>
          <rPr>
            <sz val="9"/>
            <rFont val="Tahoma"/>
            <family val="0"/>
            <charset val="1"/>
          </rPr>
          <t xml:space="preserve">Сформулируйте рекомендации для программы безопасности приложений на основе KPI и других показателей безопасности приложений. Эти рекомендации объединяют зрелость процесса разработки приложений с различными показателями, чтобы сделать её более эффективной. Примеры ниже показывают связь между измерениями и способами развития и улучшения безопасности приложений:
- Акцент на зрелости жизненного цикла разработки позволяет снизить относительную стоимость дефекта за счёт проактивной безопасности.
- Контроль баланса между показателями трудозатрат, результатов и среды повышает эффективность программы и оправдывает дополнительную автоматизацию и другие методы улучшения базовых показателей.
- Каждая практика безопасности может служить показателем успеха или неудачи конкретной инициативы по безопасности приложений.
- Показатели трудозатрат способствуют тому, чтобы усилия были направлены на наиболее актуальные и важные технологии и дисциплины.
При определении общей стратегии показателей следует помнить о конечной цели и как можно скорее определить, какие решения могут быть приняты в результате изменений в KPI, чтобы помочь в дальнейшем развитии системы показателей.
</t>
        </r>
      </text>
    </comment>
    <comment ref="I32" authorId="0">
      <text>
        <r>
          <rPr>
            <sz val="10"/>
            <rFont val="Arial"/>
            <family val="2"/>
            <charset val="204"/>
          </rPr>
          <t xml:space="preserve">18488207@sigma.sbrf.ru:
</t>
        </r>
        <r>
          <rPr>
            <sz val="9"/>
            <rFont val="Tahoma"/>
            <family val="0"/>
            <charset val="1"/>
          </rPr>
          <t xml:space="preserve">Разработайте свод политик и стандартов, регулирующий все аспекты разработки приложений в организации. Политики и стандарты должны основываться на отраслевых стандартах. Учитывая весь спектр ограничений и лучших практик, связанных с конкретными технологиями, обсудите предлагаемые стандарты с командами разработки. Исходя из общей цели повышения безопасности приложений и инфраструктуры, предложите командам высказать свое мнение о тех аспектах стандартов, которые не могут быть реализованы или экономически неэффективны, а также о возможностях, которые могут быть расширены с минимальными усилиями со стороны команд.
При разработке политик делайте акцент на высокоуровневых определениях и аспектах безопасности приложений, которые не зависят от конкретной технологии или среды хостинга. Ориентируйтесь на более широкие цели организации - защиту целостности среды, безопасность и конфиденциальность данных, а также зрелость жизненного цикла разработки приложений. Для крупных организаций политики могут содержать конкретные требования, основанные на классификации данных или функциональности приложений, но не должны быть достаточно подробными, чтобы предлагать рекомендации по конкретным технологиям. Стандарты включают в себя требования, установленные политиками, и ориентированы на руководство по реализации конкретных технологий, призванное учесть и использовать возможности безопасности различных языков программирования и фреймворков. Стандарты требуют участия ведущих разработчиков и архитекторов, считающихся экспертами в различных технологиях, используемых организацией. Создавайте их в формате, допускающем периодическое обновление. Пометьте отдельные требования политикой или требованиями третьей стороны, чтобы упростить и повысить эффективность обслуживания и аудита.
</t>
        </r>
      </text>
    </comment>
    <comment ref="I34" authorId="0">
      <text>
        <r>
          <rPr>
            <sz val="10"/>
            <rFont val="Arial"/>
            <family val="2"/>
            <charset val="204"/>
          </rPr>
          <t xml:space="preserve">&lt;анонимный&gt;:
</t>
        </r>
        <r>
          <rPr>
            <sz val="9"/>
            <rFont val="Tahoma"/>
            <family val="0"/>
            <charset val="1"/>
          </rPr>
          <t xml:space="preserve">Для помощи во  внедрении и проверке соответствия политикам и стандартам, разработайте сценарии тестирования безопасности приложений, относящиеся к каждому применимому требованию. Организуйте их в виде библиотеки и предоставьте их всем продуктовым командам в формате, пригодном для включения в приложение. Промаркируйте эти документы и свяжите их с политиками и стандартами, которые они представляют, чтобы упростить их обновление и поддержку.  Ведите версии политик и стандартов и включайте подробные журналы изменений при каждом обновлении.
Составляйте требования безопасности приложений в формате, соответствующем существующим процессам управления требованиями. Вам может понадобиться несколько версий для различных методологий разработки или технологий. Цель состоит в том, чтобы облегчить командам включение политик и стандартов в жизненный цикл разработки.
Сценарии тестирования помогают усилить требования к безопасности приложений за счет четких ожиданий в отношении функциональности приложений и направляют усилия по автоматизированному или ручному тестированию, которые уже могут быть частью процесса разработки. Эти усилия не только помогают каждой команде определить текущее состояние соответствия политикам и стандартам, но и обеспечивают соответствие требованиям по мере дальнейшего изменения приложений.
</t>
        </r>
      </text>
    </comment>
    <comment ref="I36" authorId="0">
      <text>
        <r>
          <rPr>
            <sz val="10"/>
            <rFont val="Arial"/>
            <family val="2"/>
            <charset val="204"/>
          </rPr>
          <t xml:space="preserve">&lt;анонимный&gt;:
</t>
        </r>
        <r>
          <rPr>
            <sz val="9"/>
            <rFont val="Tahoma"/>
            <family val="0"/>
            <charset val="1"/>
          </rPr>
          <t xml:space="preserve">Разработайте программу оценки соответствия приложений политикам и стандартам. Обязательные требования должны быть мотивированы и доводиться до всех команд. По возможности увязывайте статус соответствия с автоматизированным тестированием и составляйте отчеты по каждой версии. Отчеты включают версию политик и стандартов и коэффициенты покрытия кода.
Поощряйте команды, не соблюдающие требования, снова обращаться к требованиям и сценариям тестирования, чтобы убедиться, что несоответствие не является результатом неадекватных рекомендаций. Доводите проблемы, возникшие в результате недостатков рекомендаций, до команд, ответственных за публикацию требований и сценариев тестирования, чтобы они включили их в будущие релизы. Эскалируйте проблемы, возникающие из-за невозможности соблюдения политик и стандартов,  командам, ответственным за риски безопасности приложений.
</t>
        </r>
      </text>
    </comment>
    <comment ref="I39" authorId="0">
      <text>
        <r>
          <rPr>
            <sz val="10"/>
            <rFont val="Arial"/>
            <family val="2"/>
            <charset val="204"/>
          </rPr>
          <t xml:space="preserve">&lt;анонимный&gt;:
</t>
        </r>
        <r>
          <rPr>
            <sz val="9"/>
            <rFont val="Tahoma"/>
            <family val="0"/>
            <charset val="1"/>
          </rPr>
          <t xml:space="preserve">Составьте полный список требований, включая триггеры, которые помогут определить, какие приложения попадают в сферу их применения. Требования могут считаться входящими в сферу применения на основании географического положения, типов данных, договорных обязательств с клиентами или партнерами. Проанализируйте выявленные требования с экспертами и юристом, чтобы убедиться в том, что обязательство понято. Поскольку обязательства по соблюдению нормативных требований зависят от способа обработки, хранения или передачи данных в вычислительной среде, в факторах соответствия должны быть указаны возможности по снижению общего бремени соответствия путём изменения способа обработки данных.
Оцените возможность составления матрицы соответствия, которая поможет определить, какие факторы могут поставить приложение в сферу применения конкретного требования. В матрице будет указано, какие требования к соответствию применимы на уровне организации и не зависят от отдельных приложений. Матрица дает базовое представление о требованиях для анализа обязательств по различным приложениям.
Поскольку стандарты ориентированы на лучшие практики, многие требования могут уже быть учтены в библиотеке политик и стандартов, применяемых организацией. Поэтому, изучив требования, сопоставьте их с существующими политиками и стандартами. При обнаружении расхождений обновляйте политики и стандарты, добавляя требования для всей организации. Затем приступайте к созданию стандартов, применимых только к индивидуальным требованиям. Цель в том, чтобы получить матрицу соответствия, которая указывает, какие политики и стандарты содержат более подробную информацию о требованиях, а также, чтобы каждая политика и стандарт ссылались на применимые требования.
</t>
        </r>
      </text>
    </comment>
    <comment ref="I41" authorId="0">
      <text>
        <r>
          <rPr>
            <sz val="10"/>
            <rFont val="Arial"/>
            <family val="2"/>
            <charset val="204"/>
          </rPr>
          <t xml:space="preserve">&lt;анонимный&gt;:
</t>
        </r>
        <r>
          <rPr>
            <sz val="9"/>
            <rFont val="Tahoma"/>
            <family val="0"/>
            <charset val="1"/>
          </rPr>
          <t xml:space="preserve">Разработайте каталог требований к приложениям и тестовых сценариев для определения и проверки соответствия приложений нормативным требованиям. Некоторые из них привязаны к индивидуальным требованиям, таким как PCI или GDPR, другие носят более общий характер и соответствуют глобальным требованиям, таким как ISO. Каталог доступен всем командам разработчиков приложений. В нем содержатся рекомендации по определению всех применимых требований, включая соображения по снижению нагрузки на соответствие требованиям и сферы применения. Внедрите процесс периодической переоценки требований к соответствию каждого приложения. Повторная оценка включает в себя анализ всех функциональных возможностей приложения и возможностей сокращения объема работ, чтобы снизить общую стоимость обеспечения соответствия требованиям.
Требования содержат достаточно информации, чтобы разработчики могли разобраться в функциональных и нефункциональных требованиях различных обязательств по соблюдению требований. Они включают ссылки на политики и стандарты, а также содержат четкие ссылки на нормативные акты. Если возникают вопросы по поводу выполнения того или иного требования, первоначальный текст регламента может помочь более точно интерпретировать цель. Каждое требование включает в себя набор тестовых сценариев для проверки соответствия. Помимо содействия контролю качества в проверке соответствия, они могут помочь уточнить требования к соответствию для разработчиков и сделать процесс соответствия прозрачным. Требования имеют формат, позволяющий импортировать их в отдельные каталоги требований. дополнительно уточнить требования к соответствию для разработчиков и обеспечить полную прозрачность процесса достижения соответствия.
</t>
        </r>
      </text>
    </comment>
    <comment ref="I43" authorId="0">
      <text>
        <r>
          <rPr>
            <sz val="10"/>
            <rFont val="Arial"/>
            <family val="2"/>
            <charset val="204"/>
          </rPr>
          <t xml:space="preserve">&lt;анонимный&gt;:
</t>
        </r>
        <r>
          <rPr>
            <sz val="9"/>
            <rFont val="Tahoma"/>
            <family val="0"/>
            <charset val="1"/>
          </rPr>
          <t xml:space="preserve">Разработайте программу для измерения и составления отчетов о состоянии соответствия между различными приложениями. Требования к приложениям и тестовые сценарии помогают определить состояние соответствия. Используйте автоматизацию тестирования для оперативного выявления нарушений соответствия в часто обновляемых приложениях и обеспечения соблюдения требований в различных версиях приложений. В тех случаях, когда полностью автоматизированное тестирование невозможно, группы контроля качества, внутреннего аудита или информационной безопасности периодически оценивают соответствие требованиям, сочетая ручное тестирование и собеседование.
Хотя конечная цель всегда заключается в полном соблюдении требований, включите в программу отслеживание действий по устранению недостатков и периодические обновления. Периодически проверяйте действия по устранению недостатков, чтобы убедиться, что команды добиваются надлежащего прогресса и что стратегии по устранению недостатков будут эффективными для достижения соответствия требованиям. Для дальнейшего совершенствования процесса разработайте серию стандартных отчетов и систем показателей соответствия требованиям. Они помогают отдельным командам понять текущее состояние соблюдения требований, а организации - более эффективно управлять помощью для устранения пробелов в соблюдении требований.
Проанализируйте пробелы в соблюдении требований, требующие значительных затрат или разработки с привлечением экспертов в данной области, и сравните их с затратами на сокращение функциональности приложения, минимизацию объема или устранение требований соответствия. долгосрочные пробелы в соблюдении требований требуют одобрения руководства и официального признания рисков, связанных с соблюдением требований, поэтому они получают надлежащее внимание и тщательную проверку со стороны руководства организации.
</t>
        </r>
      </text>
    </comment>
    <comment ref="I46" authorId="0">
      <text>
        <r>
          <rPr>
            <sz val="10"/>
            <rFont val="Arial"/>
            <family val="2"/>
            <charset val="204"/>
          </rPr>
          <t xml:space="preserve">&lt;анонимный&gt;:
</t>
        </r>
        <r>
          <rPr>
            <sz val="9"/>
            <rFont val="Tahoma"/>
            <family val="0"/>
            <charset val="1"/>
          </rPr>
          <t xml:space="preserve">Проведите обучение по вопросам безопасности для всех сотрудников, участвующих в управлении, разработке, тестировании или аудите ПО. Цель - повысить осведомленность об угрозах и рисках безопасности приложений, передовых методах обеспечения безопасности и принципах разработки безопасного ПО. Разработайте курс своими силами или приобретите его у сторонних организаций. В идеале следует проводить обучение очно, чтобы участники могли обсуждать его в команде, но можно использовать и online.
Содержание курса должно включать ряд тем, имеющих отношение к безопасности приложений и защите ПДн, но при этом оставаться доступным для нетехнической аудитории. Подходящими концепциями являются принципы безопасной разработки, включая наименьшие привилегии, эшелонированную защиту, безопасность при отказах (Fail Secure), управление сессиями и т.п. Кроме того, обучение должно включать ссылки на общеорганизационные стандарты, политики и процедуры, разработанные для повышения безопасности приложений. На верхнем уровне должны быть освещены OWASP Top 10.
Обучение является обязательным для всех сотрудников и подрядчиков, участвующих в разработке ПО, и включает проверяемые свидетельства для демонстрации соответствия. Рассмотрите возможность использования инновационных методов обучения (например, геймификации) для повышения его эффективности и борьбы с невосприимчивостью.
</t>
        </r>
      </text>
    </comment>
    <comment ref="I48" authorId="0">
      <text>
        <r>
          <rPr>
            <sz val="10"/>
            <rFont val="Arial"/>
            <family val="2"/>
            <charset val="204"/>
          </rPr>
          <t xml:space="preserve">&lt;анонимный&gt;:
</t>
        </r>
        <r>
          <rPr>
            <sz val="9"/>
            <rFont val="Tahoma"/>
            <family val="0"/>
            <charset val="1"/>
          </rPr>
          <t xml:space="preserve">Проводите тренинги по безопасности под руководством инструктора или online с учетом функций и технологий организации, начиная с основной команды разработчиков. Организация проводит индивидуальные тренинги для менеджеров по продуктам, разработчиков ПО, тестировщиков и аудиторов безопасности, исходя из технических потребностей каждой группы.
Менеджеры по продуктам проходят обучение по темам, связанным с бизнес-функциями SAMM и методами обеспечения безопасности, с акцентом на требования к безопасности, моделирование угроз и отслеживание дефектов.
Разработчики обучаются стандартам разработки и передовым практикам для технологий, с которыми они работают, чтобы гарантировать, что обучение напрямую повлияет на безопасность приложений. Они обладают глубоким техническим пониманием OWASP Топ-10 или аналогичных угроз, связанных с используемыми технологиями и платформами (например, мобильными), а также наиболее распространенных способов устранения каждой угрозы.
Тестировщики обучаются различным инструментам тестирования и передовым практикам для технологий, используемых в организации, а также инструментам, позволяющим выявлять дефекты безопасности.
Аудиторы безопасности проходят обучение по жизненному циклу разработки ПО, механизмам защиты приложений, используемым в организации, и процессу подачи заявок на устранение дефектов безопасности.
Security Champions проходят обучение по темам безопасности на различных этапах SDLC. Они проходят ту же подготовку, что и разработчики и тестировщики, но также разбираются в моделировании угроз и безопасной разработке, а также в инструментах и технологиях безопасности, которые могут быть интегрированы в среду сборки.
Включите все обучающие материалы из мероприятий первого уровня зрелости этого потока, а также дополнительные материалы, относящиеся к конкретным ролям и технологиям. Исключите ненужные аспекты обучения.
В идеале, определите специалиста по каждой технологии, который поможет в подборе или разработке учебного материала и его регулярном обновлении. Тренинг состоит из демонстрации использования уязвимостей с использованием намеренно уязвимых приложений, таких как WebGoat или Juice Shop. Укажите результаты предыдущего проникновения в качестве примеров уязвимостей и реализованных стратегий их устранения. Попросите тестировщика на проникновение помочь с разработкой примеров демонстрации использования уязвимостей.
Обучение является обязательным для всех сотрудников и подрядчиков, участвующих в разработке ПО, и включает в себя проверку соответствия требованиям. По возможности, обучение должно также включать тестирование для обеспечения понимания, а не только соответствия требованиям. Ежегодно обновляйте и проводите обучение с учетом изменений в организации, технологиях и тенденциях. Опросите участников тренинга, чтобы оценить качество и актуальность тренинга. Соберите предложения по другой информации, имеющей отношение к их работе или окружению.
</t>
        </r>
      </text>
    </comment>
    <comment ref="I50" authorId="0">
      <text>
        <r>
          <rPr>
            <sz val="10"/>
            <rFont val="Arial"/>
            <family val="2"/>
            <charset val="204"/>
          </rPr>
          <t xml:space="preserve">&lt;анонимный&gt;:
</t>
        </r>
        <r>
          <rPr>
            <sz val="9"/>
            <rFont val="Tahoma"/>
            <family val="0"/>
            <charset val="1"/>
          </rPr>
          <t xml:space="preserve">Внедрите формальную программу обучения, требующую от всех, кто участвует в жизненном цикле разработки ПО, прохождения соответствующего обучения по своей роли и технологиям в рамках процесса внедрения. Исходя из важности приложения и роли пользователя, рассмотрите возможность ограничения доступа до завершения обучения по внедрению. Несмотря на то, что организация может использовать некоторые модули извне, программа поддерживается и управляется собственными силами и включает в себя материалы, специфичные для организации, выходящие за рамки общих рекомендаций по обеспечению безопасности. Программа имеет определенный учебный план, в ходе которого проверяется участие, понимание и компетентность. Обучение состоит из сочетания лучших отраслевых практик и внутренних стандартов организации, включая обучение конкретным системам, используемым в организации.
В дополнение к вопросам, непосредственно связанным с безопасностью, организация включает в программу другие стандарты, такие как сложность кода, документация по коду, соглашение об именовании и другие дисциплины, связанные с процессами. Это обучение сводит к минимуму проблемы, возникающие из-за того, что сотрудники следуют практикам, внедренным за пределами организации, и обеспечивает преемственность стиля и компетентности в требованиях.
Для облегчения мониторинга прогресса и успешного прохождения каждого учебного модуля в организации имеется платформа управления обучением или другой централизованный портал с аналогичной функциональностью. Сотрудники могут отслеживать свой прогресс и получать доступ ко всем учебным ресурсам даже после завершения начального обучения.
Не реже одного раза в год проверяйте проблемы, возникающие в результате несоблюдения сотрудниками установленных стандартов, политик, процедур или рекомендаций по обеспечению безопасности, чтобы оценить эффективность обучения и убедиться, что оно охватывает все вопросы, имеющие отношение к организации. Периодически обновляйте программу обучения и информируйте сотрудников о любых изменениях и наиболее распространенных недостатках безопасности.
</t>
        </r>
      </text>
    </comment>
    <comment ref="I53" authorId="0">
      <text>
        <r>
          <rPr>
            <sz val="10"/>
            <rFont val="Arial"/>
            <family val="2"/>
            <charset val="204"/>
          </rPr>
          <t xml:space="preserve">&lt;анонимный&gt;:
</t>
        </r>
        <r>
          <rPr>
            <sz val="9"/>
            <rFont val="Tahoma"/>
            <family val="0"/>
            <charset val="1"/>
          </rPr>
          <t xml:space="preserve">Внедрите программу, в которой в каждой команде разработки есть участник, считающийся “Чемпионом по безопасности”, который является связующим звеном между ИБ и разработчиками. В зависимости от размера и структуры команды “Чемпионом по безопасности” может быть разработчик, тестировщик или менеджер по продукту. У “Чемпиона по безопасности” есть определенное количество часов в неделю для занятий, связанных с ИБ. Они участвуют в периодических инструктажах с целью повышения осведомленности и опыта в различных областях безопасности. ”Чемпионы по безопасности" проходят дополнительное обучение, которое поможет им освоить эти роли в качестве экспертов по безопасности ПО. Возможно, вам потребуется адаптировать способ создания и поддержки “Чемпионов безопасности” по культурным соображениям.
Целью данной работы является повышение эффективности и результативности обеспечения безопасности приложений и соответствия требованиям, а также укрепление взаимоотношений между различными командами и ИБ. Для достижения этих целей “Чемпионы по безопасности” помогают исследовать, проверять и определять приоритетность дефектов ПО, связанных с безопасностью и соответствием требованиям. Они участвуют во всех оценках рисков, угроз и рассмотрениях архитектуры, чтобы помочь выявить возможности для устранения дефектов безопасности, сделав архитектуру приложения более устойчивой и уменьшив вероятность возникновения угроз атаки.
Помимо содействия в обеспечении информационной безопасности, “Чемпионы” проводят периодический анализ всех вопросов, связанных с безопасностью, для команды, чтобы все были в курсе проблем, текущих и будущих усилий по их устранению. Этот анализ используется для того, чтобы помочь в поиске решений более сложных проблем с привлечением всей команды разработки.
</t>
        </r>
      </text>
    </comment>
    <comment ref="I55" authorId="0">
      <text>
        <r>
          <rPr>
            <sz val="10"/>
            <rFont val="Arial"/>
            <family val="2"/>
            <charset val="204"/>
          </rPr>
          <t xml:space="preserve">&lt;анонимный&gt;:
</t>
        </r>
        <r>
          <rPr>
            <sz val="9"/>
            <rFont val="Tahoma"/>
            <family val="0"/>
            <charset val="1"/>
          </rPr>
          <t xml:space="preserve">В организации создан центр передового опыта по безопасности приложений, в состав которого входят архитекторы и ведущие разработчики, представляющие различные бизнес-подразделения и технологические стеки. Команда имеет свой устав и определяет стандарты и лучшие практики для увеличения безопасности разработки ПО. Цель состоит в том, чтобы уменьшить скорость изменений в технологиях, языках программирования, фреймворках и библиотеках разработки, из-за чего специалистам по ИБ сложно быть полностью информированными обо всех технических нюансах, влияющих на безопасность. Даже разработчики часто не успевают следить за всеми изменениями и новыми инструментами, призванными сделать разработку ПО более быстрой, качественной и безопасной.
Это гарантирует, что все текущие усилия по разработке соответствуют лучшим отраслевым практикам, а стандарты разработки и внедрения организации включают все критические параметры конфигурации. Он помогает выявлять, обучать и поддерживать "чемпионов по продуктам", ответственных за помощь различным командам во внедрении инструментов, автоматизирующих, упрощающих или улучшающих различные аспекты SDLC. Она выявляет команды разработки с более высоким уровнем зрелости в рамках SDLC, а также практики и инструменты, обеспечивающие эти достижения, с целью их распространения на другие команды.
Группа предоставляет экспертные знания в данной области, помогая командам по ИБ оценивать инструменты и решения для повышения безопасности приложений, гарантируя, что эти инструменты не только полезны, но и совместимы с методами разработки приложений различными командами. Команды, которые хотят внести существенные архитектурные изменения в свое ПО, консультируются с этой группой, чтобы избежать негативного влияния на жизненный цикл SDLC или установленные средства и меры защиты.
</t>
        </r>
      </text>
    </comment>
    <comment ref="I57" authorId="0">
      <text>
        <r>
          <rPr>
            <sz val="10"/>
            <rFont val="Arial"/>
            <family val="2"/>
            <charset val="204"/>
          </rPr>
          <t xml:space="preserve">&lt;анонимный&gt;:
</t>
        </r>
        <r>
          <rPr>
            <sz val="9"/>
            <rFont val="Tahoma"/>
            <family val="0"/>
            <charset val="1"/>
          </rPr>
          <t xml:space="preserve">За безопасность отвечают все сотрудники, а не только команда ИБ. Разверните платформы для общения и обмена знаниями, чтобы помочь разработчикам создавать сообщества вокруг различных технологий, инструментов и языков программирования. В этих сообществах сотрудники обмениваются информацией, обсуждают проблемы с другими разработчиками и ищут в базе знаний ответы на ранее обсуждавшиеся вопросы.
Формируйте сообщества вокруг ролей и обязанностей, чтобы разработчики и инженеры из разных команд и бизнес-подразделений могли свободно общаться и пользоваться опытом друг друга. Поощряйте участие, создайте программу поощрения тех, кто помогает наибольшему количеству людей, как идейных лидеров, и попросите руководство отметить их. Помимо повышения уровня безопасности приложений, эта платформа может помочь определить будущих участников Центра передового опыта в области безопасного ПО или "чемпионов безопасности" на основе их опыта и готовности помогать другим.
Команды Центра передового опыта в области безопасного ПО и безопасности приложений регулярно просматривают информационный портал в поисках информации о новых и перспективных технологиях, а также возможностей помочь сообществу разработчиков новыми инициативами, инструментами, программами и обучающими ресурсами. Используйте портал для распространения информации о новых стандартах, инструментах и ресурсах среди всех разработчиков для постоянного повышения зрелости SDLC и безопасности приложений.
</t>
        </r>
      </text>
    </comment>
    <comment ref="I61" authorId="0">
      <text>
        <r>
          <rPr>
            <sz val="10"/>
            <rFont val="Arial"/>
            <family val="2"/>
            <charset val="204"/>
          </rPr>
          <t xml:space="preserve">&lt;анонимный&gt;:
</t>
        </r>
        <r>
          <rPr>
            <sz val="9"/>
            <rFont val="Tahoma"/>
            <family val="0"/>
            <charset val="1"/>
          </rPr>
          <t xml:space="preserve">Используйте простой метод оценки риска для каждого приложения, оценивая потенциальное воздействие на бизнес, которое оно оказывает на организацию в случае атаки. Для этого оцените последствия нарушения конфиденциальности, целостности и доступности данных или сервиса. Рассмотрите возможность использования набора из 5-10 вопросов, чтобы понять важные характеристики приложения, например, обрабатывает ли оно финансовые данные, имеет ли выход в Интернет или задействует ли данные, связанные с конфиденциальностью. Профиль риска приложения расскажет вам, применимы ли эти факторы и могут ли они существенно повлиять на организацию.
Далее используйте схему для классификации приложений в соответствии с этим риском. Часто эффективна простая качественная схема (например, высокая/средняя/низкая), которая переводит эти характеристики в значение. Важно использовать эти значения для представления и сравнения рисков различных приложений между собой. Зрелые организации с высоким уровнем риска могут использовать более количественные схемы риска. Не изобретайте новую схему риска, если в вашей организации уже есть такая, которая хорошо работает.
</t>
        </r>
      </text>
    </comment>
    <comment ref="I63" authorId="0">
      <text>
        <r>
          <rPr>
            <sz val="10"/>
            <rFont val="Arial"/>
            <family val="2"/>
            <charset val="204"/>
          </rPr>
          <t xml:space="preserve">&lt;анонимный&gt;:
</t>
        </r>
        <r>
          <rPr>
            <sz val="9"/>
            <rFont val="Tahoma"/>
            <family val="0"/>
            <charset val="1"/>
          </rPr>
          <t xml:space="preserve">Цель данного действия - досконально понять уровень риска всех приложений в организации, чтобы направить усилия по обеспечению безопасности ПО туда, где это действительно важно.
С точки зрения оценки риска, базового набора вопросов недостаточно для тщательной оценки риска всех приложений. Создайте обширный и стандартизированный способ оценки риска приложений, в том числе по их влиянию на ИБ (конфиденциальность, целостность и доступность данных). Помимо безопасности, необходимо также оценить риск конфиденциальности приложения. Поймите, какие данные обрабатывает приложение и каковы возможные нарушения конфиденциальности. Наконец, изучите влияние этого приложения на другие приложения в организации (например, приложение может изменять данные, которые в другом контексте считались доступными только для чтения). Оцените все приложения в организации, включая все существующие и унаследованные.
Используйте анализ влияния на бизнес для количественной оценки и классификации рисков приложений. Простой качественной схемы (например, высокой/средней/низкой) недостаточно для эффективного управления приложениями и их сравнения на уровне предприятия.
Основываясь на этих данных, эксперты по безопасности используют классификацию для определения профиля рисков, чтобы создать централизованный реестр профилей рисков и управлять ответственностью. Эта база данных дает владельцам продуктов, менеджерам и другим заинтересованным сторонам в организации согласованное представление об уровне риска приложения, чтобы назначить соответствующий приоритет действиям, связанным с безопасностью.
</t>
        </r>
      </text>
    </comment>
    <comment ref="I65" authorId="0">
      <text>
        <r>
          <rPr>
            <sz val="10"/>
            <rFont val="Arial"/>
            <family val="2"/>
            <charset val="204"/>
          </rPr>
          <t xml:space="preserve">&lt;анонимный&gt;:
</t>
        </r>
        <r>
          <rPr>
            <sz val="9"/>
            <rFont val="Tahoma"/>
            <family val="0"/>
            <charset val="1"/>
          </rPr>
          <t xml:space="preserve">Портфель приложений в организации меняется, как и условия и ограничения, в которых живет приложение (например, обусловленные стратегией компании). Периодически пересматривайте перечень рисков, чтобы убедиться в правильности оценок рисков для различных приложений.
Проводите периодический обзор на уровне всего предприятия. Кроме того, по мере развития предприятия в области обеспечения безопасности ПО стимулируйте команды постоянно задавать вопросы о том, какие изменения в условиях могут повлиять на профиль риска. Например, внутреннее приложение может стать доступным для Интернета в результате бизнес-решения. Это должно побудить команды повторно провести оценку риска и соответствующим образом обновить профиль риска приложения.
При зрелом внедрении этой практики необходимо обучать команды и постоянно обновлять информацию об уроках и лучших практиках, извлеченных из этих оценок рисков. Это приведет к более качественному выполнению и более точному представлению профиля риска приложения.
</t>
        </r>
      </text>
    </comment>
    <comment ref="I68" authorId="0">
      <text>
        <r>
          <rPr>
            <sz val="10"/>
            <rFont val="Arial"/>
            <family val="2"/>
            <charset val="204"/>
          </rPr>
          <t xml:space="preserve">&lt;анонимный&gt;:
</t>
        </r>
        <r>
          <rPr>
            <sz val="9"/>
            <rFont val="Tahoma"/>
            <family val="0"/>
            <charset val="1"/>
          </rPr>
          <t xml:space="preserve">Моделирование угроз - это упорядоченная деятельность по выявлению, оценке и управлению угрозами системы, недостатками архитектурного проектирования и рекомендуемыми мерами по снижению уровня угроз. Обычно это делается на этапе проектирования или в рамках экспертизы безопасности.
Моделирование угроз - это командная работа, включающая владельцев продуктов, архитекторов, чемпионов по безопасности и тестировщиков безопасности. На этом уровне зрелости следует ознакомить команды и заинтересованные стороны с моделированием угроз, чтобы повысить осведомленность о безопасности и создать общее видение безопасности системы.
На данном уровне зрелости вы проводите моделирование угроз ситуативно для приложений с высоким уровнем риска и используете простые чек-листы угроз, такие как STRIDE. Избегайте длительных семинаров и чрезмерно подробных списков малозначимых угроз. Выполняйте моделирование угроз итеративно, чтобы соответствовать agile-парадигмам разработки. Если вы добавляете новую функциональность в существующее приложение, рассматривайте только новые функции, а не пытайтесь охватить весь функционал. Хорошей отправной точкой являются существующие диаграммы, которые вы аннотируете во время семинаров. Всегда сохраняйте результаты обсуждения моделирования угроз для последующего использования.
Важнейшим инструментом для начала моделирования угроз является доска, смартборд или лист бумаги. Стремитесь к повышению осведомленности о безопасности, простоте процесса и достижению практических результатов, которые вы согласуете со своей командой.
</t>
        </r>
      </text>
    </comment>
    <comment ref="I70" authorId="0">
      <text>
        <r>
          <rPr>
            <sz val="10"/>
            <rFont val="Arial"/>
            <family val="2"/>
            <charset val="204"/>
          </rPr>
          <t xml:space="preserve">&lt;анонимный&gt;:
</t>
        </r>
        <r>
          <rPr>
            <sz val="9"/>
            <rFont val="Tahoma"/>
            <family val="0"/>
            <charset val="1"/>
          </rPr>
          <t xml:space="preserve">Используйте стандартизированную методологию моделирования угроз для своей организации и согласуйте ее с уровнями риска приложений. Подумайте о том, как поддержать масштабирование моделирования угроз в рамках всей организации.
Обучите своих архитекторов, чемпионов по безопасности и других заинтересованных лиц тому, как проводить практическое моделирование угроз. Моделирование угроз требует понимания, четких сценариев и шаблонов, примеров для конкретной организации, а также опыта, который трудно автоматизировать.
Методология моделирования угроз включает в себя, как минимум, составление диаграмм, идентификацию угроз, устранение недостатков проектирования и проверку артефактов модели угроз (активы, угрозы, меры защиты). Диаграмма вашей модели угроз позволяет детально понять окружение и механику приложения. Вы обнаруживаете угрозы для своего приложения с помощью чек-листов, таких как STRIDE, или более специфических для организации угроз. Для выявленных недостатков архитектуры (ранжированных по степени риска для вашей организации) вы добавляете компенсирующие меры защиты, чтобы поддержать заинтересованные стороны в борьбе с конкретными угрозами. Определите, что вызывает обновление модели угроз, например, изменение технологии или развертывание приложения в новой среде.
Передайте результаты моделирования угроз в процесс управления дефектами для принятия адекватных последующих мер. Зафиксируйте артефакты моделирования угроз с помощью инструментов, которые используются командами разработчиков приложений.
</t>
        </r>
      </text>
    </comment>
    <comment ref="I72" authorId="0">
      <text>
        <r>
          <rPr>
            <sz val="10"/>
            <rFont val="Arial"/>
            <family val="2"/>
            <charset val="204"/>
          </rPr>
          <t xml:space="preserve">&lt;анонимный&gt;:
</t>
        </r>
        <r>
          <rPr>
            <sz val="9"/>
            <rFont val="Tahoma"/>
            <family val="0"/>
            <charset val="1"/>
          </rPr>
          <t xml:space="preserve">Моделирование угроз встроено в SDLC и стало частью культуры безопасности разработчиков. На основе моделей угроз организации создаются и совершенствуются многократно используемые шаблоны рисков, включающие библиотеки связанных угроз, недостатки проектирования и меры по снижению уровня безопасности. Вы регулярно (например, раз в год) пересматриваете существующие модели угроз, чтобы убедиться в отсутствии новых угроз, актуальных для ваших приложений.
Вы оптимизируете методологию моделирования угроз. Вы фиксируете опыт, извлеченный из моделей угроз, и используете его для улучшения методологии моделирования угроз. Вы анализируете категории угроз, актуальные для вашей организации, и соответствующим образом обновляете свою методологию. Время от времени вы самостоятельно оцениваете качество своих моделей угроз.
Вы автоматизируете отдельные части процесса моделирования угроз с помощью инструментов моделирования угроз. Вы интегрируете средства моделирования угроз с другими инструментами безопасности, такими как средства проверки безопасности и средства отслеживания рисков. Вы рассматриваете практику "моделирования угроз как код" для интеграции артефактов моделирования угроз (активы, угрозы, меры защиты) в код приложения.
</t>
        </r>
      </text>
    </comment>
    <comment ref="I75" authorId="0">
      <text>
        <r>
          <rPr>
            <sz val="10"/>
            <rFont val="Arial"/>
            <family val="2"/>
            <charset val="204"/>
          </rPr>
          <t xml:space="preserve">&lt;анонимный&gt;:
</t>
        </r>
        <r>
          <rPr>
            <sz val="9"/>
            <rFont val="Tahoma"/>
            <family val="0"/>
            <charset val="1"/>
          </rPr>
          <t xml:space="preserve">Проведите анализ функциональных требований к программному проекту. Определите соответствующие требования безопасности (т. е. ожидания) для этой функциональности, исходя из желаемой конфиденциальности, целостности или доступности услуг или данных, предлагаемых программным проектом. Требования определяют цель (например, "персональные данные для процесса регистрации должны передаваться и храниться безопасно"), но не фактические меры для достижения цели (например, "использовать TLSv1.2 для безопасной передачи").
В то же время рассмотрите функциональность с точки зрения злоумышленника, чтобы понять, как она может быть использована не по назначению. Таким образом, вы сможете определить дополнительные требования к защите для данного программного проекта.
Цели безопасности могут относиться к конкретным функциям безопасности, которые необходимо добавить в приложение (например, "Идентифицировать пользователя приложения в любое время"), или к общему качеству и поведению приложения (например, "Обеспечить надлежащую защиту персональных данных при передаче"), что не обязательно приведет к появлению новой функциональности. Следуйте передовому опыту написания требований безопасности. Они должны быть конкретными, измеримыми, выполнимыми, актуальными и ограниченными по времени (SMART). Остерегайтесь добавления слишком общих требований, не относящихся к рассматриваемому приложению (например, "Приложение должно защищать от OWASP Top 10"). Хотя они могут быть верными, они не добавляют ценности обсуждению.
</t>
        </r>
      </text>
    </comment>
    <comment ref="I77" authorId="0">
      <text>
        <r>
          <rPr>
            <sz val="10"/>
            <rFont val="Arial"/>
            <family val="2"/>
            <charset val="204"/>
          </rPr>
          <t xml:space="preserve">&lt;анонимный&gt;:
</t>
        </r>
        <r>
          <rPr>
            <sz val="9"/>
            <rFont val="Tahoma"/>
            <family val="0"/>
            <charset val="1"/>
          </rPr>
          <t xml:space="preserve">Требования безопасности могут исходить из других источников, включая политики и законодательство, известные проблемы в приложении, а также аналитические данные, полученные на основе показателей и обратной связи. На этом уровне необходимо обеспечить более систематическое выявление требований путем анализа различных источнико. Убедитесь, что из этих источников поступает соответствующая информация, которая поможет выявить требования. Например, организуйте собеседования или мозговые штурмы (например, в случае политики и законодательства), проанализируйте исторические журналы или системы уязвимостей.
Используйте структурированное описание требований безопасности для разных приложений и соответствующий формализм, который хорошо сочетается с тем, как вы определяете другие (функциональные) требования для проекта. Это может означать, например, расширение аналитических документов, написание пользовательских историй и т.д.
Когда требования определены, важно убедиться, что они учитываются при разработке продукта. Создайте механизм, стимулирующий или вынуждающий проектные команды выполнять эти требования в продукте. Например, снабдите требования комментариями с указанием приоритетов или повлияйте на обработку требований, чтобы обеспечить достаточный уровень безопасности (при этом соблюдая баланс с другими нефункциональными требованиями).
</t>
        </r>
      </text>
    </comment>
    <comment ref="I79" authorId="0">
      <text>
        <r>
          <rPr>
            <sz val="10"/>
            <rFont val="Arial"/>
            <family val="2"/>
            <charset val="204"/>
          </rPr>
          <t xml:space="preserve">&lt;анонимный&gt;:
</t>
        </r>
        <r>
          <rPr>
            <sz val="9"/>
            <rFont val="Tahoma"/>
            <family val="0"/>
            <charset val="1"/>
          </rPr>
          <t xml:space="preserve">Разработайте структуру требований безопасности, чтобы помочь командам разработать необходимый им набор требований для своего проекта. Фреймворк учитывает различные типы требований и источники требований. Он должен быть адаптирован к привычкам и культуре организации и обеспечивать эффективную методологию и руководство по выявлению и формированию требований.
Фреймворк помогает проектным командам повысить эффективность разработки требований. Он может обеспечить классификацию общих требований и набор требований, которые можно использовать повторно. Хотя бездумное копирование неэффективно, само наличие потенциально значимых требований, которые можно пообсуждать, часто является продуктивным.
Фреймворк также дает четкие указания по качеству требований и формализует способы их описания. Например, для пользовательских историй в конкретных рекомендациях может быть указано, что следует указывать в определениях "сделано", "готово", описании истории и критериях приемки.
</t>
        </r>
      </text>
    </comment>
    <comment ref="I82" authorId="0">
      <text>
        <r>
          <rPr>
            <sz val="10"/>
            <rFont val="Arial"/>
            <family val="2"/>
            <charset val="204"/>
          </rPr>
          <t xml:space="preserve">&lt;анонимный&gt;:
</t>
        </r>
        <r>
          <rPr>
            <sz val="9"/>
            <rFont val="Tahoma"/>
            <family val="0"/>
            <charset val="1"/>
          </rPr>
          <t xml:space="preserve">Компетенции и привычки в области безопасности внешних поставщиков, участвующих в разработке вашего ПО, могут оказать значительное влияние на уровень безопасности конечного продукта. Поэтому важно знать и оценивать своих поставщиков с этой точки зрения.
Проведите оценку поставщиков, чтобы понять их сильные и слабые стороны. Используйте базовый контрольный список или проведите интервью, чтобы изучить их типичные методы работы и поставки. Это даст вам представление о том, как они организуют свою работу, и позволит оценить, нужно ли принимать дополнительные меры для снижения потенциальных рисков. В идеале следует поговорить с представителями разных ролей в организации или даже организовать небольшую оценку зрелости для этой цели. Сильные поставщики будут иметь собственную программу обеспечения безопасности ПО и смогут ответить на большинство ваших вопросов. Если у поставщиков слабые компетенции в области безопасности ПО, обсудите с ними, как и в каком объеме они планируют работать над этим, и оцените, достаточно ли этого для вашей организации. Возможно, поставщик ПО работает над проектом с низким уровнем риска, но все может измениться.
Важно, чтобы ваши поставщики понимали и согласовывали риск-аппетит и могли выполнять ваши требования в этой области. Четко определите, чего вы от них ожидаете, и обсудите это.
</t>
        </r>
      </text>
    </comment>
    <comment ref="I84" authorId="0">
      <text>
        <r>
          <rPr>
            <sz val="10"/>
            <rFont val="Arial"/>
            <family val="2"/>
            <charset val="204"/>
          </rPr>
          <t xml:space="preserve">&lt;анонимный&gt;:
</t>
        </r>
        <r>
          <rPr>
            <sz val="9"/>
            <rFont val="Tahoma"/>
            <family val="0"/>
            <charset val="1"/>
          </rPr>
          <t xml:space="preserve">Повысьте свою уверенность в способности поставщиков обеспечить безопасность ПО. Обсудите конкретные обязанности и ожидания от поставщиков и своей организации и заключите договор с поставщиком. Обязанности могут представлять собой конкретные требования к качеству или конкретные задачи, а минимальный объем услуг может быть подробно описан в соглашении об уровне обслуживания (SLA). В качестве примера требований к качеству можно привести то, что они будут поставлять ПО, защищенное от угроз OWASP Top 10, а в случае обнаружения проблем они будут устранены. В качестве примера задания можно привести выполнение постоянного статического анализа кода или проведение независимого теста на проникновение перед выпуском крупного релиза. В соглашении оговариваются обязательства и предельные суммы на случай возникновения важных проблем.
После того как вы внедрите это для нескольких поставщиков, выработайте стандартное соглашение для поставщиков, которое станет основой для ваших переговоров. Вы можете отклоняться от этого стандартного соглашения в каждом конкретном случае, но оно поможет вам не упустить важные темы.
</t>
        </r>
      </text>
    </comment>
    <comment ref="I89" authorId="0">
      <text>
        <r>
          <rPr>
            <sz val="10"/>
            <rFont val="Arial"/>
            <family val="2"/>
            <charset val="204"/>
          </rPr>
          <t xml:space="preserve">&lt;анонимный&gt;:
</t>
        </r>
        <r>
          <rPr>
            <sz val="9"/>
            <rFont val="Tahoma"/>
            <family val="0"/>
            <charset val="1"/>
          </rPr>
          <t xml:space="preserve">Во время проектирования команда разработки использует короткий чек-лист принципов безопасности. Как правило, принципы безопасности включают в себя эшелонированную защиту, защиту слабого звена, использование безопасных настроек по умолчанию, возможности по упрощению архитектуры, безопасный отказ, баланс безопасности и удобства использования, выяснение наименьших необходимых привилегий, избегание безопасности путем неясности и т. д.
Для взаимодействий на периметре команда рассматривает каждый принцип в контексте всей системы и определяет функции, которые можно добавить для усиления безопасности на каждом взаимодействии. Ограничьте их так, чтобы они требовали лишь небольших дополнительных усилий сверх обычных затрат на реализацию функциональных требований. Отметьте все, что больше, и запланируйте это на будущие релизы.
Перед этим процессом проведите обучение всех участников команды разработки по вопросам безопасности, а также привлеките более подкованных в вопросах безопасности сотрудников для помощи в принятии проектных решений.
</t>
        </r>
      </text>
    </comment>
  </commentList>
</comments>
</file>

<file path=xl/sharedStrings.xml><?xml version="1.0" encoding="utf-8"?>
<sst xmlns="http://schemas.openxmlformats.org/spreadsheetml/2006/main" count="1337" uniqueCount="535">
  <si>
    <t xml:space="preserve">OWASP Software Assurance Maturity Model (SAMM) </t>
  </si>
  <si>
    <t xml:space="preserve">Version:</t>
  </si>
  <si>
    <t xml:space="preserve">2.0</t>
  </si>
  <si>
    <t xml:space="preserve">Description:</t>
  </si>
  <si>
    <t xml:space="preserve">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</si>
  <si>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 xml:space="preserve">License:</t>
  </si>
  <si>
    <t xml:space="preserve">Creative Commons Attribution-ShareAlike 4.0 License</t>
  </si>
  <si>
    <t xml:space="preserve">This work is licensed under the Creative Commons Attribution-Share Alike 3.0 License. To view a copy of this license, visit http://creativecommons.org/licenses/by-sa/3.0/legalcode; or, (b) send a letter to Creative Commons, 171 2nd Street, Suite 300, San Francisco, California, 94105, USA.</t>
  </si>
  <si>
    <t xml:space="preserve">Element:</t>
  </si>
  <si>
    <t xml:space="preserve">Toolbox for v2.0</t>
  </si>
  <si>
    <t xml:space="preserve">Authors:</t>
  </si>
  <si>
    <t xml:space="preserve">Yan Kravchenko</t>
  </si>
  <si>
    <t xml:space="preserve">Contributors:</t>
  </si>
  <si>
    <t xml:space="preserve">The SAMM project team</t>
  </si>
  <si>
    <t xml:space="preserve">Toolbox for v1.5</t>
  </si>
  <si>
    <t xml:space="preserve">Brian Glas</t>
  </si>
  <si>
    <t xml:space="preserve">Roadmap Chart Template v1.0</t>
  </si>
  <si>
    <t xml:space="preserve">Author:</t>
  </si>
  <si>
    <t xml:space="preserve">Colin Watson</t>
  </si>
  <si>
    <t xml:space="preserve">Aidan Lynch</t>
  </si>
  <si>
    <t xml:space="preserve">Interview Template v1.0</t>
  </si>
  <si>
    <t xml:space="preserve">Author(s):</t>
  </si>
  <si>
    <t xml:space="preserve">Nick Coblentz, Eoin Keary, and Seba Deleersnyder</t>
  </si>
  <si>
    <t xml:space="preserve">SAMM</t>
  </si>
  <si>
    <t xml:space="preserve">The Software Assurance Maturity Model (SAMM) was created by Pravir Chandra and is now an Open Web Application Security Project (OWASP) project.</t>
  </si>
  <si>
    <t xml:space="preserve">SAMM is licensed under the Creative Commons Attribution-Share Alike 4.0 License</t>
  </si>
  <si>
    <t xml:space="preserve">https://owaspsamm.org/</t>
  </si>
  <si>
    <t xml:space="preserve">Инструкция</t>
  </si>
  <si>
    <t xml:space="preserve">Опросите команду по списку приведенных ниже вопросов, сгруппированных по бизнес-функциям и практикам безопасности SAMM.</t>
  </si>
  <si>
    <t xml:space="preserve">Выберите наиболее подходящий вариант из выпадающего списка в столбце Ответ.</t>
  </si>
  <si>
    <t xml:space="preserve">При необходимости запишите дополнительную информацию, например, что как и почему, в столбце Артефакты.</t>
  </si>
  <si>
    <t xml:space="preserve">Формулы в скрытых столбцах F-H подсчитают баллы и при необходимости обновят поля Оценка и другие листы.</t>
  </si>
  <si>
    <t xml:space="preserve">После ответа на все вопросы, перейдите к листу Scorecard и следуйте инструкциям.</t>
  </si>
  <si>
    <t xml:space="preserve">Организация:</t>
  </si>
  <si>
    <t xml:space="preserve">Трайб/команда:</t>
  </si>
  <si>
    <t xml:space="preserve">Дата проведения:</t>
  </si>
  <si>
    <t xml:space="preserve">Руководитель:</t>
  </si>
  <si>
    <t xml:space="preserve">Участники опроса:</t>
  </si>
  <si>
    <t xml:space="preserve">Управление</t>
  </si>
  <si>
    <t xml:space="preserve">Направление</t>
  </si>
  <si>
    <t xml:space="preserve">Уровень</t>
  </si>
  <si>
    <t xml:space="preserve">Стратегия и показатели</t>
  </si>
  <si>
    <t xml:space="preserve">Ответ</t>
  </si>
  <si>
    <t xml:space="preserve">Артефакты</t>
  </si>
  <si>
    <t xml:space="preserve">Оценка</t>
  </si>
  <si>
    <t xml:space="preserve">G-SM-A-1-1</t>
  </si>
  <si>
    <t xml:space="preserve">G-SM-A-2-1</t>
  </si>
  <si>
    <t xml:space="preserve">G-SM-A-3-1</t>
  </si>
  <si>
    <t xml:space="preserve">G-SM-B-1-1</t>
  </si>
  <si>
    <t xml:space="preserve">G-SM-B-2-1</t>
  </si>
  <si>
    <t xml:space="preserve">G-SM-B-3-1</t>
  </si>
  <si>
    <t xml:space="preserve">Политики и соответствие требованиям</t>
  </si>
  <si>
    <t xml:space="preserve">G-PC-A-1-1</t>
  </si>
  <si>
    <t xml:space="preserve">G-PC-A-2-1</t>
  </si>
  <si>
    <t xml:space="preserve">G-PC-A-3-1</t>
  </si>
  <si>
    <t xml:space="preserve">G-PC-B-1-1</t>
  </si>
  <si>
    <t xml:space="preserve">G-PC-B-2-1</t>
  </si>
  <si>
    <t xml:space="preserve">G-PC-B-3-1</t>
  </si>
  <si>
    <t xml:space="preserve">Обучение и рекомендации</t>
  </si>
  <si>
    <t xml:space="preserve">G-EG-A-1-1</t>
  </si>
  <si>
    <t xml:space="preserve">G-EG-A-2-1</t>
  </si>
  <si>
    <t xml:space="preserve">G-EG-A-3-1</t>
  </si>
  <si>
    <t xml:space="preserve">G-EG-B-1-1</t>
  </si>
  <si>
    <t xml:space="preserve">G-EG-B-2-1</t>
  </si>
  <si>
    <t xml:space="preserve">G-EG-B-3-1</t>
  </si>
  <si>
    <t xml:space="preserve">Проектирование</t>
  </si>
  <si>
    <t xml:space="preserve">Определение угроз</t>
  </si>
  <si>
    <t xml:space="preserve">D-TA-A-1-1</t>
  </si>
  <si>
    <t xml:space="preserve">D-TA-A-2-1</t>
  </si>
  <si>
    <t xml:space="preserve">D-TA-A-3-1</t>
  </si>
  <si>
    <t xml:space="preserve">D-TA-B-1-1</t>
  </si>
  <si>
    <t xml:space="preserve">D-TA-B-2-1</t>
  </si>
  <si>
    <t xml:space="preserve">D-TA-B-3-1</t>
  </si>
  <si>
    <t xml:space="preserve">Требования безопасности</t>
  </si>
  <si>
    <t xml:space="preserve">D-SR-A-1-1</t>
  </si>
  <si>
    <t xml:space="preserve">D-SR-A-2-1</t>
  </si>
  <si>
    <t xml:space="preserve">D-SR-A-3-1</t>
  </si>
  <si>
    <t xml:space="preserve">D-SR-B-1-1</t>
  </si>
  <si>
    <t xml:space="preserve">D-SR-B-2-1</t>
  </si>
  <si>
    <t xml:space="preserve">D-SR-B-3-1</t>
  </si>
  <si>
    <t xml:space="preserve">Безопасная архитектура</t>
  </si>
  <si>
    <t xml:space="preserve">D-SA-A-1-1</t>
  </si>
  <si>
    <t xml:space="preserve">D-SA-A-2-1</t>
  </si>
  <si>
    <t xml:space="preserve">D-SA-A-3-1</t>
  </si>
  <si>
    <t xml:space="preserve">D-SA-B-1-1</t>
  </si>
  <si>
    <t xml:space="preserve">D-SA-B-2-1</t>
  </si>
  <si>
    <t xml:space="preserve">D-SA-B-3-1</t>
  </si>
  <si>
    <t xml:space="preserve">Внедрение</t>
  </si>
  <si>
    <t xml:space="preserve">Безопасная сборка</t>
  </si>
  <si>
    <t xml:space="preserve">I-SB-A-1-1</t>
  </si>
  <si>
    <t xml:space="preserve">I-SB-A-2-1</t>
  </si>
  <si>
    <t xml:space="preserve">I-SB-A-3-1</t>
  </si>
  <si>
    <t xml:space="preserve">I-SB-B-1-1</t>
  </si>
  <si>
    <t xml:space="preserve">I-SB-B-2-1</t>
  </si>
  <si>
    <t xml:space="preserve">I-SB-B-3-1</t>
  </si>
  <si>
    <t xml:space="preserve">Безопасное развёртывание</t>
  </si>
  <si>
    <t xml:space="preserve">I-SD-A-1-1</t>
  </si>
  <si>
    <t xml:space="preserve">I-SD-A-2-1</t>
  </si>
  <si>
    <t xml:space="preserve">I-SD-A-3-1</t>
  </si>
  <si>
    <t xml:space="preserve">I-SD-B-1-1</t>
  </si>
  <si>
    <t xml:space="preserve">I-SD-B-2-1</t>
  </si>
  <si>
    <t xml:space="preserve">I-SD-B-3-1</t>
  </si>
  <si>
    <t xml:space="preserve">Управление дефектами</t>
  </si>
  <si>
    <t xml:space="preserve">I-DM-A-1-1</t>
  </si>
  <si>
    <t xml:space="preserve">I-DM-A-2-1</t>
  </si>
  <si>
    <t xml:space="preserve">I-DM-A-3-1</t>
  </si>
  <si>
    <t xml:space="preserve">I-DM-B-1-1</t>
  </si>
  <si>
    <t xml:space="preserve">I-DM-B-2-1</t>
  </si>
  <si>
    <t xml:space="preserve">I-DM-B-3-1</t>
  </si>
  <si>
    <t xml:space="preserve">Верификация</t>
  </si>
  <si>
    <t xml:space="preserve">Анализ архитектуры</t>
  </si>
  <si>
    <t xml:space="preserve">V-AA-A-1-1</t>
  </si>
  <si>
    <t xml:space="preserve">V-AA-A-2-1</t>
  </si>
  <si>
    <t xml:space="preserve">V-AA-A-3-1</t>
  </si>
  <si>
    <t xml:space="preserve">V-AA-B-1-1</t>
  </si>
  <si>
    <t xml:space="preserve">V-AA-B-2-1</t>
  </si>
  <si>
    <t xml:space="preserve">V-AA-B-3-1</t>
  </si>
  <si>
    <t xml:space="preserve">Тестирование на основе требований</t>
  </si>
  <si>
    <t xml:space="preserve">V-RT-A-1-1</t>
  </si>
  <si>
    <t xml:space="preserve">V-RT-A-2-1</t>
  </si>
  <si>
    <t xml:space="preserve">V-RT-A-3-1</t>
  </si>
  <si>
    <t xml:space="preserve">V-RT-B-1-1</t>
  </si>
  <si>
    <t xml:space="preserve">V-RT-B-2-1</t>
  </si>
  <si>
    <t xml:space="preserve">V-RT-B-3-1</t>
  </si>
  <si>
    <t xml:space="preserve">Оценка защищённости</t>
  </si>
  <si>
    <t xml:space="preserve">V-ST-A-1-1</t>
  </si>
  <si>
    <t xml:space="preserve">V-ST-A-2-1</t>
  </si>
  <si>
    <t xml:space="preserve">V-ST-A-3-1</t>
  </si>
  <si>
    <t xml:space="preserve">V-ST-B-1-1</t>
  </si>
  <si>
    <t xml:space="preserve">V-ST-B-2-1</t>
  </si>
  <si>
    <t xml:space="preserve">V-ST-B-3-1</t>
  </si>
  <si>
    <t xml:space="preserve">Эксплуатация</t>
  </si>
  <si>
    <t xml:space="preserve">Управление инцидентами</t>
  </si>
  <si>
    <t xml:space="preserve">O-IM-A-1-1</t>
  </si>
  <si>
    <t xml:space="preserve">O-IM-A-2-1</t>
  </si>
  <si>
    <t xml:space="preserve">O-IM-A-3-1</t>
  </si>
  <si>
    <t xml:space="preserve">O-IM-B-1-1</t>
  </si>
  <si>
    <t xml:space="preserve">O-IM-B-2-1</t>
  </si>
  <si>
    <t xml:space="preserve">O-IM-B-3-1</t>
  </si>
  <si>
    <t xml:space="preserve">Управление средой</t>
  </si>
  <si>
    <t xml:space="preserve">O-EM-A-1-1</t>
  </si>
  <si>
    <t xml:space="preserve">O-EM-A-2-1</t>
  </si>
  <si>
    <t xml:space="preserve">O-EM-A-3-1</t>
  </si>
  <si>
    <t xml:space="preserve">O-EM-B-1-1</t>
  </si>
  <si>
    <t xml:space="preserve">O-EM-B-2-1</t>
  </si>
  <si>
    <t xml:space="preserve">O-EM-B-3-1</t>
  </si>
  <si>
    <t xml:space="preserve">Управление эксплуатацией</t>
  </si>
  <si>
    <t xml:space="preserve">O-OM-A-1-1</t>
  </si>
  <si>
    <t xml:space="preserve">O-OM-A-2-1</t>
  </si>
  <si>
    <t xml:space="preserve">O-OM-A-3-1</t>
  </si>
  <si>
    <t xml:space="preserve">O-OM-B-1-1</t>
  </si>
  <si>
    <t xml:space="preserve">O-OM-B-2-1</t>
  </si>
  <si>
    <t xml:space="preserve">O-OM-B-3-1</t>
  </si>
  <si>
    <t xml:space="preserve">Примечания: 
Данные на этот лист переносятся из рабочих листов Interview и Roadmap и обновляются при изменении в соответствующих листах.  В основном эта таблица только для чтения, изменения следует вносить на листы Interview или Roadmap.</t>
  </si>
  <si>
    <t xml:space="preserve">Текущий уровень зрелости</t>
  </si>
  <si>
    <t xml:space="preserve">Бизнес-функции</t>
  </si>
  <si>
    <t xml:space="preserve">Практика безопасности</t>
  </si>
  <si>
    <t xml:space="preserve">Translated Value</t>
  </si>
  <si>
    <t xml:space="preserve">Итого</t>
  </si>
  <si>
    <t xml:space="preserve">Уровень зрелости на этапе 1</t>
  </si>
  <si>
    <t xml:space="preserve">Уровень зрелости на этапе 2</t>
  </si>
  <si>
    <t xml:space="preserve">Уровень зрелости на этапе 3</t>
  </si>
  <si>
    <t xml:space="preserve">Уровень зрелости на этапе 4</t>
  </si>
  <si>
    <t xml:space="preserve">При необходимости запишите дополнительную информацию, например, как и почему, в столбце Артефакты.</t>
  </si>
  <si>
    <t xml:space="preserve">Сейчас</t>
  </si>
  <si>
    <t xml:space="preserve">Этап I</t>
  </si>
  <si>
    <t xml:space="preserve">Этап II</t>
  </si>
  <si>
    <t xml:space="preserve">Этап III</t>
  </si>
  <si>
    <t xml:space="preserve">Этап IV</t>
  </si>
  <si>
    <t xml:space="preserve">Примечания: 
Данные на этот лист автоматически переносятся из листов Interview и Roadmap и автоматически обновляются при изменении в соответствующих листах.
В основном эта таблица только для чтения, изменения следует вносить на листах Interview или Roadmap.</t>
  </si>
  <si>
    <t xml:space="preserve">Дорожная карта Software Assurance Maturity Model</t>
  </si>
  <si>
    <t xml:space="preserve">Исходные данные</t>
  </si>
  <si>
    <t xml:space="preserve">Как есть</t>
  </si>
  <si>
    <t xml:space="preserve">Как должно быть</t>
  </si>
  <si>
    <t xml:space="preserve">Практика безопасности/Этап</t>
  </si>
  <si>
    <t xml:space="preserve">Начало</t>
  </si>
  <si>
    <t xml:space="preserve">Этап 1</t>
  </si>
  <si>
    <t xml:space="preserve">После 1</t>
  </si>
  <si>
    <t xml:space="preserve">Этап 2</t>
  </si>
  <si>
    <t xml:space="preserve">После 2</t>
  </si>
  <si>
    <t xml:space="preserve">Этап 3</t>
  </si>
  <si>
    <t xml:space="preserve">После 3</t>
  </si>
  <si>
    <t xml:space="preserve">Этап 4</t>
  </si>
  <si>
    <t xml:space="preserve">После 4</t>
  </si>
  <si>
    <t xml:space="preserve">Несоответствие</t>
  </si>
  <si>
    <t xml:space="preserve">Прогресс SAMM:</t>
  </si>
  <si>
    <t xml:space="preserve">Действующие уровни зрелости</t>
  </si>
  <si>
    <t xml:space="preserve">Примечания: 
Данные в этом листе используются для заполнения листов Interview и Roadmap и содержат ответы и значения.   
Пожалуйста, не вносите изменения, не понимая потенциального влияния на модель SAMM, поскольку это приведет к изменению модели оценки. Сейчас есть семь категорий ответов, цвета/цифры в столбце I указывают на то, какие вопросы в какой бизнес-функции используют данную конкретную категорию ответов.</t>
  </si>
  <si>
    <t xml:space="preserve">Шкала оценки</t>
  </si>
  <si>
    <t xml:space="preserve">Да</t>
  </si>
  <si>
    <t xml:space="preserve">A</t>
  </si>
  <si>
    <t xml:space="preserve">Нет</t>
  </si>
  <si>
    <t xml:space="preserve">2+</t>
  </si>
  <si>
    <t xml:space="preserve">Да, ей меньше года</t>
  </si>
  <si>
    <t xml:space="preserve">Да, ей уже несколько лет</t>
  </si>
  <si>
    <t xml:space="preserve">1+</t>
  </si>
  <si>
    <t xml:space="preserve">Да, это довольно развитая программа</t>
  </si>
  <si>
    <t xml:space="preserve">0+</t>
  </si>
  <si>
    <t xml:space="preserve">B</t>
  </si>
  <si>
    <t xml:space="preserve">2,3,6,9</t>
  </si>
  <si>
    <t xml:space="preserve">Да, некоторые в курсе</t>
  </si>
  <si>
    <t xml:space="preserve">4,15</t>
  </si>
  <si>
    <t xml:space="preserve">Да, примерно половина в курсе</t>
  </si>
  <si>
    <t xml:space="preserve">1,3,5,12</t>
  </si>
  <si>
    <t xml:space="preserve">Да, большинство в курсе</t>
  </si>
  <si>
    <t xml:space="preserve">C</t>
  </si>
  <si>
    <t xml:space="preserve">4,5,7,12,13,14,16,17,18</t>
  </si>
  <si>
    <t xml:space="preserve">1,2,3,6,7,8,10,11,12,15,19</t>
  </si>
  <si>
    <t xml:space="preserve">Да, немного</t>
  </si>
  <si>
    <t xml:space="preserve">1,2,3,5,8,10,13,14,17,18</t>
  </si>
  <si>
    <t xml:space="preserve">Да, по крайней мере, половина</t>
  </si>
  <si>
    <t xml:space="preserve">6,7,9,11,14,15,16,17</t>
  </si>
  <si>
    <t xml:space="preserve">Да, большинство</t>
  </si>
  <si>
    <t xml:space="preserve">D</t>
  </si>
  <si>
    <t xml:space="preserve">8,15,20</t>
  </si>
  <si>
    <t xml:space="preserve">Да, мы это делали как-то раз</t>
  </si>
  <si>
    <t xml:space="preserve">Да, мы делаем это раз в несколько лет</t>
  </si>
  <si>
    <t xml:space="preserve">Да, мы делаем это как минимум ежегодно</t>
  </si>
  <si>
    <t xml:space="preserve">E</t>
  </si>
  <si>
    <t xml:space="preserve">Нет, это неприменимо</t>
  </si>
  <si>
    <t xml:space="preserve">Да, от случая к случаю</t>
  </si>
  <si>
    <t xml:space="preserve">F</t>
  </si>
  <si>
    <t xml:space="preserve">11,19</t>
  </si>
  <si>
    <t xml:space="preserve">9,14,17</t>
  </si>
  <si>
    <t xml:space="preserve">Да, команды создают/проводят сами</t>
  </si>
  <si>
    <t xml:space="preserve">Да, есть стандартный список</t>
  </si>
  <si>
    <t xml:space="preserve">Да, встроен стандартный список</t>
  </si>
  <si>
    <t xml:space="preserve">G</t>
  </si>
  <si>
    <t xml:space="preserve">16,18</t>
  </si>
  <si>
    <t xml:space="preserve">Да, в отдельных направлениях бизнеса</t>
  </si>
  <si>
    <t xml:space="preserve">6,7,9,11,12,16,19</t>
  </si>
  <si>
    <t xml:space="preserve">Да, во всей организации</t>
  </si>
  <si>
    <t xml:space="preserve">4,8,10,13</t>
  </si>
  <si>
    <t xml:space="preserve">Да, обязательно во всей организации</t>
  </si>
  <si>
    <t xml:space="preserve">H</t>
  </si>
  <si>
    <t xml:space="preserve">ID</t>
  </si>
  <si>
    <t xml:space="preserve">Бизнес-функция</t>
  </si>
  <si>
    <t xml:space="preserve">Уровень зрелости</t>
  </si>
  <si>
    <t xml:space="preserve">Вопрос</t>
  </si>
  <si>
    <t xml:space="preserve">Пояснения</t>
  </si>
  <si>
    <t xml:space="preserve">Вариант ответа</t>
  </si>
  <si>
    <t xml:space="preserve">Архитектура безопасности</t>
  </si>
  <si>
    <t xml:space="preserve">Проектирование архитектуры</t>
  </si>
  <si>
    <t xml:space="preserve">Используют ли команды принципы безопасности при проектировании?</t>
  </si>
  <si>
    <t xml:space="preserve">У вас есть согласованный чек-лист принципов безопасности? 
Он размещён в известном Вам месте? 
Заинтересованные стороны знают и понимают принципы безопасности?</t>
  </si>
  <si>
    <t xml:space="preserve">Управление ИТ</t>
  </si>
  <si>
    <t xml:space="preserve">Анализируете ли вы значимые технологии, используемые при разработке с точки зрения безопасности?</t>
  </si>
  <si>
    <t xml:space="preserve">Вы знакомы с перечнем наиболее важных технологий, используемых при разработке каждого приложения и для его сопровождения? 
Вы определяете и отслеживаете технологические риски?  
Вы гарантируете, что уровень риска, связанный с этими технологиями, приемлем для вашей организации?</t>
  </si>
  <si>
    <t xml:space="preserve">Используете ли вы централизованные сервисы безопасности вашей организации при проектировании?</t>
  </si>
  <si>
    <t xml:space="preserve">Вам известен документированный список централизованных сервисов  безопасности, развернутых в вашей организации? 
Он доступен заинтересованным сторонам?</t>
  </si>
  <si>
    <t xml:space="preserve">Знаете ли вы о списке рекомендуемых в вашей организации технологий?</t>
  </si>
  <si>
    <t xml:space="preserve">Список основан на технологиях, используемых в организации?
Его рассматривают и утверждают архитекторы и разработчики?
Он доступен всем заинтересованным сторонам?
Список пересматривается и обновляется не реже одного раза в год?</t>
  </si>
  <si>
    <t xml:space="preserve">Известно ли вам об эталонной архитектуре и используете ли вы шаблоны проектирования?</t>
  </si>
  <si>
    <t xml:space="preserve">Вам известна одна или несколько утверждённых целевых архитектур, задокументированных и доступных заинтересованным лицам? 
Вы совершенствуете целевые архитектуры на основе обратной связи от коллег и лучших практик в отрасли? 
У вас есть набор компонентов, библиотек и инструментов для реализации эталонной (целевой) архитектуры?</t>
  </si>
  <si>
    <t xml:space="preserve">Кто-нибудь контролирует перечень используемых технологий?</t>
  </si>
  <si>
    <t xml:space="preserve">Вы регулярно отслеживаете приложения на предмет корректного использования рекомендуемых технологий?
Вы устраняете несоответствия по стеку технологий в соответствии с регламентирующими документами?
Вы принимаете меры, если количество таких нарушений выходит за рамки годовых целей?</t>
  </si>
  <si>
    <t xml:space="preserve">Требования к ПО</t>
  </si>
  <si>
    <t xml:space="preserve">Указывают ли команды требования к безопасности в процессе разработки?</t>
  </si>
  <si>
    <t xml:space="preserve">Команды формулируют требования к безопасности на основе функциональных требований, пожеланий бизнес-заказчиков и регламентирующих документов по кибербезопасности?
Требования к безопасности предотвращают конкретные угрозы и являются проверяемыми?
Требования к безопасности соответствуют политике безопасности?</t>
  </si>
  <si>
    <t xml:space="preserve">Безопасность поставщиков</t>
  </si>
  <si>
    <t xml:space="preserve">Анализируют ли заинтересованные лица совместную работу с вендорами и контрагентами на предмет требований и методологии обеспечения безопасности?</t>
  </si>
  <si>
    <t xml:space="preserve">Рассматриваются ли конкретные требования безопасности, процессы и меры защиты в соглашениях с третьими сторонами?  
У вас есть анкета, которая используется для оценки сильных и слабых сторон вендоров и контрагентов с точки зрения безопасности?</t>
  </si>
  <si>
    <t xml:space="preserve">Вы определяете, систематизируете и расставляете приоритеты в артефакты процесса сбора требований безопасности?</t>
  </si>
  <si>
    <t xml:space="preserve">Требования безопасности учитывают знания конкретной предметной области при применении политик и руководств по разработке продукта?
Эксперты предметной области участвуют в процессе определения требований?
Утверждён систематизированный перечень требований безопасности?
В команде разработки есть Security Champion, анализирующий требования и результаты их применения?</t>
  </si>
  <si>
    <t xml:space="preserve">Соблюдают ли контрагенты (вендоры) обязательства по обеспечению безопасности и показатели качества, предусмотренные соглашениями об уровне обслуживания, определенными организацией?</t>
  </si>
  <si>
    <t xml:space="preserve">Требования безопасности оговариваются с контрагентом (вендором) при заключении соглашений? 
Соглашения содержат конкретные рекомендации по устранению дефектов безопасности в оговоренные сроки? 
В организации существует типовое соглашение об ответственности сторон и уровнях обслуживания для основных процессов обеспечения безопасности с внешними организациями и подрядчиками? 
Вы измеряете ключевые показатели по взаимодействию с контрагентом (вендором)?</t>
  </si>
  <si>
    <t xml:space="preserve">Используете ли вы какой-либо стандарт для упрощения определения требований к безопасности?</t>
  </si>
  <si>
    <t xml:space="preserve">Проектным командам известна используемая система требований к безопасности? 
Система классифицирована по общим требованиям и требованиям, основанным на стандартах? 
Система даёт чёткие рекомендации по качеству требований и их описанию? 
Система позволяет адаптироваться под конкретные требования бизнеса?</t>
  </si>
  <si>
    <t xml:space="preserve">Соблюдают ли контрагенты (вендоры) стандартные меры защиты и используют ли они средства и процессы безопасной разработки программного обеспечения, используемые в организации?</t>
  </si>
  <si>
    <t xml:space="preserve">У контрагентов определён жизненный цикл безопасной разработки (Secure SDLC), включающий процессы безопасной сборки и развёртывания, управление дефектами и инцидентами, которые соответствуют используемым в вашей организации? 
Вы тестируете решения на предмет соответствия целям качества и безопасности перед каждым значимым релизом? 
Если типовые процессы тестирования недоступны, используются компенсирующие меры, такие как анализ состава ПО и независимый пентест?</t>
  </si>
  <si>
    <t xml:space="preserve">Оценка угроз</t>
  </si>
  <si>
    <t xml:space="preserve">Профиль риска приложения</t>
  </si>
  <si>
    <t xml:space="preserve">Классифицируете ли вы приложения по степени бизнес-риска на основе простого и заранее определенного набора вопросов?</t>
  </si>
  <si>
    <t xml:space="preserve">Существует утверждённая классификация рисков? 
Команда разработки понимает назначение этой классификации?  Классификация рисков охватывает критичные аспекты бизнес-рисков, с которыми сталкивается организация? 
В организации ведётся реестр рисков для используемых приложений?</t>
  </si>
  <si>
    <t xml:space="preserve">Моделирование угроз</t>
  </si>
  <si>
    <t xml:space="preserve">Выявляете ли вы недостатки архитектурного проектирования и устраняете ли их с помощью моделирования угроз?</t>
  </si>
  <si>
    <t xml:space="preserve">Вы проводите моделирование угроз для приложений с высоким уровнем риска?
Вы используете простые чек-листы угроз, такие как STRIDE/DREAD?
Вы сохраняете результаты модели угроз для последующего использования?</t>
  </si>
  <si>
    <t xml:space="preserve">Используете ли вы централизованные и количественно выраженные профили риска приложений для оценки бизнес-рисков?</t>
  </si>
  <si>
    <t xml:space="preserve">Профиль риска приложения соответствует стандарту управления киберрисками?  
Профиль риска приложения включает оценку воздействия на безопасность в целом и защиту информации в частности? 
Качество оценки профиля риска подтверждается вручную и/или автоматически? 
Профили риска приложений хранятся в централизованном реестре?</t>
  </si>
  <si>
    <t xml:space="preserve">Используете ли вы стандартную методологию, при оценке уровня риска приложений?</t>
  </si>
  <si>
    <t xml:space="preserve">Вы обучаете своих архитекторов, Security Champion и других заинтересованных лиц практическому моделированию угроз?  
Методология моделирования угроз включает в себя, по крайней мере, создание диаграмм моделей, идентификацию и приоритизацию угроз, устранение недостатков проектирования и проверку артефактов модели (активы, угрозы, меры защиты)? 
Изменения в приложении или бизнес-контексте инициируют пересмотр соответствующих моделей угроз? 
Артефакты моделирования угроз фиксируются с помощью инструментов, доступных командам разработки?</t>
  </si>
  <si>
    <t xml:space="preserve">Регулярно ли вы пересматриваете и обновляете профили риска для своих приложений?</t>
  </si>
  <si>
    <t xml:space="preserve">Стандарт управления киберрисками учитывает историю обратной связи  для улучшения методов оценки рисков? 
Значимые изменения в приложении или бизнес-контексте приводят к пересмотру соответствующих профилей риска?</t>
  </si>
  <si>
    <t xml:space="preserve">Регулярно ли вы пересматриваете и обновляете методологию моделирования угроз для своих приложений?</t>
  </si>
  <si>
    <t xml:space="preserve">Методология моделирования угроз учитывает историю обратной связи для её улучшения?  
Вы регулярно (например, раз в год) пересматриваете существующие модели, чтобы убедиться в отсутствии новых угроз, актуальных для ваших приложений? 
Вы автоматизируете процесс моделирования угроз с помощью соответствующих инструментов?</t>
  </si>
  <si>
    <t xml:space="preserve">Обучение и осведомлённость</t>
  </si>
  <si>
    <t xml:space="preserve">Требуете ли вы, чтобы те, кто занимается разработкой приложений, проходили обучение безопасному SDLC?</t>
  </si>
  <si>
    <t xml:space="preserve">Обучение - регулярное, последовательное и доступное всем, кто участвует в жизненном цикле разработки?  
Обучение включает в себя актуальные версии OWASP Top 10 по специализации обучающихся (web, mobile, API, LLM, etc.), и такие понятия, как наименьшие привилегии, эшелонированная защита, безопасность при отказах, функциональная замкнутость, управление сессиями и эргономика? 
Участие в программе обучения требует подписания или подтверждения со стороны обучающихся? 
Программа обучения обновлялась за последние 12 месяцев?  
Обучение входит в процесс адаптации новых сотрудников?</t>
  </si>
  <si>
    <t xml:space="preserve">Организация и культура</t>
  </si>
  <si>
    <t xml:space="preserve">Определили ли вы ответственного за безопасность (Security Champion) в каждой команде разработки?</t>
  </si>
  <si>
    <t xml:space="preserve">Security Champion проходят соответствующее обучение?  
Команды безопасности приложений и разработчики периодически получают от Security Champion информацию об общем состоянии инициатив в области безопасности и исправлении уязвимостей?  
Security Champion анализирует результаты внешнего тестирования перед добавлением задач в бэклог приложений?</t>
  </si>
  <si>
    <t xml:space="preserve">Адаптировано ли обучение под конкретные роли, такие как разработчик, тестировщик или Security Champion?</t>
  </si>
  <si>
    <t xml:space="preserve">Обучение включает все темы, входящие в первый уровень зрелости, а также более конкретные инструменты, методы и демонстрации?  Обучение является обязательным для всех работников, в т.ч. подрядчиков?  
Обучение включает в себя участие внутренних экспертов и обучаемых? 
Обучение включает демонстрацию инструментов и методов, разработанных своими силами? 
Вы учитываете обратную связь, чтобы улучшить и сделать более актуальным обучение в будущем?</t>
  </si>
  <si>
    <t xml:space="preserve">Есть ли в организации центр передового опыта по безопасности приложений (Secure Software Center of Excellence, SSCE)?</t>
  </si>
  <si>
    <t xml:space="preserve">У SSCE есть устав, определяющий его роль в организации?  
Команды разработки анализируют все значимые архитектурные изменения с помощью SSCE? 
SSCE публикует стандарты и руководства SDLC, связанные с безопасностью приложений? 
Продуктовые Security Champion отвечают за продвижение использования конкретных инструментов безопасности в командах?</t>
  </si>
  <si>
    <t xml:space="preserve">Используете ли вы систему управления обучением или её аналог для отслеживания процессов обучения и сертификации сотрудников?</t>
  </si>
  <si>
    <t xml:space="preserve">Система управления обучением (LMS) используется для отслеживания прохождения курсов обучения и сертификации? 
Обучение основано на внутренних стандартах, политиках и процедурах?  
Вы используете программы сертификации или учёт посещаемости для определения доступа к системам и ресурсам разработки?</t>
  </si>
  <si>
    <t xml:space="preserve">Существует ли единый портал, на котором разработчики и эксперты по безопасности приложений из разных команд и бизнес-подразделений могут общаться и обмениваться информацией?</t>
  </si>
  <si>
    <t xml:space="preserve">Организация поощряет использование единого портала различными командами и бизнес-подразделениями? 
Портал используется для получения своевременной информации, такой как уведомления об инцидентах безопасности, обновления инструментов, изменения архитектурных стандартов и другие связанные с этим объявления? 
Портал хорошо известен разработчикам и архитекторам как централизованное хранилище информации о безопасности приложений, специфичной для организации? 
Все материалы считаются постоянными и доступны для поиска?  
Портал предоставляет доступ к метрикам безопасности конкретного приложения?</t>
  </si>
  <si>
    <t xml:space="preserve">Соблюдение политик и регламентов</t>
  </si>
  <si>
    <t xml:space="preserve">Политики и стандарты</t>
  </si>
  <si>
    <t xml:space="preserve">Есть ли у вас общий набор политик и стандартов кибербезопасности, которые применяются во всей организации?</t>
  </si>
  <si>
    <t xml:space="preserve">Вы адаптировали существующие стандарты, соответствующие отрасли организации, с учетом особенностей предметной области? 
Ваши стандарты приведены в соответствие с вашими политиками и содержат рекомендации по внедрению конкретных технологий?</t>
  </si>
  <si>
    <t xml:space="preserve">Ссоответствие требованиям</t>
  </si>
  <si>
    <t xml:space="preserve">Есть ли у вас полное представление о ваших внешних обязательствах по соблюдению нормативно-правовых требований в области кибербезопасности?</t>
  </si>
  <si>
    <t xml:space="preserve">Вы определили все источники внешних обязательств по соблюдению нормативных требований в области кибербезопасности?  
Вы собрали и выверили обязательства по соблюдению нормативно-правовых требований из всех источников?</t>
  </si>
  <si>
    <t xml:space="preserve">Публикуете ли вы политики организации в виде тестовых сценариев или сборников процедур (run-books) для удобства интерпретации группами разработчиков?</t>
  </si>
  <si>
    <t xml:space="preserve">Вы создаете чек-листы и сценарии тестирования, где это применимо, в соответствии с требованиями политик и руководств по внедрению в соответствующих стандартах?  
Вы создаете версии, адаптированные к каждой методологии разработки и технологии, используемой организацией?</t>
  </si>
  <si>
    <t xml:space="preserve">Есть ли у вас стандартный набор требований безопасности и процедур их тестирования, учитывающих внешние обязательства организации по обеспечению соответствия требованиям?</t>
  </si>
  <si>
    <t xml:space="preserve">Вы сопоставляете каждое внешнее обязательство по соблюдению требований с чётко определённым списком требований к приложению? 
Вы определяете процедуры проверки, в том числе автоматизированные тесты, для проверки соответствия требованиям, связанным с соблюдением нормативно-правовых требований?</t>
  </si>
  <si>
    <t xml:space="preserve">Регулярно ли вы отчитываетесь о соответствии политикам и стандартам и используете ли вы эту информацию как руководство по улучшению соответствия?</t>
  </si>
  <si>
    <t xml:space="preserve">У вас есть процедуры (по возможности автоматизированные) для регулярного составления отчётов о соблюдении нормативных требований? 
Вы предоставляете отчёты о соответствии заинтересованным сторонам? 
Заинтересованные стороны используют эту информацию для выявления областей, требующих улучшения?</t>
  </si>
  <si>
    <t xml:space="preserve">Регулярно ли вы отчитываетесь о соблюдении внешних обязательств по соблюдению требований и используете ли эту информацию как руководство по устранению недостатков в соблюдении требований?</t>
  </si>
  <si>
    <t xml:space="preserve">У вас есть установленные, чётко определенные показатели соответствия? 
Вы регулярно измеряете и информируете о показателях соответствия приложений? 
Заинтересованные стороны используют эту информацию для выявления недостатков и расстановки приоритетов в работе по их устранению?</t>
  </si>
  <si>
    <t xml:space="preserve">Создавать и продвигать</t>
  </si>
  <si>
    <t xml:space="preserve">Понимаете ли вы, что такое аппетит к риску для ваших приложений в масштабах организации?</t>
  </si>
  <si>
    <t xml:space="preserve">Вы выясняете аппетит к риску у руководства вашей организации? 
Руководство проверяет и утверждает перечень киберрисков? 
Вы определяете основные бизнес- и технические угрозы для ваших активов и данных?
Вы документируете реестр рисков и храните его в известном месте?</t>
  </si>
  <si>
    <t xml:space="preserve">Измерять и совершенствовать</t>
  </si>
  <si>
    <t xml:space="preserve">Используете ли вы систему показателей для измерения эффективности и результативности программы безопасности приложений для всех приложений?</t>
  </si>
  <si>
    <t xml:space="preserve">Вы документируете все метрики, включая описание их источников, охват измерений и рекомендации по их применению при объяснении тенденций в безопасности приложений?  
Метрики включают в себя категории трудозатрат, результатов и среды окружения? 
Большинство метрик часто измеряются, их относительно просто и/или недорого собирать, и они выражаются в виде абсолютного числа или процента? 
Команды безопасности приложений и разработки публикуют метрики?</t>
  </si>
  <si>
    <t xml:space="preserve">Есть ли у вас стратегический план по обеспечению безопасности приложений, и используете ли вы его при принятии решений?</t>
  </si>
  <si>
    <t xml:space="preserve">План отражает бизнес-приоритеты организации и её аппетит к риску? 
План включает измеримые контрольные точки и бюджет? 
План согласуется с бизнес-факторами и рисками организации? 
План содержит дорожную карту для стратегических и тактических инициатив? 
У вас есть поддержка со стороны заинтересованных лиц, включая команды разработки?</t>
  </si>
  <si>
    <t xml:space="preserve">Определили ли вы ключевые показатели эффективности (KPI) на основе имеющихся метрик безопасности приложений?</t>
  </si>
  <si>
    <t xml:space="preserve">Вы определили KPI после того, как собрали достаточно информации для постановки реалистичных целей.  
Вы разработали KPI при поддержке руководства и команд, ответственных за безопасность приложений.
 KPI доступны командам разработки и включают в себя пороговые значения и рекомендации на случай, если командам потребуется предпринять какие-либо меры.  
Успех программы безопасности приложений чётко отслеживается по динамике KPI.</t>
  </si>
  <si>
    <t xml:space="preserve">Регулярно ли вы пересматриваете и обновляете стратегический план по обеспечению безопасности приложений?</t>
  </si>
  <si>
    <t xml:space="preserve">Вы пересматриваете и обновляете план в ответ на значимые изменения в бизнес-среде, организации или ее аппетита к риску?  
Этапы обновления плана включают его рассмотрение со всеми заинтересованными лицами и обновление бизнес-факторов и стратегий? 
Вы корректируете план и дорожную карту с учетом опыта по завершенным мероприятиям дорожной карты?  
Вы публикуете информацию о ходе выполнения пунктов дорожной карты, следя за тем, чтобы они были доступны всем заинтересованным лицам?</t>
  </si>
  <si>
    <t xml:space="preserve">Обновляете ли вы стратегию и дорожную карту безопасности приложений на основе показателей безопасности приложений и KPI?</t>
  </si>
  <si>
    <t xml:space="preserve">Как минимум раз в год вы пересматриваете KPI на предмет их эффективности и результативности? 
Большинство изменений в стратегии безопасности приложений вызывают изменения KPI и показателей безопасности приложений?</t>
  </si>
  <si>
    <t xml:space="preserve">Отслеживание дефектов</t>
  </si>
  <si>
    <t xml:space="preserve">Отслеживаете ли вы все известные дефекты безопасности?</t>
  </si>
  <si>
    <t xml:space="preserve">Вы можете легко найти информацию по экспертизе всех дефектов безопасности, влияющих на интересующее вас приложение? 
У вас есть, по крайней мере, простейшая схема классификации дефектов? 
Процесс учитывает стратегию обработки ложных срабатываний и повторяющихся дефектов?  
Система управления дефектами охватывает дефекты из различных источников и процессов?</t>
  </si>
  <si>
    <t xml:space="preserve">Метрики и обратная связь</t>
  </si>
  <si>
    <t xml:space="preserve">Применяете ли вы основные метрики о зарегистрированных дефектах безопасности для быстрого улучшения результатов?</t>
  </si>
  <si>
    <t xml:space="preserve">Вы проанализировали метрики хотя бы 1 раз за последний год?  
По крайней мере, основная информация об этой инициативе зафиксирована и доступна? 
Вы определили и провели по крайней мере одно мероприятие по быстрому улучшению метрик на основе этих данных?</t>
  </si>
  <si>
    <t xml:space="preserve">Проводите ли вы анализ состояния дефектов безопасности в организации?</t>
  </si>
  <si>
    <t xml:space="preserve">Единая схема оценки воздействия применяется ко всем дефектам в организации?  
Схема включает соглашения об уровне обслуживания для устранения определенных классов дефектов?  
Вы регулярно отчитываетесь о соблюдении соглашений об уровне обслуживания по дефектам?</t>
  </si>
  <si>
    <t xml:space="preserve">Применяете ли вы стандартные показатели для совершенствования своей программы обеспечения защищенности?</t>
  </si>
  <si>
    <t xml:space="preserve">Вы документируете показатели дефектов с учётом их классификации и категоризации и поддерживаете их в актуальном состоянии? 
Руководство регулярно получает информацию о дефектах и принимало меры по ним в течение последнего года? 
Вы регулярно обмениваетесь техническими подробностями о дефектах безопасности с командами разработки?</t>
  </si>
  <si>
    <t xml:space="preserve">Требуете ли вы соблюдения SLA для устранения дефектов безопасности?</t>
  </si>
  <si>
    <t xml:space="preserve">Вы автоматически оповещаете о нарушениях SLA и передаёте соответствующие дефекты в процесс управления киберрисками?  
Вы интегрируете соответствующие инструменты (например, мониторинг, сборку, развёртывание) с системой управления дефектами?</t>
  </si>
  <si>
    <t xml:space="preserve">Регулярно ли вы оцениваете эффективность метрик защищенности, чтобы эти результаты помогали в разработке стратегии безопасности?</t>
  </si>
  <si>
    <t xml:space="preserve">Вы хотя бы раз за последний год анализировали эффективность метрик защищенности?  
Там, где это возможно, вы проверяете корректность данных автоматически?  
Метрики объединяются с другими источниками, такими как аналитика по угрозам или управление инцидентами?  
Вы провели по крайней мере одно стратегическое мероприятие по улучшению метрик за последний год?</t>
  </si>
  <si>
    <t xml:space="preserve">Процесс сборки</t>
  </si>
  <si>
    <t xml:space="preserve">Формализован ли процесс сборки полностью?</t>
  </si>
  <si>
    <t xml:space="preserve">У вас достаточно информации, чтобы воссоздать процессы сборки.  
Ваша документация по процессу актуальна?  
Документация по сборке хранится в известном вам месте?  
В процессе сборки для последующей проверки создаются контрольные суммы артефактов?  
Вы применяете безопасные конфигурации инструментов, используемых в процессе сборки?</t>
  </si>
  <si>
    <t xml:space="preserve">Зависимости</t>
  </si>
  <si>
    <t xml:space="preserve">Исследуете ли вы зависимости, на которые полагаетесь в своём ПО?</t>
  </si>
  <si>
    <t xml:space="preserve">У вас есть актуальная спецификация (SBOM) для каждого приложения?  
Вы можете оперативно выяснить, на какие приложения влияет та или иная CVE? 
Вы проанализировали, устранили проблемы и задокументировали результаты оценки зависимостей по крайней мере 1 раз за последние 3 месяца?</t>
  </si>
  <si>
    <t xml:space="preserve">Полностью ли автоматизирован процесс сборки?</t>
  </si>
  <si>
    <t xml:space="preserve">Сам процесс сборки не требует участия человека?  
Средства сборки защищены в соответствии с рекомендациями вендоров? Вы шифруете секреты, необходимые инструментам сборки, и управляете доступом к ним на основе принципа наименьших привилегий?</t>
  </si>
  <si>
    <t xml:space="preserve">Управляете ли вы риском зависимости от третьих сторон с помощью формального процесса?</t>
  </si>
  <si>
    <t xml:space="preserve">Вы ведёте список утвержденных зависимостей, которые соответствуют заранее определенным критериям?  
Вы автоматически оцениваете зависимости для новых CVE и оповещаете ответственных?  
Вы автоматически обнаруживаете и оповещаете об изменениях лицензий, которые могут повлиять на легальное использование приложений?  
Вы отслеживаете и предупреждаете об использовании неподдерживаемых зависимостей?  
Вы достоверно определяете и удаляете ненужные зависимости из ПО?</t>
  </si>
  <si>
    <t xml:space="preserve">Применяете ли вы автоматические проверки безопасности в процессе сборки?</t>
  </si>
  <si>
    <t xml:space="preserve">Сборка завершается с ошибкой, если приложение не соответствует установленному базовому уровню безопасности? 
У вас определён предельно допустимый уровень уязвимостей?  
Предупреждения и сбои регистрируются в централизованной системе?  
Вы выбираете и настраиваете инструменты для оценки требований безопасности приложений не реже одного раза в год?</t>
  </si>
  <si>
    <t xml:space="preserve">Препятствуете ли вы сборке приложения, если оно подвержено уязвимостям в зависимостях?</t>
  </si>
  <si>
    <t xml:space="preserve">Ваша система сборки подключена к системе отслеживания риска зависимостей от третьих сторон, что приводит к сбою сборки, если уязвимость не оценена как ложное срабатывание или риск не принят явно? 
Вы сканируете зависимости с помощью инструмента статического анализа?  
Вы сообщаете о результатах авторам зависимостей, используя установленный процесс ответственного раскрытия информации?  
Использование новой зависимости, не оценённой на предмет угроз безопасности, приводит к отказу от сборки?</t>
  </si>
  <si>
    <t xml:space="preserve">Процесс развёртывания</t>
  </si>
  <si>
    <t xml:space="preserve">Используете ли вы формализованные процессы развёртывания?</t>
  </si>
  <si>
    <t xml:space="preserve">У вас достаточно информации для запуска процессов развёртывания?  
Ваша документация по развертыванию актуальна? 
Документация по развёртыванию доступна заинтересованным лицам?  
Вы гарантируете, что только назначенный и квалифицированный персонал может запустить процесс развёртывания? 
Вы применяете безопасные конфигурации инструментов для развёртывания?</t>
  </si>
  <si>
    <t xml:space="preserve">Управление секретами</t>
  </si>
  <si>
    <t xml:space="preserve">Ограничиваете ли вы доступ к секретам приложения в соответствии с принципом наименьших привилегий?</t>
  </si>
  <si>
    <t xml:space="preserve">Вы храните секреты среды эксплуатации в защищённом месте? 
Разработчики не имеют доступа к секретам среды эксплуатации? 
Секреты среды эксплуатации недоступны в других средах (тестирования, разработки и пр.)?</t>
  </si>
  <si>
    <t xml:space="preserve">Автоматизированы ли процессы развёртывания и используются ли в них проверки безопасности?</t>
  </si>
  <si>
    <t xml:space="preserve">Процессы развёртывания автоматизированы на всех этапах?  
Развёртывание включает в себя автоматизированные процедуры тестирования защищенности? 
Вы предупреждаете ответственных о выявленных уязвимостях?  
У вас хранятся журналы прошлых развёртываний за определённый период времени?</t>
  </si>
  <si>
    <t xml:space="preserve">Внедряете ли вы секреты в конфигурационные файлы эксплуатационной среды в процессе развёртывания?</t>
  </si>
  <si>
    <t xml:space="preserve">Файлы исходного кода больше не содержат активных секретов приложений?  
Обычно люди не имеют доступа к секретам в процессах развёртывания?  
Вы фиксируете и предупреждаете о попытке несанкционированного доступа к секретам?</t>
  </si>
  <si>
    <t xml:space="preserve">Когда вы проверяете целостность развёрнутых артефактов?</t>
  </si>
  <si>
    <t xml:space="preserve">Вы отменяете или откатываете развёртывание при обнаружении нарушения целостности?  
Сверка проводится по подписям, созданным во время сборки?  
Если проверка подписей невозможна (например, в ПО, созданном извне), вы вводите компенсирующие меры?</t>
  </si>
  <si>
    <t xml:space="preserve">Контролируете ли вы жизненный цикл секретов?</t>
  </si>
  <si>
    <t xml:space="preserve">Вы создаёте и синхронизируете секреты, используя протестированное решение? 
Секреты в разных экземплярах приложения различаются? 
Секреты обновляются регулярно?</t>
  </si>
  <si>
    <t xml:space="preserve">Безопасные конфигурации</t>
  </si>
  <si>
    <t xml:space="preserve">Укрепляете ли вы безопасность конфигурации для ключевых компонентов технологических стеков?</t>
  </si>
  <si>
    <t xml:space="preserve">Вы определили ключевые компоненты в каждом используемом технологическом стеке?  
У вас есть утверждённый стандарт конфигурации для каждого ключевого компонента?</t>
  </si>
  <si>
    <t xml:space="preserve">Исправления и обновления</t>
  </si>
  <si>
    <t xml:space="preserve">Выявляете ли, и если да, то исправляете ли уязвимые компоненты?</t>
  </si>
  <si>
    <t xml:space="preserve">У вас есть актуальный список компонентов, включая информацию о версии?  
Вы регулярно просматриваете общедоступные источники на предмет наличия уязвимостей, связанных с вашими компонентами?</t>
  </si>
  <si>
    <t xml:space="preserve">Определены ли параметры минимального уровня защиты конфигурации для используемых компонентов?</t>
  </si>
  <si>
    <t xml:space="preserve">Для каждого стандарта конфигурации определены владельцы?  
Владелец поддерживает закрепленные за ним стандарты в актуальном состоянии? 
Стандарты хранятся в известном вам месте? 
Вы обучаете ответственных за конфигурации этим стандартам?</t>
  </si>
  <si>
    <t xml:space="preserve">Соблюдаете ли вы установленный процесс обновления компонентов ваших технологических стеков?</t>
  </si>
  <si>
    <t xml:space="preserve">Процесс включает информацию о внешних поставщиках исправлений и обновлений? 
Процесс использует внешние источники для сбора информации об атаках нулевого дня и включает соответствующие шаги по снижению рисков? 
Процесс включает рекомендации по расстановке приоритетов обновления компонентов?</t>
  </si>
  <si>
    <t xml:space="preserve">Контролируете ли вы и обеспечиваете ли соответствие минимальному уровню защиты конфигурации?</t>
  </si>
  <si>
    <t xml:space="preserve">Вы регулярно проводите проверки соответствия, предпочтительно автоматизированно? 
Результаты проверок соответствия хранятся в известном вам месте?
Вы следуете установленному процессу для устранения выявленных несоответствий?
Вы пересматриваете каждый стандарт не реже одного раза в год и обновляете его при необходимости?</t>
  </si>
  <si>
    <t xml:space="preserve">Насколько регулярно вы анализируете статус исправления уязвимостей компонентов?</t>
  </si>
  <si>
    <t xml:space="preserve">Вы обновляете список, указывая компоненты и версии? 
Вы выявляете и обновляете недостающие обновления в соответствии с существующими SLA? 
Вы пересматриваете и обновляете процесс на основе обратной связи от ответственных за исправление уязвимостей?</t>
  </si>
  <si>
    <t xml:space="preserve">Выявление инцидентов</t>
  </si>
  <si>
    <t xml:space="preserve">Анализируете ли вы периодически данные журналов на предмет инцидентов безопасности?</t>
  </si>
  <si>
    <t xml:space="preserve">У вас определены контакты, куда можно обратиться с инцидентом безопасности? 
Вы анализируете данные с учётом сроков хранения журнала?  
Периодичность этого анализа соответствует критичности рассматриваемых приложений?</t>
  </si>
  <si>
    <t xml:space="preserve">Реагирование на инциденты</t>
  </si>
  <si>
    <t xml:space="preserve">Реагируете ли вы на обнаруженные инциденты?</t>
  </si>
  <si>
    <t xml:space="preserve">У вас есть ответственное лицо или роль для обработки инцидентов?  
Вы документируете инциденты безопасности?</t>
  </si>
  <si>
    <t xml:space="preserve">Соблюдаете ли вы документированный процесс выявления инцидентов?</t>
  </si>
  <si>
    <t xml:space="preserve">Определён владелец процесса?  
Документация по процессу хранится в доступном месте?  
В процессе предусмотрен путь эскалации для дальнейшего анализа?  
Вы обучаете ответственных за выявление инцидентов этому процессу?  
У вас есть чек-лист потенциальных атак для упрощения выявления инцидентов?</t>
  </si>
  <si>
    <t xml:space="preserve">Формализован ли процесс обработки инцидентов?</t>
  </si>
  <si>
    <t xml:space="preserve">Утверждена ли классификация инцидентов? 
По инцидентам с высокой степени критичности анализируются причинно-следственные связи? 
Ответственные за реагирование на инциденты обучены этому процессу?  
Вам доступны инструменты цифровой криминалистической экспертизы?</t>
  </si>
  <si>
    <t xml:space="preserve">Регулярно ли вы пересматриваете и обновляете процесс выявления инцидентов?</t>
  </si>
  <si>
    <t xml:space="preserve">Пересмотр  проводится не реже одного раза в год?  
Вы обновляете чек-лист потенциальных атак с помощью внешних и внутренних данных?</t>
  </si>
  <si>
    <t xml:space="preserve">Есть ли у вас отдельная группа реагирования на инциденты?</t>
  </si>
  <si>
    <t xml:space="preserve">Группа проводит анализ первопричин всех инцидентов безопасности, если нет особых причин не делать этого?  
Вы пересматриваете и обновляете процесс реагирования не реже одного раза в год?</t>
  </si>
  <si>
    <t xml:space="preserve">Защита информации</t>
  </si>
  <si>
    <t xml:space="preserve">Обеспечиваете ли вы защиту и обработку информации в соответствии с требованиями к защите данных, хранящихся и обрабатываемых в каждом приложении?</t>
  </si>
  <si>
    <t xml:space="preserve">Вы знаете, какие категории информации обрабатываются и хранятся в каждом приложении?  
Вы знаете категории и уровень чувствительности каждого идентифицированного элемента данных?  
У вас предусмотрены меры защиты для предотвращения распространения необезличенных конфиденциальных данных из среды эксплуатации в среды с менее строгими требованиями к защите?</t>
  </si>
  <si>
    <t xml:space="preserve">Вывод из эксплуатации</t>
  </si>
  <si>
    <t xml:space="preserve">Выявляете ли вы и удаляете ли системы, приложения, зависимости или сервисы, которые больше не используются, срок службы которых истёк или которые больше не поддерживаются?</t>
  </si>
  <si>
    <t xml:space="preserve">Вы не используете неподдерживаемые приложения или зависимости?  
Вы управляете миграцией клиентов/пользователей с более ранних версий для каждого продукта и группы клиентов/пользователей?</t>
  </si>
  <si>
    <t xml:space="preserve">Ведёте ли вы корпоративную модель данных, включая категории информации, уровни чувствительности, места обработки и хранения?</t>
  </si>
  <si>
    <t xml:space="preserve">Модель данных располагается в известном вам месте? 
Вы знаете, какие элементы данных подпадают под действие особых регламентов (Пдн, PCI DSS и пр.)?
У вас предусмотрены меры защиты данных в течение всего срока их хранения?
Вы учитываете требования к срокам хранению данных, и своевременно уничтожаете резервные копии после окончания установленного срока хранения?</t>
  </si>
  <si>
    <t xml:space="preserve">Соблюдаете ли вы установленный процесс удаления всех связанных ресурсов в рамках вывода из эксплуатации неиспользуемых систем, приложений, зависимостей или сервисов?</t>
  </si>
  <si>
    <t xml:space="preserve">Вы документируете статус поддержки всех выпущенных версий ваших продуктов в доступном месте? 
Процесс включает замену или обновление приложений сторонних вендоров или зависимых приложений, срок службы которых истек?  
Эксплуатационные среды не содержат бесхозных учётных записей, правил МСЭ или других артефактов конфигураций?</t>
  </si>
  <si>
    <t xml:space="preserve">Регулярно ли вы пересматриваете и обновляете корпоративную модель данных, а также политики и процедуры защиты информации?</t>
  </si>
  <si>
    <t xml:space="preserve">Проводится автоматизированный мониторинг для выявления попыток или фактических нарушений Политики защиты информации?  
У вас есть инструменты для предотвращения потери данных, контроля и отслеживания несанкционированного доступа,  обнаружения аномального поведения? 
Вы периодически анализируете журналы аудита средств защиты, включая резервное копирование и удаление ненужных записей?</t>
  </si>
  <si>
    <t xml:space="preserve">Регулярно ли вы оцениваете жизненный цикл и статус поддержки каждого приложения и компонента инфраструктуры, а также определяете срок их службы?</t>
  </si>
  <si>
    <t xml:space="preserve">Утверждён процесс управления окончанием срока эксплуатации?  
Вы информируете клиентов и группы пользователей о событиях жизненного цикла своих продуктов, чтобы предотвратить перебои в обслуживании или сопровождении? 
Вы пересматриваете процесс не реже одного раза в год?</t>
  </si>
  <si>
    <t xml:space="preserve">Утверждение архитектуры</t>
  </si>
  <si>
    <t xml:space="preserve">Рассматриваете ли вы архитектуру приложения для достижения ключевых целей безопасности от случая к случаю?</t>
  </si>
  <si>
    <t xml:space="preserve">У вас есть согласованная модель корпоративной архитектуры приложений?  
Вы включаете компоненты, интерфейсы и интеграции в модель архитектуры?  
Вы проверяете корректность интеграции централизованных механизмов защиты? 
Вы регистрируете отсутствие мер защиты как дефекты?</t>
  </si>
  <si>
    <t xml:space="preserve">Снижение дефектов  архитектуры</t>
  </si>
  <si>
    <t xml:space="preserve">Рассматриваете ли вы архитектуру приложения для устранения типичных угроз от случая к случаю?</t>
  </si>
  <si>
    <t xml:space="preserve">У вас есть согласованная модель корпоративной архитектуры приложений? 
Анализ проводят эксперты кибербезопасности?  
Вы рассматриваете различные типы угроз, включая инсайдерские и связанные с данными?</t>
  </si>
  <si>
    <t xml:space="preserve">Регулярно ли вы анализируете механизмы безопасности вашей архитектуры?</t>
  </si>
  <si>
    <t xml:space="preserve">Вы проверяете архитектуру на предмет соответствия внутренним и внешним требованиям безопасности? 
Вы систематически проверяете каждое интеграционное взаимодействие?
Вы используете формализованный и систематизированный подход к валидации требований? 
Вы регистрируете отсутствие механизмов безопасности как дефекты?</t>
  </si>
  <si>
    <t xml:space="preserve">Регулярно ли вы оцениваете угрозы для своей архитектуры?</t>
  </si>
  <si>
    <t xml:space="preserve">Вы систематически рассматриваете каждую угрозу, выявленную в ходе анализа?
Анализ проводят обученные и опытные специалисты?  
Вы определяете артефакты архитектуры, снижающие риск воздействия для каждой из выявленных угроз? 
Необработанные угрозы регистрируются как дефекты?</t>
  </si>
  <si>
    <t xml:space="preserve">Проводите ли вы регулярный анализ угроз для вашей архитектуры?</t>
  </si>
  <si>
    <t xml:space="preserve">Вы оцениваете возможности мер защиты с точки зрения предотвращения, выявления и реагирования на угрозы?  
Вы анализируете соответствие бизнес-стратегии, надлежащую поддержку и масштабируемость средств защиты? 
Вы оцениваете эффективность не реже одного раза в год?  
Вы регистрируете все выявленные недостатки как дефекты?</t>
  </si>
  <si>
    <t xml:space="preserve">Регулярно ли вы обновляете свои эталонные архитектуры на основе результатов рассмотрения архитектуры?</t>
  </si>
  <si>
    <t xml:space="preserve">Вы проводите экспертизу архитектуры стандартным, документированным образом?
Вы используете результаты этого анализа для при пересмотре эталонных архитектур? 
Вы время от времени оцениваете качество экспертизы архитектуры самостоятельно?  
Вы используете обновление эталонных архитектур как основание для пересмотра соответствующих корпоративных шаблонов проектирования и архитектурных решений с учётом выявленных рисков?</t>
  </si>
  <si>
    <t xml:space="preserve">Оценка мер защиты</t>
  </si>
  <si>
    <t xml:space="preserve">Тестируете ли вы приложения на предмет правильного функционирования стандартных мер защиты?</t>
  </si>
  <si>
    <t xml:space="preserve">При тестировании защищенности, как минимум, проверяется реализация средств аутентификации, контроля доступа, контроля ввода, кодирования и экранирования данных, а также шифрования? 
Тестирование защищенности проводится каждый раз, когда в приложении меняются функциональные возможности?</t>
  </si>
  <si>
    <t xml:space="preserve">Тестирование бизнес-логики</t>
  </si>
  <si>
    <t xml:space="preserve">Тестируете ли вы приложения с помощью методов рандомизации или фаззинга?</t>
  </si>
  <si>
    <t xml:space="preserve">Тестирование охватывает большинство или все основные входные параметры приложения?  
Вы фиксируете и проверяете все сбои приложения на предмет влияния на безопасность, прилагая максимум усилий?</t>
  </si>
  <si>
    <t xml:space="preserve">Вы единообразно создаёте и исполняете сценарии тестирования для подтверждения работоспособности требований безопасности?</t>
  </si>
  <si>
    <t xml:space="preserve">Вы адаптируете тесты для каждого приложения и утверждаете их в случае ожидаемого поведения средств и мер защиты?  
Результаты тестов фиксируются в виде состояния "пройден" или "не пройден"? 
В тестах применяется стандартизированный фреймворк или предметно-ориентированный язык (DSL)?</t>
  </si>
  <si>
    <t xml:space="preserve">Создаете ли вы сценарии злоупотребления бизнес-логикой приложения на основе функциональных требований и используете ли их для тестирования защищённости?</t>
  </si>
  <si>
    <t xml:space="preserve">Для критичных бизнес-функций описаны сценарии злоупотребления бизнес-логикой? 
Вы создаете сценарии злоупотребления для конкретных видов нарушителей с чётко определёнными мотивами и возможностями?  
Выявленные недостатки фиксируются в виде требований безопасности?</t>
  </si>
  <si>
    <t xml:space="preserve">Проводите ли вы автоматическое тестирование приложений на предмет наличия устранённых ранее дефектов безопасности (регресс)?</t>
  </si>
  <si>
    <t xml:space="preserve">Вы единообразно создаёте тесты для всех выявленных ошибок (возможно, превышающих заранее определённый уровень)?  
Вы включаете тесты защищённости в существующий стандарт модульного тестирования приложения?</t>
  </si>
  <si>
    <t xml:space="preserve">Проводите ли вы тестирование на отказ в обслуживании и стресс-тестирование для средств защиты?</t>
  </si>
  <si>
    <t xml:space="preserve">Стресс-тесты предназначены для конкретных ресурсов приложения (например, исчерпание памяти при сохранении большого объёма данных в пользовательской сессии).  
Вы разрабатываете тесты для каждого вида нарушителей с чётко определёнными возможностями (знаниями, ресурсами)?  
Вы передаёте результаты в практику Проектирования (SAMM)?</t>
  </si>
  <si>
    <t xml:space="preserve">Масштабируемая основа</t>
  </si>
  <si>
    <t xml:space="preserve">Сканируете ли вы приложения с помощью автоматизированных инструментов тестирования защищенности?</t>
  </si>
  <si>
    <t xml:space="preserve">Вы динамически генерируете входные данные для тестирования защищённости с помощью автоматизированных инструментов? 
Вы выбираете инструменты тестирования, подходящие под  вашу архитектуру и технологический стек, стараясь найти компромисс между глубиной и точностью тестирования и удобством использования его результатов?</t>
  </si>
  <si>
    <t xml:space="preserve">Глубокое погружение</t>
  </si>
  <si>
    <t xml:space="preserve">Тестируете ли вы вручную уровень безопасности отдельных компонентов с высоким уровнем риска?</t>
  </si>
  <si>
    <t xml:space="preserve">Существуют критерии, помогающие эксперту сосредоточиться на компонентах с высоким уровнем риска?  
Проверки в соответствии с документированными рекомендациями проводят квалифицированные специалисты?  
Вы устраняете выявленные дефекты в соответствии с политикой управления дефектами, принятой в вашей организации?</t>
  </si>
  <si>
    <t xml:space="preserve">Адаптируете ли вы настройки автоматизированных инструментов тестирования безопасности под свои приложения и технологические стеки?</t>
  </si>
  <si>
    <t xml:space="preserve">Вы настраиваете и выбираете функции инструмента, соответствующие вашему приложению или технологическому стеку?  
Вы минимизируете количество ложных срабатываний, автоматически фильтруя неактуальные предупреждения или маловероятные угрозы? 
Вы минимизируете ложные срабатывания, используя расширения или предметно-ориентированные языки для настройки инструментов под ваши приложения и стандарты организации?</t>
  </si>
  <si>
    <t xml:space="preserve">Проводите ли вы тесты на проникновение для своих приложений регулярно?</t>
  </si>
  <si>
    <t xml:space="preserve">При тестировании на проникновение для оценки защищённости используются тестовые сценарии, характерные для конкретного приложения?  
Тестирование на проникновение исследует как технические недостатки приложения, так и недостатки бизнес-логики? 
Заинтересованные стороны анализируют результаты тестирования и обрабатывают их в соответствии с принятым в организации стандартом по управлению рисками?  
Тестирование на проникновение проводится квалифицированными специалистами?</t>
  </si>
  <si>
    <t xml:space="preserve">Встроены ли автоматизированные тесты безопасности в процесс сборки и развёртывания?</t>
  </si>
  <si>
    <t xml:space="preserve">Руководство и заинтересованные стороны отслеживают и анализируют результаты тестирования на протяжении жизненного цикла разработки?  
Результаты тестов сводятся в единой системе оценки защищённости и передаются в систему управления дефектами?</t>
  </si>
  <si>
    <t xml:space="preserve">Используете ли вы результаты тестирования безопасности для улучшения жизненного цикла разработки?</t>
  </si>
  <si>
    <t xml:space="preserve">Вы используете результаты других мероприятий по обеспечению безопасности для улучшения общего уровня тестирования безопасности в процессе разработки? 
Вы анализируете результаты исследования и включаете их в тренинги по повышению осведомлённости и в учебные пособия по оценке защищённости? 
Заинтересованные стороны рассматривают результаты тестирования и обрабатывают их в соответствии с системой управлением рисками, принятой в организации?</t>
  </si>
  <si>
    <t xml:space="preserve">ANS_SET_CODE</t>
  </si>
  <si>
    <t xml:space="preserve">A_W</t>
  </si>
  <si>
    <t xml:space="preserve">B_W</t>
  </si>
  <si>
    <t xml:space="preserve">C_W</t>
  </si>
  <si>
    <t xml:space="preserve">D_W</t>
  </si>
  <si>
    <t xml:space="preserve">Да, для некоторых приложений</t>
  </si>
  <si>
    <t xml:space="preserve">Да, по крайней мере в половине приложений</t>
  </si>
  <si>
    <t xml:space="preserve">Да, для большинства или  для всех приложений</t>
  </si>
  <si>
    <t xml:space="preserve">Да, для некоторых из них</t>
  </si>
  <si>
    <t xml:space="preserve">Да, по крайней мере, для половины из них</t>
  </si>
  <si>
    <t xml:space="preserve">Да, для большинства или для всех</t>
  </si>
  <si>
    <t xml:space="preserve">Да, некоторые материалы</t>
  </si>
  <si>
    <t xml:space="preserve">Да, по крайней мере, половину</t>
  </si>
  <si>
    <t xml:space="preserve">Да, большая часть или все</t>
  </si>
  <si>
    <t xml:space="preserve">Да, для некоторых программ обучения</t>
  </si>
  <si>
    <t xml:space="preserve">Да, по крайней мере, половина программ</t>
  </si>
  <si>
    <t xml:space="preserve">Да, по большей части или все программы</t>
  </si>
  <si>
    <t xml:space="preserve">Да, в некоторых случаях</t>
  </si>
  <si>
    <t xml:space="preserve">Да, по крайней мере, половину времени</t>
  </si>
  <si>
    <t xml:space="preserve">Да, большую часть или все время</t>
  </si>
  <si>
    <t xml:space="preserve">Да, мы приступили к его организации</t>
  </si>
  <si>
    <t xml:space="preserve">Да, для части организации</t>
  </si>
  <si>
    <t xml:space="preserve">Да, для всей организации</t>
  </si>
  <si>
    <t xml:space="preserve">Да, для некоторых компонентов</t>
  </si>
  <si>
    <t xml:space="preserve">Да, по крайней мере для половины компонентов</t>
  </si>
  <si>
    <t xml:space="preserve">Да, для большинства или всех компонентов</t>
  </si>
  <si>
    <t xml:space="preserve">Да, для некоторых инцидентов</t>
  </si>
  <si>
    <t xml:space="preserve">Да, по крайней мере половина инцидентов.</t>
  </si>
  <si>
    <t xml:space="preserve">Да, для большинства или всех инцидентов</t>
  </si>
  <si>
    <t xml:space="preserve">Да, для некоторых типов инцидентов</t>
  </si>
  <si>
    <t xml:space="preserve">Да, по крайней мере для половины типов инцидентов.</t>
  </si>
  <si>
    <t xml:space="preserve">Да, для большинства или всех типов инцидентов</t>
  </si>
  <si>
    <t xml:space="preserve">Да, для некоторых наших данных</t>
  </si>
  <si>
    <t xml:space="preserve">Да, по крайней мере для половины наших данных</t>
  </si>
  <si>
    <t xml:space="preserve">Да, для большинства или всех наших данных</t>
  </si>
  <si>
    <t xml:space="preserve">Да, мы делаем это по запросу</t>
  </si>
  <si>
    <t xml:space="preserve">Да, мы делаем это раз в несколько лет.</t>
  </si>
  <si>
    <t xml:space="preserve">Да, мы делаем это как минимум раз в год</t>
  </si>
  <si>
    <t xml:space="preserve">Да, для некоторых активов</t>
  </si>
  <si>
    <t xml:space="preserve">Да, по крайней мере, для половины активов</t>
  </si>
  <si>
    <t xml:space="preserve">Да, для большинства или всех активов</t>
  </si>
  <si>
    <t xml:space="preserve">Да, для некоторых технологических областей</t>
  </si>
  <si>
    <t xml:space="preserve">Да, по крайней мере для половины технологических доменов.</t>
  </si>
  <si>
    <t xml:space="preserve">Да, для большинства или всех технологических областей</t>
  </si>
  <si>
    <t xml:space="preserve">Да, он охватывает  общие риски</t>
  </si>
  <si>
    <t xml:space="preserve">Да, он охватывает риски, характерные для конкретной организации</t>
  </si>
  <si>
    <t xml:space="preserve">Да, он охватывает риски и возможности</t>
  </si>
  <si>
    <t xml:space="preserve">Да, мы пересматриваем его ежегодно</t>
  </si>
  <si>
    <t xml:space="preserve">Да, мы сверяемся с планом перед принятием важных решений</t>
  </si>
  <si>
    <t xml:space="preserve">Да, мы часто обращаемся к этому плану, и он согласован с нашей стратегией безопасности приложений.</t>
  </si>
  <si>
    <t xml:space="preserve">Да, анализируем по мере необходимости</t>
  </si>
  <si>
    <t xml:space="preserve">Да, пересматриваем регулярно</t>
  </si>
  <si>
    <t xml:space="preserve">Да, мы пересматриваем его не реже раза в год</t>
  </si>
  <si>
    <t xml:space="preserve">Да, для одной категории метрик</t>
  </si>
  <si>
    <t xml:space="preserve">Да, для двух категорий метрик</t>
  </si>
  <si>
    <t xml:space="preserve">Да, для всех трёх категорий метрик</t>
  </si>
  <si>
    <t xml:space="preserve">Да, время от времени</t>
  </si>
  <si>
    <t xml:space="preserve">Да, при изменении приложения</t>
  </si>
  <si>
    <t xml:space="preserve">Да, не реже одного раза в год</t>
  </si>
  <si>
    <t xml:space="preserve">Да, для некоторых политик и стандартов</t>
  </si>
  <si>
    <t xml:space="preserve">Да, по крайней мере для половины политик и стандартов</t>
  </si>
  <si>
    <t xml:space="preserve">Да, для большинства или всех политик и стандартов</t>
  </si>
  <si>
    <t xml:space="preserve">Да, для некоторых показателей</t>
  </si>
  <si>
    <t xml:space="preserve">Да, по крайней мере для половины показателей</t>
  </si>
  <si>
    <t xml:space="preserve">Да, для большинства или всех показателей</t>
  </si>
  <si>
    <t xml:space="preserve">Да, но отчетность нерегулярная</t>
  </si>
  <si>
    <t xml:space="preserve">Да, мы регулярно отчитываемся</t>
  </si>
  <si>
    <t xml:space="preserve">Да, мы отчитываемся как минимум ежегодно</t>
  </si>
  <si>
    <t xml:space="preserve">Да, по некоторым обязательствам</t>
  </si>
  <si>
    <t xml:space="preserve">Да, по крайней мере, для половины обязательств.</t>
  </si>
  <si>
    <t xml:space="preserve">Да, по большинству или всем обязательствам</t>
  </si>
  <si>
    <t xml:space="preserve">Да, для некоторых команд</t>
  </si>
  <si>
    <t xml:space="preserve">Да, по крайней мере, для половины команд.</t>
  </si>
  <si>
    <t xml:space="preserve">Да, для большинства или всех команд.</t>
  </si>
  <si>
    <t xml:space="preserve">Да, некоторые</t>
  </si>
  <si>
    <t xml:space="preserve">Да, по крайней мере, половину.</t>
  </si>
  <si>
    <t xml:space="preserve">Да, большую часть или все</t>
  </si>
  <si>
    <t xml:space="preserve">Да, но мы улучшаем ее по мере необходимости.</t>
  </si>
  <si>
    <t xml:space="preserve">Да, мы регулярно совершенствуем  её.</t>
  </si>
  <si>
    <t xml:space="preserve">Да, мы совершенствуем  её не реже одного раза в год</t>
  </si>
  <si>
    <t xml:space="preserve">Software Assurance Maturity Model (SAMM) Roadmap Chart Template Background Images</t>
  </si>
</sst>
</file>

<file path=xl/styles.xml><?xml version="1.0" encoding="utf-8"?>
<styleSheet xmlns="http://schemas.openxmlformats.org/spreadsheetml/2006/main">
  <numFmts count="8">
    <numFmt numFmtId="164" formatCode="General"/>
    <numFmt numFmtId="165" formatCode="0%"/>
    <numFmt numFmtId="166" formatCode="@"/>
    <numFmt numFmtId="167" formatCode="dd/mm/yyyy"/>
    <numFmt numFmtId="168" formatCode="0.00"/>
    <numFmt numFmtId="169" formatCode="General"/>
    <numFmt numFmtId="170" formatCode="0.000"/>
    <numFmt numFmtId="171" formatCode="d\-mmm\-yy"/>
  </numFmts>
  <fonts count="39">
    <font>
      <sz val="10"/>
      <color theme="1"/>
      <name val="Arial"/>
      <family val="0"/>
      <charset val="1"/>
    </font>
    <font>
      <sz val="10"/>
      <name val="Arial"/>
      <family val="0"/>
      <charset val="204"/>
    </font>
    <font>
      <sz val="10"/>
      <name val="Arial"/>
      <family val="0"/>
      <charset val="204"/>
    </font>
    <font>
      <sz val="10"/>
      <name val="Arial"/>
      <family val="0"/>
      <charset val="204"/>
    </font>
    <font>
      <u val="single"/>
      <sz val="10"/>
      <color rgb="FF339966"/>
      <name val="Arial"/>
      <family val="0"/>
      <charset val="1"/>
    </font>
    <font>
      <sz val="10"/>
      <name val="Arial"/>
      <family val="0"/>
      <charset val="1"/>
    </font>
    <font>
      <sz val="10"/>
      <color rgb="FFFFFFFF"/>
      <name val="Trebuchet MS"/>
      <family val="0"/>
      <charset val="1"/>
    </font>
    <font>
      <sz val="20"/>
      <color rgb="FFFFFFFF"/>
      <name val="Trebuchet MS"/>
      <family val="0"/>
      <charset val="1"/>
    </font>
    <font>
      <b val="true"/>
      <sz val="10"/>
      <color rgb="FFFFFFFF"/>
      <name val="Trebuchet MS"/>
      <family val="0"/>
      <charset val="1"/>
    </font>
    <font>
      <b val="true"/>
      <u val="single"/>
      <sz val="10"/>
      <color rgb="FFFFFFFF"/>
      <name val="Arial"/>
      <family val="0"/>
      <charset val="1"/>
    </font>
    <font>
      <b val="true"/>
      <sz val="10"/>
      <name val="Arial"/>
      <family val="0"/>
      <charset val="1"/>
    </font>
    <font>
      <b val="true"/>
      <sz val="11"/>
      <name val="Arial"/>
      <family val="0"/>
      <charset val="1"/>
    </font>
    <font>
      <b val="true"/>
      <sz val="14"/>
      <color rgb="FF010000"/>
      <name val="Arial"/>
      <family val="0"/>
      <charset val="1"/>
    </font>
    <font>
      <b val="true"/>
      <sz val="11"/>
      <color rgb="FF010000"/>
      <name val="Arial"/>
      <family val="0"/>
      <charset val="1"/>
    </font>
    <font>
      <sz val="10"/>
      <color rgb="FF010000"/>
      <name val="Arial"/>
      <family val="0"/>
      <charset val="1"/>
    </font>
    <font>
      <b val="true"/>
      <sz val="10"/>
      <color rgb="FF010000"/>
      <name val="Arial"/>
      <family val="0"/>
      <charset val="1"/>
    </font>
    <font>
      <b val="true"/>
      <sz val="18"/>
      <name val="Arial"/>
      <family val="0"/>
      <charset val="1"/>
    </font>
    <font>
      <b val="true"/>
      <sz val="10"/>
      <color rgb="FFFFFFFF"/>
      <name val="Arial"/>
      <family val="0"/>
      <charset val="1"/>
    </font>
    <font>
      <b val="true"/>
      <sz val="22"/>
      <color rgb="FF010000"/>
      <name val="Arial"/>
      <family val="0"/>
      <charset val="1"/>
    </font>
    <font>
      <i val="true"/>
      <sz val="10"/>
      <color rgb="FF010000"/>
      <name val="Arial"/>
      <family val="0"/>
      <charset val="1"/>
    </font>
    <font>
      <sz val="10"/>
      <name val="Arial"/>
      <family val="2"/>
      <charset val="204"/>
    </font>
    <font>
      <sz val="9"/>
      <name val="Tahoma"/>
      <family val="0"/>
      <charset val="1"/>
    </font>
    <font>
      <b val="true"/>
      <sz val="10"/>
      <name val="Trebuchet MS"/>
      <family val="0"/>
      <charset val="1"/>
    </font>
    <font>
      <b val="true"/>
      <sz val="12"/>
      <color rgb="FF010000"/>
      <name val="Arial"/>
      <family val="0"/>
      <charset val="1"/>
    </font>
    <font>
      <b val="true"/>
      <sz val="12"/>
      <name val="Arial"/>
      <family val="0"/>
      <charset val="1"/>
    </font>
    <font>
      <b val="true"/>
      <sz val="16"/>
      <color rgb="FF595959"/>
      <name val="Calibri"/>
      <family val="2"/>
    </font>
    <font>
      <sz val="9"/>
      <color rgb="FF595959"/>
      <name val="Calibri"/>
      <family val="2"/>
    </font>
    <font>
      <sz val="10"/>
      <name val="Trebuchet MS"/>
      <family val="0"/>
      <charset val="1"/>
    </font>
    <font>
      <sz val="20"/>
      <name val="Trebuchet MS"/>
      <family val="0"/>
      <charset val="1"/>
    </font>
    <font>
      <sz val="11"/>
      <name val="Trebuchet MS"/>
      <family val="0"/>
      <charset val="1"/>
    </font>
    <font>
      <b val="true"/>
      <sz val="10"/>
      <color rgb="FF3290C4"/>
      <name val="Trebuchet MS"/>
      <family val="0"/>
      <charset val="1"/>
    </font>
    <font>
      <b val="true"/>
      <sz val="10"/>
      <color rgb="FFB75727"/>
      <name val="Trebuchet MS"/>
      <family val="0"/>
      <charset val="1"/>
    </font>
    <font>
      <b val="true"/>
      <sz val="10"/>
      <color rgb="FFFFC221"/>
      <name val="Trebuchet MS"/>
      <family val="0"/>
      <charset val="1"/>
    </font>
    <font>
      <b val="true"/>
      <sz val="10"/>
      <color rgb="FF37793E"/>
      <name val="Trebuchet MS"/>
      <family val="0"/>
      <charset val="1"/>
    </font>
    <font>
      <b val="true"/>
      <sz val="10"/>
      <color rgb="FF791F17"/>
      <name val="Trebuchet MS"/>
      <family val="0"/>
      <charset val="1"/>
    </font>
    <font>
      <u val="single"/>
      <sz val="10"/>
      <name val="Trebuchet MS"/>
      <family val="0"/>
      <charset val="1"/>
    </font>
    <font>
      <sz val="10"/>
      <color rgb="FF000000"/>
      <name val="Calibri"/>
      <family val="2"/>
    </font>
    <font>
      <b val="true"/>
      <sz val="10"/>
      <color rgb="FF000000"/>
      <name val="Calibri"/>
      <family val="2"/>
    </font>
    <font>
      <sz val="11"/>
      <color rgb="FF000000"/>
      <name val="Cambria"/>
      <family val="2"/>
    </font>
  </fonts>
  <fills count="23">
    <fill>
      <patternFill patternType="none"/>
    </fill>
    <fill>
      <patternFill patternType="gray125"/>
    </fill>
    <fill>
      <patternFill patternType="solid">
        <fgColor rgb="FF333333"/>
        <bgColor rgb="FF333300"/>
      </patternFill>
    </fill>
    <fill>
      <patternFill patternType="solid">
        <fgColor rgb="FF95B3D7"/>
        <bgColor rgb="FF94BCDD"/>
      </patternFill>
    </fill>
    <fill>
      <patternFill patternType="solid">
        <fgColor rgb="FFDCE6F2"/>
        <bgColor rgb="FFDDDDDD"/>
      </patternFill>
    </fill>
    <fill>
      <patternFill patternType="solid">
        <fgColor rgb="FF3290C4"/>
        <bgColor rgb="FF2988A1"/>
      </patternFill>
    </fill>
    <fill>
      <patternFill patternType="solid">
        <fgColor rgb="FF94BCDD"/>
        <bgColor rgb="FF95B3D7"/>
      </patternFill>
    </fill>
    <fill>
      <patternFill patternType="solid">
        <fgColor rgb="FFD9D9D9"/>
        <bgColor rgb="FFDDDDDD"/>
      </patternFill>
    </fill>
    <fill>
      <patternFill patternType="solid">
        <fgColor rgb="FFDDD9C3"/>
        <bgColor rgb="FFD9D9D9"/>
      </patternFill>
    </fill>
    <fill>
      <patternFill patternType="solid">
        <fgColor rgb="FFB75727"/>
        <bgColor rgb="FFC0504D"/>
      </patternFill>
    </fill>
    <fill>
      <patternFill patternType="solid">
        <fgColor rgb="FFD59E7B"/>
        <bgColor rgb="FFD9A619"/>
      </patternFill>
    </fill>
    <fill>
      <patternFill patternType="solid">
        <fgColor rgb="FFD9A619"/>
        <bgColor rgb="FFBDBF17"/>
      </patternFill>
    </fill>
    <fill>
      <patternFill patternType="solid">
        <fgColor rgb="FFFFC221"/>
        <bgColor rgb="FFFFC000"/>
      </patternFill>
    </fill>
    <fill>
      <patternFill patternType="solid">
        <fgColor rgb="FFD5D514"/>
        <bgColor rgb="FFBDBF17"/>
      </patternFill>
    </fill>
    <fill>
      <patternFill patternType="solid">
        <fgColor rgb="FF37793E"/>
        <bgColor rgb="FF339966"/>
      </patternFill>
    </fill>
    <fill>
      <patternFill patternType="solid">
        <fgColor rgb="FF8BAA88"/>
        <bgColor rgb="FF8BA988"/>
      </patternFill>
    </fill>
    <fill>
      <patternFill patternType="solid">
        <fgColor rgb="FF8BA988"/>
        <bgColor rgb="FF8BAA88"/>
      </patternFill>
    </fill>
    <fill>
      <patternFill patternType="solid">
        <fgColor rgb="FF791F17"/>
        <bgColor rgb="FF7B2321"/>
      </patternFill>
    </fill>
    <fill>
      <patternFill patternType="solid">
        <fgColor rgb="FFB07667"/>
        <bgColor rgb="FF878787"/>
      </patternFill>
    </fill>
    <fill>
      <patternFill patternType="solid">
        <fgColor rgb="FFDDDDDD"/>
        <bgColor rgb="FFD9D9D9"/>
      </patternFill>
    </fill>
    <fill>
      <patternFill patternType="solid">
        <fgColor rgb="FF7F7F7F"/>
        <bgColor rgb="FF878787"/>
      </patternFill>
    </fill>
    <fill>
      <patternFill patternType="solid">
        <fgColor rgb="FFFFFFFF"/>
        <bgColor rgb="FFFFFFCC"/>
      </patternFill>
    </fill>
    <fill>
      <patternFill patternType="solid">
        <fgColor rgb="FFC0C0C0"/>
        <bgColor rgb="FFDDD9C3"/>
      </patternFill>
    </fill>
  </fills>
  <borders count="75">
    <border diagonalUp="false" diagonalDown="false">
      <left/>
      <right/>
      <top/>
      <bottom/>
      <diagonal/>
    </border>
    <border diagonalUp="false" diagonalDown="false">
      <left style="medium">
        <color theme="1"/>
      </left>
      <right style="medium">
        <color theme="1"/>
      </right>
      <top style="medium">
        <color theme="1"/>
      </top>
      <bottom style="thin">
        <color rgb="FF010000"/>
      </bottom>
      <diagonal/>
    </border>
    <border diagonalUp="false" diagonalDown="false">
      <left style="medium">
        <color theme="1"/>
      </left>
      <right style="medium">
        <color theme="1"/>
      </right>
      <top style="thin">
        <color rgb="FF010000"/>
      </top>
      <bottom/>
      <diagonal/>
    </border>
    <border diagonalUp="false" diagonalDown="false">
      <left style="medium">
        <color theme="1"/>
      </left>
      <right style="medium">
        <color theme="1"/>
      </right>
      <top/>
      <bottom/>
      <diagonal/>
    </border>
    <border diagonalUp="false" diagonalDown="false">
      <left style="medium">
        <color theme="1"/>
      </left>
      <right style="medium">
        <color theme="1"/>
      </right>
      <top/>
      <bottom style="medium">
        <color theme="1"/>
      </bottom>
      <diagonal/>
    </border>
    <border diagonalUp="false" diagonalDown="false">
      <left style="medium">
        <color theme="1"/>
      </left>
      <right style="thin">
        <color theme="1"/>
      </right>
      <top style="medium">
        <color theme="1"/>
      </top>
      <bottom style="thin">
        <color theme="1"/>
      </bottom>
      <diagonal/>
    </border>
    <border diagonalUp="false" diagonalDown="false">
      <left style="thin">
        <color theme="1"/>
      </left>
      <right style="medium">
        <color theme="1"/>
      </right>
      <top style="medium">
        <color theme="1"/>
      </top>
      <bottom style="thin">
        <color theme="1"/>
      </bottom>
      <diagonal/>
    </border>
    <border diagonalUp="false" diagonalDown="false">
      <left style="medium">
        <color theme="1"/>
      </left>
      <right style="thin">
        <color theme="1"/>
      </right>
      <top style="thin">
        <color theme="1"/>
      </top>
      <bottom style="thin">
        <color theme="1"/>
      </bottom>
      <diagonal/>
    </border>
    <border diagonalUp="false" diagonalDown="false">
      <left style="thin">
        <color theme="1"/>
      </left>
      <right style="medium">
        <color theme="1"/>
      </right>
      <top style="thin">
        <color theme="1"/>
      </top>
      <bottom style="thin">
        <color theme="1"/>
      </bottom>
      <diagonal/>
    </border>
    <border diagonalUp="false" diagonalDown="false">
      <left style="medium">
        <color theme="1"/>
      </left>
      <right style="thin">
        <color theme="1"/>
      </right>
      <top style="thin">
        <color theme="1"/>
      </top>
      <bottom style="medium">
        <color theme="1"/>
      </bottom>
      <diagonal/>
    </border>
    <border diagonalUp="false" diagonalDown="false">
      <left style="thin">
        <color theme="1"/>
      </left>
      <right style="medium">
        <color theme="1"/>
      </right>
      <top style="thin">
        <color theme="1"/>
      </top>
      <bottom style="medium">
        <color theme="1"/>
      </bottom>
      <diagonal/>
    </border>
    <border diagonalUp="false" diagonalDown="false">
      <left/>
      <right/>
      <top/>
      <bottom style="thin">
        <color rgb="FF010000"/>
      </bottom>
      <diagonal/>
    </border>
    <border diagonalUp="false" diagonalDown="false">
      <left style="thin">
        <color rgb="FF010000"/>
      </left>
      <right/>
      <top style="thin">
        <color rgb="FF010000"/>
      </top>
      <bottom style="thin">
        <color rgb="FF010000"/>
      </bottom>
      <diagonal/>
    </border>
    <border diagonalUp="false" diagonalDown="false">
      <left/>
      <right/>
      <top style="thin">
        <color rgb="FF010000"/>
      </top>
      <bottom style="thin">
        <color rgb="FF010000"/>
      </bottom>
      <diagonal/>
    </border>
    <border diagonalUp="false" diagonalDown="false">
      <left/>
      <right style="thin">
        <color rgb="FF010000"/>
      </right>
      <top style="thin">
        <color rgb="FF010000"/>
      </top>
      <bottom style="thin">
        <color rgb="FF010000"/>
      </bottom>
      <diagonal/>
    </border>
    <border diagonalUp="false" diagonalDown="false">
      <left style="thin">
        <color rgb="FF010000"/>
      </left>
      <right style="thin">
        <color rgb="FF010000"/>
      </right>
      <top style="thin">
        <color rgb="FF010000"/>
      </top>
      <bottom style="thin">
        <color rgb="FF010000"/>
      </bottom>
      <diagonal/>
    </border>
    <border diagonalUp="false" diagonalDown="false">
      <left style="thin">
        <color rgb="FF010000"/>
      </left>
      <right/>
      <top style="thin">
        <color rgb="FF010000"/>
      </top>
      <bottom style="thin">
        <color theme="1"/>
      </bottom>
      <diagonal/>
    </border>
    <border diagonalUp="false" diagonalDown="false">
      <left style="thin">
        <color theme="1"/>
      </left>
      <right style="thin">
        <color theme="1"/>
      </right>
      <top style="thin">
        <color rgb="FF010000"/>
      </top>
      <bottom style="thin">
        <color theme="1"/>
      </bottom>
      <diagonal/>
    </border>
    <border diagonalUp="false" diagonalDown="false">
      <left/>
      <right style="thin">
        <color rgb="FF010000"/>
      </right>
      <top style="thin">
        <color rgb="FF010000"/>
      </top>
      <bottom/>
      <diagonal/>
    </border>
    <border diagonalUp="false" diagonalDown="false">
      <left style="thin">
        <color rgb="FF010000"/>
      </left>
      <right style="thin">
        <color rgb="FF010000"/>
      </right>
      <top style="thin">
        <color rgb="FF010000"/>
      </top>
      <bottom/>
      <diagonal/>
    </border>
    <border diagonalUp="false" diagonalDown="false">
      <left style="thin">
        <color theme="1"/>
      </left>
      <right/>
      <top style="thin">
        <color theme="1"/>
      </top>
      <bottom/>
      <diagonal/>
    </border>
    <border diagonalUp="false" diagonalDown="false">
      <left/>
      <right style="thin">
        <color rgb="FF010000"/>
      </right>
      <top style="thin">
        <color theme="1"/>
      </top>
      <bottom style="thin">
        <color theme="1"/>
      </bottom>
      <diagonal/>
    </border>
    <border diagonalUp="false" diagonalDown="false">
      <left style="thin">
        <color rgb="FF010000"/>
      </left>
      <right style="thin">
        <color rgb="FF010000"/>
      </right>
      <top style="thin">
        <color theme="1"/>
      </top>
      <bottom style="thin">
        <color theme="1"/>
      </bottom>
      <diagonal/>
    </border>
    <border diagonalUp="false" diagonalDown="false">
      <left style="thin">
        <color rgb="FF010000"/>
      </left>
      <right style="thin">
        <color theme="1"/>
      </right>
      <top style="thin">
        <color theme="1"/>
      </top>
      <bottom style="thin">
        <color theme="1"/>
      </bottom>
      <diagonal/>
    </border>
    <border diagonalUp="false" diagonalDown="false">
      <left/>
      <right style="thin">
        <color rgb="FF010000"/>
      </right>
      <top/>
      <bottom/>
      <diagonal/>
    </border>
    <border diagonalUp="false" diagonalDown="false">
      <left style="thin">
        <color rgb="FF010000"/>
      </left>
      <right style="thin">
        <color rgb="FF010000"/>
      </right>
      <top/>
      <bottom/>
      <diagonal/>
    </border>
    <border diagonalUp="false" diagonalDown="false">
      <left style="thin">
        <color rgb="FF010000"/>
      </left>
      <right style="thin">
        <color rgb="FF010000"/>
      </right>
      <top style="thin">
        <color rgb="FF010000"/>
      </top>
      <bottom style="thin">
        <color theme="1"/>
      </bottom>
      <diagonal/>
    </border>
    <border diagonalUp="false" diagonalDown="false">
      <left style="thin">
        <color rgb="FF010000"/>
      </left>
      <right/>
      <top/>
      <bottom/>
      <diagonal/>
    </border>
    <border diagonalUp="false" diagonalDown="false">
      <left style="thin">
        <color theme="1"/>
      </left>
      <right/>
      <top style="thin">
        <color theme="1"/>
      </top>
      <bottom style="thin">
        <color theme="1"/>
      </bottom>
      <diagonal/>
    </border>
    <border diagonalUp="false" diagonalDown="false">
      <left style="thin">
        <color rgb="FF010000"/>
      </left>
      <right/>
      <top/>
      <bottom style="thin">
        <color rgb="FF010000"/>
      </bottom>
      <diagonal/>
    </border>
    <border diagonalUp="false" diagonalDown="false">
      <left/>
      <right style="thin">
        <color rgb="FF010000"/>
      </right>
      <top/>
      <bottom style="thin">
        <color rgb="FF010000"/>
      </bottom>
      <diagonal/>
    </border>
    <border diagonalUp="false" diagonalDown="false">
      <left/>
      <right style="thin">
        <color rgb="FF010000"/>
      </right>
      <top style="thin">
        <color theme="1"/>
      </top>
      <bottom/>
      <diagonal/>
    </border>
    <border diagonalUp="false" diagonalDown="false">
      <left style="thin">
        <color rgb="FF010000"/>
      </left>
      <right style="thin">
        <color rgb="FF010000"/>
      </right>
      <top/>
      <bottom style="thin">
        <color rgb="FF010000"/>
      </bottom>
      <diagonal/>
    </border>
    <border diagonalUp="false" diagonalDown="false">
      <left/>
      <right/>
      <top style="thin">
        <color theme="1"/>
      </top>
      <bottom style="thin">
        <color theme="1"/>
      </bottom>
      <diagonal/>
    </border>
    <border diagonalUp="false" diagonalDown="false">
      <left/>
      <right style="thin">
        <color theme="1"/>
      </right>
      <top style="thin">
        <color theme="1"/>
      </top>
      <bottom style="thin">
        <color theme="1"/>
      </bottom>
      <diagonal/>
    </border>
    <border diagonalUp="false" diagonalDown="false">
      <left style="thin">
        <color rgb="FF010000"/>
      </left>
      <right style="thin">
        <color rgb="FF010000"/>
      </right>
      <top/>
      <bottom style="thin">
        <color theme="1"/>
      </bottom>
      <diagonal/>
    </border>
    <border diagonalUp="false" diagonalDown="false">
      <left style="thin">
        <color rgb="FF010000"/>
      </left>
      <right style="thin">
        <color theme="1"/>
      </right>
      <top/>
      <bottom style="thin">
        <color theme="1"/>
      </bottom>
      <diagonal/>
    </border>
    <border diagonalUp="false" diagonalDown="false">
      <left/>
      <right style="thin">
        <color rgb="FF010000"/>
      </right>
      <top style="thin">
        <color rgb="FF010000"/>
      </top>
      <bottom style="thin">
        <color theme="1"/>
      </bottom>
      <diagonal/>
    </border>
    <border diagonalUp="false" diagonalDown="false">
      <left style="thin">
        <color rgb="FF010000"/>
      </left>
      <right style="thin">
        <color rgb="FF010000"/>
      </right>
      <top style="thin">
        <color theme="1"/>
      </top>
      <bottom/>
      <diagonal/>
    </border>
    <border diagonalUp="false" diagonalDown="false">
      <left style="thin">
        <color rgb="FF010000"/>
      </left>
      <right style="thin">
        <color theme="1"/>
      </right>
      <top style="thin">
        <color theme="1"/>
      </top>
      <bottom/>
      <diagonal/>
    </border>
    <border diagonalUp="false" diagonalDown="false">
      <left style="medium">
        <color theme="1"/>
      </left>
      <right style="medium">
        <color theme="1"/>
      </right>
      <top style="medium">
        <color theme="1"/>
      </top>
      <bottom style="medium">
        <color theme="1"/>
      </bottom>
      <diagonal/>
    </border>
    <border diagonalUp="false" diagonalDown="false">
      <left/>
      <right/>
      <top style="thin">
        <color rgb="FF010000"/>
      </top>
      <bottom/>
      <diagonal/>
    </border>
    <border diagonalUp="false" diagonalDown="false">
      <left style="thin">
        <color theme="1"/>
      </left>
      <right style="thin">
        <color theme="1"/>
      </right>
      <top/>
      <bottom style="thin">
        <color theme="1"/>
      </bottom>
      <diagonal/>
    </border>
    <border diagonalUp="false" diagonalDown="false">
      <left style="medium">
        <color theme="1"/>
      </left>
      <right/>
      <top style="medium">
        <color theme="1"/>
      </top>
      <bottom style="thin">
        <color rgb="FF010000"/>
      </bottom>
      <diagonal/>
    </border>
    <border diagonalUp="false" diagonalDown="false">
      <left/>
      <right/>
      <top style="medium">
        <color theme="1"/>
      </top>
      <bottom style="thin">
        <color rgb="FF010000"/>
      </bottom>
      <diagonal/>
    </border>
    <border diagonalUp="false" diagonalDown="false">
      <left/>
      <right style="medium">
        <color theme="1"/>
      </right>
      <top style="medium">
        <color theme="1"/>
      </top>
      <bottom style="thin">
        <color rgb="FF010000"/>
      </bottom>
      <diagonal/>
    </border>
    <border diagonalUp="false" diagonalDown="false">
      <left style="medium">
        <color theme="1"/>
      </left>
      <right/>
      <top style="thin">
        <color rgb="FF010000"/>
      </top>
      <bottom/>
      <diagonal/>
    </border>
    <border diagonalUp="false" diagonalDown="false">
      <left/>
      <right style="medium">
        <color theme="1"/>
      </right>
      <top style="thin">
        <color rgb="FF010000"/>
      </top>
      <bottom/>
      <diagonal/>
    </border>
    <border diagonalUp="false" diagonalDown="false">
      <left style="medium">
        <color theme="1"/>
      </left>
      <right/>
      <top/>
      <bottom/>
      <diagonal/>
    </border>
    <border diagonalUp="false" diagonalDown="false">
      <left/>
      <right style="medium">
        <color theme="1"/>
      </right>
      <top/>
      <bottom/>
      <diagonal/>
    </border>
    <border diagonalUp="false" diagonalDown="false">
      <left style="medium">
        <color theme="1"/>
      </left>
      <right/>
      <top/>
      <bottom style="medium">
        <color theme="1"/>
      </bottom>
      <diagonal/>
    </border>
    <border diagonalUp="false" diagonalDown="false">
      <left/>
      <right/>
      <top/>
      <bottom style="medium">
        <color theme="1"/>
      </bottom>
      <diagonal/>
    </border>
    <border diagonalUp="false" diagonalDown="false">
      <left/>
      <right style="medium">
        <color theme="1"/>
      </right>
      <top/>
      <bottom style="medium">
        <color theme="1"/>
      </bottom>
      <diagonal/>
    </border>
    <border diagonalUp="false" diagonalDown="false">
      <left style="thin">
        <color theme="1"/>
      </left>
      <right/>
      <top style="medium">
        <color theme="1"/>
      </top>
      <bottom style="thin">
        <color theme="1"/>
      </bottom>
      <diagonal/>
    </border>
    <border diagonalUp="false" diagonalDown="false">
      <left style="thin">
        <color theme="1"/>
      </left>
      <right/>
      <top style="thin">
        <color theme="1"/>
      </top>
      <bottom style="medium">
        <color theme="1"/>
      </bottom>
      <diagonal/>
    </border>
    <border diagonalUp="false" diagonalDown="false">
      <left style="thin">
        <color theme="1"/>
      </left>
      <right style="medium">
        <color theme="1"/>
      </right>
      <top style="medium">
        <color theme="1"/>
      </top>
      <bottom style="medium">
        <color theme="1"/>
      </bottom>
      <diagonal/>
    </border>
    <border diagonalUp="false" diagonalDown="false">
      <left/>
      <right/>
      <top style="thin">
        <color theme="1"/>
      </top>
      <bottom style="thin">
        <color rgb="FF010000"/>
      </bottom>
      <diagonal/>
    </border>
    <border diagonalUp="false" diagonalDown="false">
      <left style="thin">
        <color theme="1"/>
      </left>
      <right style="thin">
        <color theme="1"/>
      </right>
      <top style="thin">
        <color theme="1"/>
      </top>
      <bottom style="thin">
        <color rgb="FF010000"/>
      </bottom>
      <diagonal/>
    </border>
    <border diagonalUp="false" diagonalDown="false">
      <left style="thin">
        <color rgb="FF010000"/>
      </left>
      <right style="thin">
        <color theme="1"/>
      </right>
      <top style="thin">
        <color rgb="FF010000"/>
      </top>
      <bottom style="thin">
        <color theme="1"/>
      </bottom>
      <diagonal/>
    </border>
    <border diagonalUp="false" diagonalDown="false">
      <left style="thin">
        <color rgb="FF010000"/>
      </left>
      <right style="thin">
        <color theme="1"/>
      </right>
      <top style="thin">
        <color rgb="FF010000"/>
      </top>
      <bottom style="thin">
        <color rgb="FF010000"/>
      </bottom>
      <diagonal/>
    </border>
    <border diagonalUp="false" diagonalDown="false">
      <left style="thin">
        <color theme="1"/>
      </left>
      <right style="thin">
        <color rgb="FF010000"/>
      </right>
      <top style="thin">
        <color rgb="FF010000"/>
      </top>
      <bottom style="thin">
        <color theme="1"/>
      </bottom>
      <diagonal/>
    </border>
    <border diagonalUp="false" diagonalDown="false">
      <left style="thin">
        <color rgb="FF010000"/>
      </left>
      <right/>
      <top style="thin">
        <color rgb="FF010000"/>
      </top>
      <bottom/>
      <diagonal/>
    </border>
    <border diagonalUp="false" diagonalDown="false">
      <left style="thin">
        <color theme="1"/>
      </left>
      <right style="thin">
        <color theme="1"/>
      </right>
      <top style="thin">
        <color rgb="FF010000"/>
      </top>
      <bottom style="thin">
        <color rgb="FF010000"/>
      </bottom>
      <diagonal/>
    </border>
    <border diagonalUp="false" diagonalDown="false">
      <left style="thin">
        <color rgb="FF010000"/>
      </left>
      <right/>
      <top/>
      <bottom style="thin">
        <color theme="1"/>
      </bottom>
      <diagonal/>
    </border>
    <border diagonalUp="false" diagonalDown="false">
      <left style="thin">
        <color rgb="FF010000"/>
      </left>
      <right style="thin">
        <color theme="1"/>
      </right>
      <top style="thin">
        <color rgb="FF010000"/>
      </top>
      <bottom/>
      <diagonal/>
    </border>
    <border diagonalUp="false" diagonalDown="false">
      <left style="thin">
        <color theme="1"/>
      </left>
      <right style="thin">
        <color theme="1"/>
      </right>
      <top style="thin">
        <color rgb="FF010000"/>
      </top>
      <bottom/>
      <diagonal/>
    </border>
    <border diagonalUp="false" diagonalDown="false">
      <left/>
      <right/>
      <top style="medium">
        <color theme="1"/>
      </top>
      <bottom style="medium">
        <color theme="1"/>
      </bottom>
      <diagonal/>
    </border>
    <border diagonalUp="false" diagonalDown="false">
      <left/>
      <right/>
      <top style="medium">
        <color theme="1"/>
      </top>
      <bottom/>
      <diagonal/>
    </border>
    <border diagonalUp="false" diagonalDown="false">
      <left style="thin">
        <color theme="1"/>
      </left>
      <right style="thin">
        <color theme="1"/>
      </right>
      <top/>
      <bottom/>
      <diagonal/>
    </border>
    <border diagonalUp="false" diagonalDown="false">
      <left/>
      <right/>
      <top/>
      <bottom style="thin">
        <color theme="1"/>
      </bottom>
      <diagonal/>
    </border>
    <border diagonalUp="false" diagonalDown="false">
      <left/>
      <right/>
      <top style="thin">
        <color theme="1"/>
      </top>
      <bottom/>
      <diagonal/>
    </border>
    <border diagonalUp="false" diagonalDown="false">
      <left style="thin">
        <color theme="1"/>
      </left>
      <right/>
      <top/>
      <bottom/>
      <diagonal/>
    </border>
    <border diagonalUp="false" diagonalDown="false">
      <left style="thin">
        <color theme="1"/>
      </left>
      <right style="thin">
        <color theme="1"/>
      </right>
      <top/>
      <bottom style="medium">
        <color theme="1"/>
      </bottom>
      <diagonal/>
    </border>
    <border diagonalUp="false" diagonalDown="false">
      <left style="thin">
        <color theme="1"/>
      </left>
      <right/>
      <top/>
      <bottom style="thin">
        <color theme="1"/>
      </bottom>
      <diagonal/>
    </border>
    <border diagonalUp="false" diagonalDown="false">
      <left style="thin">
        <color theme="1"/>
      </left>
      <right style="thin">
        <color theme="1"/>
      </right>
      <top style="thin">
        <color theme="1"/>
      </top>
      <bottom style="thin">
        <color theme="1"/>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true" applyAlignment="true" applyProtection="true">
      <alignment horizontal="general" vertical="bottom" textRotation="0" wrapText="false" indent="0" shrinkToFit="false"/>
      <protection locked="true" hidden="false"/>
    </xf>
  </cellStyleXfs>
  <cellXfs count="37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21" applyFont="true" applyBorder="false" applyAlignment="false" applyProtection="true">
      <alignment horizontal="general" vertical="bottom" textRotation="0" wrapText="false" indent="0" shrinkToFit="false"/>
      <protection locked="true" hidden="false"/>
    </xf>
    <xf numFmtId="164" fontId="7" fillId="2" borderId="0" xfId="21" applyFont="true" applyBorder="false" applyAlignment="true" applyProtection="true">
      <alignment horizontal="left" vertical="top" textRotation="0" wrapText="false" indent="0" shrinkToFit="false"/>
      <protection locked="true" hidden="false"/>
    </xf>
    <xf numFmtId="164" fontId="7" fillId="2" borderId="0" xfId="21" applyFont="true" applyBorder="false" applyAlignment="false" applyProtection="true">
      <alignment horizontal="general" vertical="bottom" textRotation="0" wrapText="false" indent="0" shrinkToFit="false"/>
      <protection locked="true" hidden="false"/>
    </xf>
    <xf numFmtId="164" fontId="6" fillId="2" borderId="0" xfId="21" applyFont="true" applyBorder="false" applyAlignment="true" applyProtection="true">
      <alignment horizontal="left" vertical="top" textRotation="0" wrapText="false" indent="0" shrinkToFit="false"/>
      <protection locked="true" hidden="false"/>
    </xf>
    <xf numFmtId="164" fontId="6" fillId="2" borderId="0" xfId="21" applyFont="true" applyBorder="false" applyAlignment="true" applyProtection="true">
      <alignment horizontal="left" vertical="top" textRotation="0" wrapText="true" indent="0" shrinkToFit="false"/>
      <protection locked="true" hidden="false"/>
    </xf>
    <xf numFmtId="164" fontId="8" fillId="2" borderId="0" xfId="21" applyFont="true" applyBorder="false" applyAlignment="true" applyProtection="true">
      <alignment horizontal="left" vertical="top" textRotation="0" wrapText="false" indent="0" shrinkToFit="false"/>
      <protection locked="true" hidden="false"/>
    </xf>
    <xf numFmtId="164" fontId="8" fillId="2" borderId="0" xfId="21" applyFont="true" applyBorder="false" applyAlignment="true" applyProtection="true">
      <alignment horizontal="left" vertical="top" textRotation="0" wrapText="true" indent="0" shrinkToFit="false"/>
      <protection locked="true" hidden="false"/>
    </xf>
    <xf numFmtId="164" fontId="8" fillId="2" borderId="0" xfId="21" applyFont="true" applyBorder="false" applyAlignment="false" applyProtection="true">
      <alignment horizontal="general" vertical="bottom" textRotation="0" wrapText="false" indent="0" shrinkToFit="false"/>
      <protection locked="true" hidden="false"/>
    </xf>
    <xf numFmtId="164" fontId="9" fillId="2" borderId="0" xfId="0" applyFont="true" applyBorder="false" applyAlignment="true" applyProtection="true">
      <alignment horizontal="left" vertical="top" textRotation="0" wrapText="false" indent="0" shrinkToFit="false"/>
      <protection locked="true" hidden="false"/>
    </xf>
    <xf numFmtId="166" fontId="0" fillId="0" borderId="0" xfId="0" applyFont="false" applyBorder="false" applyAlignment="true" applyProtection="true">
      <alignment horizontal="center" vertical="bottom" textRotation="0" wrapText="false" indent="0" shrinkToFit="false"/>
      <protection locked="true" hidden="false"/>
    </xf>
    <xf numFmtId="166" fontId="0" fillId="0" borderId="0" xfId="0" applyFont="false" applyBorder="false" applyAlignment="fals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top" textRotation="0" wrapText="false" indent="0" shrinkToFit="false"/>
      <protection locked="true" hidden="false"/>
    </xf>
    <xf numFmtId="166" fontId="10" fillId="0" borderId="0" xfId="0" applyFont="true" applyBorder="false" applyAlignment="true" applyProtection="true">
      <alignment horizontal="center" vertical="bottom" textRotation="0" wrapText="false" indent="0" shrinkToFit="false"/>
      <protection locked="true" hidden="false"/>
    </xf>
    <xf numFmtId="166" fontId="11" fillId="0" borderId="0" xfId="0" applyFont="true" applyBorder="false" applyAlignment="true" applyProtection="true">
      <alignment horizontal="left" vertical="bottom" textRotation="0" wrapText="false" indent="0" shrinkToFit="false"/>
      <protection locked="true" hidden="false"/>
    </xf>
    <xf numFmtId="166" fontId="12" fillId="0" borderId="0" xfId="0" applyFont="true" applyBorder="true" applyAlignment="true" applyProtection="true">
      <alignment horizontal="center" vertical="bottom" textRotation="0" wrapText="false" indent="0" shrinkToFit="false"/>
      <protection locked="true" hidden="false"/>
    </xf>
    <xf numFmtId="166" fontId="13" fillId="0" borderId="0" xfId="0" applyFont="true" applyBorder="false" applyAlignment="true" applyProtection="true">
      <alignment horizontal="left" vertical="bottom" textRotation="0" wrapText="false" indent="0" shrinkToFit="false"/>
      <protection locked="true" hidden="false"/>
    </xf>
    <xf numFmtId="166" fontId="14" fillId="0" borderId="0" xfId="0" applyFont="true" applyBorder="false" applyAlignment="fals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top" textRotation="0" wrapText="false" indent="0" shrinkToFit="false"/>
      <protection locked="true" hidden="false"/>
    </xf>
    <xf numFmtId="166" fontId="14" fillId="0" borderId="0" xfId="0" applyFont="true" applyBorder="false" applyAlignment="true" applyProtection="true">
      <alignment horizontal="center" vertical="bottom" textRotation="0" wrapText="false" indent="0" shrinkToFit="false"/>
      <protection locked="true" hidden="false"/>
    </xf>
    <xf numFmtId="166" fontId="15" fillId="0" borderId="0" xfId="0" applyFont="true" applyBorder="false" applyAlignment="true" applyProtection="true">
      <alignment horizontal="center" vertical="bottom" textRotation="0" wrapText="false" indent="0" shrinkToFit="false"/>
      <protection locked="true" hidden="false"/>
    </xf>
    <xf numFmtId="166" fontId="15" fillId="3" borderId="1" xfId="0" applyFont="true" applyBorder="true" applyAlignment="true" applyProtection="true">
      <alignment horizontal="center" vertical="bottom" textRotation="0" wrapText="true" indent="0" shrinkToFit="false"/>
      <protection locked="true" hidden="false"/>
    </xf>
    <xf numFmtId="166" fontId="14" fillId="4" borderId="2" xfId="0" applyFont="true" applyBorder="true" applyAlignment="true" applyProtection="true">
      <alignment horizontal="general" vertical="bottom" textRotation="0" wrapText="true" indent="0" shrinkToFit="false"/>
      <protection locked="true" hidden="false"/>
    </xf>
    <xf numFmtId="166" fontId="14" fillId="4" borderId="3" xfId="0" applyFont="true" applyBorder="true" applyAlignment="true" applyProtection="true">
      <alignment horizontal="general" vertical="bottom" textRotation="0" wrapText="true" indent="0" shrinkToFit="false"/>
      <protection locked="true" hidden="false"/>
    </xf>
    <xf numFmtId="166" fontId="14" fillId="4" borderId="4" xfId="0" applyFont="true" applyBorder="true" applyAlignment="true" applyProtection="true">
      <alignment horizontal="general" vertical="bottom" textRotation="0" wrapText="true" indent="0" shrinkToFit="false"/>
      <protection locked="true" hidden="false"/>
    </xf>
    <xf numFmtId="166" fontId="15" fillId="0" borderId="5" xfId="0" applyFont="true" applyBorder="true" applyAlignment="true" applyProtection="true">
      <alignment horizontal="right" vertical="bottom" textRotation="0" wrapText="true" indent="0" shrinkToFit="false"/>
      <protection locked="true" hidden="false"/>
    </xf>
    <xf numFmtId="166" fontId="14" fillId="0" borderId="6" xfId="0" applyFont="true" applyBorder="true" applyAlignment="false" applyProtection="true">
      <alignment horizontal="general" vertical="bottom" textRotation="0" wrapText="false" indent="0" shrinkToFit="false"/>
      <protection locked="true" hidden="false"/>
    </xf>
    <xf numFmtId="166" fontId="15" fillId="0" borderId="7" xfId="0" applyFont="true" applyBorder="true" applyAlignment="true" applyProtection="true">
      <alignment horizontal="right" vertical="bottom" textRotation="0" wrapText="true" indent="0" shrinkToFit="false"/>
      <protection locked="true" hidden="false"/>
    </xf>
    <xf numFmtId="166" fontId="14" fillId="0" borderId="8" xfId="0" applyFont="true" applyBorder="true" applyAlignment="false" applyProtection="true">
      <alignment horizontal="general" vertical="bottom" textRotation="0" wrapText="false" indent="0" shrinkToFit="false"/>
      <protection locked="true" hidden="false"/>
    </xf>
    <xf numFmtId="166" fontId="14" fillId="0" borderId="8" xfId="0" applyFont="true" applyBorder="true" applyAlignment="true" applyProtection="true">
      <alignment horizontal="left" vertical="bottom" textRotation="0" wrapText="false" indent="0" shrinkToFit="false"/>
      <protection locked="true" hidden="false"/>
    </xf>
    <xf numFmtId="166" fontId="16" fillId="0" borderId="0" xfId="0" applyFont="true" applyBorder="false" applyAlignment="false" applyProtection="true">
      <alignment horizontal="general" vertical="bottom" textRotation="0" wrapText="false" indent="0" shrinkToFit="false"/>
      <protection locked="true" hidden="false"/>
    </xf>
    <xf numFmtId="166" fontId="15" fillId="0" borderId="9" xfId="0" applyFont="true" applyBorder="true" applyAlignment="true" applyProtection="true">
      <alignment horizontal="right" vertical="bottom" textRotation="0" wrapText="true" indent="0" shrinkToFit="false"/>
      <protection locked="true" hidden="false"/>
    </xf>
    <xf numFmtId="166" fontId="14" fillId="0" borderId="10" xfId="0" applyFont="true" applyBorder="true" applyAlignment="false" applyProtection="true">
      <alignment horizontal="general" vertical="bottom" textRotation="0" wrapText="false" indent="0" shrinkToFit="false"/>
      <protection locked="true" hidden="false"/>
    </xf>
    <xf numFmtId="166" fontId="17" fillId="5" borderId="11" xfId="0" applyFont="true" applyBorder="true" applyAlignment="true" applyProtection="true">
      <alignment horizontal="center" vertical="bottom" textRotation="0" wrapText="true" indent="0" shrinkToFit="false"/>
      <protection locked="true" hidden="false"/>
    </xf>
    <xf numFmtId="166" fontId="15" fillId="6" borderId="12" xfId="0" applyFont="true" applyBorder="true" applyAlignment="true" applyProtection="true">
      <alignment horizontal="general" vertical="bottom" textRotation="0" wrapText="true" indent="0" shrinkToFit="false"/>
      <protection locked="true" hidden="false"/>
    </xf>
    <xf numFmtId="166" fontId="15" fillId="6" borderId="13" xfId="0" applyFont="true" applyBorder="true" applyAlignment="true" applyProtection="true">
      <alignment horizontal="center" vertical="bottom" textRotation="0" wrapText="true" indent="0" shrinkToFit="false"/>
      <protection locked="true" hidden="false"/>
    </xf>
    <xf numFmtId="166" fontId="15" fillId="6" borderId="12" xfId="0" applyFont="true" applyBorder="true" applyAlignment="true" applyProtection="true">
      <alignment horizontal="center" vertical="bottom" textRotation="0" wrapText="true" indent="0" shrinkToFit="false"/>
      <protection locked="true" hidden="false"/>
    </xf>
    <xf numFmtId="166" fontId="15" fillId="6" borderId="14" xfId="0" applyFont="true" applyBorder="true" applyAlignment="true" applyProtection="true">
      <alignment horizontal="center" vertical="bottom" textRotation="0" wrapText="false" indent="0" shrinkToFit="false"/>
      <protection locked="true" hidden="false"/>
    </xf>
    <xf numFmtId="166" fontId="15" fillId="6" borderId="15" xfId="0" applyFont="true" applyBorder="true" applyAlignment="true" applyProtection="true">
      <alignment horizontal="center" vertical="bottom" textRotation="0" wrapText="true" indent="0" shrinkToFit="false"/>
      <protection locked="true" hidden="false"/>
    </xf>
    <xf numFmtId="166" fontId="5" fillId="0" borderId="0" xfId="0" applyFont="true" applyBorder="false" applyAlignment="true" applyProtection="true">
      <alignment horizontal="center" vertical="bottom" textRotation="0" wrapText="true" indent="0" shrinkToFit="false"/>
      <protection locked="true" hidden="false"/>
    </xf>
    <xf numFmtId="166" fontId="15" fillId="6" borderId="16" xfId="0" applyFont="true" applyBorder="true" applyAlignment="true" applyProtection="true">
      <alignment horizontal="center" vertical="center" textRotation="0" wrapText="false" indent="0" shrinkToFit="false"/>
      <protection locked="true" hidden="false"/>
    </xf>
    <xf numFmtId="166" fontId="15" fillId="6" borderId="17" xfId="0" applyFont="true" applyBorder="true" applyAlignment="true" applyProtection="true">
      <alignment horizontal="center" vertical="bottom" textRotation="0" wrapText="false" indent="0" shrinkToFit="false"/>
      <protection locked="true" hidden="false"/>
    </xf>
    <xf numFmtId="166" fontId="15" fillId="0" borderId="18" xfId="0" applyFont="true" applyBorder="true" applyAlignment="true" applyProtection="true">
      <alignment horizontal="general" vertical="top" textRotation="0" wrapText="false" indent="0" shrinkToFit="false"/>
      <protection locked="true" hidden="false"/>
    </xf>
    <xf numFmtId="166" fontId="15" fillId="0" borderId="18" xfId="0" applyFont="true" applyBorder="true" applyAlignment="true" applyProtection="true">
      <alignment horizontal="center" vertical="bottom" textRotation="0" wrapText="false" indent="0" shrinkToFit="false"/>
      <protection locked="true" hidden="false"/>
    </xf>
    <xf numFmtId="166" fontId="15" fillId="0" borderId="19" xfId="0" applyFont="true" applyBorder="true" applyAlignment="true" applyProtection="true">
      <alignment horizontal="center" vertical="bottom" textRotation="0" wrapText="false" indent="0" shrinkToFit="false"/>
      <protection locked="true" hidden="false"/>
    </xf>
    <xf numFmtId="166" fontId="14" fillId="0" borderId="19" xfId="0" applyFont="true" applyBorder="true" applyAlignment="true" applyProtection="true">
      <alignment horizontal="center" vertical="bottom" textRotation="0" wrapText="false" indent="0" shrinkToFit="false"/>
      <protection locked="true" hidden="false"/>
    </xf>
    <xf numFmtId="166" fontId="14" fillId="0" borderId="19" xfId="0" applyFont="true" applyBorder="true" applyAlignment="true" applyProtection="true">
      <alignment horizontal="left" vertical="center" textRotation="0" wrapText="false" indent="0" shrinkToFit="false"/>
      <protection locked="true" hidden="false"/>
    </xf>
    <xf numFmtId="166" fontId="18" fillId="6" borderId="19" xfId="0" applyFont="true" applyBorder="true" applyAlignment="true" applyProtection="true">
      <alignment horizontal="center" vertical="center" textRotation="0" wrapText="false" indent="0" shrinkToFit="false"/>
      <protection locked="true" hidden="false"/>
    </xf>
    <xf numFmtId="166" fontId="14" fillId="0" borderId="0" xfId="0" applyFont="true" applyBorder="false" applyAlignment="true" applyProtection="true">
      <alignment horizontal="center" vertical="center" textRotation="0" wrapText="false" indent="0" shrinkToFit="false"/>
      <protection locked="true" hidden="false"/>
    </xf>
    <xf numFmtId="166" fontId="19" fillId="7" borderId="20" xfId="0" applyFont="true" applyBorder="true" applyAlignment="true" applyProtection="true">
      <alignment horizontal="right" vertical="top" textRotation="0" wrapText="false" indent="0" shrinkToFit="false"/>
      <protection locked="true" hidden="false"/>
    </xf>
    <xf numFmtId="166" fontId="14" fillId="7" borderId="21" xfId="0" applyFont="true" applyBorder="true" applyAlignment="true" applyProtection="true">
      <alignment horizontal="general" vertical="top" textRotation="0" wrapText="false" indent="0" shrinkToFit="false"/>
      <protection locked="true" hidden="false"/>
    </xf>
    <xf numFmtId="166" fontId="14" fillId="7" borderId="21" xfId="0" applyFont="true" applyBorder="true" applyAlignment="true" applyProtection="true">
      <alignment horizontal="center" vertical="bottom" textRotation="0" wrapText="false" indent="0" shrinkToFit="false"/>
      <protection locked="true" hidden="false"/>
    </xf>
    <xf numFmtId="166" fontId="14" fillId="7" borderId="22" xfId="0" applyFont="true" applyBorder="true" applyAlignment="true" applyProtection="true">
      <alignment horizontal="general" vertical="bottom" textRotation="0" wrapText="false" indent="0" shrinkToFit="false"/>
      <protection locked="true" hidden="false"/>
    </xf>
    <xf numFmtId="166" fontId="14" fillId="7" borderId="22" xfId="0" applyFont="true" applyBorder="true" applyAlignment="true" applyProtection="true">
      <alignment horizontal="center" vertical="bottom" textRotation="0" wrapText="false" indent="0" shrinkToFit="false"/>
      <protection locked="true" hidden="false"/>
    </xf>
    <xf numFmtId="166" fontId="14" fillId="7" borderId="23" xfId="0" applyFont="true" applyBorder="true" applyAlignment="true" applyProtection="true">
      <alignment horizontal="center" vertical="bottom" textRotation="0" wrapText="false" indent="0" shrinkToFit="false"/>
      <protection locked="true" hidden="false"/>
    </xf>
    <xf numFmtId="166" fontId="15" fillId="0" borderId="24" xfId="0" applyFont="true" applyBorder="true" applyAlignment="true" applyProtection="true">
      <alignment horizontal="center" vertical="bottom" textRotation="0" wrapText="false" indent="0" shrinkToFit="false"/>
      <protection locked="true" hidden="false"/>
    </xf>
    <xf numFmtId="166" fontId="15" fillId="0" borderId="25" xfId="0" applyFont="true" applyBorder="true" applyAlignment="true" applyProtection="true">
      <alignment horizontal="center" vertical="bottom" textRotation="0" wrapText="false" indent="0" shrinkToFit="false"/>
      <protection locked="true" hidden="false"/>
    </xf>
    <xf numFmtId="166" fontId="14" fillId="0" borderId="25" xfId="0" applyFont="true" applyBorder="true" applyAlignment="true" applyProtection="true">
      <alignment horizontal="center" vertical="bottom" textRotation="0" wrapText="false" indent="0" shrinkToFit="false"/>
      <protection locked="true" hidden="false"/>
    </xf>
    <xf numFmtId="166" fontId="14" fillId="0" borderId="26" xfId="0" applyFont="true" applyBorder="true" applyAlignment="true" applyProtection="true">
      <alignment horizontal="left" vertical="center" textRotation="0" wrapText="false" indent="0" shrinkToFit="false"/>
      <protection locked="true" hidden="false"/>
    </xf>
    <xf numFmtId="166" fontId="13" fillId="0" borderId="27" xfId="0" applyFont="true" applyBorder="true" applyAlignment="true" applyProtection="true">
      <alignment horizontal="left" vertical="bottom" textRotation="0" wrapText="false" indent="0" shrinkToFit="false"/>
      <protection locked="true" hidden="false"/>
    </xf>
    <xf numFmtId="166" fontId="19" fillId="7" borderId="28" xfId="0" applyFont="true" applyBorder="true" applyAlignment="true" applyProtection="true">
      <alignment horizontal="right" vertical="top" textRotation="0" wrapText="false" indent="0" shrinkToFit="false"/>
      <protection locked="true" hidden="false"/>
    </xf>
    <xf numFmtId="166" fontId="15" fillId="7" borderId="22" xfId="0" applyFont="true" applyBorder="true" applyAlignment="true" applyProtection="true">
      <alignment horizontal="center" vertical="bottom" textRotation="0" wrapText="false" indent="0" shrinkToFit="false"/>
      <protection locked="true" hidden="false"/>
    </xf>
    <xf numFmtId="166" fontId="14" fillId="8" borderId="29" xfId="0" applyFont="true" applyBorder="true" applyAlignment="true" applyProtection="true">
      <alignment horizontal="general" vertical="bottom" textRotation="0" wrapText="false" indent="0" shrinkToFit="false"/>
      <protection locked="true" hidden="false"/>
    </xf>
    <xf numFmtId="166" fontId="14" fillId="8" borderId="11" xfId="0" applyFont="true" applyBorder="true" applyAlignment="true" applyProtection="true">
      <alignment horizontal="general" vertical="bottom" textRotation="0" wrapText="false" indent="0" shrinkToFit="false"/>
      <protection locked="true" hidden="false"/>
    </xf>
    <xf numFmtId="166" fontId="14" fillId="8" borderId="30" xfId="0" applyFont="true" applyBorder="true" applyAlignment="true" applyProtection="true">
      <alignment horizontal="general" vertical="bottom" textRotation="0" wrapText="false" indent="0" shrinkToFit="false"/>
      <protection locked="true" hidden="false"/>
    </xf>
    <xf numFmtId="166" fontId="14" fillId="7" borderId="31" xfId="0" applyFont="true" applyBorder="true" applyAlignment="true" applyProtection="true">
      <alignment horizontal="center" vertical="bottom" textRotation="0" wrapText="false" indent="0" shrinkToFit="false"/>
      <protection locked="true" hidden="false"/>
    </xf>
    <xf numFmtId="166" fontId="15" fillId="6" borderId="32" xfId="0" applyFont="true" applyBorder="true" applyAlignment="true" applyProtection="true">
      <alignment horizontal="center" vertical="bottom" textRotation="0" wrapText="true" indent="0" shrinkToFit="false"/>
      <protection locked="true" hidden="false"/>
    </xf>
    <xf numFmtId="166" fontId="15" fillId="6" borderId="30" xfId="0" applyFont="true" applyBorder="true" applyAlignment="true" applyProtection="true">
      <alignment horizontal="center" vertical="bottom" textRotation="0" wrapText="false" indent="0" shrinkToFit="false"/>
      <protection locked="true" hidden="false"/>
    </xf>
    <xf numFmtId="166" fontId="14" fillId="8" borderId="28" xfId="0" applyFont="true" applyBorder="true" applyAlignment="true" applyProtection="true">
      <alignment horizontal="general" vertical="bottom" textRotation="0" wrapText="false" indent="0" shrinkToFit="false"/>
      <protection locked="true" hidden="false"/>
    </xf>
    <xf numFmtId="166" fontId="14" fillId="8" borderId="33" xfId="0" applyFont="true" applyBorder="true" applyAlignment="true" applyProtection="true">
      <alignment horizontal="general" vertical="bottom" textRotation="0" wrapText="false" indent="0" shrinkToFit="false"/>
      <protection locked="true" hidden="false"/>
    </xf>
    <xf numFmtId="166" fontId="14" fillId="8" borderId="34" xfId="0" applyFont="true" applyBorder="true" applyAlignment="true" applyProtection="true">
      <alignment horizontal="general" vertical="bottom" textRotation="0" wrapText="false" indent="0" shrinkToFit="false"/>
      <protection locked="true" hidden="false"/>
    </xf>
    <xf numFmtId="166" fontId="15" fillId="0" borderId="22" xfId="0" applyFont="true" applyBorder="true" applyAlignment="true" applyProtection="true">
      <alignment horizontal="center" vertical="bottom" textRotation="0" wrapText="false" indent="0" shrinkToFit="false"/>
      <protection locked="true" hidden="false"/>
    </xf>
    <xf numFmtId="166" fontId="14" fillId="0" borderId="35" xfId="0" applyFont="true" applyBorder="true" applyAlignment="true" applyProtection="true">
      <alignment horizontal="center" vertical="bottom" textRotation="0" wrapText="false" indent="0" shrinkToFit="false"/>
      <protection locked="true" hidden="false"/>
    </xf>
    <xf numFmtId="166" fontId="14" fillId="0" borderId="32" xfId="0" applyFont="true" applyBorder="true" applyAlignment="true" applyProtection="true">
      <alignment horizontal="left" vertical="center" textRotation="0" wrapText="false" indent="0" shrinkToFit="false"/>
      <protection locked="true" hidden="false"/>
    </xf>
    <xf numFmtId="166" fontId="15" fillId="7" borderId="35" xfId="0" applyFont="true" applyBorder="true" applyAlignment="true" applyProtection="true">
      <alignment horizontal="center" vertical="bottom" textRotation="0" wrapText="false" indent="0" shrinkToFit="false"/>
      <protection locked="true" hidden="false"/>
    </xf>
    <xf numFmtId="166" fontId="14" fillId="7" borderId="35" xfId="0" applyFont="true" applyBorder="true" applyAlignment="true" applyProtection="true">
      <alignment horizontal="center" vertical="bottom" textRotation="0" wrapText="false" indent="0" shrinkToFit="false"/>
      <protection locked="true" hidden="false"/>
    </xf>
    <xf numFmtId="166" fontId="14" fillId="7" borderId="36" xfId="0" applyFont="true" applyBorder="true" applyAlignment="true" applyProtection="true">
      <alignment horizontal="center" vertical="bottom" textRotation="0" wrapText="false" indent="0" shrinkToFit="false"/>
      <protection locked="true" hidden="false"/>
    </xf>
    <xf numFmtId="166" fontId="14" fillId="0" borderId="15" xfId="0" applyFont="true" applyBorder="true" applyAlignment="true" applyProtection="true">
      <alignment horizontal="left" vertical="center" textRotation="0" wrapText="false" indent="0" shrinkToFit="false"/>
      <protection locked="true" hidden="false"/>
    </xf>
    <xf numFmtId="166" fontId="0" fillId="0" borderId="0" xfId="0" applyFont="true" applyBorder="false" applyAlignment="true" applyProtection="true">
      <alignment horizontal="center" vertical="bottom" textRotation="0" wrapText="true" indent="0" shrinkToFit="false"/>
      <protection locked="true" hidden="false"/>
    </xf>
    <xf numFmtId="166" fontId="14" fillId="0" borderId="14" xfId="0" applyFont="true" applyBorder="true" applyAlignment="true" applyProtection="true">
      <alignment horizontal="left" vertical="center" textRotation="0" wrapText="false" indent="0" shrinkToFit="false"/>
      <protection locked="true" hidden="false"/>
    </xf>
    <xf numFmtId="166" fontId="14" fillId="0" borderId="37" xfId="0" applyFont="true" applyBorder="true" applyAlignment="true" applyProtection="true">
      <alignment horizontal="left" vertical="center" textRotation="0" wrapText="false" indent="0" shrinkToFit="false"/>
      <protection locked="true" hidden="false"/>
    </xf>
    <xf numFmtId="166" fontId="14" fillId="0" borderId="21" xfId="0" applyFont="true" applyBorder="true" applyAlignment="true" applyProtection="true">
      <alignment horizontal="left" vertical="center" textRotation="0" wrapText="false" indent="0" shrinkToFit="false"/>
      <protection locked="true" hidden="false"/>
    </xf>
    <xf numFmtId="166" fontId="17" fillId="9" borderId="11" xfId="0" applyFont="true" applyBorder="true" applyAlignment="true" applyProtection="true">
      <alignment horizontal="center" vertical="bottom" textRotation="0" wrapText="true" indent="0" shrinkToFit="false"/>
      <protection locked="true" hidden="false"/>
    </xf>
    <xf numFmtId="166" fontId="15" fillId="10" borderId="15" xfId="0" applyFont="true" applyBorder="true" applyAlignment="true" applyProtection="true">
      <alignment horizontal="center" vertical="bottom" textRotation="0" wrapText="true" indent="0" shrinkToFit="false"/>
      <protection locked="true" hidden="false"/>
    </xf>
    <xf numFmtId="166" fontId="15" fillId="10" borderId="14" xfId="0" applyFont="true" applyBorder="true" applyAlignment="true" applyProtection="true">
      <alignment horizontal="center" vertical="bottom" textRotation="0" wrapText="false" indent="0" shrinkToFit="false"/>
      <protection locked="true" hidden="false"/>
    </xf>
    <xf numFmtId="166" fontId="15" fillId="10" borderId="12" xfId="0" applyFont="true" applyBorder="true" applyAlignment="true" applyProtection="true">
      <alignment horizontal="center" vertical="center" textRotation="0" wrapText="false" indent="0" shrinkToFit="false"/>
      <protection locked="true" hidden="false"/>
    </xf>
    <xf numFmtId="166" fontId="15" fillId="10" borderId="17" xfId="0" applyFont="true" applyBorder="true" applyAlignment="true" applyProtection="true">
      <alignment horizontal="center" vertical="bottom" textRotation="0" wrapText="false" indent="0" shrinkToFit="false"/>
      <protection locked="true" hidden="false"/>
    </xf>
    <xf numFmtId="166" fontId="15" fillId="0" borderId="26" xfId="0" applyFont="true" applyBorder="true" applyAlignment="true" applyProtection="true">
      <alignment horizontal="center" vertical="bottom" textRotation="0" wrapText="false" indent="0" shrinkToFit="false"/>
      <protection locked="true" hidden="false"/>
    </xf>
    <xf numFmtId="166" fontId="18" fillId="10" borderId="19" xfId="0" applyFont="true" applyBorder="true" applyAlignment="true" applyProtection="true">
      <alignment horizontal="center" vertical="center" textRotation="0" wrapText="false" indent="0" shrinkToFit="false"/>
      <protection locked="true" hidden="false"/>
    </xf>
    <xf numFmtId="166" fontId="15" fillId="7" borderId="38" xfId="0" applyFont="true" applyBorder="true" applyAlignment="true" applyProtection="true">
      <alignment horizontal="center" vertical="bottom" textRotation="0" wrapText="false" indent="0" shrinkToFit="false"/>
      <protection locked="true" hidden="false"/>
    </xf>
    <xf numFmtId="166" fontId="15" fillId="10" borderId="32" xfId="0" applyFont="true" applyBorder="true" applyAlignment="true" applyProtection="true">
      <alignment horizontal="center" vertical="bottom" textRotation="0" wrapText="true" indent="0" shrinkToFit="false"/>
      <protection locked="true" hidden="false"/>
    </xf>
    <xf numFmtId="166" fontId="15" fillId="10" borderId="30" xfId="0" applyFont="true" applyBorder="true" applyAlignment="true" applyProtection="true">
      <alignment horizontal="center" vertical="bottom" textRotation="0" wrapText="false" indent="0" shrinkToFit="false"/>
      <protection locked="true" hidden="false"/>
    </xf>
    <xf numFmtId="166" fontId="15" fillId="0" borderId="35" xfId="0" applyFont="true" applyBorder="true" applyAlignment="true" applyProtection="true">
      <alignment horizontal="center" vertical="bottom" textRotation="0" wrapText="false" indent="0" shrinkToFit="false"/>
      <protection locked="true" hidden="false"/>
    </xf>
    <xf numFmtId="166" fontId="14" fillId="8" borderId="12" xfId="0" applyFont="true" applyBorder="true" applyAlignment="true" applyProtection="true">
      <alignment horizontal="general" vertical="bottom" textRotation="0" wrapText="false" indent="0" shrinkToFit="false"/>
      <protection locked="true" hidden="false"/>
    </xf>
    <xf numFmtId="166" fontId="14" fillId="8" borderId="14" xfId="0" applyFont="true" applyBorder="true" applyAlignment="true" applyProtection="true">
      <alignment horizontal="general" vertical="bottom" textRotation="0" wrapText="false" indent="0" shrinkToFit="false"/>
      <protection locked="true" hidden="false"/>
    </xf>
    <xf numFmtId="166" fontId="17" fillId="11" borderId="11" xfId="0" applyFont="true" applyBorder="true" applyAlignment="true" applyProtection="true">
      <alignment horizontal="center" vertical="bottom" textRotation="0" wrapText="true" indent="0" shrinkToFit="false"/>
      <protection locked="true" hidden="false"/>
    </xf>
    <xf numFmtId="166" fontId="15" fillId="12" borderId="15" xfId="0" applyFont="true" applyBorder="true" applyAlignment="true" applyProtection="true">
      <alignment horizontal="center" vertical="bottom" textRotation="0" wrapText="true" indent="0" shrinkToFit="false"/>
      <protection locked="true" hidden="false"/>
    </xf>
    <xf numFmtId="166" fontId="15" fillId="12" borderId="14" xfId="0" applyFont="true" applyBorder="true" applyAlignment="true" applyProtection="true">
      <alignment horizontal="center" vertical="bottom" textRotation="0" wrapText="false" indent="0" shrinkToFit="false"/>
      <protection locked="true" hidden="false"/>
    </xf>
    <xf numFmtId="166" fontId="15" fillId="12" borderId="12" xfId="0" applyFont="true" applyBorder="true" applyAlignment="true" applyProtection="true">
      <alignment horizontal="center" vertical="center" textRotation="0" wrapText="false" indent="0" shrinkToFit="false"/>
      <protection locked="true" hidden="false"/>
    </xf>
    <xf numFmtId="166" fontId="15" fillId="12" borderId="17" xfId="0" applyFont="true" applyBorder="true" applyAlignment="true" applyProtection="true">
      <alignment horizontal="center" vertical="bottom" textRotation="0" wrapText="false" indent="0" shrinkToFit="false"/>
      <protection locked="true" hidden="false"/>
    </xf>
    <xf numFmtId="166" fontId="18" fillId="12" borderId="19" xfId="0" applyFont="true" applyBorder="true" applyAlignment="true" applyProtection="true">
      <alignment horizontal="center" vertical="center" textRotation="0" wrapText="false" indent="0" shrinkToFit="false"/>
      <protection locked="true" hidden="false"/>
    </xf>
    <xf numFmtId="166" fontId="15" fillId="12" borderId="32" xfId="0" applyFont="true" applyBorder="true" applyAlignment="true" applyProtection="true">
      <alignment horizontal="center" vertical="bottom" textRotation="0" wrapText="true" indent="0" shrinkToFit="false"/>
      <protection locked="true" hidden="false"/>
    </xf>
    <xf numFmtId="166" fontId="15" fillId="13" borderId="30" xfId="0" applyFont="true" applyBorder="true" applyAlignment="true" applyProtection="true">
      <alignment horizontal="center" vertical="bottom" textRotation="0" wrapText="false" indent="0" shrinkToFit="false"/>
      <protection locked="true" hidden="false"/>
    </xf>
    <xf numFmtId="166" fontId="15" fillId="13" borderId="32" xfId="0" applyFont="true" applyBorder="true" applyAlignment="true" applyProtection="true">
      <alignment horizontal="center" vertical="bottom" textRotation="0" wrapText="false" indent="0" shrinkToFit="false"/>
      <protection locked="true" hidden="false"/>
    </xf>
    <xf numFmtId="166" fontId="17" fillId="14" borderId="11" xfId="0" applyFont="true" applyBorder="true" applyAlignment="true" applyProtection="true">
      <alignment horizontal="center" vertical="bottom" textRotation="0" wrapText="true" indent="0" shrinkToFit="false"/>
      <protection locked="true" hidden="false"/>
    </xf>
    <xf numFmtId="166" fontId="15" fillId="15" borderId="15" xfId="0" applyFont="true" applyBorder="true" applyAlignment="true" applyProtection="true">
      <alignment horizontal="center" vertical="bottom" textRotation="0" wrapText="true" indent="0" shrinkToFit="false"/>
      <protection locked="true" hidden="false"/>
    </xf>
    <xf numFmtId="166" fontId="15" fillId="15" borderId="14" xfId="0" applyFont="true" applyBorder="true" applyAlignment="true" applyProtection="true">
      <alignment horizontal="center" vertical="bottom" textRotation="0" wrapText="false" indent="0" shrinkToFit="false"/>
      <protection locked="true" hidden="false"/>
    </xf>
    <xf numFmtId="166" fontId="15" fillId="16" borderId="12" xfId="0" applyFont="true" applyBorder="true" applyAlignment="true" applyProtection="true">
      <alignment horizontal="center" vertical="center" textRotation="0" wrapText="false" indent="0" shrinkToFit="false"/>
      <protection locked="true" hidden="false"/>
    </xf>
    <xf numFmtId="166" fontId="15" fillId="16" borderId="17" xfId="0" applyFont="true" applyBorder="true" applyAlignment="true" applyProtection="true">
      <alignment horizontal="center" vertical="top" textRotation="0" wrapText="false" indent="0" shrinkToFit="false"/>
      <protection locked="true" hidden="false"/>
    </xf>
    <xf numFmtId="166" fontId="15" fillId="0" borderId="18" xfId="0" applyFont="true" applyBorder="true" applyAlignment="true" applyProtection="true">
      <alignment horizontal="center" vertical="top" textRotation="0" wrapText="false" indent="0" shrinkToFit="false"/>
      <protection locked="true" hidden="false"/>
    </xf>
    <xf numFmtId="166" fontId="18" fillId="16" borderId="19" xfId="0" applyFont="true" applyBorder="true" applyAlignment="true" applyProtection="true">
      <alignment horizontal="center" vertical="center" textRotation="0" wrapText="false" indent="0" shrinkToFit="false"/>
      <protection locked="true" hidden="false"/>
    </xf>
    <xf numFmtId="166" fontId="14" fillId="7" borderId="21" xfId="0" applyFont="true" applyBorder="true" applyAlignment="true" applyProtection="true">
      <alignment horizontal="center" vertical="top" textRotation="0" wrapText="false" indent="0" shrinkToFit="false"/>
      <protection locked="true" hidden="false"/>
    </xf>
    <xf numFmtId="166" fontId="15" fillId="7" borderId="35" xfId="0" applyFont="true" applyBorder="true" applyAlignment="true" applyProtection="true">
      <alignment horizontal="center" vertical="top" textRotation="0" wrapText="false" indent="0" shrinkToFit="false"/>
      <protection locked="true" hidden="false"/>
    </xf>
    <xf numFmtId="166" fontId="14" fillId="7" borderId="35" xfId="0" applyFont="true" applyBorder="true" applyAlignment="true" applyProtection="true">
      <alignment horizontal="center" vertical="top" textRotation="0" wrapText="false" indent="0" shrinkToFit="false"/>
      <protection locked="true" hidden="false"/>
    </xf>
    <xf numFmtId="166" fontId="14" fillId="8" borderId="29" xfId="0" applyFont="true" applyBorder="true" applyAlignment="true" applyProtection="true">
      <alignment horizontal="general" vertical="top" textRotation="0" wrapText="false" indent="0" shrinkToFit="false"/>
      <protection locked="true" hidden="false"/>
    </xf>
    <xf numFmtId="166" fontId="14" fillId="8" borderId="11" xfId="0" applyFont="true" applyBorder="true" applyAlignment="true" applyProtection="true">
      <alignment horizontal="general" vertical="top" textRotation="0" wrapText="false" indent="0" shrinkToFit="false"/>
      <protection locked="true" hidden="false"/>
    </xf>
    <xf numFmtId="166" fontId="14" fillId="8" borderId="30" xfId="0" applyFont="true" applyBorder="true" applyAlignment="true" applyProtection="true">
      <alignment horizontal="general" vertical="top" textRotation="0" wrapText="false" indent="0" shrinkToFit="false"/>
      <protection locked="true" hidden="false"/>
    </xf>
    <xf numFmtId="166" fontId="14" fillId="0" borderId="25" xfId="0" applyFont="true" applyBorder="true" applyAlignment="true" applyProtection="true">
      <alignment horizontal="center" vertical="top" textRotation="0" wrapText="false" indent="0" shrinkToFit="false"/>
      <protection locked="true" hidden="false"/>
    </xf>
    <xf numFmtId="166" fontId="14" fillId="0" borderId="14" xfId="0" applyFont="true" applyBorder="true" applyAlignment="true" applyProtection="true">
      <alignment horizontal="left" vertical="top" textRotation="0" wrapText="false" indent="0" shrinkToFit="false"/>
      <protection locked="true" hidden="false"/>
    </xf>
    <xf numFmtId="166" fontId="14" fillId="7" borderId="36" xfId="0" applyFont="true" applyBorder="true" applyAlignment="true" applyProtection="true">
      <alignment horizontal="center" vertical="top" textRotation="0" wrapText="false" indent="0" shrinkToFit="false"/>
      <protection locked="true" hidden="false"/>
    </xf>
    <xf numFmtId="166" fontId="15" fillId="15" borderId="32" xfId="0" applyFont="true" applyBorder="true" applyAlignment="true" applyProtection="true">
      <alignment horizontal="center" vertical="bottom" textRotation="0" wrapText="true" indent="0" shrinkToFit="false"/>
      <protection locked="true" hidden="false"/>
    </xf>
    <xf numFmtId="166" fontId="15" fillId="15" borderId="30" xfId="0" applyFont="true" applyBorder="true" applyAlignment="true" applyProtection="true">
      <alignment horizontal="center" vertical="bottom" textRotation="0" wrapText="false" indent="0" shrinkToFit="false"/>
      <protection locked="true" hidden="false"/>
    </xf>
    <xf numFmtId="166" fontId="17" fillId="17" borderId="11" xfId="0" applyFont="true" applyBorder="true" applyAlignment="true" applyProtection="true">
      <alignment horizontal="center" vertical="bottom" textRotation="0" wrapText="true" indent="0" shrinkToFit="false"/>
      <protection locked="true" hidden="false"/>
    </xf>
    <xf numFmtId="166" fontId="15" fillId="18" borderId="15" xfId="0" applyFont="true" applyBorder="true" applyAlignment="true" applyProtection="true">
      <alignment horizontal="center" vertical="bottom" textRotation="0" wrapText="true" indent="0" shrinkToFit="false"/>
      <protection locked="true" hidden="false"/>
    </xf>
    <xf numFmtId="166" fontId="15" fillId="18" borderId="14" xfId="0" applyFont="true" applyBorder="true" applyAlignment="true" applyProtection="true">
      <alignment horizontal="center" vertical="bottom" textRotation="0" wrapText="false" indent="0" shrinkToFit="false"/>
      <protection locked="true" hidden="false"/>
    </xf>
    <xf numFmtId="166" fontId="15" fillId="18" borderId="12" xfId="0" applyFont="true" applyBorder="true" applyAlignment="true" applyProtection="true">
      <alignment horizontal="center" vertical="center" textRotation="0" wrapText="false" indent="0" shrinkToFit="false"/>
      <protection locked="true" hidden="false"/>
    </xf>
    <xf numFmtId="166" fontId="15" fillId="18" borderId="17" xfId="0" applyFont="true" applyBorder="true" applyAlignment="true" applyProtection="true">
      <alignment horizontal="center" vertical="top" textRotation="0" wrapText="false" indent="0" shrinkToFit="false"/>
      <protection locked="true" hidden="false"/>
    </xf>
    <xf numFmtId="166" fontId="18" fillId="18" borderId="19" xfId="0" applyFont="true" applyBorder="true" applyAlignment="true" applyProtection="true">
      <alignment horizontal="center" vertical="center" textRotation="0" wrapText="false" indent="0" shrinkToFit="false"/>
      <protection locked="true" hidden="false"/>
    </xf>
    <xf numFmtId="166" fontId="14" fillId="7" borderId="38" xfId="0" applyFont="true" applyBorder="true" applyAlignment="true" applyProtection="true">
      <alignment horizontal="center" vertical="bottom" textRotation="0" wrapText="false" indent="0" shrinkToFit="false"/>
      <protection locked="true" hidden="false"/>
    </xf>
    <xf numFmtId="166" fontId="14" fillId="7" borderId="39" xfId="0" applyFont="true" applyBorder="true" applyAlignment="true" applyProtection="true">
      <alignment horizontal="center" vertical="bottom" textRotation="0" wrapText="false" indent="0" shrinkToFit="false"/>
      <protection locked="true" hidden="false"/>
    </xf>
    <xf numFmtId="166" fontId="15" fillId="18" borderId="32" xfId="0" applyFont="true" applyBorder="true" applyAlignment="true" applyProtection="true">
      <alignment horizontal="center" vertical="bottom" textRotation="0" wrapText="true" indent="0" shrinkToFit="false"/>
      <protection locked="true" hidden="false"/>
    </xf>
    <xf numFmtId="166" fontId="15" fillId="18" borderId="3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false" applyProtection="true">
      <alignment horizontal="general" vertical="bottom" textRotation="0" wrapText="false" indent="0" shrinkToFit="false"/>
      <protection locked="true" hidden="false"/>
    </xf>
    <xf numFmtId="164" fontId="14" fillId="0" borderId="11" xfId="0" applyFont="true" applyBorder="true" applyAlignment="false" applyProtection="true">
      <alignment horizontal="general" vertical="bottom" textRotation="0" wrapText="false" indent="0" shrinkToFit="false"/>
      <protection locked="true" hidden="false"/>
    </xf>
    <xf numFmtId="164" fontId="22" fillId="4" borderId="40" xfId="21" applyFont="true" applyBorder="true" applyAlignment="true" applyProtection="true">
      <alignment horizontal="left" vertical="center" textRotation="0" wrapText="true" indent="0" shrinkToFit="false"/>
      <protection locked="true" hidden="false"/>
    </xf>
    <xf numFmtId="164" fontId="14" fillId="0" borderId="41" xfId="0" applyFont="true" applyBorder="true" applyAlignment="false" applyProtection="true">
      <alignment horizontal="general" vertical="bottom" textRotation="0" wrapText="false" indent="0" shrinkToFit="false"/>
      <protection locked="true" hidden="false"/>
    </xf>
    <xf numFmtId="164" fontId="15" fillId="0" borderId="0" xfId="0" applyFont="true" applyBorder="true" applyAlignment="true" applyProtection="true">
      <alignment horizontal="right" vertical="bottom" textRotation="0" wrapText="false" indent="0" shrinkToFit="false"/>
      <protection locked="true" hidden="false"/>
    </xf>
    <xf numFmtId="164" fontId="14" fillId="0" borderId="0" xfId="0" applyFont="true" applyBorder="true" applyAlignment="false" applyProtection="true">
      <alignment horizontal="general" vertical="bottom" textRotation="0" wrapText="false" indent="0" shrinkToFit="false"/>
      <protection locked="true" hidden="false"/>
    </xf>
    <xf numFmtId="167" fontId="14" fillId="0" borderId="0" xfId="0" applyFont="true" applyBorder="true" applyAlignment="true" applyProtection="true">
      <alignment horizontal="left" vertical="bottom" textRotation="0" wrapText="false" indent="0" shrinkToFit="false"/>
      <protection locked="true" hidden="false"/>
    </xf>
    <xf numFmtId="164" fontId="14" fillId="0" borderId="0" xfId="0" applyFont="true" applyBorder="true" applyAlignment="true" applyProtection="true">
      <alignment horizontal="left" vertical="bottom" textRotation="0" wrapText="false" indent="0" shrinkToFit="false"/>
      <protection locked="true" hidden="false"/>
    </xf>
    <xf numFmtId="164" fontId="15" fillId="0" borderId="0" xfId="0" applyFont="true" applyBorder="false" applyAlignment="true" applyProtection="true">
      <alignment horizontal="right" vertical="bottom" textRotation="0" wrapText="false" indent="0" shrinkToFit="false"/>
      <protection locked="true" hidden="false"/>
    </xf>
    <xf numFmtId="164" fontId="23" fillId="8" borderId="40" xfId="0" applyFont="true" applyBorder="true" applyAlignment="true" applyProtection="true">
      <alignment horizontal="center" vertical="center" textRotation="0" wrapText="true" indent="0" shrinkToFit="false"/>
      <protection locked="true" hidden="false"/>
    </xf>
    <xf numFmtId="164" fontId="24" fillId="8" borderId="40" xfId="0" applyFont="true" applyBorder="true" applyAlignment="true" applyProtection="true">
      <alignment horizontal="center" vertical="center" textRotation="0" wrapText="false" indent="0" shrinkToFit="false"/>
      <protection locked="true" hidden="false"/>
    </xf>
    <xf numFmtId="164" fontId="15" fillId="19" borderId="42" xfId="0" applyFont="true" applyBorder="true" applyAlignment="true" applyProtection="true">
      <alignment horizontal="center" vertical="center" textRotation="0" wrapText="true" indent="0" shrinkToFit="false"/>
      <protection locked="true" hidden="false"/>
    </xf>
    <xf numFmtId="164" fontId="15" fillId="19" borderId="15" xfId="0" applyFont="true" applyBorder="true" applyAlignment="true" applyProtection="true">
      <alignment horizontal="center" vertical="center" textRotation="0" wrapText="true" indent="0" shrinkToFit="false"/>
      <protection locked="true" hidden="false"/>
    </xf>
    <xf numFmtId="164" fontId="15" fillId="19" borderId="32" xfId="0" applyFont="true" applyBorder="true" applyAlignment="true" applyProtection="true">
      <alignment horizontal="center" vertical="center" textRotation="0" wrapText="false" indent="0" shrinkToFit="false"/>
      <protection locked="true" hidden="false"/>
    </xf>
    <xf numFmtId="164" fontId="15" fillId="0" borderId="27" xfId="0" applyFont="true" applyBorder="true" applyAlignment="true" applyProtection="true">
      <alignment horizontal="center" vertical="center" textRotation="0" wrapText="tru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7" fillId="5" borderId="15" xfId="0" applyFont="true" applyBorder="true" applyAlignment="true" applyProtection="true">
      <alignment horizontal="center" vertical="center" textRotation="0" wrapText="false" indent="0" shrinkToFit="false"/>
      <protection locked="true" hidden="false"/>
    </xf>
    <xf numFmtId="164" fontId="15" fillId="6" borderId="15" xfId="0" applyFont="true" applyBorder="true" applyAlignment="true" applyProtection="true">
      <alignment horizontal="left" vertical="center" textRotation="0" wrapText="false" indent="0" shrinkToFit="false"/>
      <protection locked="true" hidden="false"/>
    </xf>
    <xf numFmtId="168" fontId="15" fillId="0" borderId="15" xfId="0" applyFont="true" applyBorder="true" applyAlignment="true" applyProtection="true">
      <alignment horizontal="center" vertical="center" textRotation="0" wrapText="false" indent="0" shrinkToFit="false"/>
      <protection locked="true" hidden="false"/>
    </xf>
    <xf numFmtId="169" fontId="14" fillId="0" borderId="25" xfId="0" applyFont="true" applyBorder="true" applyAlignment="true" applyProtection="true">
      <alignment horizontal="center" vertical="bottom" textRotation="0" wrapText="false" indent="0" shrinkToFit="false"/>
      <protection locked="true" hidden="false"/>
    </xf>
    <xf numFmtId="164" fontId="14" fillId="0" borderId="27" xfId="0" applyFont="true" applyBorder="true" applyAlignment="false" applyProtection="true">
      <alignment horizontal="general" vertical="bottom" textRotation="0" wrapText="false" indent="0" shrinkToFit="false"/>
      <protection locked="true" hidden="false"/>
    </xf>
    <xf numFmtId="164" fontId="17" fillId="9" borderId="15" xfId="0" applyFont="true" applyBorder="true" applyAlignment="true" applyProtection="true">
      <alignment horizontal="center" vertical="center" textRotation="0" wrapText="false" indent="0" shrinkToFit="false"/>
      <protection locked="true" hidden="false"/>
    </xf>
    <xf numFmtId="164" fontId="17" fillId="11" borderId="15" xfId="0" applyFont="true" applyBorder="true" applyAlignment="true" applyProtection="true">
      <alignment horizontal="center" vertical="center" textRotation="0" wrapText="false" indent="0" shrinkToFit="false"/>
      <protection locked="true" hidden="false"/>
    </xf>
    <xf numFmtId="164" fontId="15" fillId="10" borderId="15" xfId="0" applyFont="true" applyBorder="true" applyAlignment="true" applyProtection="true">
      <alignment horizontal="general" vertical="center" textRotation="0" wrapText="false" indent="0" shrinkToFit="false"/>
      <protection locked="true" hidden="false"/>
    </xf>
    <xf numFmtId="164" fontId="17" fillId="14" borderId="15" xfId="0" applyFont="true" applyBorder="true" applyAlignment="true" applyProtection="true">
      <alignment horizontal="center" vertical="center" textRotation="0" wrapText="false" indent="0" shrinkToFit="false"/>
      <protection locked="true" hidden="false"/>
    </xf>
    <xf numFmtId="164" fontId="17" fillId="17" borderId="15" xfId="0" applyFont="true" applyBorder="true" applyAlignment="true" applyProtection="true">
      <alignment horizontal="center" vertical="center" textRotation="0" wrapText="false" indent="0" shrinkToFit="false"/>
      <protection locked="true" hidden="false"/>
    </xf>
    <xf numFmtId="164" fontId="17" fillId="20" borderId="15" xfId="0" applyFont="true" applyBorder="true" applyAlignment="true" applyProtection="true">
      <alignment horizontal="center" vertical="center" textRotation="0" wrapText="true" indent="0" shrinkToFit="false"/>
      <protection locked="true" hidden="false"/>
    </xf>
    <xf numFmtId="164" fontId="15" fillId="12" borderId="15" xfId="0" applyFont="true" applyBorder="true" applyAlignment="true" applyProtection="true">
      <alignment horizontal="general" vertical="center" textRotation="0" wrapText="false" indent="0" shrinkToFit="false"/>
      <protection locked="true" hidden="false"/>
    </xf>
    <xf numFmtId="164" fontId="15" fillId="12" borderId="15" xfId="0" applyFont="true" applyBorder="true" applyAlignment="true" applyProtection="true">
      <alignment horizontal="left" vertical="center" textRotation="0" wrapText="false" indent="0" shrinkToFit="false"/>
      <protection locked="true" hidden="false"/>
    </xf>
    <xf numFmtId="164" fontId="15" fillId="15" borderId="15" xfId="0" applyFont="true" applyBorder="true" applyAlignment="true" applyProtection="true">
      <alignment horizontal="left" vertical="center" textRotation="0" wrapText="false" indent="0" shrinkToFit="false"/>
      <protection locked="true" hidden="false"/>
    </xf>
    <xf numFmtId="164" fontId="15" fillId="18" borderId="15"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70" fontId="0" fillId="0" borderId="0" xfId="0" applyFont="false" applyBorder="fals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true" applyProtection="true">
      <alignment horizontal="left" vertical="top" textRotation="0" wrapText="fals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center" vertical="bottom" textRotation="0" wrapText="false" indent="0" shrinkToFit="false"/>
      <protection locked="true" hidden="false"/>
    </xf>
    <xf numFmtId="164" fontId="15" fillId="0" borderId="0" xfId="0" applyFont="true" applyBorder="false" applyAlignment="true" applyProtection="true">
      <alignment horizontal="center" vertical="bottom" textRotation="0" wrapText="false" indent="0" shrinkToFit="false"/>
      <protection locked="true" hidden="false"/>
    </xf>
    <xf numFmtId="170" fontId="14" fillId="0" borderId="0" xfId="0" applyFont="true" applyBorder="false" applyAlignment="true" applyProtection="true">
      <alignment horizontal="center" vertical="bottom" textRotation="0" wrapText="false" indent="0" shrinkToFit="false"/>
      <protection locked="true" hidden="false"/>
    </xf>
    <xf numFmtId="164" fontId="15" fillId="3" borderId="43" xfId="0" applyFont="true" applyBorder="true" applyAlignment="true" applyProtection="true">
      <alignment horizontal="left" vertical="top" textRotation="0" wrapText="false" indent="0" shrinkToFit="false"/>
      <protection locked="true" hidden="false"/>
    </xf>
    <xf numFmtId="164" fontId="15" fillId="3" borderId="44" xfId="0" applyFont="true" applyBorder="true" applyAlignment="true" applyProtection="true">
      <alignment horizontal="center" vertical="center" textRotation="0" wrapText="false" indent="0" shrinkToFit="false"/>
      <protection locked="true" hidden="false"/>
    </xf>
    <xf numFmtId="164" fontId="15" fillId="3" borderId="44" xfId="0" applyFont="true" applyBorder="true" applyAlignment="false" applyProtection="true">
      <alignment horizontal="general" vertical="bottom" textRotation="0" wrapText="false" indent="0" shrinkToFit="false"/>
      <protection locked="true" hidden="false"/>
    </xf>
    <xf numFmtId="164" fontId="15" fillId="3" borderId="45" xfId="0" applyFont="true" applyBorder="true" applyAlignment="false" applyProtection="true">
      <alignment horizontal="general" vertical="bottom" textRotation="0" wrapText="false" indent="0" shrinkToFit="false"/>
      <protection locked="true" hidden="false"/>
    </xf>
    <xf numFmtId="164" fontId="14" fillId="4" borderId="46" xfId="0" applyFont="true" applyBorder="true" applyAlignment="true" applyProtection="true">
      <alignment horizontal="left" vertical="top" textRotation="0" wrapText="false" indent="0" shrinkToFit="false"/>
      <protection locked="true" hidden="false"/>
    </xf>
    <xf numFmtId="164" fontId="14" fillId="4" borderId="41" xfId="0" applyFont="true" applyBorder="true" applyAlignment="true" applyProtection="true">
      <alignment horizontal="center" vertical="center" textRotation="0" wrapText="false" indent="0" shrinkToFit="false"/>
      <protection locked="true" hidden="false"/>
    </xf>
    <xf numFmtId="164" fontId="14" fillId="4" borderId="41" xfId="0" applyFont="true" applyBorder="true" applyAlignment="false" applyProtection="true">
      <alignment horizontal="general" vertical="bottom" textRotation="0" wrapText="false" indent="0" shrinkToFit="false"/>
      <protection locked="true" hidden="false"/>
    </xf>
    <xf numFmtId="164" fontId="14" fillId="4" borderId="47" xfId="0" applyFont="true" applyBorder="true" applyAlignment="false" applyProtection="true">
      <alignment horizontal="general" vertical="bottom" textRotation="0" wrapText="false" indent="0" shrinkToFit="false"/>
      <protection locked="true" hidden="false"/>
    </xf>
    <xf numFmtId="164" fontId="14" fillId="4" borderId="48" xfId="0" applyFont="true" applyBorder="true" applyAlignment="true" applyProtection="true">
      <alignment horizontal="left" vertical="top" textRotation="0" wrapText="false" indent="0" shrinkToFit="false"/>
      <protection locked="true" hidden="false"/>
    </xf>
    <xf numFmtId="164" fontId="14" fillId="4" borderId="0" xfId="0" applyFont="true" applyBorder="false" applyAlignment="true" applyProtection="true">
      <alignment horizontal="center" vertical="center" textRotation="0" wrapText="false" indent="0" shrinkToFit="false"/>
      <protection locked="true" hidden="false"/>
    </xf>
    <xf numFmtId="164" fontId="14" fillId="4" borderId="0" xfId="0" applyFont="true" applyBorder="false" applyAlignment="false" applyProtection="true">
      <alignment horizontal="general" vertical="bottom" textRotation="0" wrapText="false" indent="0" shrinkToFit="false"/>
      <protection locked="true" hidden="false"/>
    </xf>
    <xf numFmtId="164" fontId="14" fillId="4" borderId="49" xfId="0" applyFont="true" applyBorder="true" applyAlignment="false" applyProtection="true">
      <alignment horizontal="general" vertical="bottom" textRotation="0" wrapText="false" indent="0" shrinkToFit="false"/>
      <protection locked="true" hidden="false"/>
    </xf>
    <xf numFmtId="164" fontId="14" fillId="4" borderId="50" xfId="0" applyFont="true" applyBorder="true" applyAlignment="true" applyProtection="true">
      <alignment horizontal="left" vertical="top" textRotation="0" wrapText="false" indent="0" shrinkToFit="false"/>
      <protection locked="true" hidden="false"/>
    </xf>
    <xf numFmtId="164" fontId="14" fillId="4" borderId="51" xfId="0" applyFont="true" applyBorder="true" applyAlignment="true" applyProtection="true">
      <alignment horizontal="center" vertical="center" textRotation="0" wrapText="false" indent="0" shrinkToFit="false"/>
      <protection locked="true" hidden="false"/>
    </xf>
    <xf numFmtId="164" fontId="14" fillId="4" borderId="51" xfId="0" applyFont="true" applyBorder="true" applyAlignment="false" applyProtection="true">
      <alignment horizontal="general" vertical="bottom" textRotation="0" wrapText="false" indent="0" shrinkToFit="false"/>
      <protection locked="true" hidden="false"/>
    </xf>
    <xf numFmtId="164" fontId="14" fillId="4" borderId="52" xfId="0" applyFont="true" applyBorder="true" applyAlignment="false" applyProtection="true">
      <alignment horizontal="general" vertical="bottom" textRotation="0" wrapText="false" indent="0" shrinkToFit="false"/>
      <protection locked="true" hidden="false"/>
    </xf>
    <xf numFmtId="164" fontId="15" fillId="0" borderId="5" xfId="0" applyFont="true" applyBorder="true" applyAlignment="true" applyProtection="true">
      <alignment horizontal="left" vertical="top" textRotation="0" wrapText="false" indent="0" shrinkToFit="false"/>
      <protection locked="true" hidden="false"/>
    </xf>
    <xf numFmtId="164" fontId="15" fillId="0" borderId="53" xfId="0" applyFont="true" applyBorder="true" applyAlignment="true" applyProtection="true">
      <alignment horizontal="center" vertical="center" textRotation="0" wrapText="false" indent="0" shrinkToFit="false"/>
      <protection locked="true" hidden="false"/>
    </xf>
    <xf numFmtId="164" fontId="14" fillId="0" borderId="6" xfId="0" applyFont="true" applyBorder="true" applyAlignment="true" applyProtection="true">
      <alignment horizontal="left" vertical="bottom" textRotation="0" wrapText="false" indent="0" shrinkToFit="false"/>
      <protection locked="true" hidden="false"/>
    </xf>
    <xf numFmtId="164" fontId="15" fillId="0" borderId="7" xfId="0" applyFont="true" applyBorder="true" applyAlignment="true" applyProtection="true">
      <alignment horizontal="left" vertical="top" textRotation="0" wrapText="false" indent="0" shrinkToFit="false"/>
      <protection locked="true" hidden="false"/>
    </xf>
    <xf numFmtId="164" fontId="14" fillId="0" borderId="28" xfId="0" applyFont="true" applyBorder="true" applyAlignment="true" applyProtection="true">
      <alignment horizontal="center" vertical="center" textRotation="0" wrapText="false" indent="0" shrinkToFit="false"/>
      <protection locked="true" hidden="false"/>
    </xf>
    <xf numFmtId="167" fontId="14" fillId="0" borderId="6" xfId="0" applyFont="true" applyBorder="true" applyAlignment="true" applyProtection="true">
      <alignment horizontal="left" vertical="bottom" textRotation="0" wrapText="false" indent="0" shrinkToFit="false"/>
      <protection locked="true" hidden="false"/>
    </xf>
    <xf numFmtId="171" fontId="14" fillId="0" borderId="0" xfId="0" applyFont="true" applyBorder="false" applyAlignment="true" applyProtection="true">
      <alignment horizontal="center" vertical="bottom" textRotation="0" wrapText="false" indent="0" shrinkToFit="false"/>
      <protection locked="true" hidden="false"/>
    </xf>
    <xf numFmtId="164" fontId="15" fillId="0" borderId="28" xfId="0" applyFont="true" applyBorder="true" applyAlignment="true" applyProtection="true">
      <alignment horizontal="center" vertical="center" textRotation="0" wrapText="false" indent="0" shrinkToFit="false"/>
      <protection locked="true" hidden="false"/>
    </xf>
    <xf numFmtId="164" fontId="16" fillId="0" borderId="0" xfId="0" applyFont="true" applyBorder="false" applyAlignment="false" applyProtection="true">
      <alignment horizontal="general" vertical="bottom" textRotation="0" wrapText="false" indent="0" shrinkToFit="false"/>
      <protection locked="true" hidden="false"/>
    </xf>
    <xf numFmtId="164" fontId="15" fillId="0" borderId="9" xfId="0" applyFont="true" applyBorder="true" applyAlignment="true" applyProtection="true">
      <alignment horizontal="left" vertical="top" textRotation="0" wrapText="false" indent="0" shrinkToFit="false"/>
      <protection locked="true" hidden="false"/>
    </xf>
    <xf numFmtId="164" fontId="15" fillId="0" borderId="54" xfId="0" applyFont="true" applyBorder="true" applyAlignment="true" applyProtection="true">
      <alignment horizontal="center" vertical="center" textRotation="0" wrapText="false" indent="0" shrinkToFit="false"/>
      <protection locked="true" hidden="false"/>
    </xf>
    <xf numFmtId="164" fontId="14" fillId="0" borderId="55" xfId="0" applyFont="true" applyBorder="true" applyAlignment="true" applyProtection="true">
      <alignment horizontal="left" vertical="bottom" textRotation="0" wrapText="false" indent="0" shrinkToFit="false"/>
      <protection locked="true" hidden="false"/>
    </xf>
    <xf numFmtId="166" fontId="17" fillId="5" borderId="56" xfId="0" applyFont="true" applyBorder="true" applyAlignment="true" applyProtection="true">
      <alignment horizontal="center" vertical="center" textRotation="0" wrapText="true" indent="0" shrinkToFit="false"/>
      <protection locked="true" hidden="false"/>
    </xf>
    <xf numFmtId="166" fontId="17" fillId="5" borderId="56" xfId="0" applyFont="true" applyBorder="true" applyAlignment="true" applyProtection="true">
      <alignment horizontal="general" vertical="bottom" textRotation="0" wrapText="false" indent="0" shrinkToFit="false"/>
      <protection locked="true" hidden="false"/>
    </xf>
    <xf numFmtId="166" fontId="17" fillId="5" borderId="57" xfId="0" applyFont="true" applyBorder="true" applyAlignment="true" applyProtection="true">
      <alignment horizontal="center" vertical="bottom" textRotation="0" wrapText="true" indent="0" shrinkToFit="false"/>
      <protection locked="true" hidden="false"/>
    </xf>
    <xf numFmtId="166" fontId="15" fillId="6" borderId="12" xfId="0" applyFont="true" applyBorder="true" applyAlignment="true" applyProtection="true">
      <alignment horizontal="center" vertical="center" textRotation="0" wrapText="true" indent="0" shrinkToFit="false"/>
      <protection locked="true" hidden="false"/>
    </xf>
    <xf numFmtId="166" fontId="15" fillId="6" borderId="13" xfId="0" applyFont="true" applyBorder="true" applyAlignment="true" applyProtection="true">
      <alignment horizontal="center" vertical="center" textRotation="0" wrapText="true" indent="0" shrinkToFit="false"/>
      <protection locked="true" hidden="false"/>
    </xf>
    <xf numFmtId="166" fontId="15" fillId="6" borderId="19" xfId="0" applyFont="true" applyBorder="true" applyAlignment="true" applyProtection="true">
      <alignment horizontal="center" vertical="bottom" textRotation="0" wrapText="true" indent="0" shrinkToFit="false"/>
      <protection locked="true" hidden="false"/>
    </xf>
    <xf numFmtId="166" fontId="13" fillId="6" borderId="15" xfId="0" applyFont="true" applyBorder="tru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6" fontId="15" fillId="6" borderId="58" xfId="0" applyFont="true" applyBorder="true" applyAlignment="true" applyProtection="true">
      <alignment horizontal="center" vertical="center" textRotation="0" wrapText="false" indent="0" shrinkToFit="false"/>
      <protection locked="true" hidden="false"/>
    </xf>
    <xf numFmtId="166" fontId="15" fillId="6" borderId="17" xfId="0" applyFont="true" applyBorder="true" applyAlignment="true" applyProtection="true">
      <alignment horizontal="center" vertical="center" textRotation="0" wrapText="false" indent="0" shrinkToFit="false"/>
      <protection locked="true" hidden="false"/>
    </xf>
    <xf numFmtId="166" fontId="14" fillId="0" borderId="18" xfId="0" applyFont="true" applyBorder="true" applyAlignment="true" applyProtection="true">
      <alignment horizontal="general" vertical="top" textRotation="0" wrapText="false" indent="0" shrinkToFit="false"/>
      <protection locked="true" hidden="false"/>
    </xf>
    <xf numFmtId="166" fontId="18" fillId="6" borderId="59" xfId="0" applyFont="true" applyBorder="true" applyAlignment="true" applyProtection="true">
      <alignment horizontal="center" vertical="center" textRotation="0" wrapText="false" indent="0" shrinkToFit="false"/>
      <protection locked="true" hidden="false"/>
    </xf>
    <xf numFmtId="166" fontId="15" fillId="0" borderId="37" xfId="0" applyFont="true" applyBorder="true" applyAlignment="true" applyProtection="true">
      <alignment horizontal="center" vertical="bottom" textRotation="0" wrapText="false" indent="0" shrinkToFit="false"/>
      <protection locked="true" hidden="false"/>
    </xf>
    <xf numFmtId="166" fontId="14" fillId="0" borderId="60" xfId="0" applyFont="true" applyBorder="true" applyAlignment="true" applyProtection="true">
      <alignment horizontal="general" vertical="top" textRotation="0" wrapText="false" indent="0" shrinkToFit="false"/>
      <protection locked="true" hidden="false"/>
    </xf>
    <xf numFmtId="166" fontId="14" fillId="8" borderId="29" xfId="0" applyFont="true" applyBorder="true" applyAlignment="true" applyProtection="true">
      <alignment horizontal="center" vertical="center" textRotation="0" wrapText="false" indent="0" shrinkToFit="false"/>
      <protection locked="true" hidden="false"/>
    </xf>
    <xf numFmtId="166" fontId="14" fillId="8" borderId="11" xfId="0" applyFont="true" applyBorder="true" applyAlignment="true" applyProtection="true">
      <alignment horizontal="center" vertical="center" textRotation="0" wrapText="false" indent="0" shrinkToFit="false"/>
      <protection locked="true" hidden="false"/>
    </xf>
    <xf numFmtId="166" fontId="15" fillId="6" borderId="29" xfId="0" applyFont="true" applyBorder="true" applyAlignment="true" applyProtection="true">
      <alignment horizontal="center" vertical="bottom" textRotation="0" wrapText="true" indent="0" shrinkToFit="false"/>
      <protection locked="true" hidden="false"/>
    </xf>
    <xf numFmtId="166" fontId="14" fillId="0" borderId="61" xfId="0" applyFont="true" applyBorder="true" applyAlignment="true" applyProtection="true">
      <alignment horizontal="center" vertical="bottom" textRotation="0" wrapText="false" indent="0" shrinkToFit="false"/>
      <protection locked="true" hidden="false"/>
    </xf>
    <xf numFmtId="166" fontId="18" fillId="6" borderId="62" xfId="0" applyFont="true" applyBorder="true" applyAlignment="true" applyProtection="true">
      <alignment horizontal="center" vertical="center" textRotation="0" wrapText="false" indent="0" shrinkToFit="false"/>
      <protection locked="true" hidden="false"/>
    </xf>
    <xf numFmtId="166" fontId="14" fillId="0" borderId="27" xfId="0" applyFont="true" applyBorder="true" applyAlignment="true" applyProtection="true">
      <alignment horizontal="center" vertical="bottom" textRotation="0" wrapText="false" indent="0" shrinkToFit="false"/>
      <protection locked="true" hidden="false"/>
    </xf>
    <xf numFmtId="166" fontId="14" fillId="8" borderId="28" xfId="0" applyFont="true" applyBorder="true" applyAlignment="true" applyProtection="true">
      <alignment horizontal="center" vertical="center" textRotation="0" wrapText="false" indent="0" shrinkToFit="false"/>
      <protection locked="true" hidden="false"/>
    </xf>
    <xf numFmtId="166" fontId="14" fillId="8" borderId="33" xfId="0" applyFont="true" applyBorder="true" applyAlignment="true" applyProtection="true">
      <alignment horizontal="center" vertical="center" textRotation="0" wrapText="false" indent="0" shrinkToFit="false"/>
      <protection locked="true" hidden="false"/>
    </xf>
    <xf numFmtId="166" fontId="15" fillId="6" borderId="39" xfId="0" applyFont="true" applyBorder="true" applyAlignment="true" applyProtection="true">
      <alignment horizontal="center" vertical="center" textRotation="0" wrapText="false" indent="0" shrinkToFit="false"/>
      <protection locked="true" hidden="false"/>
    </xf>
    <xf numFmtId="166" fontId="14" fillId="0" borderId="63" xfId="0" applyFont="true" applyBorder="true" applyAlignment="true" applyProtection="true">
      <alignment horizontal="center" vertical="bottom" textRotation="0" wrapText="false" indent="0" shrinkToFit="false"/>
      <protection locked="true" hidden="false"/>
    </xf>
    <xf numFmtId="166" fontId="18" fillId="6" borderId="17" xfId="0" applyFont="true" applyBorder="true" applyAlignment="true" applyProtection="true">
      <alignment horizontal="center" vertical="center" textRotation="0" wrapText="false" indent="0" shrinkToFit="false"/>
      <protection locked="true" hidden="false"/>
    </xf>
    <xf numFmtId="166" fontId="17" fillId="9" borderId="11" xfId="0" applyFont="true" applyBorder="true" applyAlignment="true" applyProtection="true">
      <alignment horizontal="center" vertical="center" textRotation="0" wrapText="true" indent="0" shrinkToFit="false"/>
      <protection locked="true" hidden="false"/>
    </xf>
    <xf numFmtId="166" fontId="17" fillId="9" borderId="11" xfId="0" applyFont="true" applyBorder="true" applyAlignment="true" applyProtection="true">
      <alignment horizontal="general" vertical="bottom" textRotation="0" wrapText="false" indent="0" shrinkToFit="false"/>
      <protection locked="true" hidden="false"/>
    </xf>
    <xf numFmtId="166" fontId="17" fillId="9" borderId="13" xfId="0" applyFont="true" applyBorder="true" applyAlignment="true" applyProtection="true">
      <alignment horizontal="center" vertical="bottom" textRotation="0" wrapText="true" indent="0" shrinkToFit="false"/>
      <protection locked="true" hidden="false"/>
    </xf>
    <xf numFmtId="166" fontId="17" fillId="9" borderId="62" xfId="0" applyFont="true" applyBorder="true" applyAlignment="true" applyProtection="true">
      <alignment horizontal="center" vertical="bottom" textRotation="0" wrapText="true" indent="0" shrinkToFit="false"/>
      <protection locked="true" hidden="false"/>
    </xf>
    <xf numFmtId="166" fontId="15" fillId="10" borderId="12" xfId="0" applyFont="true" applyBorder="true" applyAlignment="true" applyProtection="true">
      <alignment horizontal="center" vertical="center" textRotation="0" wrapText="true" indent="0" shrinkToFit="false"/>
      <protection locked="true" hidden="false"/>
    </xf>
    <xf numFmtId="166" fontId="15" fillId="10" borderId="13" xfId="0" applyFont="true" applyBorder="true" applyAlignment="true" applyProtection="true">
      <alignment horizontal="center" vertical="center" textRotation="0" wrapText="true" indent="0" shrinkToFit="false"/>
      <protection locked="true" hidden="false"/>
    </xf>
    <xf numFmtId="166" fontId="15" fillId="10" borderId="12" xfId="0" applyFont="true" applyBorder="true" applyAlignment="true" applyProtection="true">
      <alignment horizontal="center" vertical="bottom" textRotation="0" wrapText="true" indent="0" shrinkToFit="false"/>
      <protection locked="true" hidden="false"/>
    </xf>
    <xf numFmtId="166" fontId="13" fillId="10" borderId="15" xfId="0" applyFont="true" applyBorder="true" applyAlignment="true" applyProtection="true">
      <alignment horizontal="center" vertical="bottom" textRotation="0" wrapText="true" indent="0" shrinkToFit="false"/>
      <protection locked="true" hidden="false"/>
    </xf>
    <xf numFmtId="166" fontId="15" fillId="10" borderId="58" xfId="0" applyFont="true" applyBorder="true" applyAlignment="true" applyProtection="true">
      <alignment horizontal="center" vertical="center" textRotation="0" wrapText="false" indent="0" shrinkToFit="false"/>
      <protection locked="true" hidden="false"/>
    </xf>
    <xf numFmtId="166" fontId="15" fillId="10" borderId="17" xfId="0" applyFont="true" applyBorder="true" applyAlignment="true" applyProtection="true">
      <alignment horizontal="center" vertical="center" textRotation="0" wrapText="false" indent="0" shrinkToFit="false"/>
      <protection locked="true" hidden="false"/>
    </xf>
    <xf numFmtId="166" fontId="18" fillId="10" borderId="62" xfId="0" applyFont="true" applyBorder="true" applyAlignment="true" applyProtection="true">
      <alignment horizontal="center" vertical="center" textRotation="0" wrapText="false" indent="0" shrinkToFit="false"/>
      <protection locked="true" hidden="false"/>
    </xf>
    <xf numFmtId="166" fontId="15" fillId="10" borderId="29" xfId="0" applyFont="true" applyBorder="true" applyAlignment="true" applyProtection="true">
      <alignment horizontal="center" vertical="bottom" textRotation="0" wrapText="true" indent="0" shrinkToFit="false"/>
      <protection locked="true" hidden="false"/>
    </xf>
    <xf numFmtId="166" fontId="15" fillId="10" borderId="59" xfId="0" applyFont="true" applyBorder="true" applyAlignment="true" applyProtection="true">
      <alignment horizontal="center" vertical="center" textRotation="0" wrapText="false" indent="0" shrinkToFit="false"/>
      <protection locked="true" hidden="false"/>
    </xf>
    <xf numFmtId="166" fontId="14" fillId="8" borderId="12" xfId="0" applyFont="true" applyBorder="true" applyAlignment="true" applyProtection="true">
      <alignment horizontal="center" vertical="center" textRotation="0" wrapText="false" indent="0" shrinkToFit="false"/>
      <protection locked="true" hidden="false"/>
    </xf>
    <xf numFmtId="166" fontId="18" fillId="10" borderId="17" xfId="0" applyFont="true" applyBorder="true" applyAlignment="true" applyProtection="true">
      <alignment horizontal="center" vertical="center" textRotation="0" wrapText="false" indent="0" shrinkToFit="false"/>
      <protection locked="true" hidden="false"/>
    </xf>
    <xf numFmtId="166" fontId="15" fillId="10" borderId="64" xfId="0" applyFont="true" applyBorder="true" applyAlignment="true" applyProtection="true">
      <alignment horizontal="center" vertical="center" textRotation="0" wrapText="false" indent="0" shrinkToFit="false"/>
      <protection locked="true" hidden="false"/>
    </xf>
    <xf numFmtId="166" fontId="17" fillId="11" borderId="11" xfId="0" applyFont="true" applyBorder="true" applyAlignment="true" applyProtection="true">
      <alignment horizontal="center" vertical="center" textRotation="0" wrapText="true" indent="0" shrinkToFit="false"/>
      <protection locked="true" hidden="false"/>
    </xf>
    <xf numFmtId="166" fontId="17" fillId="11" borderId="11" xfId="0" applyFont="true" applyBorder="true" applyAlignment="true" applyProtection="true">
      <alignment horizontal="general" vertical="bottom" textRotation="0" wrapText="false" indent="0" shrinkToFit="false"/>
      <protection locked="true" hidden="false"/>
    </xf>
    <xf numFmtId="166" fontId="17" fillId="11" borderId="13" xfId="0" applyFont="true" applyBorder="true" applyAlignment="true" applyProtection="true">
      <alignment horizontal="center" vertical="bottom" textRotation="0" wrapText="true" indent="0" shrinkToFit="false"/>
      <protection locked="true" hidden="false"/>
    </xf>
    <xf numFmtId="166" fontId="17" fillId="11" borderId="62" xfId="0" applyFont="true" applyBorder="true" applyAlignment="true" applyProtection="true">
      <alignment horizontal="center" vertical="bottom" textRotation="0" wrapText="true" indent="0" shrinkToFit="false"/>
      <protection locked="true" hidden="false"/>
    </xf>
    <xf numFmtId="166" fontId="15" fillId="12" borderId="12" xfId="0" applyFont="true" applyBorder="true" applyAlignment="true" applyProtection="true">
      <alignment horizontal="center" vertical="center" textRotation="0" wrapText="true" indent="0" shrinkToFit="false"/>
      <protection locked="true" hidden="false"/>
    </xf>
    <xf numFmtId="166" fontId="15" fillId="12" borderId="13" xfId="0" applyFont="true" applyBorder="true" applyAlignment="true" applyProtection="true">
      <alignment horizontal="center" vertical="center" textRotation="0" wrapText="true" indent="0" shrinkToFit="false"/>
      <protection locked="true" hidden="false"/>
    </xf>
    <xf numFmtId="166" fontId="13" fillId="12" borderId="15" xfId="0" applyFont="true" applyBorder="true" applyAlignment="true" applyProtection="true">
      <alignment horizontal="center" vertical="bottom" textRotation="0" wrapText="true" indent="0" shrinkToFit="false"/>
      <protection locked="true" hidden="false"/>
    </xf>
    <xf numFmtId="166" fontId="15" fillId="12" borderId="58" xfId="0" applyFont="true" applyBorder="true" applyAlignment="true" applyProtection="true">
      <alignment horizontal="center" vertical="center" textRotation="0" wrapText="false" indent="0" shrinkToFit="false"/>
      <protection locked="true" hidden="false"/>
    </xf>
    <xf numFmtId="166" fontId="15" fillId="12" borderId="17" xfId="0" applyFont="true" applyBorder="true" applyAlignment="true" applyProtection="true">
      <alignment horizontal="center" vertical="center" textRotation="0" wrapText="false" indent="0" shrinkToFit="false"/>
      <protection locked="true" hidden="false"/>
    </xf>
    <xf numFmtId="166" fontId="18" fillId="12" borderId="62" xfId="0" applyFont="true" applyBorder="true" applyAlignment="true" applyProtection="true">
      <alignment horizontal="center" vertical="center" textRotation="0" wrapText="false" indent="0" shrinkToFit="false"/>
      <protection locked="true" hidden="false"/>
    </xf>
    <xf numFmtId="166" fontId="15" fillId="12" borderId="29" xfId="0" applyFont="true" applyBorder="true" applyAlignment="true" applyProtection="true">
      <alignment horizontal="center" vertical="center" textRotation="0" wrapText="true" indent="0" shrinkToFit="false"/>
      <protection locked="true" hidden="false"/>
    </xf>
    <xf numFmtId="166" fontId="15" fillId="12" borderId="30" xfId="0" applyFont="true" applyBorder="true" applyAlignment="true" applyProtection="true">
      <alignment horizontal="center" vertical="bottom" textRotation="0" wrapText="false" indent="0" shrinkToFit="false"/>
      <protection locked="true" hidden="false"/>
    </xf>
    <xf numFmtId="166" fontId="18" fillId="12" borderId="17" xfId="0" applyFont="true" applyBorder="true" applyAlignment="true" applyProtection="true">
      <alignment horizontal="center" vertical="center" textRotation="0" wrapText="false" indent="0" shrinkToFit="false"/>
      <protection locked="true" hidden="false"/>
    </xf>
    <xf numFmtId="166" fontId="17" fillId="14" borderId="11" xfId="0" applyFont="true" applyBorder="true" applyAlignment="true" applyProtection="true">
      <alignment horizontal="center" vertical="center" textRotation="0" wrapText="true" indent="0" shrinkToFit="false"/>
      <protection locked="true" hidden="false"/>
    </xf>
    <xf numFmtId="166" fontId="17" fillId="14" borderId="11" xfId="0" applyFont="true" applyBorder="true" applyAlignment="true" applyProtection="true">
      <alignment horizontal="general" vertical="bottom" textRotation="0" wrapText="false" indent="0" shrinkToFit="false"/>
      <protection locked="true" hidden="false"/>
    </xf>
    <xf numFmtId="166" fontId="17" fillId="14" borderId="13" xfId="0" applyFont="true" applyBorder="true" applyAlignment="true" applyProtection="true">
      <alignment horizontal="center" vertical="bottom" textRotation="0" wrapText="true" indent="0" shrinkToFit="false"/>
      <protection locked="true" hidden="false"/>
    </xf>
    <xf numFmtId="166" fontId="17" fillId="14" borderId="62" xfId="0" applyFont="true" applyBorder="true" applyAlignment="true" applyProtection="true">
      <alignment horizontal="center" vertical="bottom" textRotation="0" wrapText="true" indent="0" shrinkToFit="false"/>
      <protection locked="true" hidden="false"/>
    </xf>
    <xf numFmtId="166" fontId="15" fillId="15" borderId="12" xfId="0" applyFont="true" applyBorder="true" applyAlignment="true" applyProtection="true">
      <alignment horizontal="center" vertical="center" textRotation="0" wrapText="true" indent="0" shrinkToFit="false"/>
      <protection locked="true" hidden="false"/>
    </xf>
    <xf numFmtId="166" fontId="15" fillId="15" borderId="13" xfId="0" applyFont="true" applyBorder="true" applyAlignment="true" applyProtection="true">
      <alignment horizontal="center" vertical="center" textRotation="0" wrapText="true" indent="0" shrinkToFit="false"/>
      <protection locked="true" hidden="false"/>
    </xf>
    <xf numFmtId="166" fontId="13" fillId="15" borderId="15" xfId="0" applyFont="true" applyBorder="true" applyAlignment="true" applyProtection="true">
      <alignment horizontal="center" vertical="bottom" textRotation="0" wrapText="true" indent="0" shrinkToFit="false"/>
      <protection locked="true" hidden="false"/>
    </xf>
    <xf numFmtId="166" fontId="15" fillId="16" borderId="58" xfId="0" applyFont="true" applyBorder="true" applyAlignment="true" applyProtection="true">
      <alignment horizontal="center" vertical="center" textRotation="0" wrapText="false" indent="0" shrinkToFit="false"/>
      <protection locked="true" hidden="false"/>
    </xf>
    <xf numFmtId="166" fontId="15" fillId="16" borderId="17" xfId="0" applyFont="true" applyBorder="true" applyAlignment="true" applyProtection="true">
      <alignment horizontal="center" vertical="center" textRotation="0" wrapText="false" indent="0" shrinkToFit="false"/>
      <protection locked="true" hidden="false"/>
    </xf>
    <xf numFmtId="166" fontId="18" fillId="16" borderId="62" xfId="0" applyFont="true" applyBorder="true" applyAlignment="true" applyProtection="true">
      <alignment horizontal="center" vertical="center" textRotation="0" wrapText="false" indent="0" shrinkToFit="false"/>
      <protection locked="true" hidden="false"/>
    </xf>
    <xf numFmtId="166" fontId="15" fillId="0" borderId="26" xfId="0" applyFont="true" applyBorder="true" applyAlignment="true" applyProtection="true">
      <alignment horizontal="center" vertical="top" textRotation="0" wrapText="false" indent="0" shrinkToFit="false"/>
      <protection locked="true" hidden="false"/>
    </xf>
    <xf numFmtId="166" fontId="14" fillId="0" borderId="27" xfId="0" applyFont="true" applyBorder="true" applyAlignment="true" applyProtection="true">
      <alignment horizontal="center" vertical="top" textRotation="0" wrapText="false" indent="0" shrinkToFit="false"/>
      <protection locked="true" hidden="false"/>
    </xf>
    <xf numFmtId="166" fontId="15" fillId="0" borderId="35" xfId="0" applyFont="true" applyBorder="true" applyAlignment="true" applyProtection="true">
      <alignment horizontal="center" vertical="top" textRotation="0" wrapText="false" indent="0" shrinkToFit="false"/>
      <protection locked="true" hidden="false"/>
    </xf>
    <xf numFmtId="166" fontId="15" fillId="15" borderId="29" xfId="0" applyFont="true" applyBorder="true" applyAlignment="true" applyProtection="true">
      <alignment horizontal="center" vertical="center" textRotation="0" wrapText="true" indent="0" shrinkToFit="false"/>
      <protection locked="true" hidden="false"/>
    </xf>
    <xf numFmtId="166" fontId="18" fillId="16" borderId="17" xfId="0" applyFont="true" applyBorder="true" applyAlignment="true" applyProtection="true">
      <alignment horizontal="center" vertical="center" textRotation="0" wrapText="false" indent="0" shrinkToFit="false"/>
      <protection locked="true" hidden="false"/>
    </xf>
    <xf numFmtId="166" fontId="17" fillId="17" borderId="11" xfId="0" applyFont="true" applyBorder="true" applyAlignment="true" applyProtection="true">
      <alignment horizontal="center" vertical="center" textRotation="0" wrapText="true" indent="0" shrinkToFit="false"/>
      <protection locked="true" hidden="false"/>
    </xf>
    <xf numFmtId="166" fontId="17" fillId="17" borderId="11" xfId="0" applyFont="true" applyBorder="true" applyAlignment="true" applyProtection="true">
      <alignment horizontal="general" vertical="bottom" textRotation="0" wrapText="false" indent="0" shrinkToFit="false"/>
      <protection locked="true" hidden="false"/>
    </xf>
    <xf numFmtId="166" fontId="17" fillId="17" borderId="13" xfId="0" applyFont="true" applyBorder="true" applyAlignment="true" applyProtection="true">
      <alignment horizontal="center" vertical="bottom" textRotation="0" wrapText="true" indent="0" shrinkToFit="false"/>
      <protection locked="true" hidden="false"/>
    </xf>
    <xf numFmtId="166" fontId="17" fillId="17" borderId="62" xfId="0" applyFont="true" applyBorder="true" applyAlignment="true" applyProtection="true">
      <alignment horizontal="center" vertical="bottom" textRotation="0" wrapText="true" indent="0" shrinkToFit="false"/>
      <protection locked="true" hidden="false"/>
    </xf>
    <xf numFmtId="166" fontId="15" fillId="18" borderId="12" xfId="0" applyFont="true" applyBorder="true" applyAlignment="true" applyProtection="true">
      <alignment horizontal="center" vertical="center" textRotation="0" wrapText="true" indent="0" shrinkToFit="false"/>
      <protection locked="true" hidden="false"/>
    </xf>
    <xf numFmtId="166" fontId="15" fillId="18" borderId="13" xfId="0" applyFont="true" applyBorder="true" applyAlignment="true" applyProtection="true">
      <alignment horizontal="center" vertical="center" textRotation="0" wrapText="true" indent="0" shrinkToFit="false"/>
      <protection locked="true" hidden="false"/>
    </xf>
    <xf numFmtId="166" fontId="13" fillId="18" borderId="15" xfId="0" applyFont="true" applyBorder="true" applyAlignment="true" applyProtection="true">
      <alignment horizontal="center" vertical="bottom" textRotation="0" wrapText="true" indent="0" shrinkToFit="false"/>
      <protection locked="true" hidden="false"/>
    </xf>
    <xf numFmtId="166" fontId="15" fillId="18" borderId="59" xfId="0" applyFont="true" applyBorder="true" applyAlignment="true" applyProtection="true">
      <alignment horizontal="center" vertical="center" textRotation="0" wrapText="false" indent="0" shrinkToFit="false"/>
      <protection locked="true" hidden="false"/>
    </xf>
    <xf numFmtId="166" fontId="15" fillId="18" borderId="17" xfId="0" applyFont="true" applyBorder="true" applyAlignment="true" applyProtection="true">
      <alignment horizontal="center" vertical="center" textRotation="0" wrapText="false" indent="0" shrinkToFit="false"/>
      <protection locked="true" hidden="false"/>
    </xf>
    <xf numFmtId="166" fontId="18" fillId="18" borderId="62" xfId="0" applyFont="true" applyBorder="true" applyAlignment="true" applyProtection="true">
      <alignment horizontal="center" vertical="center" textRotation="0" wrapText="false" indent="0" shrinkToFit="false"/>
      <protection locked="true" hidden="false"/>
    </xf>
    <xf numFmtId="166" fontId="15" fillId="18" borderId="64" xfId="0" applyFont="true" applyBorder="true" applyAlignment="true" applyProtection="true">
      <alignment horizontal="center" vertical="center" textRotation="0" wrapText="false" indent="0" shrinkToFit="false"/>
      <protection locked="true" hidden="false"/>
    </xf>
    <xf numFmtId="166" fontId="15" fillId="18" borderId="29" xfId="0" applyFont="true" applyBorder="true" applyAlignment="true" applyProtection="true">
      <alignment horizontal="center" vertical="center" textRotation="0" wrapText="true" indent="0" shrinkToFit="false"/>
      <protection locked="true" hidden="false"/>
    </xf>
    <xf numFmtId="166" fontId="18" fillId="18" borderId="65" xfId="0" applyFont="true" applyBorder="true" applyAlignment="true" applyProtection="true">
      <alignment horizontal="center" vertical="center" textRotation="0" wrapText="false" indent="0" shrinkToFit="false"/>
      <protection locked="true" hidden="false"/>
    </xf>
    <xf numFmtId="166" fontId="15" fillId="18" borderId="58" xfId="0" applyFont="true" applyBorder="true" applyAlignment="true" applyProtection="true">
      <alignment horizontal="center" vertical="center" textRotation="0" wrapText="false" indent="0" shrinkToFit="false"/>
      <protection locked="true" hidden="false"/>
    </xf>
    <xf numFmtId="164" fontId="27" fillId="0" borderId="0" xfId="21" applyFont="true" applyBorder="false" applyAlignment="false" applyProtection="true">
      <alignment horizontal="general" vertical="bottom" textRotation="0" wrapText="false" indent="0" shrinkToFit="false"/>
      <protection locked="true" hidden="false"/>
    </xf>
    <xf numFmtId="164" fontId="28" fillId="0" borderId="0" xfId="21" applyFont="true" applyBorder="false" applyAlignment="false" applyProtection="true">
      <alignment horizontal="general" vertical="bottom" textRotation="0" wrapText="false" indent="0" shrinkToFit="false"/>
      <protection locked="true" hidden="false"/>
    </xf>
    <xf numFmtId="164" fontId="29" fillId="0" borderId="0" xfId="21" applyFont="true" applyBorder="false" applyAlignment="false" applyProtection="true">
      <alignment horizontal="general" vertical="bottom" textRotation="0" wrapText="false" indent="0" shrinkToFit="false"/>
      <protection locked="true" hidden="false"/>
    </xf>
    <xf numFmtId="164" fontId="29" fillId="0" borderId="0" xfId="21" applyFont="true" applyBorder="true" applyAlignment="true" applyProtection="true">
      <alignment horizontal="left" vertical="bottom" textRotation="0" wrapText="false" indent="0" shrinkToFit="false"/>
      <protection locked="false" hidden="false"/>
    </xf>
    <xf numFmtId="167" fontId="29" fillId="0" borderId="0" xfId="21" applyFont="true" applyBorder="true" applyAlignment="true" applyProtection="true">
      <alignment horizontal="left" vertical="bottom" textRotation="0" wrapText="false" indent="0" shrinkToFit="false"/>
      <protection locked="false" hidden="false"/>
    </xf>
    <xf numFmtId="167" fontId="29" fillId="0" borderId="0" xfId="21" applyFont="true" applyBorder="false" applyAlignment="true" applyProtection="true">
      <alignment horizontal="left" vertical="bottom" textRotation="0" wrapText="false" indent="0" shrinkToFit="false"/>
      <protection locked="true" hidden="false"/>
    </xf>
    <xf numFmtId="164" fontId="29" fillId="21" borderId="0" xfId="21" applyFont="true" applyBorder="false" applyAlignment="false" applyProtection="true">
      <alignment horizontal="general" vertical="bottom" textRotation="0" wrapText="false" indent="0" shrinkToFit="false"/>
      <protection locked="true" hidden="false"/>
    </xf>
    <xf numFmtId="164" fontId="29" fillId="21" borderId="0" xfId="21" applyFont="true" applyBorder="true" applyAlignment="true" applyProtection="true">
      <alignment horizontal="center" vertical="bottom" textRotation="0" wrapText="false" indent="0" shrinkToFit="false"/>
      <protection locked="true" hidden="false"/>
    </xf>
    <xf numFmtId="164" fontId="29" fillId="0" borderId="0" xfId="21" applyFont="true" applyBorder="false" applyAlignment="true" applyProtection="true">
      <alignment horizontal="center" vertical="bottom" textRotation="0" wrapText="false" indent="0" shrinkToFit="false"/>
      <protection locked="true" hidden="false"/>
    </xf>
    <xf numFmtId="164" fontId="29" fillId="21" borderId="51" xfId="21" applyFont="true" applyBorder="true" applyAlignment="false" applyProtection="true">
      <alignment horizontal="general" vertical="bottom" textRotation="0" wrapText="false" indent="0" shrinkToFit="false"/>
      <protection locked="true" hidden="false"/>
    </xf>
    <xf numFmtId="164" fontId="29" fillId="21" borderId="51" xfId="21" applyFont="true" applyBorder="true" applyAlignment="true" applyProtection="true">
      <alignment horizontal="center" vertical="bottom" textRotation="0" wrapText="false" indent="0" shrinkToFit="false"/>
      <protection locked="true" hidden="false"/>
    </xf>
    <xf numFmtId="164" fontId="22" fillId="0" borderId="66" xfId="21" applyFont="true" applyBorder="true" applyAlignment="false" applyProtection="true">
      <alignment horizontal="general" vertical="bottom" textRotation="0" wrapText="false" indent="0" shrinkToFit="false"/>
      <protection locked="true" hidden="false"/>
    </xf>
    <xf numFmtId="164" fontId="22" fillId="0" borderId="66" xfId="21" applyFont="true" applyBorder="true" applyAlignment="true" applyProtection="true">
      <alignment horizontal="center" vertical="bottom" textRotation="0" wrapText="false" indent="0" shrinkToFit="false"/>
      <protection locked="true" hidden="false"/>
    </xf>
    <xf numFmtId="164" fontId="8" fillId="0" borderId="66" xfId="21" applyFont="true" applyBorder="true" applyAlignment="true" applyProtection="true">
      <alignment horizontal="center" vertical="bottom" textRotation="0" wrapText="false" indent="0" shrinkToFit="false"/>
      <protection locked="true" hidden="false"/>
    </xf>
    <xf numFmtId="164" fontId="6" fillId="0" borderId="66" xfId="21" applyFont="true" applyBorder="true" applyAlignment="true" applyProtection="true">
      <alignment horizontal="center" vertical="bottom" textRotation="0" wrapText="false" indent="0" shrinkToFit="false"/>
      <protection locked="true" hidden="false"/>
    </xf>
    <xf numFmtId="164" fontId="27" fillId="0" borderId="0" xfId="21" applyFont="true" applyBorder="false" applyAlignment="true" applyProtection="true">
      <alignment horizontal="center" vertical="bottom" textRotation="0" wrapText="false" indent="0" shrinkToFit="false"/>
      <protection locked="true" hidden="false"/>
    </xf>
    <xf numFmtId="164" fontId="27" fillId="21" borderId="0" xfId="21" applyFont="true" applyBorder="false" applyAlignment="true" applyProtection="true">
      <alignment horizontal="center" vertical="bottom" textRotation="0" wrapText="false" indent="0" shrinkToFit="false"/>
      <protection locked="true" hidden="false"/>
    </xf>
    <xf numFmtId="164" fontId="27" fillId="21" borderId="0" xfId="21" applyFont="true" applyBorder="false" applyAlignment="false" applyProtection="true">
      <alignment horizontal="general" vertical="bottom" textRotation="0" wrapText="false" indent="0" shrinkToFit="false"/>
      <protection locked="true" hidden="false"/>
    </xf>
    <xf numFmtId="164" fontId="27" fillId="21" borderId="0" xfId="21" applyFont="true" applyBorder="true" applyAlignment="true" applyProtection="true">
      <alignment horizontal="center" vertical="bottom" textRotation="0" wrapText="false" indent="0" shrinkToFit="false"/>
      <protection locked="true" hidden="false"/>
    </xf>
    <xf numFmtId="164" fontId="30" fillId="0" borderId="67" xfId="21" applyFont="true" applyBorder="true" applyAlignment="false" applyProtection="true">
      <alignment horizontal="general" vertical="bottom" textRotation="0" wrapText="false" indent="0" shrinkToFit="false"/>
      <protection locked="true" hidden="false"/>
    </xf>
    <xf numFmtId="168" fontId="14" fillId="0" borderId="68" xfId="0" applyFont="true" applyBorder="true" applyAlignment="true" applyProtection="true">
      <alignment horizontal="center" vertical="bottom" textRotation="0" wrapText="false" indent="0" shrinkToFit="false"/>
      <protection locked="true" hidden="false"/>
    </xf>
    <xf numFmtId="168" fontId="27" fillId="0" borderId="67" xfId="21" applyFont="true" applyBorder="true" applyAlignment="true" applyProtection="true">
      <alignment horizontal="center" vertical="bottom" textRotation="0" wrapText="false" indent="0" shrinkToFit="false"/>
      <protection locked="false" hidden="false"/>
    </xf>
    <xf numFmtId="168" fontId="6" fillId="0" borderId="0" xfId="21" applyFont="true" applyBorder="false" applyAlignment="true" applyProtection="true">
      <alignment horizontal="center" vertical="bottom" textRotation="0" wrapText="false" indent="0" shrinkToFit="false"/>
      <protection locked="true" hidden="false"/>
    </xf>
    <xf numFmtId="168" fontId="6" fillId="0" borderId="67" xfId="21" applyFont="true" applyBorder="true" applyAlignment="true" applyProtection="true">
      <alignment horizontal="center" vertical="bottom" textRotation="0" wrapText="false" indent="0" shrinkToFit="false"/>
      <protection locked="true" hidden="false"/>
    </xf>
    <xf numFmtId="168" fontId="27" fillId="0" borderId="0" xfId="21" applyFont="true" applyBorder="false" applyAlignment="true" applyProtection="true">
      <alignment horizontal="center" vertical="bottom" textRotation="0" wrapText="false" indent="0" shrinkToFit="false"/>
      <protection locked="true" hidden="false"/>
    </xf>
    <xf numFmtId="168" fontId="27" fillId="0" borderId="0" xfId="21" applyFont="true" applyBorder="false" applyAlignment="false" applyProtection="true">
      <alignment horizontal="general" vertical="bottom" textRotation="0" wrapText="false" indent="0" shrinkToFit="false"/>
      <protection locked="true" hidden="false"/>
    </xf>
    <xf numFmtId="164" fontId="30" fillId="0" borderId="0" xfId="21" applyFont="true" applyBorder="false" applyAlignment="false" applyProtection="true">
      <alignment horizontal="general" vertical="bottom" textRotation="0" wrapText="false" indent="0" shrinkToFit="false"/>
      <protection locked="true" hidden="false"/>
    </xf>
    <xf numFmtId="168" fontId="27" fillId="0" borderId="0" xfId="21" applyFont="true" applyBorder="false" applyAlignment="true" applyProtection="true">
      <alignment horizontal="center" vertical="bottom" textRotation="0" wrapText="false" indent="0" shrinkToFit="false"/>
      <protection locked="false" hidden="false"/>
    </xf>
    <xf numFmtId="164" fontId="30" fillId="0" borderId="69" xfId="21" applyFont="true" applyBorder="true" applyAlignment="false" applyProtection="true">
      <alignment horizontal="general" vertical="bottom" textRotation="0" wrapText="false" indent="0" shrinkToFit="false"/>
      <protection locked="true" hidden="false"/>
    </xf>
    <xf numFmtId="168" fontId="14" fillId="0" borderId="42" xfId="0" applyFont="true" applyBorder="true" applyAlignment="true" applyProtection="true">
      <alignment horizontal="center" vertical="bottom" textRotation="0" wrapText="false" indent="0" shrinkToFit="false"/>
      <protection locked="true" hidden="false"/>
    </xf>
    <xf numFmtId="168" fontId="6" fillId="0" borderId="69" xfId="21" applyFont="true" applyBorder="true" applyAlignment="true" applyProtection="true">
      <alignment horizontal="center" vertical="bottom" textRotation="0" wrapText="false" indent="0" shrinkToFit="false"/>
      <protection locked="true" hidden="false"/>
    </xf>
    <xf numFmtId="164" fontId="31" fillId="0" borderId="70" xfId="21" applyFont="true" applyBorder="true" applyAlignment="false" applyProtection="true">
      <alignment horizontal="general" vertical="bottom" textRotation="0" wrapText="false" indent="0" shrinkToFit="false"/>
      <protection locked="true" hidden="false"/>
    </xf>
    <xf numFmtId="168" fontId="27" fillId="0" borderId="20" xfId="21" applyFont="true" applyBorder="true" applyAlignment="true" applyProtection="true">
      <alignment horizontal="center" vertical="bottom" textRotation="0" wrapText="false" indent="0" shrinkToFit="false"/>
      <protection locked="false" hidden="false"/>
    </xf>
    <xf numFmtId="168" fontId="6" fillId="0" borderId="70" xfId="21" applyFont="true" applyBorder="true" applyAlignment="true" applyProtection="true">
      <alignment horizontal="center" vertical="bottom" textRotation="0" wrapText="false" indent="0" shrinkToFit="false"/>
      <protection locked="true" hidden="false"/>
    </xf>
    <xf numFmtId="164" fontId="31" fillId="0" borderId="0" xfId="21" applyFont="true" applyBorder="false" applyAlignment="false" applyProtection="true">
      <alignment horizontal="general" vertical="bottom" textRotation="0" wrapText="false" indent="0" shrinkToFit="false"/>
      <protection locked="true" hidden="false"/>
    </xf>
    <xf numFmtId="164" fontId="31" fillId="0" borderId="69" xfId="21" applyFont="true" applyBorder="true" applyAlignment="false" applyProtection="true">
      <alignment horizontal="general" vertical="bottom" textRotation="0" wrapText="false" indent="0" shrinkToFit="false"/>
      <protection locked="true" hidden="false"/>
    </xf>
    <xf numFmtId="164" fontId="32" fillId="0" borderId="0" xfId="21" applyFont="true" applyBorder="false" applyAlignment="false" applyProtection="true">
      <alignment horizontal="general" vertical="bottom" textRotation="0" wrapText="false" indent="0" shrinkToFit="false"/>
      <protection locked="true" hidden="false"/>
    </xf>
    <xf numFmtId="168" fontId="14" fillId="0" borderId="71" xfId="0" applyFont="true" applyBorder="true" applyAlignment="true" applyProtection="true">
      <alignment horizontal="center" vertical="bottom" textRotation="0" wrapText="false" indent="0" shrinkToFit="false"/>
      <protection locked="true" hidden="false"/>
    </xf>
    <xf numFmtId="168" fontId="27" fillId="0" borderId="70" xfId="21" applyFont="true" applyBorder="true" applyAlignment="true" applyProtection="true">
      <alignment horizontal="center" vertical="bottom" textRotation="0" wrapText="false" indent="0" shrinkToFit="false"/>
      <protection locked="false" hidden="false"/>
    </xf>
    <xf numFmtId="164" fontId="33" fillId="0" borderId="70" xfId="21" applyFont="true" applyBorder="true" applyAlignment="false" applyProtection="true">
      <alignment horizontal="general" vertical="bottom" textRotation="0" wrapText="false" indent="0" shrinkToFit="false"/>
      <protection locked="true" hidden="false"/>
    </xf>
    <xf numFmtId="168" fontId="14" fillId="0" borderId="20" xfId="0" applyFont="true" applyBorder="true" applyAlignment="true" applyProtection="true">
      <alignment horizontal="center" vertical="bottom" textRotation="0" wrapText="false" indent="0" shrinkToFit="false"/>
      <protection locked="true" hidden="false"/>
    </xf>
    <xf numFmtId="164" fontId="33" fillId="0" borderId="0" xfId="21" applyFont="true" applyBorder="false" applyAlignment="false" applyProtection="true">
      <alignment horizontal="general" vertical="bottom" textRotation="0" wrapText="false" indent="0" shrinkToFit="false"/>
      <protection locked="true" hidden="false"/>
    </xf>
    <xf numFmtId="164" fontId="33" fillId="0" borderId="69" xfId="21" applyFont="true" applyBorder="true" applyAlignment="false" applyProtection="true">
      <alignment horizontal="general" vertical="bottom" textRotation="0" wrapText="false" indent="0" shrinkToFit="false"/>
      <protection locked="true" hidden="false"/>
    </xf>
    <xf numFmtId="164" fontId="34" fillId="0" borderId="70" xfId="21" applyFont="true" applyBorder="true" applyAlignment="false" applyProtection="true">
      <alignment horizontal="general" vertical="bottom" textRotation="0" wrapText="false" indent="0" shrinkToFit="false"/>
      <protection locked="true" hidden="false"/>
    </xf>
    <xf numFmtId="164" fontId="34" fillId="0" borderId="0" xfId="21" applyFont="true" applyBorder="false" applyAlignment="false" applyProtection="true">
      <alignment horizontal="general" vertical="bottom" textRotation="0" wrapText="false" indent="0" shrinkToFit="false"/>
      <protection locked="true" hidden="false"/>
    </xf>
    <xf numFmtId="164" fontId="34" fillId="0" borderId="51" xfId="21" applyFont="true" applyBorder="true" applyAlignment="false" applyProtection="true">
      <alignment horizontal="general" vertical="bottom" textRotation="0" wrapText="false" indent="0" shrinkToFit="false"/>
      <protection locked="true" hidden="false"/>
    </xf>
    <xf numFmtId="168" fontId="14" fillId="0" borderId="72" xfId="0" applyFont="true" applyBorder="true" applyAlignment="true" applyProtection="true">
      <alignment horizontal="center" vertical="bottom" textRotation="0" wrapText="false" indent="0" shrinkToFit="false"/>
      <protection locked="true" hidden="false"/>
    </xf>
    <xf numFmtId="168" fontId="27" fillId="0" borderId="73" xfId="21" applyFont="true" applyBorder="true" applyAlignment="true" applyProtection="true">
      <alignment horizontal="center" vertical="bottom" textRotation="0" wrapText="false" indent="0" shrinkToFit="false"/>
      <protection locked="false" hidden="false"/>
    </xf>
    <xf numFmtId="168" fontId="6" fillId="0" borderId="51" xfId="21" applyFont="true" applyBorder="true" applyAlignment="true" applyProtection="true">
      <alignment horizontal="center" vertical="bottom" textRotation="0" wrapText="false" indent="0" shrinkToFit="false"/>
      <protection locked="true" hidden="false"/>
    </xf>
    <xf numFmtId="164" fontId="35" fillId="0" borderId="0" xfId="21" applyFont="true" applyBorder="false" applyAlignment="true" applyProtection="true">
      <alignment horizontal="right" vertical="bottom" textRotation="0" wrapText="false" indent="0" shrinkToFit="false"/>
      <protection locked="true" hidden="false"/>
    </xf>
    <xf numFmtId="165" fontId="27" fillId="0" borderId="0" xfId="23" applyFont="true" applyBorder="false" applyAlignment="false" applyProtection="true">
      <alignment horizontal="general" vertical="bottom" textRotation="0" wrapText="false" indent="0" shrinkToFit="false"/>
      <protection locked="true" hidden="false"/>
    </xf>
    <xf numFmtId="165" fontId="27" fillId="0" borderId="0" xfId="23" applyFont="true" applyBorder="false" applyAlignment="true" applyProtection="true">
      <alignment horizontal="center" vertical="bottom" textRotation="0" wrapText="false" indent="0" shrinkToFit="false"/>
      <protection locked="true" hidden="false"/>
    </xf>
    <xf numFmtId="164" fontId="27" fillId="0" borderId="67" xfId="21" applyFont="true" applyBorder="true" applyAlignment="false" applyProtection="true">
      <alignment horizontal="general" vertical="bottom" textRotation="0" wrapText="false" indent="0" shrinkToFit="false"/>
      <protection locked="true" hidden="false"/>
    </xf>
    <xf numFmtId="164" fontId="27" fillId="0" borderId="67" xfId="21" applyFont="true" applyBorder="true" applyAlignment="true" applyProtection="true">
      <alignment horizontal="center" vertical="bottom" textRotation="0" wrapText="false" indent="0" shrinkToFit="false"/>
      <protection locked="true" hidden="false"/>
    </xf>
    <xf numFmtId="164" fontId="27" fillId="0" borderId="51" xfId="21" applyFont="true" applyBorder="true" applyAlignment="false" applyProtection="true">
      <alignment horizontal="general" vertical="bottom" textRotation="0" wrapText="false" indent="0" shrinkToFit="false"/>
      <protection locked="true" hidden="false"/>
    </xf>
    <xf numFmtId="164" fontId="27" fillId="0" borderId="51" xfId="21" applyFont="true" applyBorder="true" applyAlignment="true" applyProtection="true">
      <alignment horizontal="center" vertical="bottom" textRotation="0" wrapText="false" indent="0" shrinkToFit="false"/>
      <protection locked="true" hidden="false"/>
    </xf>
    <xf numFmtId="164" fontId="27" fillId="21" borderId="51" xfId="21" applyFont="true" applyBorder="true" applyAlignment="false" applyProtection="true">
      <alignment horizontal="general" vertical="bottom" textRotation="0" wrapText="false" indent="0" shrinkToFit="false"/>
      <protection locked="true" hidden="false"/>
    </xf>
    <xf numFmtId="164" fontId="10" fillId="0" borderId="74" xfId="0" applyFont="tru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4" fontId="10" fillId="0" borderId="74" xfId="0" applyFont="true" applyBorder="true" applyAlignment="true" applyProtection="true">
      <alignment horizontal="center" vertical="bottom" textRotation="0" wrapText="false" indent="0" shrinkToFit="false"/>
      <protection locked="true" hidden="false"/>
    </xf>
    <xf numFmtId="164" fontId="5" fillId="0" borderId="74" xfId="0" applyFont="true" applyBorder="true" applyAlignment="false" applyProtection="true">
      <alignment horizontal="general" vertical="bottom" textRotation="0" wrapText="false" indent="0" shrinkToFit="false"/>
      <protection locked="true" hidden="false"/>
    </xf>
    <xf numFmtId="164" fontId="0" fillId="0" borderId="74" xfId="0" applyFont="false" applyBorder="true" applyAlignment="true" applyProtection="true">
      <alignment horizontal="center" vertical="center" textRotation="0" wrapText="false" indent="0" shrinkToFit="false"/>
      <protection locked="true" hidden="false"/>
    </xf>
    <xf numFmtId="164" fontId="0" fillId="7" borderId="0" xfId="0" applyFont="true" applyBorder="true" applyAlignment="true" applyProtection="true">
      <alignment horizontal="center" vertical="center" textRotation="0" wrapText="false" indent="0" shrinkToFit="false"/>
      <protection locked="true" hidden="false"/>
    </xf>
    <xf numFmtId="164" fontId="0" fillId="6" borderId="0" xfId="0" applyFont="false" applyBorder="false" applyAlignment="true" applyProtection="true">
      <alignment horizontal="center" vertical="center" textRotation="0" wrapText="false" indent="0" shrinkToFit="false"/>
      <protection locked="true" hidden="false"/>
    </xf>
    <xf numFmtId="164" fontId="0" fillId="7" borderId="0" xfId="0" applyFont="fals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5" fillId="0" borderId="74" xfId="0" applyFont="true" applyBorder="true" applyAlignment="true" applyProtection="true">
      <alignment horizontal="center" vertical="center" textRotation="0" wrapText="false" indent="0" shrinkToFit="false"/>
      <protection locked="true" hidden="false"/>
    </xf>
    <xf numFmtId="164" fontId="0" fillId="0" borderId="74" xfId="0" applyFont="false" applyBorder="true" applyAlignment="true" applyProtection="true">
      <alignment horizontal="center" vertical="bottom" textRotation="0" wrapText="false" indent="0" shrinkToFit="false"/>
      <protection locked="true" hidden="false"/>
    </xf>
    <xf numFmtId="164" fontId="0" fillId="10" borderId="0" xfId="0" applyFont="false" applyBorder="false" applyAlignment="true" applyProtection="true">
      <alignment horizontal="center" vertical="bottom" textRotation="0" wrapText="false" indent="0" shrinkToFit="false"/>
      <protection locked="true" hidden="false"/>
    </xf>
    <xf numFmtId="164" fontId="0" fillId="15" borderId="0" xfId="0" applyFont="false" applyBorder="false" applyAlignment="true" applyProtection="true">
      <alignment horizontal="center" vertical="bottom" textRotation="0" wrapText="false" indent="0" shrinkToFit="false"/>
      <protection locked="true" hidden="false"/>
    </xf>
    <xf numFmtId="164" fontId="0" fillId="13" borderId="0" xfId="0" applyFont="false" applyBorder="false" applyAlignment="true" applyProtection="true">
      <alignment horizontal="center" vertical="bottom" textRotation="0" wrapText="false" indent="0" shrinkToFit="false"/>
      <protection locked="true" hidden="false"/>
    </xf>
    <xf numFmtId="164" fontId="0" fillId="18" borderId="0" xfId="0" applyFont="false" applyBorder="false" applyAlignment="true" applyProtection="true">
      <alignment horizontal="center" vertical="bottom" textRotation="0" wrapText="false" indent="0" shrinkToFit="false"/>
      <protection locked="true" hidden="false"/>
    </xf>
    <xf numFmtId="164" fontId="0" fillId="9" borderId="0" xfId="0" applyFont="false" applyBorder="false" applyAlignment="true" applyProtection="true">
      <alignment horizontal="center" vertical="bottom" textRotation="0" wrapText="false" indent="0" shrinkToFit="false"/>
      <protection locked="true" hidden="false"/>
    </xf>
    <xf numFmtId="164" fontId="0" fillId="6"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22" borderId="0" xfId="21" applyFont="true" applyBorder="false" applyAlignment="false" applyProtection="true">
      <alignment horizontal="general" vertical="bottom" textRotation="0" wrapText="false" indent="0" shrinkToFit="false"/>
      <protection locked="true" hidden="false"/>
    </xf>
    <xf numFmtId="164" fontId="28" fillId="22" borderId="0" xfId="21" applyFont="true" applyBorder="false" applyAlignment="true" applyProtection="true">
      <alignment horizontal="left" vertical="top"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Hyperlink 2" xfId="20"/>
    <cellStyle name="Normal 2" xfId="21"/>
    <cellStyle name="Normal 2 2" xfId="22"/>
    <cellStyle name="Percent 2" xfId="23"/>
  </cellStyles>
  <dxfs count="693">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A7C0DE"/>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D5D514"/>
      <rgbColor rgb="FFFF00FF"/>
      <rgbColor rgb="FF00FFFF"/>
      <rgbColor rgb="FF791F17"/>
      <rgbColor rgb="FF37793E"/>
      <rgbColor rgb="FF000080"/>
      <rgbColor rgb="FFB07667"/>
      <rgbColor rgb="FF800080"/>
      <rgbColor rgb="FF2988A1"/>
      <rgbColor rgb="FFC0C0C0"/>
      <rgbColor rgb="FF7F7F7F"/>
      <rgbColor rgb="FF95B3D7"/>
      <rgbColor rgb="FFC0504D"/>
      <rgbColor rgb="FFFFFFCC"/>
      <rgbColor rgb="FFDCE6F2"/>
      <rgbColor rgb="FF660066"/>
      <rgbColor rgb="FFD59E7B"/>
      <rgbColor rgb="FF0066CC"/>
      <rgbColor rgb="FFD9D9D9"/>
      <rgbColor rgb="FF000080"/>
      <rgbColor rgb="FFFF00FF"/>
      <rgbColor rgb="FFFFC221"/>
      <rgbColor rgb="FF00FFFF"/>
      <rgbColor rgb="FF800080"/>
      <rgbColor rgb="FF5E1C1A"/>
      <rgbColor rgb="FF3290C4"/>
      <rgbColor rgb="FF0000FF"/>
      <rgbColor rgb="FF00B0F0"/>
      <rgbColor rgb="FF8BAA88"/>
      <rgbColor rgb="FFDDDDDD"/>
      <rgbColor rgb="FF9BBB59"/>
      <rgbColor rgb="FF99CCFF"/>
      <rgbColor rgb="FF8BA988"/>
      <rgbColor rgb="FF94BCDD"/>
      <rgbColor rgb="FFDDD9C3"/>
      <rgbColor rgb="FF4F81BD"/>
      <rgbColor rgb="FF36B0D1"/>
      <rgbColor rgb="FFBDBF17"/>
      <rgbColor rgb="FFFFC000"/>
      <rgbColor rgb="FFD9A619"/>
      <rgbColor rgb="FFFF6600"/>
      <rgbColor rgb="FF595959"/>
      <rgbColor rgb="FF878787"/>
      <rgbColor rgb="FF003366"/>
      <rgbColor rgb="FF339966"/>
      <rgbColor rgb="FF010000"/>
      <rgbColor rgb="FF333300"/>
      <rgbColor rgb="FF7B2321"/>
      <rgbColor rgb="FFB75727"/>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600" spc="-1" strike="noStrike">
                <a:solidFill>
                  <a:srgbClr val="595959"/>
                </a:solidFill>
                <a:latin typeface="Calibri"/>
                <a:ea typeface="DejaVu Sans"/>
              </a:defRPr>
            </a:pPr>
            <a:r>
              <a:rPr b="1" lang="en-US" sz="1600" spc="-1" strike="noStrike">
                <a:solidFill>
                  <a:srgbClr val="595959"/>
                </a:solidFill>
                <a:latin typeface="Calibri"/>
                <a:ea typeface="DejaVu Sans"/>
              </a:rPr>
              <a:t>SAMM Current Score</a:t>
            </a:r>
          </a:p>
        </c:rich>
      </c:tx>
      <c:layout>
        <c:manualLayout>
          <c:xMode val="edge"/>
          <c:yMode val="edge"/>
          <c:x val="0.688179685834103"/>
          <c:y val="0.908757021460464"/>
        </c:manualLayout>
      </c:layout>
      <c:overlay val="0"/>
      <c:spPr>
        <a:noFill/>
        <a:ln w="0">
          <a:noFill/>
        </a:ln>
      </c:spPr>
    </c:title>
    <c:autoTitleDeleted val="0"/>
    <c:plotArea>
      <c:radarChart>
        <c:radarStyle val="filled"/>
        <c:varyColors val="0"/>
        <c:ser>
          <c:idx val="0"/>
          <c:order val="0"/>
          <c:tx>
            <c:strRef>
              <c:f>Scorecard!$V$13</c:f>
              <c:strCache>
                <c:ptCount val="1"/>
                <c:pt idx="0">
                  <c:v>Управление</c:v>
                </c:pt>
              </c:strCache>
            </c:strRef>
          </c:tx>
          <c:spPr>
            <a:gradFill>
              <a:gsLst>
                <a:gs pos="0">
                  <a:srgbClr val="2988a1"/>
                </a:gs>
                <a:gs pos="100000">
                  <a:srgbClr val="36b0d1"/>
                </a:gs>
              </a:gsLst>
              <a:lin ang="16200000"/>
            </a:gra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Scorecard!$U$14:$U$28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1"/>
          <c:order val="1"/>
          <c:tx>
            <c:strRef>
              <c:f>Scorecard!$W$13</c:f>
              <c:strCache>
                <c:ptCount val="1"/>
                <c:pt idx="0">
                  <c:v>Проектирование</c:v>
                </c:pt>
              </c:strCache>
            </c:strRef>
          </c:tx>
          <c:spPr>
            <a:solidFill>
              <a:srgbClr val="b75727"/>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Scorecard!$U$14:$U$28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2"/>
          <c:order val="2"/>
          <c:tx>
            <c:strRef>
              <c:f>Scorecard!$X$13</c:f>
              <c:strCache>
                <c:ptCount val="1"/>
                <c:pt idx="0">
                  <c:v>Внедрение</c:v>
                </c:pt>
              </c:strCache>
            </c:strRef>
          </c:tx>
          <c:spPr>
            <a:solidFill>
              <a:srgbClr val="ffc221"/>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Scorecard!$U$14:$U$28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3"/>
          <c:order val="3"/>
          <c:tx>
            <c:strRef>
              <c:f>Scorecard!$Y$13</c:f>
              <c:strCache>
                <c:ptCount val="1"/>
                <c:pt idx="0">
                  <c:v>Верификация</c:v>
                </c:pt>
              </c:strCache>
            </c:strRef>
          </c:tx>
          <c:spPr>
            <a:solidFill>
              <a:srgbClr val="37793e"/>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Scorecard!$U$14:$U$28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4"/>
          <c:order val="4"/>
          <c:tx>
            <c:strRef>
              <c:f>Scorecard!$Z$13</c:f>
              <c:strCache>
                <c:ptCount val="1"/>
                <c:pt idx="0">
                  <c:v>Эксплуатация</c:v>
                </c:pt>
              </c:strCache>
            </c:strRef>
          </c:tx>
          <c:spPr>
            <a:gradFill>
              <a:gsLst>
                <a:gs pos="0">
                  <a:srgbClr val="5e1c1a"/>
                </a:gs>
                <a:gs pos="100000">
                  <a:srgbClr val="7b2321"/>
                </a:gs>
              </a:gsLst>
              <a:lin ang="16200000"/>
            </a:gra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Scorecard!$U$14:$U$28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axId val="45968470"/>
        <c:axId val="85888344"/>
      </c:radarChart>
      <c:catAx>
        <c:axId val="45968470"/>
        <c:scaling>
          <c:orientation val="maxMin"/>
        </c:scaling>
        <c:delete val="0"/>
        <c:axPos val="b"/>
        <c:numFmt formatCode="General" sourceLinked="0"/>
        <c:majorTickMark val="none"/>
        <c:minorTickMark val="none"/>
        <c:tickLblPos val="nextTo"/>
        <c:spPr>
          <a:ln w="12600">
            <a:noFill/>
          </a:ln>
        </c:spPr>
        <c:txPr>
          <a:bodyPr/>
          <a:lstStyle/>
          <a:p>
            <a:pPr>
              <a:defRPr b="0" sz="900" spc="-1" strike="noStrike">
                <a:solidFill>
                  <a:srgbClr val="595959"/>
                </a:solidFill>
                <a:latin typeface="Calibri"/>
                <a:ea typeface="DejaVu Sans"/>
              </a:defRPr>
            </a:pPr>
          </a:p>
        </c:txPr>
        <c:crossAx val="85888344"/>
        <c:crosses val="autoZero"/>
        <c:auto val="1"/>
        <c:lblAlgn val="ctr"/>
        <c:lblOffset val="100"/>
        <c:noMultiLvlLbl val="0"/>
      </c:catAx>
      <c:valAx>
        <c:axId val="85888344"/>
        <c:scaling>
          <c:orientation val="minMax"/>
          <c:max val="3"/>
        </c:scaling>
        <c:delete val="0"/>
        <c:axPos val="l"/>
        <c:majorGridlines>
          <c:spPr>
            <a:ln w="9360">
              <a:solidFill>
                <a:srgbClr val="d9d9d9"/>
              </a:solidFill>
              <a:round/>
            </a:ln>
          </c:spPr>
        </c:majorGridlines>
        <c:numFmt formatCode="0.00" sourceLinked="0"/>
        <c:majorTickMark val="none"/>
        <c:minorTickMark val="none"/>
        <c:tickLblPos val="nextTo"/>
        <c:spPr>
          <a:ln w="9360">
            <a:noFill/>
          </a:ln>
        </c:spPr>
        <c:txPr>
          <a:bodyPr/>
          <a:lstStyle/>
          <a:p>
            <a:pPr>
              <a:defRPr b="0" sz="900" spc="-1" strike="noStrike">
                <a:solidFill>
                  <a:srgbClr val="595959"/>
                </a:solidFill>
                <a:latin typeface="Calibri"/>
                <a:ea typeface="DejaVu Sans"/>
              </a:defRPr>
            </a:pPr>
          </a:p>
        </c:txPr>
        <c:crossAx val="45968470"/>
        <c:crosses val="autoZero"/>
        <c:crossBetween val="midCat"/>
      </c:valAx>
      <c:spPr>
        <a:noFill/>
        <a:ln w="0">
          <a:noFill/>
        </a:ln>
      </c:spPr>
    </c:plotArea>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600" spc="-1" strike="noStrike">
                <a:solidFill>
                  <a:srgbClr val="595959"/>
                </a:solidFill>
                <a:latin typeface="Calibri"/>
                <a:ea typeface="DejaVu Sans"/>
              </a:defRPr>
            </a:pPr>
            <a:r>
              <a:rPr b="1" lang="en-US" sz="1600" spc="-1" strike="noStrike">
                <a:solidFill>
                  <a:srgbClr val="595959"/>
                </a:solidFill>
                <a:latin typeface="Calibri"/>
                <a:ea typeface="DejaVu Sans"/>
              </a:rPr>
              <a:t>Phase II Score</a:t>
            </a:r>
          </a:p>
        </c:rich>
      </c:tx>
      <c:layout>
        <c:manualLayout>
          <c:xMode val="edge"/>
          <c:yMode val="edge"/>
          <c:x val="0.765537798072045"/>
          <c:y val="0.908732434757671"/>
        </c:manualLayout>
      </c:layout>
      <c:overlay val="0"/>
      <c:spPr>
        <a:noFill/>
        <a:ln w="0">
          <a:noFill/>
        </a:ln>
      </c:spPr>
    </c:title>
    <c:autoTitleDeleted val="0"/>
    <c:plotArea>
      <c:radarChart>
        <c:radarStyle val="filled"/>
        <c:varyColors val="0"/>
        <c:ser>
          <c:idx val="0"/>
          <c:order val="0"/>
          <c:tx>
            <c:strRef>
              <c:f>Scorecard!$V$53</c:f>
              <c:strCache>
                <c:ptCount val="1"/>
                <c:pt idx="0">
                  <c:v>Управление</c:v>
                </c:pt>
              </c:strCache>
            </c:strRef>
          </c:tx>
          <c:spPr>
            <a:gradFill>
              <a:gsLst>
                <a:gs pos="0">
                  <a:srgbClr val="2988a1"/>
                </a:gs>
                <a:gs pos="100000">
                  <a:srgbClr val="36b0d1"/>
                </a:gs>
              </a:gsLst>
              <a:lin ang="16200000"/>
            </a:gra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Scorecard!$U$54:$U$68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1"/>
          <c:order val="1"/>
          <c:tx>
            <c:strRef>
              <c:f>Scorecard!$W$53</c:f>
              <c:strCache>
                <c:ptCount val="1"/>
                <c:pt idx="0">
                  <c:v>Проектирование</c:v>
                </c:pt>
              </c:strCache>
            </c:strRef>
          </c:tx>
          <c:spPr>
            <a:solidFill>
              <a:srgbClr val="b75727"/>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Scorecard!$U$54:$U$68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2"/>
          <c:order val="2"/>
          <c:tx>
            <c:strRef>
              <c:f>Scorecard!$X$53</c:f>
              <c:strCache>
                <c:ptCount val="1"/>
                <c:pt idx="0">
                  <c:v>Внедрение</c:v>
                </c:pt>
              </c:strCache>
            </c:strRef>
          </c:tx>
          <c:spPr>
            <a:solidFill>
              <a:srgbClr val="bdbf17"/>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Scorecard!$U$54:$U$68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3"/>
          <c:order val="3"/>
          <c:tx>
            <c:strRef>
              <c:f>Scorecard!$Y$53</c:f>
              <c:strCache>
                <c:ptCount val="1"/>
                <c:pt idx="0">
                  <c:v>Верификация</c:v>
                </c:pt>
              </c:strCache>
            </c:strRef>
          </c:tx>
          <c:spPr>
            <a:solidFill>
              <a:srgbClr val="37793e"/>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Scorecard!$U$54:$U$68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4"/>
          <c:order val="4"/>
          <c:tx>
            <c:strRef>
              <c:f>Scorecard!$Z$53</c:f>
              <c:strCache>
                <c:ptCount val="1"/>
                <c:pt idx="0">
                  <c:v>Эксплуатация</c:v>
                </c:pt>
              </c:strCache>
            </c:strRef>
          </c:tx>
          <c:spPr>
            <a:gradFill>
              <a:gsLst>
                <a:gs pos="0">
                  <a:srgbClr val="5e1c1a"/>
                </a:gs>
                <a:gs pos="100000">
                  <a:srgbClr val="7b2321"/>
                </a:gs>
              </a:gsLst>
              <a:lin ang="16200000"/>
            </a:gra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Scorecard!$U$54:$U$68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axId val="36259487"/>
        <c:axId val="81048242"/>
      </c:radarChart>
      <c:catAx>
        <c:axId val="36259487"/>
        <c:scaling>
          <c:orientation val="maxMin"/>
        </c:scaling>
        <c:delete val="0"/>
        <c:axPos val="b"/>
        <c:numFmt formatCode="General" sourceLinked="0"/>
        <c:majorTickMark val="none"/>
        <c:minorTickMark val="none"/>
        <c:tickLblPos val="nextTo"/>
        <c:spPr>
          <a:ln w="12600">
            <a:noFill/>
          </a:ln>
        </c:spPr>
        <c:txPr>
          <a:bodyPr/>
          <a:lstStyle/>
          <a:p>
            <a:pPr>
              <a:defRPr b="0" sz="900" spc="-1" strike="noStrike">
                <a:solidFill>
                  <a:srgbClr val="595959"/>
                </a:solidFill>
                <a:latin typeface="Calibri"/>
                <a:ea typeface="DejaVu Sans"/>
              </a:defRPr>
            </a:pPr>
          </a:p>
        </c:txPr>
        <c:crossAx val="81048242"/>
        <c:crosses val="autoZero"/>
        <c:auto val="1"/>
        <c:lblAlgn val="ctr"/>
        <c:lblOffset val="100"/>
        <c:noMultiLvlLbl val="0"/>
      </c:catAx>
      <c:valAx>
        <c:axId val="81048242"/>
        <c:scaling>
          <c:orientation val="minMax"/>
          <c:max val="3"/>
        </c:scaling>
        <c:delete val="0"/>
        <c:axPos val="l"/>
        <c:majorGridlines>
          <c:spPr>
            <a:ln w="9360">
              <a:solidFill>
                <a:srgbClr val="d9d9d9"/>
              </a:solidFill>
              <a:round/>
            </a:ln>
          </c:spPr>
        </c:majorGridlines>
        <c:numFmt formatCode="0.00" sourceLinked="0"/>
        <c:majorTickMark val="none"/>
        <c:minorTickMark val="none"/>
        <c:tickLblPos val="nextTo"/>
        <c:spPr>
          <a:ln w="9360">
            <a:noFill/>
          </a:ln>
        </c:spPr>
        <c:txPr>
          <a:bodyPr/>
          <a:lstStyle/>
          <a:p>
            <a:pPr>
              <a:defRPr b="0" sz="900" spc="-1" strike="noStrike">
                <a:solidFill>
                  <a:srgbClr val="595959"/>
                </a:solidFill>
                <a:latin typeface="Calibri"/>
                <a:ea typeface="DejaVu Sans"/>
              </a:defRPr>
            </a:pPr>
          </a:p>
        </c:txPr>
        <c:crossAx val="36259487"/>
        <c:crosses val="autoZero"/>
        <c:crossBetween val="midCat"/>
      </c:valAx>
      <c:spPr>
        <a:noFill/>
        <a:ln w="0">
          <a:noFill/>
        </a:ln>
      </c:spPr>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600" spc="-1" strike="noStrike">
                <a:solidFill>
                  <a:srgbClr val="595959"/>
                </a:solidFill>
                <a:latin typeface="Calibri"/>
                <a:ea typeface="DejaVu Sans"/>
              </a:defRPr>
            </a:pPr>
            <a:r>
              <a:rPr b="1" lang="en-US" sz="1600" spc="-1" strike="noStrike">
                <a:solidFill>
                  <a:srgbClr val="595959"/>
                </a:solidFill>
                <a:latin typeface="Calibri"/>
                <a:ea typeface="DejaVu Sans"/>
              </a:rPr>
              <a:t>Phase I Score</a:t>
            </a:r>
          </a:p>
        </c:rich>
      </c:tx>
      <c:layout>
        <c:manualLayout>
          <c:xMode val="edge"/>
          <c:yMode val="edge"/>
          <c:x val="0.765791476407915"/>
          <c:y val="0.908732434757671"/>
        </c:manualLayout>
      </c:layout>
      <c:overlay val="0"/>
      <c:spPr>
        <a:noFill/>
        <a:ln w="0">
          <a:noFill/>
        </a:ln>
      </c:spPr>
    </c:title>
    <c:autoTitleDeleted val="0"/>
    <c:plotArea>
      <c:radarChart>
        <c:radarStyle val="filled"/>
        <c:varyColors val="0"/>
        <c:ser>
          <c:idx val="0"/>
          <c:order val="0"/>
          <c:tx>
            <c:strRef>
              <c:f>Scorecard!$V$33</c:f>
              <c:strCache>
                <c:ptCount val="1"/>
                <c:pt idx="0">
                  <c:v>Управление</c:v>
                </c:pt>
              </c:strCache>
            </c:strRef>
          </c:tx>
          <c:spPr>
            <a:gradFill>
              <a:gsLst>
                <a:gs pos="0">
                  <a:srgbClr val="2988a1"/>
                </a:gs>
                <a:gs pos="100000">
                  <a:srgbClr val="36b0d1"/>
                </a:gs>
              </a:gsLst>
              <a:lin ang="16200000"/>
            </a:gra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Scorecard!$U$34:$U$48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1"/>
          <c:order val="1"/>
          <c:tx>
            <c:strRef>
              <c:f>Scorecard!$W$33</c:f>
              <c:strCache>
                <c:ptCount val="1"/>
                <c:pt idx="0">
                  <c:v>Проектирование</c:v>
                </c:pt>
              </c:strCache>
            </c:strRef>
          </c:tx>
          <c:spPr>
            <a:solidFill>
              <a:srgbClr val="b75727"/>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Scorecard!$U$34:$U$48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2"/>
          <c:order val="2"/>
          <c:tx>
            <c:strRef>
              <c:f>Scorecard!$X$33</c:f>
              <c:strCache>
                <c:ptCount val="1"/>
                <c:pt idx="0">
                  <c:v>Внедрение</c:v>
                </c:pt>
              </c:strCache>
            </c:strRef>
          </c:tx>
          <c:spPr>
            <a:solidFill>
              <a:srgbClr val="bdbf17"/>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Scorecard!$U$34:$U$48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3"/>
          <c:order val="3"/>
          <c:tx>
            <c:strRef>
              <c:f>Scorecard!$Y$33</c:f>
              <c:strCache>
                <c:ptCount val="1"/>
                <c:pt idx="0">
                  <c:v>Верификация</c:v>
                </c:pt>
              </c:strCache>
            </c:strRef>
          </c:tx>
          <c:spPr>
            <a:solidFill>
              <a:srgbClr val="37793e"/>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Scorecard!$U$34:$U$48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4"/>
          <c:order val="4"/>
          <c:tx>
            <c:strRef>
              <c:f>Scorecard!$Z$33</c:f>
              <c:strCache>
                <c:ptCount val="1"/>
                <c:pt idx="0">
                  <c:v>Эксплуатация</c:v>
                </c:pt>
              </c:strCache>
            </c:strRef>
          </c:tx>
          <c:spPr>
            <a:gradFill>
              <a:gsLst>
                <a:gs pos="0">
                  <a:srgbClr val="5e1c1a"/>
                </a:gs>
                <a:gs pos="100000">
                  <a:srgbClr val="7b2321"/>
                </a:gs>
              </a:gsLst>
              <a:lin ang="16200000"/>
            </a:gra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Scorecard!$U$34:$U$48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axId val="85959050"/>
        <c:axId val="6881255"/>
      </c:radarChart>
      <c:catAx>
        <c:axId val="85959050"/>
        <c:scaling>
          <c:orientation val="maxMin"/>
        </c:scaling>
        <c:delete val="0"/>
        <c:axPos val="b"/>
        <c:numFmt formatCode="General" sourceLinked="0"/>
        <c:majorTickMark val="none"/>
        <c:minorTickMark val="none"/>
        <c:tickLblPos val="nextTo"/>
        <c:spPr>
          <a:ln w="12600">
            <a:noFill/>
          </a:ln>
        </c:spPr>
        <c:txPr>
          <a:bodyPr/>
          <a:lstStyle/>
          <a:p>
            <a:pPr>
              <a:defRPr b="0" sz="900" spc="-1" strike="noStrike">
                <a:solidFill>
                  <a:srgbClr val="595959"/>
                </a:solidFill>
                <a:latin typeface="Calibri"/>
                <a:ea typeface="DejaVu Sans"/>
              </a:defRPr>
            </a:pPr>
          </a:p>
        </c:txPr>
        <c:crossAx val="6881255"/>
        <c:crosses val="autoZero"/>
        <c:auto val="1"/>
        <c:lblAlgn val="ctr"/>
        <c:lblOffset val="100"/>
        <c:noMultiLvlLbl val="0"/>
      </c:catAx>
      <c:valAx>
        <c:axId val="6881255"/>
        <c:scaling>
          <c:orientation val="minMax"/>
          <c:max val="3"/>
        </c:scaling>
        <c:delete val="0"/>
        <c:axPos val="l"/>
        <c:majorGridlines>
          <c:spPr>
            <a:ln w="9360">
              <a:solidFill>
                <a:srgbClr val="d9d9d9"/>
              </a:solidFill>
              <a:round/>
            </a:ln>
          </c:spPr>
        </c:majorGridlines>
        <c:numFmt formatCode="0.00" sourceLinked="0"/>
        <c:majorTickMark val="none"/>
        <c:minorTickMark val="none"/>
        <c:tickLblPos val="nextTo"/>
        <c:spPr>
          <a:ln w="9360">
            <a:noFill/>
          </a:ln>
        </c:spPr>
        <c:txPr>
          <a:bodyPr/>
          <a:lstStyle/>
          <a:p>
            <a:pPr>
              <a:defRPr b="0" sz="900" spc="-1" strike="noStrike">
                <a:solidFill>
                  <a:srgbClr val="595959"/>
                </a:solidFill>
                <a:latin typeface="Calibri"/>
                <a:ea typeface="DejaVu Sans"/>
              </a:defRPr>
            </a:pPr>
          </a:p>
        </c:txPr>
        <c:crossAx val="85959050"/>
        <c:crosses val="autoZero"/>
        <c:crossBetween val="midCat"/>
      </c:valAx>
      <c:spPr>
        <a:noFill/>
        <a:ln w="0">
          <a:noFill/>
        </a:ln>
      </c:spPr>
    </c:plotArea>
    <c:plotVisOnly val="1"/>
    <c:dispBlanksAs val="gap"/>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600" spc="-1" strike="noStrike">
                <a:solidFill>
                  <a:srgbClr val="595959"/>
                </a:solidFill>
                <a:latin typeface="Calibri"/>
                <a:ea typeface="DejaVu Sans"/>
              </a:defRPr>
            </a:pPr>
            <a:r>
              <a:rPr b="1" lang="en-US" sz="1600" spc="-1" strike="noStrike">
                <a:solidFill>
                  <a:srgbClr val="595959"/>
                </a:solidFill>
                <a:latin typeface="Calibri"/>
                <a:ea typeface="DejaVu Sans"/>
              </a:rPr>
              <a:t>Phase IV Score</a:t>
            </a:r>
          </a:p>
        </c:rich>
      </c:tx>
      <c:layout>
        <c:manualLayout>
          <c:xMode val="edge"/>
          <c:yMode val="edge"/>
          <c:x val="0.76693302891933"/>
          <c:y val="0.908732434757671"/>
        </c:manualLayout>
      </c:layout>
      <c:overlay val="0"/>
      <c:spPr>
        <a:noFill/>
        <a:ln w="0">
          <a:noFill/>
        </a:ln>
      </c:spPr>
    </c:title>
    <c:autoTitleDeleted val="0"/>
    <c:plotArea>
      <c:radarChart>
        <c:radarStyle val="filled"/>
        <c:varyColors val="0"/>
        <c:ser>
          <c:idx val="0"/>
          <c:order val="0"/>
          <c:tx>
            <c:strRef>
              <c:f>Scorecard!$V$93</c:f>
              <c:strCache>
                <c:ptCount val="1"/>
                <c:pt idx="0">
                  <c:v>Управление</c:v>
                </c:pt>
              </c:strCache>
            </c:strRef>
          </c:tx>
          <c:spPr>
            <a:gradFill>
              <a:gsLst>
                <a:gs pos="0">
                  <a:srgbClr val="2988a1"/>
                </a:gs>
                <a:gs pos="100000">
                  <a:srgbClr val="36b0d1"/>
                </a:gs>
              </a:gsLst>
              <a:lin ang="16200000"/>
            </a:gra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Scorecard!$U$94:$U$108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1"/>
          <c:order val="1"/>
          <c:tx>
            <c:strRef>
              <c:f>Scorecard!$W$93</c:f>
              <c:strCache>
                <c:ptCount val="1"/>
                <c:pt idx="0">
                  <c:v>Проектирование</c:v>
                </c:pt>
              </c:strCache>
            </c:strRef>
          </c:tx>
          <c:spPr>
            <a:solidFill>
              <a:srgbClr val="b75727"/>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Scorecard!$U$94:$U$108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2"/>
          <c:order val="2"/>
          <c:tx>
            <c:strRef>
              <c:f>Scorecard!$X$93</c:f>
              <c:strCache>
                <c:ptCount val="1"/>
                <c:pt idx="0">
                  <c:v>Внедрение</c:v>
                </c:pt>
              </c:strCache>
            </c:strRef>
          </c:tx>
          <c:spPr>
            <a:solidFill>
              <a:srgbClr val="bdbf17"/>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Scorecard!$U$94:$U$108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3"/>
          <c:order val="3"/>
          <c:tx>
            <c:strRef>
              <c:f>Scorecard!$Y$93</c:f>
              <c:strCache>
                <c:ptCount val="1"/>
                <c:pt idx="0">
                  <c:v>Верификация</c:v>
                </c:pt>
              </c:strCache>
            </c:strRef>
          </c:tx>
          <c:spPr>
            <a:solidFill>
              <a:srgbClr val="37793e"/>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Scorecard!$U$94:$U$108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4"/>
          <c:order val="4"/>
          <c:tx>
            <c:strRef>
              <c:f>Scorecard!$Z$93</c:f>
              <c:strCache>
                <c:ptCount val="1"/>
                <c:pt idx="0">
                  <c:v>Эксплуатация</c:v>
                </c:pt>
              </c:strCache>
            </c:strRef>
          </c:tx>
          <c:spPr>
            <a:gradFill>
              <a:gsLst>
                <a:gs pos="0">
                  <a:srgbClr val="5e1c1a"/>
                </a:gs>
                <a:gs pos="100000">
                  <a:srgbClr val="7b2321"/>
                </a:gs>
              </a:gsLst>
              <a:lin ang="16200000"/>
            </a:gra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Scorecard!$U$94:$U$108</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axId val="31257522"/>
        <c:axId val="38314204"/>
      </c:radarChart>
      <c:catAx>
        <c:axId val="31257522"/>
        <c:scaling>
          <c:orientation val="maxMin"/>
        </c:scaling>
        <c:delete val="0"/>
        <c:axPos val="b"/>
        <c:numFmt formatCode="General" sourceLinked="0"/>
        <c:majorTickMark val="none"/>
        <c:minorTickMark val="none"/>
        <c:tickLblPos val="nextTo"/>
        <c:spPr>
          <a:ln w="12600">
            <a:noFill/>
          </a:ln>
        </c:spPr>
        <c:txPr>
          <a:bodyPr/>
          <a:lstStyle/>
          <a:p>
            <a:pPr>
              <a:defRPr b="0" sz="900" spc="-1" strike="noStrike">
                <a:solidFill>
                  <a:srgbClr val="595959"/>
                </a:solidFill>
                <a:latin typeface="Calibri"/>
                <a:ea typeface="DejaVu Sans"/>
              </a:defRPr>
            </a:pPr>
          </a:p>
        </c:txPr>
        <c:crossAx val="38314204"/>
        <c:crosses val="autoZero"/>
        <c:auto val="1"/>
        <c:lblAlgn val="ctr"/>
        <c:lblOffset val="100"/>
        <c:noMultiLvlLbl val="0"/>
      </c:catAx>
      <c:valAx>
        <c:axId val="38314204"/>
        <c:scaling>
          <c:orientation val="minMax"/>
          <c:max val="3"/>
        </c:scaling>
        <c:delete val="0"/>
        <c:axPos val="l"/>
        <c:majorGridlines>
          <c:spPr>
            <a:ln w="9360">
              <a:solidFill>
                <a:srgbClr val="d9d9d9"/>
              </a:solidFill>
              <a:round/>
            </a:ln>
          </c:spPr>
        </c:majorGridlines>
        <c:numFmt formatCode="0.00" sourceLinked="0"/>
        <c:majorTickMark val="none"/>
        <c:minorTickMark val="none"/>
        <c:tickLblPos val="nextTo"/>
        <c:spPr>
          <a:ln w="9360">
            <a:noFill/>
          </a:ln>
        </c:spPr>
        <c:txPr>
          <a:bodyPr/>
          <a:lstStyle/>
          <a:p>
            <a:pPr>
              <a:defRPr b="0" sz="900" spc="-1" strike="noStrike">
                <a:solidFill>
                  <a:srgbClr val="595959"/>
                </a:solidFill>
                <a:latin typeface="Calibri"/>
                <a:ea typeface="DejaVu Sans"/>
              </a:defRPr>
            </a:pPr>
          </a:p>
        </c:txPr>
        <c:crossAx val="31257522"/>
        <c:crosses val="autoZero"/>
        <c:crossBetween val="midCat"/>
      </c:valAx>
      <c:spPr>
        <a:noFill/>
        <a:ln w="0">
          <a:noFill/>
        </a:ln>
      </c:spPr>
    </c:plotArea>
    <c:plotVisOnly val="1"/>
    <c:dispBlanksAs val="gap"/>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600" spc="-1" strike="noStrike">
                <a:solidFill>
                  <a:srgbClr val="595959"/>
                </a:solidFill>
                <a:latin typeface="Calibri"/>
                <a:ea typeface="DejaVu Sans"/>
              </a:defRPr>
            </a:pPr>
            <a:r>
              <a:rPr b="1" lang="en-US" sz="1600" spc="-1" strike="noStrike">
                <a:solidFill>
                  <a:srgbClr val="595959"/>
                </a:solidFill>
                <a:latin typeface="Calibri"/>
                <a:ea typeface="DejaVu Sans"/>
              </a:rPr>
              <a:t>Phase III Score</a:t>
            </a:r>
          </a:p>
        </c:rich>
      </c:tx>
      <c:layout>
        <c:manualLayout>
          <c:xMode val="edge"/>
          <c:yMode val="edge"/>
          <c:x val="0.766869609335363"/>
          <c:y val="0.908732434757671"/>
        </c:manualLayout>
      </c:layout>
      <c:overlay val="0"/>
      <c:spPr>
        <a:noFill/>
        <a:ln w="0">
          <a:noFill/>
        </a:ln>
      </c:spPr>
    </c:title>
    <c:autoTitleDeleted val="0"/>
    <c:plotArea>
      <c:radarChart>
        <c:radarStyle val="filled"/>
        <c:varyColors val="0"/>
        <c:ser>
          <c:idx val="0"/>
          <c:order val="0"/>
          <c:tx>
            <c:strRef>
              <c:f>Scorecard!$V$72</c:f>
              <c:strCache>
                <c:ptCount val="1"/>
                <c:pt idx="0">
                  <c:v>Управление</c:v>
                </c:pt>
              </c:strCache>
            </c:strRef>
          </c:tx>
          <c:spPr>
            <a:gradFill>
              <a:gsLst>
                <a:gs pos="0">
                  <a:srgbClr val="2988a1"/>
                </a:gs>
                <a:gs pos="100000">
                  <a:srgbClr val="36b0d1"/>
                </a:gs>
              </a:gsLst>
              <a:lin ang="16200000"/>
            </a:gra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Scorecard!$U$73:$U$87</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1"/>
          <c:order val="1"/>
          <c:tx>
            <c:strRef>
              <c:f>Scorecard!$W$72</c:f>
              <c:strCache>
                <c:ptCount val="1"/>
                <c:pt idx="0">
                  <c:v>Проектирование</c:v>
                </c:pt>
              </c:strCache>
            </c:strRef>
          </c:tx>
          <c:spPr>
            <a:solidFill>
              <a:srgbClr val="b75727"/>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Scorecard!$U$73:$U$87</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2"/>
          <c:order val="2"/>
          <c:tx>
            <c:strRef>
              <c:f>Scorecard!$X$72</c:f>
              <c:strCache>
                <c:ptCount val="1"/>
                <c:pt idx="0">
                  <c:v>Внедрение</c:v>
                </c:pt>
              </c:strCache>
            </c:strRef>
          </c:tx>
          <c:spPr>
            <a:solidFill>
              <a:srgbClr val="bdbf17"/>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Scorecard!$U$73:$U$87</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3"/>
          <c:order val="3"/>
          <c:tx>
            <c:strRef>
              <c:f>Scorecard!$Y$72</c:f>
              <c:strCache>
                <c:ptCount val="1"/>
                <c:pt idx="0">
                  <c:v>Верификация</c:v>
                </c:pt>
              </c:strCache>
            </c:strRef>
          </c:tx>
          <c:spPr>
            <a:solidFill>
              <a:srgbClr val="37793e"/>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Scorecard!$U$73:$U$87</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4"/>
          <c:order val="4"/>
          <c:tx>
            <c:strRef>
              <c:f>Scorecard!$Z$72</c:f>
              <c:strCache>
                <c:ptCount val="1"/>
                <c:pt idx="0">
                  <c:v>Эксплуатация</c:v>
                </c:pt>
              </c:strCache>
            </c:strRef>
          </c:tx>
          <c:spPr>
            <a:gradFill>
              <a:gsLst>
                <a:gs pos="0">
                  <a:srgbClr val="5e1c1a"/>
                </a:gs>
                <a:gs pos="100000">
                  <a:srgbClr val="7b2321"/>
                </a:gs>
              </a:gsLst>
              <a:lin ang="16200000"/>
            </a:gra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Scorecard!$U$73:$U$87</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axId val="30292729"/>
        <c:axId val="78506721"/>
      </c:radarChart>
      <c:catAx>
        <c:axId val="30292729"/>
        <c:scaling>
          <c:orientation val="maxMin"/>
        </c:scaling>
        <c:delete val="0"/>
        <c:axPos val="b"/>
        <c:numFmt formatCode="General" sourceLinked="0"/>
        <c:majorTickMark val="none"/>
        <c:minorTickMark val="none"/>
        <c:tickLblPos val="nextTo"/>
        <c:spPr>
          <a:ln w="12600">
            <a:noFill/>
          </a:ln>
        </c:spPr>
        <c:txPr>
          <a:bodyPr/>
          <a:lstStyle/>
          <a:p>
            <a:pPr>
              <a:defRPr b="0" sz="900" spc="-1" strike="noStrike">
                <a:solidFill>
                  <a:srgbClr val="595959"/>
                </a:solidFill>
                <a:latin typeface="Calibri"/>
                <a:ea typeface="DejaVu Sans"/>
              </a:defRPr>
            </a:pPr>
          </a:p>
        </c:txPr>
        <c:crossAx val="78506721"/>
        <c:crosses val="autoZero"/>
        <c:auto val="1"/>
        <c:lblAlgn val="ctr"/>
        <c:lblOffset val="100"/>
        <c:noMultiLvlLbl val="0"/>
      </c:catAx>
      <c:valAx>
        <c:axId val="78506721"/>
        <c:scaling>
          <c:orientation val="minMax"/>
          <c:max val="3"/>
        </c:scaling>
        <c:delete val="0"/>
        <c:axPos val="l"/>
        <c:majorGridlines>
          <c:spPr>
            <a:ln w="9360">
              <a:solidFill>
                <a:srgbClr val="d9d9d9"/>
              </a:solidFill>
              <a:round/>
            </a:ln>
          </c:spPr>
        </c:majorGridlines>
        <c:numFmt formatCode="0.00" sourceLinked="0"/>
        <c:majorTickMark val="none"/>
        <c:minorTickMark val="none"/>
        <c:tickLblPos val="nextTo"/>
        <c:spPr>
          <a:ln w="9360">
            <a:noFill/>
          </a:ln>
        </c:spPr>
        <c:txPr>
          <a:bodyPr/>
          <a:lstStyle/>
          <a:p>
            <a:pPr>
              <a:defRPr b="0" sz="900" spc="-1" strike="noStrike">
                <a:solidFill>
                  <a:srgbClr val="595959"/>
                </a:solidFill>
                <a:latin typeface="Calibri"/>
                <a:ea typeface="DejaVu Sans"/>
              </a:defRPr>
            </a:pPr>
          </a:p>
        </c:txPr>
        <c:crossAx val="30292729"/>
        <c:crosses val="autoZero"/>
        <c:crossBetween val="midCat"/>
      </c:valAx>
      <c:spPr>
        <a:noFill/>
        <a:ln w="0">
          <a:noFill/>
        </a:ln>
      </c:spPr>
    </c:plotArea>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261931746631407"/>
          <c:y val="0.00796181798459703"/>
          <c:w val="0.947865508122403"/>
          <c:h val="0.984076364030806"/>
        </c:manualLayout>
      </c:layout>
      <c:areaChart>
        <c:grouping val="stacked"/>
        <c:ser>
          <c:idx val="0"/>
          <c:order val="0"/>
          <c:spPr>
            <a:solidFill>
              <a:srgbClr val="4f81bd"/>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Chart'!$Y$4:$AA$4</c:f>
              <c:numCache>
                <c:formatCode>General</c:formatCode>
                <c:ptCount val="3"/>
                <c:pt idx="0">
                  <c:v>1</c:v>
                </c:pt>
                <c:pt idx="1">
                  <c:v>1</c:v>
                </c:pt>
                <c:pt idx="2">
                  <c:v>1</c:v>
                </c:pt>
              </c:numCache>
            </c:numRef>
          </c:val>
        </c:ser>
        <c:axId val="54297807"/>
        <c:axId val="27614789"/>
      </c:areaChart>
      <c:catAx>
        <c:axId val="54297807"/>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27614789"/>
        <c:crosses val="autoZero"/>
        <c:auto val="1"/>
        <c:lblAlgn val="ctr"/>
        <c:lblOffset val="100"/>
        <c:noMultiLvlLbl val="0"/>
      </c:catAx>
      <c:valAx>
        <c:axId val="27614789"/>
        <c:scaling>
          <c:orientation val="minMax"/>
        </c:scaling>
        <c:delete val="0"/>
        <c:axPos val="l"/>
        <c:majorGridlines>
          <c:spPr>
            <a:ln w="9360">
              <a:solidFill>
                <a:srgbClr val="878787"/>
              </a:solidFill>
              <a:round/>
            </a:ln>
          </c:spPr>
        </c:majorGridlines>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54297807"/>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5188223051968"/>
          <c:y val="0.161224489795918"/>
          <c:w val="0.918956968843729"/>
          <c:h val="0.638775510204082"/>
        </c:manualLayout>
      </c:layout>
      <c:areaChart>
        <c:grouping val="standard"/>
        <c:ser>
          <c:idx val="0"/>
          <c:order val="0"/>
          <c:spPr>
            <a:solidFill>
              <a:srgbClr val="3290c4"/>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Chart'!$B$12:$J$12</c:f>
              <c:numCache>
                <c:formatCode>0.00</c:formatCode>
                <c:ptCount val="9"/>
                <c:pt idx="0">
                  <c:v>0</c:v>
                </c:pt>
                <c:pt idx="1">
                  <c:v>0</c:v>
                </c:pt>
                <c:pt idx="2">
                  <c:v>0</c:v>
                </c:pt>
                <c:pt idx="3">
                  <c:v>0</c:v>
                </c:pt>
                <c:pt idx="4">
                  <c:v>0</c:v>
                </c:pt>
                <c:pt idx="5">
                  <c:v>0</c:v>
                </c:pt>
                <c:pt idx="6">
                  <c:v>0</c:v>
                </c:pt>
                <c:pt idx="7">
                  <c:v>0</c:v>
                </c:pt>
                <c:pt idx="8">
                  <c:v>0</c:v>
                </c:pt>
              </c:numCache>
            </c:numRef>
          </c:val>
        </c:ser>
        <c:axId val="86454240"/>
        <c:axId val="31644069"/>
      </c:areaChart>
      <c:catAx>
        <c:axId val="86454240"/>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31644069"/>
        <c:crosses val="autoZero"/>
        <c:auto val="1"/>
        <c:lblAlgn val="ctr"/>
        <c:lblOffset val="100"/>
        <c:noMultiLvlLbl val="0"/>
      </c:catAx>
      <c:valAx>
        <c:axId val="31644069"/>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86454240"/>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4287287409764"/>
          <c:y val="0.159152634437806"/>
          <c:w val="0.91912394469595"/>
          <c:h val="0.643400325909832"/>
        </c:manualLayout>
      </c:layout>
      <c:areaChart>
        <c:grouping val="standard"/>
        <c:ser>
          <c:idx val="0"/>
          <c:order val="0"/>
          <c:spPr>
            <a:solidFill>
              <a:srgbClr val="3290c4"/>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Chart'!$B$13:$J$13</c:f>
              <c:numCache>
                <c:formatCode>0.00</c:formatCode>
                <c:ptCount val="9"/>
                <c:pt idx="0">
                  <c:v>0</c:v>
                </c:pt>
                <c:pt idx="1">
                  <c:v>0</c:v>
                </c:pt>
                <c:pt idx="2">
                  <c:v>0</c:v>
                </c:pt>
                <c:pt idx="3">
                  <c:v>0</c:v>
                </c:pt>
                <c:pt idx="4">
                  <c:v>0</c:v>
                </c:pt>
                <c:pt idx="5">
                  <c:v>0</c:v>
                </c:pt>
                <c:pt idx="6">
                  <c:v>0</c:v>
                </c:pt>
                <c:pt idx="7">
                  <c:v>0</c:v>
                </c:pt>
                <c:pt idx="8">
                  <c:v>0</c:v>
                </c:pt>
              </c:numCache>
            </c:numRef>
          </c:val>
        </c:ser>
        <c:axId val="27327453"/>
        <c:axId val="9517428"/>
      </c:areaChart>
      <c:catAx>
        <c:axId val="27327453"/>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9517428"/>
        <c:crosses val="autoZero"/>
        <c:auto val="1"/>
        <c:lblAlgn val="ctr"/>
        <c:lblOffset val="100"/>
        <c:noMultiLvlLbl val="0"/>
      </c:catAx>
      <c:valAx>
        <c:axId val="9517428"/>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27327453"/>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3252251700263"/>
          <c:y val="0.158232931726908"/>
          <c:w val="0.919245144292629"/>
          <c:h val="0.645515394912985"/>
        </c:manualLayout>
      </c:layout>
      <c:areaChart>
        <c:grouping val="standard"/>
        <c:ser>
          <c:idx val="0"/>
          <c:order val="0"/>
          <c:spPr>
            <a:solidFill>
              <a:srgbClr val="3290c4"/>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Chart'!$B$14:$J$14</c:f>
              <c:numCache>
                <c:formatCode>0.00</c:formatCode>
                <c:ptCount val="9"/>
                <c:pt idx="0">
                  <c:v>0</c:v>
                </c:pt>
                <c:pt idx="1">
                  <c:v>0</c:v>
                </c:pt>
                <c:pt idx="2">
                  <c:v>0</c:v>
                </c:pt>
                <c:pt idx="3">
                  <c:v>0</c:v>
                </c:pt>
                <c:pt idx="4">
                  <c:v>0</c:v>
                </c:pt>
                <c:pt idx="5">
                  <c:v>0</c:v>
                </c:pt>
                <c:pt idx="6">
                  <c:v>0</c:v>
                </c:pt>
                <c:pt idx="7">
                  <c:v>0</c:v>
                </c:pt>
                <c:pt idx="8">
                  <c:v>0</c:v>
                </c:pt>
              </c:numCache>
            </c:numRef>
          </c:val>
        </c:ser>
        <c:axId val="60537175"/>
        <c:axId val="37344425"/>
      </c:areaChart>
      <c:catAx>
        <c:axId val="60537175"/>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37344425"/>
        <c:crosses val="autoZero"/>
        <c:auto val="1"/>
        <c:lblAlgn val="ctr"/>
        <c:lblOffset val="100"/>
        <c:noMultiLvlLbl val="0"/>
      </c:catAx>
      <c:valAx>
        <c:axId val="37344425"/>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60537175"/>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5480622520598"/>
          <c:y val="0.159036144578313"/>
          <c:w val="0.918950259383583"/>
          <c:h val="0.643373493975904"/>
        </c:manualLayout>
      </c:layout>
      <c:areaChart>
        <c:grouping val="standard"/>
        <c:ser>
          <c:idx val="0"/>
          <c:order val="0"/>
          <c:spPr>
            <a:solidFill>
              <a:srgbClr val="b75727"/>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Chart'!$B$15:$J$15</c:f>
              <c:numCache>
                <c:formatCode>0.00</c:formatCode>
                <c:ptCount val="9"/>
                <c:pt idx="0">
                  <c:v>0</c:v>
                </c:pt>
                <c:pt idx="1">
                  <c:v>0</c:v>
                </c:pt>
                <c:pt idx="2">
                  <c:v>0</c:v>
                </c:pt>
                <c:pt idx="3">
                  <c:v>0</c:v>
                </c:pt>
                <c:pt idx="4">
                  <c:v>0</c:v>
                </c:pt>
                <c:pt idx="5">
                  <c:v>0</c:v>
                </c:pt>
                <c:pt idx="6">
                  <c:v>0</c:v>
                </c:pt>
                <c:pt idx="7">
                  <c:v>0</c:v>
                </c:pt>
                <c:pt idx="8">
                  <c:v>0</c:v>
                </c:pt>
              </c:numCache>
            </c:numRef>
          </c:val>
        </c:ser>
        <c:axId val="66772228"/>
        <c:axId val="56113932"/>
      </c:areaChart>
      <c:catAx>
        <c:axId val="66772228"/>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56113932"/>
        <c:crosses val="autoZero"/>
        <c:auto val="1"/>
        <c:lblAlgn val="ctr"/>
        <c:lblOffset val="100"/>
        <c:noMultiLvlLbl val="0"/>
      </c:catAx>
      <c:valAx>
        <c:axId val="56113932"/>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66772228"/>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5256222547584"/>
          <c:y val="0.159036144578313"/>
          <c:w val="0.918984870668619"/>
          <c:h val="0.643373493975904"/>
        </c:manualLayout>
      </c:layout>
      <c:areaChart>
        <c:grouping val="standard"/>
        <c:ser>
          <c:idx val="0"/>
          <c:order val="0"/>
          <c:spPr>
            <a:solidFill>
              <a:srgbClr val="b75727"/>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Chart'!$B$16:$J$16</c:f>
              <c:numCache>
                <c:formatCode>0.00</c:formatCode>
                <c:ptCount val="9"/>
                <c:pt idx="0">
                  <c:v>0</c:v>
                </c:pt>
                <c:pt idx="1">
                  <c:v>0</c:v>
                </c:pt>
                <c:pt idx="2">
                  <c:v>0</c:v>
                </c:pt>
                <c:pt idx="3">
                  <c:v>0</c:v>
                </c:pt>
                <c:pt idx="4">
                  <c:v>0</c:v>
                </c:pt>
                <c:pt idx="5">
                  <c:v>0</c:v>
                </c:pt>
                <c:pt idx="6">
                  <c:v>0</c:v>
                </c:pt>
                <c:pt idx="7">
                  <c:v>0</c:v>
                </c:pt>
                <c:pt idx="8">
                  <c:v>0</c:v>
                </c:pt>
              </c:numCache>
            </c:numRef>
          </c:val>
        </c:ser>
        <c:axId val="21123727"/>
        <c:axId val="77407862"/>
      </c:areaChart>
      <c:catAx>
        <c:axId val="21123727"/>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77407862"/>
        <c:crosses val="autoZero"/>
        <c:auto val="1"/>
        <c:lblAlgn val="ctr"/>
        <c:lblOffset val="100"/>
        <c:noMultiLvlLbl val="0"/>
      </c:catAx>
      <c:valAx>
        <c:axId val="77407862"/>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21123727"/>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4094911937378"/>
          <c:y val="0.158118522455488"/>
          <c:w val="0.919092465753425"/>
          <c:h val="0.645495615200638"/>
        </c:manualLayout>
      </c:layout>
      <c:areaChart>
        <c:grouping val="standard"/>
        <c:ser>
          <c:idx val="0"/>
          <c:order val="0"/>
          <c:spPr>
            <a:solidFill>
              <a:srgbClr val="b75727"/>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Chart'!$B$17:$J$17</c:f>
              <c:numCache>
                <c:formatCode>0.00</c:formatCode>
                <c:ptCount val="9"/>
                <c:pt idx="0">
                  <c:v>0</c:v>
                </c:pt>
                <c:pt idx="1">
                  <c:v>0</c:v>
                </c:pt>
                <c:pt idx="2">
                  <c:v>0</c:v>
                </c:pt>
                <c:pt idx="3">
                  <c:v>0</c:v>
                </c:pt>
                <c:pt idx="4">
                  <c:v>0</c:v>
                </c:pt>
                <c:pt idx="5">
                  <c:v>0</c:v>
                </c:pt>
                <c:pt idx="6">
                  <c:v>0</c:v>
                </c:pt>
                <c:pt idx="7">
                  <c:v>0</c:v>
                </c:pt>
                <c:pt idx="8">
                  <c:v>0</c:v>
                </c:pt>
              </c:numCache>
            </c:numRef>
          </c:val>
        </c:ser>
        <c:axId val="29017538"/>
        <c:axId val="1390698"/>
      </c:areaChart>
      <c:catAx>
        <c:axId val="29017538"/>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1390698"/>
        <c:crosses val="autoZero"/>
        <c:auto val="1"/>
        <c:lblAlgn val="ctr"/>
        <c:lblOffset val="100"/>
        <c:noMultiLvlLbl val="0"/>
      </c:catAx>
      <c:valAx>
        <c:axId val="1390698"/>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29017538"/>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1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5320317266626"/>
          <c:y val="0.156979902227051"/>
          <c:w val="0.918974984746797"/>
          <c:h val="0.647745790331342"/>
        </c:manualLayout>
      </c:layout>
      <c:areaChart>
        <c:grouping val="standard"/>
        <c:ser>
          <c:idx val="0"/>
          <c:order val="0"/>
          <c:spPr>
            <a:solidFill>
              <a:srgbClr val="37793e"/>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Chart'!$B$21:$J$21</c:f>
              <c:numCache>
                <c:formatCode>0.00</c:formatCode>
                <c:ptCount val="9"/>
                <c:pt idx="0">
                  <c:v>0</c:v>
                </c:pt>
                <c:pt idx="1">
                  <c:v>0</c:v>
                </c:pt>
                <c:pt idx="2">
                  <c:v>0</c:v>
                </c:pt>
                <c:pt idx="3">
                  <c:v>0</c:v>
                </c:pt>
                <c:pt idx="4">
                  <c:v>0</c:v>
                </c:pt>
                <c:pt idx="5">
                  <c:v>0</c:v>
                </c:pt>
                <c:pt idx="6">
                  <c:v>0</c:v>
                </c:pt>
                <c:pt idx="7">
                  <c:v>0</c:v>
                </c:pt>
                <c:pt idx="8">
                  <c:v>0</c:v>
                </c:pt>
              </c:numCache>
            </c:numRef>
          </c:val>
        </c:ser>
        <c:axId val="29907340"/>
        <c:axId val="32504629"/>
      </c:areaChart>
      <c:catAx>
        <c:axId val="29907340"/>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32504629"/>
        <c:crosses val="autoZero"/>
        <c:auto val="1"/>
        <c:lblAlgn val="ctr"/>
        <c:lblOffset val="100"/>
        <c:noMultiLvlLbl val="0"/>
      </c:catAx>
      <c:valAx>
        <c:axId val="32504629"/>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29907340"/>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1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4100061012813"/>
          <c:y val="0.156034024455077"/>
          <c:w val="0.919097010372178"/>
          <c:h val="0.649920255183413"/>
        </c:manualLayout>
      </c:layout>
      <c:areaChart>
        <c:grouping val="standard"/>
        <c:ser>
          <c:idx val="0"/>
          <c:order val="0"/>
          <c:spPr>
            <a:solidFill>
              <a:srgbClr val="37793e"/>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Chart'!$B$22:$J$22</c:f>
              <c:numCache>
                <c:formatCode>0.00</c:formatCode>
                <c:ptCount val="9"/>
                <c:pt idx="0">
                  <c:v>0</c:v>
                </c:pt>
                <c:pt idx="1">
                  <c:v>0</c:v>
                </c:pt>
                <c:pt idx="2">
                  <c:v>0</c:v>
                </c:pt>
                <c:pt idx="3">
                  <c:v>0</c:v>
                </c:pt>
                <c:pt idx="4">
                  <c:v>0</c:v>
                </c:pt>
                <c:pt idx="5">
                  <c:v>0</c:v>
                </c:pt>
                <c:pt idx="6">
                  <c:v>0</c:v>
                </c:pt>
                <c:pt idx="7">
                  <c:v>0</c:v>
                </c:pt>
                <c:pt idx="8">
                  <c:v>0</c:v>
                </c:pt>
              </c:numCache>
            </c:numRef>
          </c:val>
        </c:ser>
        <c:axId val="27919256"/>
        <c:axId val="33657870"/>
      </c:areaChart>
      <c:catAx>
        <c:axId val="27919256"/>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33657870"/>
        <c:crosses val="autoZero"/>
        <c:auto val="1"/>
        <c:lblAlgn val="ctr"/>
        <c:lblOffset val="100"/>
        <c:noMultiLvlLbl val="0"/>
      </c:catAx>
      <c:valAx>
        <c:axId val="33657870"/>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27919256"/>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1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5930445393533"/>
          <c:y val="0.155865024102839"/>
          <c:w val="0.918852959121416"/>
          <c:h val="0.649973219068024"/>
        </c:manualLayout>
      </c:layout>
      <c:areaChart>
        <c:grouping val="standard"/>
        <c:ser>
          <c:idx val="0"/>
          <c:order val="0"/>
          <c:spPr>
            <a:solidFill>
              <a:srgbClr val="37793e"/>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Chart'!$B$23:$J$23</c:f>
              <c:numCache>
                <c:formatCode>0.00</c:formatCode>
                <c:ptCount val="9"/>
                <c:pt idx="0">
                  <c:v>0</c:v>
                </c:pt>
                <c:pt idx="1">
                  <c:v>0</c:v>
                </c:pt>
                <c:pt idx="2">
                  <c:v>0</c:v>
                </c:pt>
                <c:pt idx="3">
                  <c:v>0</c:v>
                </c:pt>
                <c:pt idx="4">
                  <c:v>0</c:v>
                </c:pt>
                <c:pt idx="5">
                  <c:v>0</c:v>
                </c:pt>
                <c:pt idx="6">
                  <c:v>0</c:v>
                </c:pt>
                <c:pt idx="7">
                  <c:v>0</c:v>
                </c:pt>
                <c:pt idx="8">
                  <c:v>0</c:v>
                </c:pt>
              </c:numCache>
            </c:numRef>
          </c:val>
        </c:ser>
        <c:axId val="13893449"/>
        <c:axId val="15761405"/>
      </c:areaChart>
      <c:catAx>
        <c:axId val="13893449"/>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15761405"/>
        <c:crosses val="autoZero"/>
        <c:auto val="1"/>
        <c:lblAlgn val="ctr"/>
        <c:lblOffset val="100"/>
        <c:noMultiLvlLbl val="0"/>
      </c:catAx>
      <c:valAx>
        <c:axId val="15761405"/>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13893449"/>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1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5320317266626"/>
          <c:y val="0.155075939248601"/>
          <c:w val="0.918974984746797"/>
          <c:h val="0.65201172395417"/>
        </c:manualLayout>
      </c:layout>
      <c:areaChart>
        <c:grouping val="standard"/>
        <c:ser>
          <c:idx val="0"/>
          <c:order val="0"/>
          <c:spPr>
            <a:solidFill>
              <a:srgbClr val="791f17"/>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Chart'!$B$24:$J$24</c:f>
              <c:numCache>
                <c:formatCode>0.00</c:formatCode>
                <c:ptCount val="9"/>
                <c:pt idx="0">
                  <c:v>0</c:v>
                </c:pt>
                <c:pt idx="1">
                  <c:v>0</c:v>
                </c:pt>
                <c:pt idx="2">
                  <c:v>0</c:v>
                </c:pt>
                <c:pt idx="3">
                  <c:v>0</c:v>
                </c:pt>
                <c:pt idx="4">
                  <c:v>0</c:v>
                </c:pt>
                <c:pt idx="5">
                  <c:v>0</c:v>
                </c:pt>
                <c:pt idx="6">
                  <c:v>0</c:v>
                </c:pt>
                <c:pt idx="7">
                  <c:v>0</c:v>
                </c:pt>
                <c:pt idx="8">
                  <c:v>0</c:v>
                </c:pt>
              </c:numCache>
            </c:numRef>
          </c:val>
        </c:ser>
        <c:axId val="90571752"/>
        <c:axId val="85672996"/>
      </c:areaChart>
      <c:catAx>
        <c:axId val="90571752"/>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85672996"/>
        <c:crosses val="autoZero"/>
        <c:auto val="1"/>
        <c:lblAlgn val="ctr"/>
        <c:lblOffset val="100"/>
        <c:noMultiLvlLbl val="0"/>
      </c:catAx>
      <c:valAx>
        <c:axId val="85672996"/>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90571752"/>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1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4321681740406"/>
          <c:y val="0.154227557411273"/>
          <c:w val="0.919090686873625"/>
          <c:h val="0.654227557411274"/>
        </c:manualLayout>
      </c:layout>
      <c:areaChart>
        <c:grouping val="standard"/>
        <c:ser>
          <c:idx val="0"/>
          <c:order val="0"/>
          <c:spPr>
            <a:solidFill>
              <a:srgbClr val="791f17"/>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Chart'!$B$25:$J$25</c:f>
              <c:numCache>
                <c:formatCode>0.00</c:formatCode>
                <c:ptCount val="9"/>
                <c:pt idx="0">
                  <c:v>0</c:v>
                </c:pt>
                <c:pt idx="1">
                  <c:v>0</c:v>
                </c:pt>
                <c:pt idx="2">
                  <c:v>0</c:v>
                </c:pt>
                <c:pt idx="3">
                  <c:v>0</c:v>
                </c:pt>
                <c:pt idx="4">
                  <c:v>0</c:v>
                </c:pt>
                <c:pt idx="5">
                  <c:v>0</c:v>
                </c:pt>
                <c:pt idx="6">
                  <c:v>0</c:v>
                </c:pt>
                <c:pt idx="7">
                  <c:v>0</c:v>
                </c:pt>
                <c:pt idx="8">
                  <c:v>0</c:v>
                </c:pt>
              </c:numCache>
            </c:numRef>
          </c:val>
        </c:ser>
        <c:axId val="28522750"/>
        <c:axId val="2405040"/>
      </c:areaChart>
      <c:catAx>
        <c:axId val="28522750"/>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2405040"/>
        <c:crosses val="autoZero"/>
        <c:auto val="1"/>
        <c:lblAlgn val="ctr"/>
        <c:lblOffset val="100"/>
        <c:noMultiLvlLbl val="0"/>
      </c:catAx>
      <c:valAx>
        <c:axId val="2405040"/>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28522750"/>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1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4100061012813"/>
          <c:y val="0.15426497277677"/>
          <c:w val="0.919097010372178"/>
          <c:h val="0.654394607207674"/>
        </c:manualLayout>
      </c:layout>
      <c:areaChart>
        <c:grouping val="standard"/>
        <c:ser>
          <c:idx val="0"/>
          <c:order val="0"/>
          <c:spPr>
            <a:solidFill>
              <a:srgbClr val="791f17"/>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Chart'!$B$26:$J$26</c:f>
              <c:numCache>
                <c:formatCode>0.00</c:formatCode>
                <c:ptCount val="9"/>
                <c:pt idx="0">
                  <c:v>0</c:v>
                </c:pt>
                <c:pt idx="1">
                  <c:v>0</c:v>
                </c:pt>
                <c:pt idx="2">
                  <c:v>0</c:v>
                </c:pt>
                <c:pt idx="3">
                  <c:v>0</c:v>
                </c:pt>
                <c:pt idx="4">
                  <c:v>0</c:v>
                </c:pt>
                <c:pt idx="5">
                  <c:v>0</c:v>
                </c:pt>
                <c:pt idx="6">
                  <c:v>0</c:v>
                </c:pt>
                <c:pt idx="7">
                  <c:v>0</c:v>
                </c:pt>
                <c:pt idx="8">
                  <c:v>0</c:v>
                </c:pt>
              </c:numCache>
            </c:numRef>
          </c:val>
        </c:ser>
        <c:axId val="14140528"/>
        <c:axId val="29983642"/>
      </c:areaChart>
      <c:catAx>
        <c:axId val="14140528"/>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29983642"/>
        <c:crosses val="autoZero"/>
        <c:auto val="1"/>
        <c:lblAlgn val="ctr"/>
        <c:lblOffset val="100"/>
        <c:noMultiLvlLbl val="0"/>
      </c:catAx>
      <c:valAx>
        <c:axId val="29983642"/>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14140528"/>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1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radarChart>
        <c:radarStyle val="filled"/>
        <c:varyColors val="0"/>
        <c:ser>
          <c:idx val="0"/>
          <c:order val="0"/>
          <c:tx>
            <c:strRef>
              <c:f>'Roadmap Chart'!$AA$11</c:f>
              <c:strCache>
                <c:ptCount val="1"/>
                <c:pt idx="0">
                  <c:v>Этап 4</c:v>
                </c:pt>
              </c:strCache>
            </c:strRef>
          </c:tx>
          <c:spPr>
            <a:solidFill>
              <a:srgbClr val="9bbb59"/>
            </a:solidFill>
            <a:ln w="0">
              <a:solidFill>
                <a:srgbClr val="9bbb59"/>
              </a:solid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'Roadmap Chart'!$Z$12:$Z$26</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1"/>
          <c:order val="1"/>
          <c:tx>
            <c:strRef>
              <c:f>'Roadmap Chart'!$AB$11</c:f>
              <c:strCache>
                <c:ptCount val="1"/>
                <c:pt idx="0">
                  <c:v>Этап 3</c:v>
                </c:pt>
              </c:strCache>
            </c:strRef>
          </c:tx>
          <c:spPr>
            <a:solidFill>
              <a:srgbClr val="00b0f0"/>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'Roadmap Chart'!$Z$12:$Z$26</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2"/>
          <c:order val="2"/>
          <c:tx>
            <c:strRef>
              <c:f>'Roadmap Chart'!$AC$11</c:f>
              <c:strCache>
                <c:ptCount val="1"/>
                <c:pt idx="0">
                  <c:v>Этап 2</c:v>
                </c:pt>
              </c:strCache>
            </c:strRef>
          </c:tx>
          <c:spPr>
            <a:solidFill>
              <a:srgbClr val="ffc000"/>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'Roadmap Chart'!$Z$12:$Z$26</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3"/>
          <c:order val="3"/>
          <c:tx>
            <c:strRef>
              <c:f>'Roadmap Chart'!$AD$11</c:f>
              <c:strCache>
                <c:ptCount val="1"/>
                <c:pt idx="0">
                  <c:v>Этап 1</c:v>
                </c:pt>
              </c:strCache>
            </c:strRef>
          </c:tx>
          <c:spPr>
            <a:solidFill>
              <a:srgbClr val="c0504d"/>
            </a:solidFill>
            <a:ln w="0">
              <a:solidFill>
                <a:srgbClr val="c0504d"/>
              </a:solid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'Roadmap Chart'!$Z$12:$Z$26</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ser>
          <c:idx val="4"/>
          <c:order val="4"/>
          <c:tx>
            <c:strRef>
              <c:f>'Roadmap Chart'!$AE$11</c:f>
              <c:strCache>
                <c:ptCount val="1"/>
                <c:pt idx="0">
                  <c:v>Начало</c:v>
                </c:pt>
              </c:strCache>
            </c:strRef>
          </c:tx>
          <c:spPr>
            <a:solidFill>
              <a:srgbClr val="ddd9c3"/>
            </a:solidFill>
            <a:ln w="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'Roadmap Chart'!$Z$12:$Z$26</c:f>
              <c:strCache>
                <c:ptCount val="15"/>
                <c:pt idx="0">
                  <c:v>Стратегия и показатели</c:v>
                </c:pt>
                <c:pt idx="1">
                  <c:v>Политики и соответствие требованиям</c:v>
                </c:pt>
                <c:pt idx="2">
                  <c:v>Обучение и рекомендации</c:v>
                </c:pt>
                <c:pt idx="3">
                  <c:v>Определение угроз</c:v>
                </c:pt>
                <c:pt idx="4">
                  <c:v>Требования безопасности</c:v>
                </c:pt>
                <c:pt idx="5">
                  <c:v>Безопасная архитектура</c:v>
                </c:pt>
                <c:pt idx="6">
                  <c:v>Безопасная сборка</c:v>
                </c:pt>
                <c:pt idx="7">
                  <c:v>Безопасное развёртывание</c:v>
                </c:pt>
                <c:pt idx="8">
                  <c:v>Управление дефектами</c:v>
                </c:pt>
                <c:pt idx="9">
                  <c:v>Анализ архитектуры</c:v>
                </c:pt>
                <c:pt idx="10">
                  <c:v>Тестирование на основе требований</c:v>
                </c:pt>
                <c:pt idx="11">
                  <c:v>Оценка защищённости</c:v>
                </c:pt>
                <c:pt idx="12">
                  <c:v>Управление инцидентами</c:v>
                </c:pt>
                <c:pt idx="13">
                  <c:v>Управление средой</c:v>
                </c:pt>
                <c:pt idx="14">
                  <c:v>Управление эксплуатацией</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er>
        <c:axId val="24606988"/>
        <c:axId val="59370975"/>
      </c:radarChart>
      <c:catAx>
        <c:axId val="24606988"/>
        <c:scaling>
          <c:orientation val="maxMin"/>
        </c:scaling>
        <c:delete val="0"/>
        <c:axPos val="b"/>
        <c:majorGridlines>
          <c:spPr>
            <a:ln w="9360">
              <a:solidFill>
                <a:srgbClr val="878787"/>
              </a:solidFill>
              <a:round/>
            </a:ln>
          </c:spPr>
        </c:majorGridlines>
        <c:numFmt formatCode="General" sourceLinked="0"/>
        <c:majorTickMark val="out"/>
        <c:minorTickMark val="none"/>
        <c:tickLblPos val="nextTo"/>
        <c:spPr>
          <a:ln w="9360">
            <a:noFill/>
          </a:ln>
        </c:spPr>
        <c:txPr>
          <a:bodyPr/>
          <a:lstStyle/>
          <a:p>
            <a:pPr>
              <a:defRPr b="1" sz="1000" spc="-1" strike="noStrike">
                <a:solidFill>
                  <a:srgbClr val="000000"/>
                </a:solidFill>
                <a:latin typeface="Calibri"/>
                <a:ea typeface="DejaVu Sans"/>
              </a:defRPr>
            </a:pPr>
          </a:p>
        </c:txPr>
        <c:crossAx val="59370975"/>
        <c:crosses val="autoZero"/>
        <c:auto val="1"/>
        <c:lblAlgn val="ctr"/>
        <c:lblOffset val="100"/>
        <c:noMultiLvlLbl val="0"/>
      </c:catAx>
      <c:valAx>
        <c:axId val="59370975"/>
        <c:scaling>
          <c:orientation val="minMax"/>
        </c:scaling>
        <c:delete val="0"/>
        <c:axPos val="l"/>
        <c:majorGridlines>
          <c:spPr>
            <a:ln w="9360">
              <a:solidFill>
                <a:srgbClr val="878787"/>
              </a:solidFill>
              <a:round/>
            </a:ln>
          </c:spPr>
        </c:majorGridlines>
        <c:numFmt formatCode="0.00" sourceLinked="0"/>
        <c:majorTickMark val="cross"/>
        <c:minorTickMark val="none"/>
        <c:tickLblPos val="nextTo"/>
        <c:spPr>
          <a:ln w="9360">
            <a:solidFill>
              <a:srgbClr val="878787"/>
            </a:solidFill>
            <a:round/>
          </a:ln>
        </c:spPr>
        <c:txPr>
          <a:bodyPr/>
          <a:lstStyle/>
          <a:p>
            <a:pPr>
              <a:defRPr b="0" sz="1100" spc="-1" strike="noStrike">
                <a:solidFill>
                  <a:srgbClr val="000000"/>
                </a:solidFill>
                <a:latin typeface="Cambria"/>
                <a:ea typeface="DejaVu Sans"/>
              </a:defRPr>
            </a:pPr>
          </a:p>
        </c:txPr>
        <c:crossAx val="24606988"/>
        <c:crosses val="autoZero"/>
        <c:crossBetween val="midCat"/>
        <c:majorUnit val="1"/>
      </c:valAx>
      <c:spPr>
        <a:noFill/>
        <a:ln w="0">
          <a:noFill/>
        </a:ln>
      </c:spPr>
    </c:plotArea>
    <c:legend>
      <c:legendPos val="r"/>
      <c:overlay val="0"/>
      <c:spPr>
        <a:noFill/>
        <a:ln w="0">
          <a:noFill/>
        </a:ln>
      </c:spPr>
      <c:txPr>
        <a:bodyPr/>
        <a:lstStyle/>
        <a:p>
          <a:pPr>
            <a:defRPr b="0" sz="1000" spc="-1" strike="noStrike">
              <a:solidFill>
                <a:srgbClr val="000000"/>
              </a:solidFill>
              <a:latin typeface="Calibri"/>
              <a:ea typeface="DejaVu Sans"/>
            </a:defRPr>
          </a:pPr>
        </a:p>
      </c:txPr>
    </c:legend>
    <c:plotVisOnly val="1"/>
    <c:dispBlanksAs val="gap"/>
  </c:chart>
  <c:spPr>
    <a:solidFill>
      <a:srgbClr val="ffffff"/>
    </a:solidFill>
    <a:ln w="9360">
      <a:solidFill>
        <a:srgbClr val="d9d9d9"/>
      </a:solidFill>
      <a:round/>
    </a:ln>
  </c:spPr>
</c:chartSpace>
</file>

<file path=xl/charts/chart20.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4094911937378"/>
          <c:y val="0.158160552897395"/>
          <c:w val="0.919092465753425"/>
          <c:h val="0.645667198298777"/>
        </c:manualLayout>
      </c:layout>
      <c:areaChart>
        <c:grouping val="standard"/>
        <c:ser>
          <c:idx val="0"/>
          <c:order val="0"/>
          <c:spPr>
            <a:solidFill>
              <a:srgbClr val="ffc221"/>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Chart'!$B$18:$J$18</c:f>
              <c:numCache>
                <c:formatCode>0.00</c:formatCode>
                <c:ptCount val="9"/>
                <c:pt idx="0">
                  <c:v>0</c:v>
                </c:pt>
                <c:pt idx="1">
                  <c:v>0</c:v>
                </c:pt>
                <c:pt idx="2">
                  <c:v>0</c:v>
                </c:pt>
                <c:pt idx="3">
                  <c:v>0</c:v>
                </c:pt>
                <c:pt idx="4">
                  <c:v>0</c:v>
                </c:pt>
                <c:pt idx="5">
                  <c:v>0</c:v>
                </c:pt>
                <c:pt idx="6">
                  <c:v>0</c:v>
                </c:pt>
                <c:pt idx="7">
                  <c:v>0</c:v>
                </c:pt>
                <c:pt idx="8">
                  <c:v>0</c:v>
                </c:pt>
              </c:numCache>
            </c:numRef>
          </c:val>
        </c:ser>
        <c:axId val="59161301"/>
        <c:axId val="30667167"/>
      </c:areaChart>
      <c:catAx>
        <c:axId val="59161301"/>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30667167"/>
        <c:crosses val="autoZero"/>
        <c:auto val="1"/>
        <c:lblAlgn val="ctr"/>
        <c:lblOffset val="100"/>
        <c:noMultiLvlLbl val="0"/>
      </c:catAx>
      <c:valAx>
        <c:axId val="30667167"/>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59161301"/>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2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4105186267348"/>
          <c:y val="0.158118522455488"/>
          <c:w val="0.919101533966399"/>
          <c:h val="0.645495615200638"/>
        </c:manualLayout>
      </c:layout>
      <c:areaChart>
        <c:grouping val="standard"/>
        <c:ser>
          <c:idx val="0"/>
          <c:order val="0"/>
          <c:spPr>
            <a:solidFill>
              <a:srgbClr val="ffc221"/>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Chart'!$B$19:$J$19</c:f>
              <c:numCache>
                <c:formatCode>0.00</c:formatCode>
                <c:ptCount val="9"/>
                <c:pt idx="0">
                  <c:v>0</c:v>
                </c:pt>
                <c:pt idx="1">
                  <c:v>0</c:v>
                </c:pt>
                <c:pt idx="2">
                  <c:v>0</c:v>
                </c:pt>
                <c:pt idx="3">
                  <c:v>0</c:v>
                </c:pt>
                <c:pt idx="4">
                  <c:v>0</c:v>
                </c:pt>
                <c:pt idx="5">
                  <c:v>0</c:v>
                </c:pt>
                <c:pt idx="6">
                  <c:v>0</c:v>
                </c:pt>
                <c:pt idx="7">
                  <c:v>0</c:v>
                </c:pt>
                <c:pt idx="8">
                  <c:v>0</c:v>
                </c:pt>
              </c:numCache>
            </c:numRef>
          </c:val>
        </c:ser>
        <c:axId val="9207938"/>
        <c:axId val="61906423"/>
      </c:areaChart>
      <c:catAx>
        <c:axId val="9207938"/>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61906423"/>
        <c:crosses val="autoZero"/>
        <c:auto val="1"/>
        <c:lblAlgn val="ctr"/>
        <c:lblOffset val="100"/>
        <c:noMultiLvlLbl val="0"/>
      </c:catAx>
      <c:valAx>
        <c:axId val="61906423"/>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9207938"/>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2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24105186267348"/>
          <c:y val="0.157965194109772"/>
          <c:w val="0.919101533966399"/>
          <c:h val="0.645515394912985"/>
        </c:manualLayout>
      </c:layout>
      <c:areaChart>
        <c:grouping val="standard"/>
        <c:ser>
          <c:idx val="0"/>
          <c:order val="0"/>
          <c:spPr>
            <a:solidFill>
              <a:srgbClr val="ffc221"/>
            </a:solidFill>
            <a:ln w="25560">
              <a:noFill/>
            </a:ln>
          </c:spPr>
          <c:dLbls>
            <c:txPr>
              <a:bodyPr wrap="square"/>
              <a:lstStyle/>
              <a:p>
                <a:pPr>
                  <a:defRPr b="0" sz="1000" spc="-1" strike="noStrike">
                    <a:solidFill>
                      <a:srgbClr val="000000"/>
                    </a:solidFill>
                    <a:latin typeface="Calibri"/>
                    <a:ea typeface="DejaVu Sans"/>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'Roadmap Chart'!$B$20:$J$20</c:f>
              <c:numCache>
                <c:formatCode>0.00</c:formatCode>
                <c:ptCount val="9"/>
                <c:pt idx="0">
                  <c:v>0</c:v>
                </c:pt>
                <c:pt idx="1">
                  <c:v>0</c:v>
                </c:pt>
                <c:pt idx="2">
                  <c:v>0</c:v>
                </c:pt>
                <c:pt idx="3">
                  <c:v>0</c:v>
                </c:pt>
                <c:pt idx="4">
                  <c:v>0</c:v>
                </c:pt>
                <c:pt idx="5">
                  <c:v>0</c:v>
                </c:pt>
                <c:pt idx="6">
                  <c:v>0</c:v>
                </c:pt>
                <c:pt idx="7">
                  <c:v>0</c:v>
                </c:pt>
                <c:pt idx="8">
                  <c:v>0</c:v>
                </c:pt>
              </c:numCache>
            </c:numRef>
          </c:val>
        </c:ser>
        <c:axId val="89683469"/>
        <c:axId val="7687602"/>
      </c:areaChart>
      <c:catAx>
        <c:axId val="89683469"/>
        <c:scaling>
          <c:orientation val="minMax"/>
        </c:scaling>
        <c:delete val="0"/>
        <c:axPos val="b"/>
        <c:numFmt formatCode="General"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7687602"/>
        <c:crosses val="autoZero"/>
        <c:auto val="1"/>
        <c:lblAlgn val="ctr"/>
        <c:lblOffset val="100"/>
        <c:noMultiLvlLbl val="0"/>
      </c:catAx>
      <c:valAx>
        <c:axId val="7687602"/>
        <c:scaling>
          <c:orientation val="minMax"/>
        </c:scaling>
        <c:delete val="0"/>
        <c:axPos val="l"/>
        <c:majorGridlines>
          <c:spPr>
            <a:ln w="9360">
              <a:solidFill>
                <a:srgbClr val="878787"/>
              </a:solidFill>
              <a:round/>
            </a:ln>
          </c:spPr>
        </c:majorGridlines>
        <c:numFmt formatCode="0.00" sourceLinked="0"/>
        <c:majorTickMark val="none"/>
        <c:minorTickMark val="none"/>
        <c:tickLblPos val="nextTo"/>
        <c:spPr>
          <a:ln w="9360">
            <a:solidFill>
              <a:srgbClr val="878787"/>
            </a:solidFill>
            <a:round/>
          </a:ln>
        </c:spPr>
        <c:txPr>
          <a:bodyPr/>
          <a:lstStyle/>
          <a:p>
            <a:pPr>
              <a:defRPr b="0" sz="1000" spc="-1" strike="noStrike">
                <a:solidFill>
                  <a:srgbClr val="000000"/>
                </a:solidFill>
                <a:latin typeface="Calibri"/>
                <a:ea typeface="DejaVu Sans"/>
              </a:defRPr>
            </a:pPr>
          </a:p>
        </c:txPr>
        <c:crossAx val="89683469"/>
        <c:crosses val="autoZero"/>
        <c:crossBetween val="midCat"/>
      </c:valAx>
      <c:spPr>
        <a:noFill/>
        <a:ln w="0">
          <a:noFill/>
        </a:ln>
      </c:spPr>
    </c:plotArea>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
</Relationships>
</file>

<file path=xl/drawings/_rels/drawing2.xml.rels><?xml version="1.0" encoding="UTF-8"?>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 Id="rId6" Type="http://schemas.openxmlformats.org/officeDocument/2006/relationships/chart" Target="../charts/chart11.xml"/><Relationship Id="rId7" Type="http://schemas.openxmlformats.org/officeDocument/2006/relationships/chart" Target="../charts/chart12.xml"/><Relationship Id="rId8" Type="http://schemas.openxmlformats.org/officeDocument/2006/relationships/chart" Target="../charts/chart13.xml"/><Relationship Id="rId9" Type="http://schemas.openxmlformats.org/officeDocument/2006/relationships/chart" Target="../charts/chart14.xml"/><Relationship Id="rId10" Type="http://schemas.openxmlformats.org/officeDocument/2006/relationships/chart" Target="../charts/chart15.xml"/><Relationship Id="rId11" Type="http://schemas.openxmlformats.org/officeDocument/2006/relationships/chart" Target="../charts/chart16.xml"/><Relationship Id="rId12" Type="http://schemas.openxmlformats.org/officeDocument/2006/relationships/chart" Target="../charts/chart17.xml"/><Relationship Id="rId13" Type="http://schemas.openxmlformats.org/officeDocument/2006/relationships/chart" Target="../charts/chart18.xml"/><Relationship Id="rId14" Type="http://schemas.openxmlformats.org/officeDocument/2006/relationships/chart" Target="../charts/chart19.xml"/><Relationship Id="rId15" Type="http://schemas.openxmlformats.org/officeDocument/2006/relationships/chart" Target="../charts/chart20.xml"/><Relationship Id="rId16" Type="http://schemas.openxmlformats.org/officeDocument/2006/relationships/chart" Target="../charts/chart21.xml"/><Relationship Id="rId17" Type="http://schemas.openxmlformats.org/officeDocument/2006/relationships/chart" Target="../charts/chart2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611640</xdr:colOff>
      <xdr:row>12</xdr:row>
      <xdr:rowOff>0</xdr:rowOff>
    </xdr:from>
    <xdr:to>
      <xdr:col>18</xdr:col>
      <xdr:colOff>17640</xdr:colOff>
      <xdr:row>27</xdr:row>
      <xdr:rowOff>283680</xdr:rowOff>
    </xdr:to>
    <xdr:graphicFrame>
      <xdr:nvGraphicFramePr>
        <xdr:cNvPr id="0" name="Chart 1"/>
        <xdr:cNvGraphicFramePr/>
      </xdr:nvGraphicFramePr>
      <xdr:xfrm>
        <a:off x="9217080" y="2781360"/>
        <a:ext cx="5064480" cy="4998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12600</xdr:colOff>
      <xdr:row>52</xdr:row>
      <xdr:rowOff>0</xdr:rowOff>
    </xdr:from>
    <xdr:to>
      <xdr:col>18</xdr:col>
      <xdr:colOff>30240</xdr:colOff>
      <xdr:row>67</xdr:row>
      <xdr:rowOff>306000</xdr:rowOff>
    </xdr:to>
    <xdr:graphicFrame>
      <xdr:nvGraphicFramePr>
        <xdr:cNvPr id="1" name="Chart 2"/>
        <xdr:cNvGraphicFramePr/>
      </xdr:nvGraphicFramePr>
      <xdr:xfrm>
        <a:off x="8618040" y="14420880"/>
        <a:ext cx="5676120" cy="50209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12600</xdr:colOff>
      <xdr:row>32</xdr:row>
      <xdr:rowOff>0</xdr:rowOff>
    </xdr:from>
    <xdr:to>
      <xdr:col>18</xdr:col>
      <xdr:colOff>30240</xdr:colOff>
      <xdr:row>47</xdr:row>
      <xdr:rowOff>306000</xdr:rowOff>
    </xdr:to>
    <xdr:graphicFrame>
      <xdr:nvGraphicFramePr>
        <xdr:cNvPr id="2" name="Chart 3"/>
        <xdr:cNvGraphicFramePr/>
      </xdr:nvGraphicFramePr>
      <xdr:xfrm>
        <a:off x="8618040" y="8601120"/>
        <a:ext cx="5676120" cy="50209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12600</xdr:colOff>
      <xdr:row>92</xdr:row>
      <xdr:rowOff>0</xdr:rowOff>
    </xdr:from>
    <xdr:to>
      <xdr:col>18</xdr:col>
      <xdr:colOff>30240</xdr:colOff>
      <xdr:row>107</xdr:row>
      <xdr:rowOff>306000</xdr:rowOff>
    </xdr:to>
    <xdr:graphicFrame>
      <xdr:nvGraphicFramePr>
        <xdr:cNvPr id="3" name="Chart 4"/>
        <xdr:cNvGraphicFramePr/>
      </xdr:nvGraphicFramePr>
      <xdr:xfrm>
        <a:off x="8618040" y="26060400"/>
        <a:ext cx="5676120" cy="50209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12600</xdr:colOff>
      <xdr:row>71</xdr:row>
      <xdr:rowOff>0</xdr:rowOff>
    </xdr:from>
    <xdr:to>
      <xdr:col>18</xdr:col>
      <xdr:colOff>30240</xdr:colOff>
      <xdr:row>86</xdr:row>
      <xdr:rowOff>306000</xdr:rowOff>
    </xdr:to>
    <xdr:graphicFrame>
      <xdr:nvGraphicFramePr>
        <xdr:cNvPr id="4" name="Chart 5"/>
        <xdr:cNvGraphicFramePr/>
      </xdr:nvGraphicFramePr>
      <xdr:xfrm>
        <a:off x="8618040" y="20078640"/>
        <a:ext cx="5676120" cy="502092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152280</xdr:colOff>
      <xdr:row>11</xdr:row>
      <xdr:rowOff>9360</xdr:rowOff>
    </xdr:from>
    <xdr:to>
      <xdr:col>22</xdr:col>
      <xdr:colOff>125280</xdr:colOff>
      <xdr:row>112</xdr:row>
      <xdr:rowOff>77400</xdr:rowOff>
    </xdr:to>
    <xdr:graphicFrame>
      <xdr:nvGraphicFramePr>
        <xdr:cNvPr id="5" name="Chart 1"/>
        <xdr:cNvGraphicFramePr/>
      </xdr:nvGraphicFramePr>
      <xdr:xfrm>
        <a:off x="9178920" y="2752560"/>
        <a:ext cx="5717160" cy="16593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9720</xdr:colOff>
      <xdr:row>10</xdr:row>
      <xdr:rowOff>162000</xdr:rowOff>
    </xdr:from>
    <xdr:to>
      <xdr:col>22</xdr:col>
      <xdr:colOff>146520</xdr:colOff>
      <xdr:row>18</xdr:row>
      <xdr:rowOff>125280</xdr:rowOff>
    </xdr:to>
    <xdr:graphicFrame>
      <xdr:nvGraphicFramePr>
        <xdr:cNvPr id="6" name="Chart 2"/>
        <xdr:cNvGraphicFramePr/>
      </xdr:nvGraphicFramePr>
      <xdr:xfrm>
        <a:off x="9036360" y="2733840"/>
        <a:ext cx="5880960" cy="14108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6480</xdr:colOff>
      <xdr:row>21</xdr:row>
      <xdr:rowOff>15480</xdr:rowOff>
    </xdr:from>
    <xdr:to>
      <xdr:col>22</xdr:col>
      <xdr:colOff>146520</xdr:colOff>
      <xdr:row>29</xdr:row>
      <xdr:rowOff>35640</xdr:rowOff>
    </xdr:to>
    <xdr:graphicFrame>
      <xdr:nvGraphicFramePr>
        <xdr:cNvPr id="7" name="Chart 3"/>
        <xdr:cNvGraphicFramePr/>
      </xdr:nvGraphicFramePr>
      <xdr:xfrm>
        <a:off x="9033120" y="4520880"/>
        <a:ext cx="5884200" cy="132516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15120</xdr:colOff>
      <xdr:row>28</xdr:row>
      <xdr:rowOff>23760</xdr:rowOff>
    </xdr:from>
    <xdr:to>
      <xdr:col>22</xdr:col>
      <xdr:colOff>146160</xdr:colOff>
      <xdr:row>36</xdr:row>
      <xdr:rowOff>63000</xdr:rowOff>
    </xdr:to>
    <xdr:graphicFrame>
      <xdr:nvGraphicFramePr>
        <xdr:cNvPr id="8" name="Chart 4"/>
        <xdr:cNvGraphicFramePr/>
      </xdr:nvGraphicFramePr>
      <xdr:xfrm>
        <a:off x="9041760" y="5672160"/>
        <a:ext cx="5875200" cy="13442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3960</xdr:colOff>
      <xdr:row>35</xdr:row>
      <xdr:rowOff>142920</xdr:rowOff>
    </xdr:from>
    <xdr:to>
      <xdr:col>22</xdr:col>
      <xdr:colOff>158040</xdr:colOff>
      <xdr:row>44</xdr:row>
      <xdr:rowOff>20520</xdr:rowOff>
    </xdr:to>
    <xdr:graphicFrame>
      <xdr:nvGraphicFramePr>
        <xdr:cNvPr id="9" name="Chart 5"/>
        <xdr:cNvGraphicFramePr/>
      </xdr:nvGraphicFramePr>
      <xdr:xfrm>
        <a:off x="9030600" y="6934320"/>
        <a:ext cx="5898240" cy="134424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1800</xdr:colOff>
      <xdr:row>43</xdr:row>
      <xdr:rowOff>37800</xdr:rowOff>
    </xdr:from>
    <xdr:to>
      <xdr:col>22</xdr:col>
      <xdr:colOff>158400</xdr:colOff>
      <xdr:row>51</xdr:row>
      <xdr:rowOff>86760</xdr:rowOff>
    </xdr:to>
    <xdr:graphicFrame>
      <xdr:nvGraphicFramePr>
        <xdr:cNvPr id="10" name="Chart 6"/>
        <xdr:cNvGraphicFramePr/>
      </xdr:nvGraphicFramePr>
      <xdr:xfrm>
        <a:off x="9028440" y="8134200"/>
        <a:ext cx="5900760" cy="134424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13</xdr:col>
      <xdr:colOff>3960</xdr:colOff>
      <xdr:row>51</xdr:row>
      <xdr:rowOff>114120</xdr:rowOff>
    </xdr:from>
    <xdr:to>
      <xdr:col>22</xdr:col>
      <xdr:colOff>146160</xdr:colOff>
      <xdr:row>60</xdr:row>
      <xdr:rowOff>11160</xdr:rowOff>
    </xdr:to>
    <xdr:graphicFrame>
      <xdr:nvGraphicFramePr>
        <xdr:cNvPr id="11" name="Chart 7"/>
        <xdr:cNvGraphicFramePr/>
      </xdr:nvGraphicFramePr>
      <xdr:xfrm>
        <a:off x="9030600" y="9505800"/>
        <a:ext cx="5886360" cy="135432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267480</xdr:colOff>
      <xdr:row>85</xdr:row>
      <xdr:rowOff>76320</xdr:rowOff>
    </xdr:from>
    <xdr:to>
      <xdr:col>22</xdr:col>
      <xdr:colOff>154080</xdr:colOff>
      <xdr:row>93</xdr:row>
      <xdr:rowOff>106200</xdr:rowOff>
    </xdr:to>
    <xdr:graphicFrame>
      <xdr:nvGraphicFramePr>
        <xdr:cNvPr id="12" name="Chart 8"/>
        <xdr:cNvGraphicFramePr/>
      </xdr:nvGraphicFramePr>
      <xdr:xfrm>
        <a:off x="9024840" y="14973480"/>
        <a:ext cx="5900040" cy="132516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12</xdr:col>
      <xdr:colOff>267480</xdr:colOff>
      <xdr:row>93</xdr:row>
      <xdr:rowOff>123840</xdr:rowOff>
    </xdr:from>
    <xdr:to>
      <xdr:col>22</xdr:col>
      <xdr:colOff>154080</xdr:colOff>
      <xdr:row>102</xdr:row>
      <xdr:rowOff>20520</xdr:rowOff>
    </xdr:to>
    <xdr:graphicFrame>
      <xdr:nvGraphicFramePr>
        <xdr:cNvPr id="13" name="Chart 9"/>
        <xdr:cNvGraphicFramePr/>
      </xdr:nvGraphicFramePr>
      <xdr:xfrm>
        <a:off x="9024840" y="16316280"/>
        <a:ext cx="5900040" cy="135396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12</xdr:col>
      <xdr:colOff>267480</xdr:colOff>
      <xdr:row>102</xdr:row>
      <xdr:rowOff>19440</xdr:rowOff>
    </xdr:from>
    <xdr:to>
      <xdr:col>22</xdr:col>
      <xdr:colOff>154080</xdr:colOff>
      <xdr:row>110</xdr:row>
      <xdr:rowOff>67680</xdr:rowOff>
    </xdr:to>
    <xdr:graphicFrame>
      <xdr:nvGraphicFramePr>
        <xdr:cNvPr id="14" name="Chart 10"/>
        <xdr:cNvGraphicFramePr/>
      </xdr:nvGraphicFramePr>
      <xdr:xfrm>
        <a:off x="9024840" y="17669160"/>
        <a:ext cx="5900040" cy="134388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12</xdr:col>
      <xdr:colOff>267480</xdr:colOff>
      <xdr:row>110</xdr:row>
      <xdr:rowOff>66600</xdr:rowOff>
    </xdr:from>
    <xdr:to>
      <xdr:col>22</xdr:col>
      <xdr:colOff>154080</xdr:colOff>
      <xdr:row>118</xdr:row>
      <xdr:rowOff>122040</xdr:rowOff>
    </xdr:to>
    <xdr:graphicFrame>
      <xdr:nvGraphicFramePr>
        <xdr:cNvPr id="15" name="Chart 11"/>
        <xdr:cNvGraphicFramePr/>
      </xdr:nvGraphicFramePr>
      <xdr:xfrm>
        <a:off x="9024840" y="19011960"/>
        <a:ext cx="5900040" cy="135072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12</xdr:col>
      <xdr:colOff>267480</xdr:colOff>
      <xdr:row>118</xdr:row>
      <xdr:rowOff>114480</xdr:rowOff>
    </xdr:from>
    <xdr:to>
      <xdr:col>22</xdr:col>
      <xdr:colOff>144720</xdr:colOff>
      <xdr:row>127</xdr:row>
      <xdr:rowOff>36360</xdr:rowOff>
    </xdr:to>
    <xdr:graphicFrame>
      <xdr:nvGraphicFramePr>
        <xdr:cNvPr id="16" name="Chart 12"/>
        <xdr:cNvGraphicFramePr/>
      </xdr:nvGraphicFramePr>
      <xdr:xfrm>
        <a:off x="9024840" y="20355120"/>
        <a:ext cx="5890680" cy="137916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12</xdr:col>
      <xdr:colOff>267480</xdr:colOff>
      <xdr:row>127</xdr:row>
      <xdr:rowOff>38160</xdr:rowOff>
    </xdr:from>
    <xdr:to>
      <xdr:col>22</xdr:col>
      <xdr:colOff>154080</xdr:colOff>
      <xdr:row>135</xdr:row>
      <xdr:rowOff>121320</xdr:rowOff>
    </xdr:to>
    <xdr:graphicFrame>
      <xdr:nvGraphicFramePr>
        <xdr:cNvPr id="17" name="Chart 13"/>
        <xdr:cNvGraphicFramePr/>
      </xdr:nvGraphicFramePr>
      <xdr:xfrm>
        <a:off x="9024840" y="21736080"/>
        <a:ext cx="5900040" cy="138816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24</xdr:col>
      <xdr:colOff>35640</xdr:colOff>
      <xdr:row>29</xdr:row>
      <xdr:rowOff>101160</xdr:rowOff>
    </xdr:from>
    <xdr:to>
      <xdr:col>35</xdr:col>
      <xdr:colOff>309600</xdr:colOff>
      <xdr:row>66</xdr:row>
      <xdr:rowOff>146880</xdr:rowOff>
    </xdr:to>
    <xdr:graphicFrame>
      <xdr:nvGraphicFramePr>
        <xdr:cNvPr id="18" name="Chart 14"/>
        <xdr:cNvGraphicFramePr/>
      </xdr:nvGraphicFramePr>
      <xdr:xfrm>
        <a:off x="16049880" y="5911560"/>
        <a:ext cx="7829640" cy="605592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13</xdr:col>
      <xdr:colOff>16920</xdr:colOff>
      <xdr:row>59</xdr:row>
      <xdr:rowOff>25200</xdr:rowOff>
    </xdr:from>
    <xdr:to>
      <xdr:col>22</xdr:col>
      <xdr:colOff>159120</xdr:colOff>
      <xdr:row>67</xdr:row>
      <xdr:rowOff>83520</xdr:rowOff>
    </xdr:to>
    <xdr:graphicFrame>
      <xdr:nvGraphicFramePr>
        <xdr:cNvPr id="19" name="Chart 15"/>
        <xdr:cNvGraphicFramePr/>
      </xdr:nvGraphicFramePr>
      <xdr:xfrm>
        <a:off x="9043560" y="10712160"/>
        <a:ext cx="5886360" cy="135396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13</xdr:col>
      <xdr:colOff>10440</xdr:colOff>
      <xdr:row>67</xdr:row>
      <xdr:rowOff>5760</xdr:rowOff>
    </xdr:from>
    <xdr:to>
      <xdr:col>22</xdr:col>
      <xdr:colOff>180000</xdr:colOff>
      <xdr:row>75</xdr:row>
      <xdr:rowOff>64800</xdr:rowOff>
    </xdr:to>
    <xdr:graphicFrame>
      <xdr:nvGraphicFramePr>
        <xdr:cNvPr id="20" name="Chart 16"/>
        <xdr:cNvGraphicFramePr/>
      </xdr:nvGraphicFramePr>
      <xdr:xfrm>
        <a:off x="9037080" y="11988360"/>
        <a:ext cx="5913720" cy="135432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13</xdr:col>
      <xdr:colOff>10440</xdr:colOff>
      <xdr:row>74</xdr:row>
      <xdr:rowOff>20160</xdr:rowOff>
    </xdr:from>
    <xdr:to>
      <xdr:col>22</xdr:col>
      <xdr:colOff>180000</xdr:colOff>
      <xdr:row>82</xdr:row>
      <xdr:rowOff>69120</xdr:rowOff>
    </xdr:to>
    <xdr:graphicFrame>
      <xdr:nvGraphicFramePr>
        <xdr:cNvPr id="21" name="Chart 17"/>
        <xdr:cNvGraphicFramePr/>
      </xdr:nvGraphicFramePr>
      <xdr:xfrm>
        <a:off x="9037080" y="13136040"/>
        <a:ext cx="5913720" cy="134424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C5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56" activeCellId="0" sqref="B56"/>
    </sheetView>
  </sheetViews>
  <sheetFormatPr defaultColWidth="8.82421875" defaultRowHeight="12.75" zeroHeight="false" outlineLevelRow="0" outlineLevelCol="0"/>
  <cols>
    <col collapsed="false" customWidth="true" hidden="false" outlineLevel="0" max="1" min="1" style="1" width="22.82"/>
    <col collapsed="false" customWidth="true" hidden="false" outlineLevel="0" max="2" min="2" style="1" width="100.45"/>
    <col collapsed="false" customWidth="false" hidden="false" outlineLevel="0" max="16384" min="3" style="1" width="8.82"/>
  </cols>
  <sheetData>
    <row r="1" s="3" customFormat="true" ht="24.75" hidden="false" customHeight="true" outlineLevel="0" collapsed="false">
      <c r="A1" s="2" t="s">
        <v>0</v>
      </c>
      <c r="B1" s="2"/>
    </row>
    <row r="2" customFormat="false" ht="12.75" hidden="false" customHeight="false" outlineLevel="0" collapsed="false">
      <c r="A2" s="4"/>
      <c r="B2" s="4"/>
    </row>
    <row r="3" customFormat="false" ht="12.75" hidden="false" customHeight="false" outlineLevel="0" collapsed="false">
      <c r="A3" s="4" t="s">
        <v>1</v>
      </c>
      <c r="B3" s="4" t="s">
        <v>2</v>
      </c>
    </row>
    <row r="4" customFormat="false" ht="12.75" hidden="false" customHeight="false" outlineLevel="0" collapsed="false">
      <c r="A4" s="4"/>
      <c r="B4" s="4"/>
    </row>
    <row r="5" customFormat="false" ht="42" hidden="false" customHeight="true" outlineLevel="0" collapsed="false">
      <c r="A5" s="4" t="s">
        <v>3</v>
      </c>
      <c r="B5" s="5" t="s">
        <v>4</v>
      </c>
    </row>
    <row r="7" customFormat="false" ht="12.75" hidden="false" customHeight="false" outlineLevel="0" collapsed="false">
      <c r="A7" s="4" t="s">
        <v>5</v>
      </c>
      <c r="B7" s="4" t="s">
        <v>6</v>
      </c>
    </row>
    <row r="8" customFormat="false" ht="42" hidden="false" customHeight="true" outlineLevel="0" collapsed="false">
      <c r="A8" s="4"/>
      <c r="B8" s="5" t="s">
        <v>7</v>
      </c>
    </row>
    <row r="35" customFormat="false" ht="12.75" hidden="false" customHeight="false" outlineLevel="0" collapsed="false">
      <c r="A35" s="4" t="s">
        <v>8</v>
      </c>
      <c r="B35" s="4" t="s">
        <v>9</v>
      </c>
    </row>
    <row r="36" customFormat="false" ht="12.75" hidden="false" customHeight="false" outlineLevel="0" collapsed="false">
      <c r="A36" s="4" t="s">
        <v>10</v>
      </c>
      <c r="B36" s="4" t="s">
        <v>11</v>
      </c>
    </row>
    <row r="37" customFormat="false" ht="12.75" hidden="false" customHeight="false" outlineLevel="0" collapsed="false">
      <c r="A37" s="4" t="s">
        <v>12</v>
      </c>
      <c r="B37" s="4" t="s">
        <v>13</v>
      </c>
    </row>
    <row r="39" customFormat="false" ht="12.75" hidden="false" customHeight="false" outlineLevel="0" collapsed="false">
      <c r="A39" s="4" t="s">
        <v>8</v>
      </c>
      <c r="B39" s="4" t="s">
        <v>14</v>
      </c>
    </row>
    <row r="40" customFormat="false" ht="12.75" hidden="false" customHeight="false" outlineLevel="0" collapsed="false">
      <c r="A40" s="4" t="s">
        <v>10</v>
      </c>
      <c r="B40" s="4" t="s">
        <v>15</v>
      </c>
    </row>
    <row r="41" customFormat="false" ht="12.75" hidden="false" customHeight="false" outlineLevel="0" collapsed="false">
      <c r="A41" s="4"/>
      <c r="B41" s="4"/>
    </row>
    <row r="42" customFormat="false" ht="12.75" hidden="false" customHeight="false" outlineLevel="0" collapsed="false">
      <c r="A42" s="4" t="s">
        <v>8</v>
      </c>
      <c r="B42" s="4" t="s">
        <v>16</v>
      </c>
    </row>
    <row r="43" customFormat="false" ht="12.75" hidden="false" customHeight="false" outlineLevel="0" collapsed="false">
      <c r="A43" s="4" t="s">
        <v>17</v>
      </c>
      <c r="B43" s="4" t="s">
        <v>18</v>
      </c>
    </row>
    <row r="44" customFormat="false" ht="12.75" hidden="false" customHeight="false" outlineLevel="0" collapsed="false">
      <c r="A44" s="4" t="s">
        <v>12</v>
      </c>
      <c r="B44" s="4" t="s">
        <v>19</v>
      </c>
    </row>
    <row r="45" customFormat="false" ht="12.75" hidden="false" customHeight="false" outlineLevel="0" collapsed="false">
      <c r="A45" s="4"/>
      <c r="B45" s="4"/>
    </row>
    <row r="46" customFormat="false" ht="12.75" hidden="false" customHeight="false" outlineLevel="0" collapsed="false">
      <c r="A46" s="4" t="s">
        <v>8</v>
      </c>
      <c r="B46" s="4" t="s">
        <v>20</v>
      </c>
    </row>
    <row r="47" customFormat="false" ht="12.75" hidden="false" customHeight="false" outlineLevel="0" collapsed="false">
      <c r="A47" s="4" t="s">
        <v>21</v>
      </c>
      <c r="B47" s="4" t="s">
        <v>22</v>
      </c>
    </row>
    <row r="48" customFormat="false" ht="12.75" hidden="false" customHeight="false" outlineLevel="0" collapsed="false">
      <c r="A48" s="4" t="s">
        <v>12</v>
      </c>
      <c r="B48" s="4"/>
    </row>
    <row r="49" customFormat="false" ht="12.75" hidden="false" customHeight="false" outlineLevel="0" collapsed="false">
      <c r="A49" s="4"/>
      <c r="B49" s="4"/>
    </row>
    <row r="50" customFormat="false" ht="27.75" hidden="false" customHeight="true" outlineLevel="0" collapsed="false">
      <c r="A50" s="6" t="s">
        <v>23</v>
      </c>
      <c r="B50" s="7" t="s">
        <v>24</v>
      </c>
      <c r="C50" s="8"/>
    </row>
    <row r="51" customFormat="false" ht="12.75" hidden="false" customHeight="false" outlineLevel="0" collapsed="false">
      <c r="A51" s="6"/>
      <c r="B51" s="6" t="s">
        <v>25</v>
      </c>
      <c r="C51" s="8"/>
    </row>
    <row r="52" customFormat="false" ht="12.75" hidden="false" customHeight="false" outlineLevel="0" collapsed="false">
      <c r="A52" s="6"/>
      <c r="B52" s="9" t="s">
        <v>26</v>
      </c>
      <c r="C52" s="8"/>
    </row>
  </sheetData>
  <sheetProtection sheet="true" objects="true" scenarios="true"/>
  <printOptions headings="false" gridLines="false" gridLinesSet="true" horizontalCentered="false" verticalCentered="false"/>
  <pageMargins left="0.747916666666667" right="0.747916666666667" top="0.39375" bottom="0.393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3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 activeCellId="0" sqref="B1"/>
    </sheetView>
  </sheetViews>
  <sheetFormatPr defaultColWidth="8.82421875" defaultRowHeight="12.75" zeroHeight="false" outlineLevelRow="0" outlineLevelCol="0"/>
  <cols>
    <col collapsed="false" customWidth="true" hidden="true" outlineLevel="0" max="1" min="1" style="10" width="10.36"/>
    <col collapsed="false" customWidth="true" hidden="false" outlineLevel="0" max="2" min="2" style="11" width="19.47"/>
    <col collapsed="false" customWidth="true" hidden="false" outlineLevel="0" max="3" min="3" style="12" width="9.73"/>
    <col collapsed="false" customWidth="true" hidden="false" outlineLevel="0" max="4" min="4" style="11" width="107.82"/>
    <col collapsed="false" customWidth="true" hidden="true" outlineLevel="0" max="5" min="5" style="10" width="5.18"/>
    <col collapsed="false" customWidth="true" hidden="false" outlineLevel="0" max="6" min="6" style="13" width="33.36"/>
    <col collapsed="false" customWidth="true" hidden="true" outlineLevel="0" max="8" min="7" style="10" width="8.63"/>
    <col collapsed="false" customWidth="true" hidden="false" outlineLevel="0" max="9" min="9" style="11" width="33.36"/>
    <col collapsed="false" customWidth="true" hidden="false" outlineLevel="0" max="10" min="10" style="14" width="15"/>
    <col collapsed="false" customWidth="true" hidden="false" outlineLevel="0" max="11" min="11" style="11" width="15"/>
    <col collapsed="false" customWidth="true" hidden="false" outlineLevel="0" max="12" min="12" style="11" width="26"/>
    <col collapsed="false" customWidth="true" hidden="false" outlineLevel="0" max="13" min="13" style="11" width="24.45"/>
    <col collapsed="false" customWidth="true" hidden="false" outlineLevel="0" max="14" min="14" style="11" width="26.63"/>
    <col collapsed="false" customWidth="true" hidden="false" outlineLevel="0" max="15" min="15" style="11" width="25.63"/>
    <col collapsed="false" customWidth="true" hidden="false" outlineLevel="0" max="16" min="16" style="11" width="28.63"/>
    <col collapsed="false" customWidth="true" hidden="false" outlineLevel="0" max="26" min="17" style="11" width="15"/>
    <col collapsed="false" customWidth="false" hidden="false" outlineLevel="0" max="16384" min="27" style="11" width="8.82"/>
  </cols>
  <sheetData>
    <row r="1" customFormat="false" ht="18" hidden="false" customHeight="true" outlineLevel="0" collapsed="false">
      <c r="B1" s="15" t="str">
        <f aca="false">CONCATENATE("Опросный лист SAMM: ",D11," ",D10)</f>
        <v>Опросный лист SAMM:  </v>
      </c>
      <c r="C1" s="15"/>
      <c r="D1" s="15"/>
      <c r="E1" s="15"/>
      <c r="F1" s="15"/>
      <c r="G1" s="15"/>
      <c r="H1" s="15"/>
      <c r="I1" s="15"/>
      <c r="J1" s="16"/>
      <c r="K1" s="17"/>
      <c r="L1" s="17"/>
      <c r="M1" s="17"/>
      <c r="N1" s="17"/>
      <c r="O1" s="17"/>
      <c r="P1" s="17"/>
      <c r="Q1" s="17"/>
      <c r="R1" s="17"/>
      <c r="S1" s="17"/>
      <c r="T1" s="17"/>
      <c r="U1" s="17"/>
      <c r="V1" s="17"/>
      <c r="W1" s="17"/>
      <c r="X1" s="17"/>
      <c r="Y1" s="17"/>
      <c r="Z1" s="17"/>
    </row>
    <row r="2" customFormat="false" ht="15" hidden="false" customHeight="true" outlineLevel="0" collapsed="false">
      <c r="B2" s="17"/>
      <c r="C2" s="18"/>
      <c r="D2" s="17"/>
      <c r="E2" s="19"/>
      <c r="F2" s="20"/>
      <c r="G2" s="19"/>
      <c r="H2" s="19"/>
      <c r="I2" s="17"/>
      <c r="J2" s="16"/>
      <c r="K2" s="17"/>
      <c r="L2" s="17"/>
      <c r="M2" s="17"/>
      <c r="N2" s="17"/>
      <c r="O2" s="17"/>
      <c r="P2" s="17"/>
      <c r="Q2" s="17"/>
      <c r="R2" s="17"/>
      <c r="S2" s="17"/>
      <c r="T2" s="17"/>
      <c r="U2" s="17"/>
      <c r="V2" s="17"/>
      <c r="W2" s="17"/>
      <c r="X2" s="17"/>
      <c r="Y2" s="17"/>
      <c r="Z2" s="17"/>
    </row>
    <row r="3" customFormat="false" ht="13.5" hidden="false" customHeight="true" outlineLevel="0" collapsed="false">
      <c r="B3" s="21" t="s">
        <v>27</v>
      </c>
      <c r="C3" s="21"/>
      <c r="D3" s="21"/>
      <c r="E3" s="21"/>
      <c r="F3" s="21"/>
      <c r="G3" s="21"/>
      <c r="H3" s="21"/>
      <c r="I3" s="21"/>
      <c r="J3" s="16"/>
      <c r="K3" s="17"/>
      <c r="L3" s="17"/>
      <c r="M3" s="17"/>
      <c r="N3" s="17"/>
      <c r="O3" s="17"/>
      <c r="P3" s="17"/>
      <c r="Q3" s="17"/>
      <c r="R3" s="17"/>
      <c r="S3" s="17"/>
      <c r="T3" s="17"/>
      <c r="U3" s="17"/>
      <c r="V3" s="17"/>
      <c r="W3" s="17"/>
      <c r="X3" s="17"/>
      <c r="Y3" s="17"/>
      <c r="Z3" s="17"/>
    </row>
    <row r="4" customFormat="false" ht="13.5" hidden="false" customHeight="true" outlineLevel="0" collapsed="false">
      <c r="B4" s="22" t="s">
        <v>28</v>
      </c>
      <c r="C4" s="22"/>
      <c r="D4" s="22"/>
      <c r="E4" s="22"/>
      <c r="F4" s="22"/>
      <c r="G4" s="22"/>
      <c r="H4" s="22"/>
      <c r="I4" s="22"/>
      <c r="J4" s="16"/>
      <c r="K4" s="17"/>
      <c r="L4" s="17"/>
      <c r="M4" s="17"/>
      <c r="N4" s="17"/>
      <c r="O4" s="17"/>
      <c r="P4" s="17"/>
      <c r="Q4" s="17"/>
      <c r="R4" s="17"/>
      <c r="S4" s="17"/>
      <c r="T4" s="17"/>
      <c r="U4" s="17"/>
      <c r="V4" s="17"/>
      <c r="W4" s="17"/>
      <c r="X4" s="17"/>
      <c r="Y4" s="17"/>
      <c r="Z4" s="17"/>
    </row>
    <row r="5" customFormat="false" ht="13.5" hidden="false" customHeight="true" outlineLevel="0" collapsed="false">
      <c r="B5" s="23" t="s">
        <v>29</v>
      </c>
      <c r="C5" s="23"/>
      <c r="D5" s="23"/>
      <c r="E5" s="23"/>
      <c r="F5" s="23"/>
      <c r="G5" s="23"/>
      <c r="H5" s="23"/>
      <c r="I5" s="23"/>
      <c r="J5" s="16"/>
      <c r="K5" s="17"/>
      <c r="L5" s="17"/>
      <c r="M5" s="17"/>
      <c r="N5" s="17"/>
      <c r="O5" s="17"/>
      <c r="P5" s="17"/>
      <c r="Q5" s="17"/>
      <c r="R5" s="17"/>
      <c r="S5" s="17"/>
      <c r="T5" s="17"/>
      <c r="U5" s="17"/>
      <c r="V5" s="17"/>
      <c r="W5" s="17"/>
      <c r="X5" s="17"/>
      <c r="Y5" s="17"/>
      <c r="Z5" s="17"/>
    </row>
    <row r="6" customFormat="false" ht="13.5" hidden="false" customHeight="true" outlineLevel="0" collapsed="false">
      <c r="B6" s="23" t="s">
        <v>30</v>
      </c>
      <c r="C6" s="23"/>
      <c r="D6" s="23"/>
      <c r="E6" s="23"/>
      <c r="F6" s="23"/>
      <c r="G6" s="23"/>
      <c r="H6" s="23"/>
      <c r="I6" s="23"/>
      <c r="J6" s="16"/>
      <c r="K6" s="17"/>
      <c r="L6" s="17"/>
      <c r="M6" s="17"/>
      <c r="N6" s="17"/>
      <c r="O6" s="17"/>
      <c r="P6" s="17"/>
      <c r="Q6" s="17"/>
      <c r="R6" s="17"/>
      <c r="S6" s="17"/>
      <c r="T6" s="17"/>
      <c r="U6" s="17"/>
      <c r="V6" s="17"/>
      <c r="W6" s="17"/>
      <c r="X6" s="17"/>
      <c r="Y6" s="17"/>
      <c r="Z6" s="17"/>
    </row>
    <row r="7" customFormat="false" ht="13.5" hidden="false" customHeight="true" outlineLevel="0" collapsed="false">
      <c r="B7" s="23" t="s">
        <v>31</v>
      </c>
      <c r="C7" s="23"/>
      <c r="D7" s="23"/>
      <c r="E7" s="23"/>
      <c r="F7" s="23"/>
      <c r="G7" s="23"/>
      <c r="H7" s="23"/>
      <c r="I7" s="23"/>
      <c r="J7" s="16"/>
      <c r="K7" s="17"/>
      <c r="L7" s="17"/>
      <c r="M7" s="17"/>
      <c r="N7" s="17"/>
      <c r="O7" s="17"/>
      <c r="P7" s="17"/>
      <c r="Q7" s="17"/>
      <c r="R7" s="17"/>
      <c r="S7" s="17"/>
      <c r="T7" s="17"/>
      <c r="U7" s="17"/>
      <c r="V7" s="17"/>
      <c r="W7" s="17"/>
      <c r="X7" s="17"/>
      <c r="Y7" s="17"/>
      <c r="Z7" s="17"/>
    </row>
    <row r="8" customFormat="false" ht="15" hidden="false" customHeight="true" outlineLevel="0" collapsed="false">
      <c r="B8" s="24" t="s">
        <v>32</v>
      </c>
      <c r="C8" s="24"/>
      <c r="D8" s="24"/>
      <c r="E8" s="24"/>
      <c r="F8" s="24"/>
      <c r="G8" s="24"/>
      <c r="H8" s="24"/>
      <c r="I8" s="24"/>
      <c r="J8" s="16"/>
      <c r="K8" s="17"/>
      <c r="L8" s="17"/>
      <c r="M8" s="17"/>
      <c r="N8" s="17"/>
      <c r="O8" s="17"/>
      <c r="P8" s="17"/>
      <c r="Q8" s="17"/>
      <c r="R8" s="17"/>
      <c r="S8" s="17"/>
      <c r="T8" s="17"/>
      <c r="U8" s="17"/>
      <c r="V8" s="17"/>
      <c r="W8" s="17"/>
      <c r="X8" s="17"/>
      <c r="Y8" s="17"/>
      <c r="Z8" s="17"/>
    </row>
    <row r="9" customFormat="false" ht="15" hidden="false" customHeight="true" outlineLevel="0" collapsed="false">
      <c r="B9" s="17"/>
      <c r="C9" s="18"/>
      <c r="D9" s="17"/>
      <c r="E9" s="19"/>
      <c r="F9" s="20"/>
      <c r="G9" s="19"/>
      <c r="H9" s="19"/>
      <c r="I9" s="17"/>
      <c r="J9" s="16"/>
      <c r="K9" s="17"/>
      <c r="L9" s="17"/>
      <c r="M9" s="17"/>
      <c r="N9" s="17"/>
      <c r="O9" s="17"/>
      <c r="P9" s="17"/>
      <c r="Q9" s="17"/>
      <c r="R9" s="17"/>
      <c r="S9" s="17"/>
      <c r="T9" s="17"/>
      <c r="U9" s="17"/>
      <c r="V9" s="17"/>
      <c r="W9" s="17"/>
      <c r="X9" s="17"/>
      <c r="Y9" s="17"/>
      <c r="Z9" s="17"/>
    </row>
    <row r="10" customFormat="false" ht="13.5" hidden="false" customHeight="true" outlineLevel="0" collapsed="false">
      <c r="B10" s="25" t="s">
        <v>33</v>
      </c>
      <c r="C10" s="25"/>
      <c r="D10" s="26"/>
      <c r="E10" s="19"/>
      <c r="F10" s="20"/>
      <c r="G10" s="19"/>
      <c r="H10" s="19"/>
      <c r="I10" s="17"/>
      <c r="J10" s="16"/>
      <c r="K10" s="17"/>
      <c r="L10" s="17"/>
      <c r="M10" s="17"/>
      <c r="N10" s="17"/>
      <c r="O10" s="17"/>
      <c r="P10" s="17"/>
      <c r="Q10" s="17"/>
      <c r="R10" s="17"/>
      <c r="S10" s="17"/>
      <c r="T10" s="17"/>
      <c r="U10" s="17"/>
      <c r="V10" s="17"/>
      <c r="W10" s="17"/>
      <c r="X10" s="17"/>
      <c r="Y10" s="17"/>
      <c r="Z10" s="17"/>
    </row>
    <row r="11" customFormat="false" ht="13.5" hidden="false" customHeight="true" outlineLevel="0" collapsed="false">
      <c r="B11" s="27" t="s">
        <v>34</v>
      </c>
      <c r="C11" s="27"/>
      <c r="D11" s="28"/>
      <c r="E11" s="19"/>
      <c r="F11" s="20"/>
      <c r="G11" s="19"/>
      <c r="H11" s="19"/>
      <c r="I11" s="17"/>
      <c r="J11" s="16"/>
      <c r="K11" s="17"/>
      <c r="L11" s="17"/>
      <c r="M11" s="17"/>
      <c r="N11" s="17"/>
      <c r="O11" s="17"/>
      <c r="P11" s="17"/>
      <c r="Q11" s="17"/>
      <c r="R11" s="17"/>
      <c r="S11" s="17"/>
      <c r="T11" s="17"/>
      <c r="U11" s="17"/>
      <c r="V11" s="17"/>
      <c r="W11" s="17"/>
      <c r="X11" s="17"/>
      <c r="Y11" s="17"/>
      <c r="Z11" s="17"/>
    </row>
    <row r="12" customFormat="false" ht="13.5" hidden="false" customHeight="true" outlineLevel="0" collapsed="false">
      <c r="B12" s="27" t="s">
        <v>35</v>
      </c>
      <c r="C12" s="27"/>
      <c r="D12" s="29"/>
      <c r="E12" s="19"/>
      <c r="F12" s="20"/>
      <c r="G12" s="19"/>
      <c r="H12" s="19"/>
      <c r="I12" s="17"/>
      <c r="J12" s="16"/>
      <c r="K12" s="17"/>
      <c r="L12" s="17"/>
      <c r="M12" s="17"/>
      <c r="N12" s="17"/>
      <c r="O12" s="17"/>
      <c r="P12" s="17"/>
      <c r="Q12" s="17"/>
      <c r="R12" s="17"/>
      <c r="S12" s="17"/>
      <c r="T12" s="17"/>
      <c r="U12" s="17"/>
      <c r="V12" s="17"/>
      <c r="W12" s="17"/>
      <c r="X12" s="17"/>
      <c r="Y12" s="17"/>
      <c r="Z12" s="17"/>
    </row>
    <row r="13" customFormat="false" ht="13.8" hidden="false" customHeight="true" outlineLevel="0" collapsed="false">
      <c r="B13" s="27" t="s">
        <v>36</v>
      </c>
      <c r="C13" s="27"/>
      <c r="D13" s="28"/>
      <c r="E13" s="19"/>
      <c r="F13" s="20"/>
      <c r="G13" s="19"/>
      <c r="H13" s="19"/>
      <c r="I13" s="17"/>
      <c r="J13" s="16"/>
      <c r="K13" s="17"/>
      <c r="L13" s="17"/>
      <c r="M13" s="17"/>
      <c r="N13" s="17"/>
      <c r="O13" s="17"/>
      <c r="P13" s="17"/>
      <c r="Q13" s="17"/>
      <c r="R13" s="17"/>
      <c r="S13" s="17"/>
      <c r="T13" s="17"/>
      <c r="U13" s="17"/>
      <c r="V13" s="17"/>
      <c r="W13" s="17"/>
      <c r="X13" s="17"/>
      <c r="Y13" s="17"/>
      <c r="Z13" s="17"/>
    </row>
    <row r="14" customFormat="false" ht="22.05" hidden="false" customHeight="true" outlineLevel="0" collapsed="false">
      <c r="A14" s="30"/>
      <c r="B14" s="31" t="s">
        <v>37</v>
      </c>
      <c r="C14" s="31"/>
      <c r="D14" s="32"/>
      <c r="E14" s="19"/>
      <c r="F14" s="20"/>
      <c r="G14" s="19"/>
      <c r="H14" s="19"/>
      <c r="I14" s="17"/>
      <c r="J14" s="16"/>
      <c r="K14" s="17"/>
      <c r="L14" s="17"/>
      <c r="M14" s="17"/>
      <c r="N14" s="17"/>
      <c r="O14" s="17"/>
      <c r="P14" s="17"/>
      <c r="Q14" s="17"/>
      <c r="R14" s="17"/>
      <c r="S14" s="17"/>
      <c r="T14" s="17"/>
      <c r="U14" s="17"/>
      <c r="V14" s="17"/>
      <c r="W14" s="17"/>
      <c r="X14" s="17"/>
      <c r="Y14" s="17"/>
      <c r="Z14" s="17"/>
    </row>
    <row r="15" customFormat="false" ht="13.8" hidden="false" customHeight="false" outlineLevel="0" collapsed="false">
      <c r="B15" s="17"/>
      <c r="C15" s="18"/>
      <c r="D15" s="17"/>
      <c r="E15" s="19"/>
      <c r="F15" s="20"/>
      <c r="G15" s="19"/>
      <c r="H15" s="19"/>
      <c r="I15" s="17"/>
      <c r="J15" s="16"/>
      <c r="K15" s="17"/>
      <c r="L15" s="17"/>
      <c r="M15" s="17"/>
      <c r="N15" s="17"/>
      <c r="O15" s="17"/>
      <c r="P15" s="17"/>
      <c r="Q15" s="17"/>
      <c r="R15" s="17"/>
      <c r="S15" s="17"/>
      <c r="T15" s="17"/>
      <c r="U15" s="17"/>
      <c r="V15" s="17"/>
      <c r="W15" s="17"/>
      <c r="X15" s="17"/>
      <c r="Y15" s="17"/>
      <c r="Z15" s="17"/>
    </row>
    <row r="16" customFormat="false" ht="13.8" hidden="false" customHeight="true" outlineLevel="0" collapsed="false">
      <c r="B16" s="33" t="s">
        <v>38</v>
      </c>
      <c r="C16" s="33"/>
      <c r="D16" s="33"/>
      <c r="E16" s="33"/>
      <c r="F16" s="33"/>
      <c r="G16" s="33"/>
      <c r="H16" s="33"/>
      <c r="I16" s="33"/>
      <c r="J16" s="33"/>
      <c r="K16" s="17"/>
      <c r="Q16" s="17"/>
      <c r="R16" s="17"/>
      <c r="S16" s="17"/>
      <c r="T16" s="17"/>
      <c r="U16" s="17"/>
      <c r="V16" s="17"/>
      <c r="W16" s="17"/>
      <c r="X16" s="17"/>
      <c r="Y16" s="17"/>
      <c r="Z16" s="17"/>
    </row>
    <row r="17" customFormat="false" ht="12.75" hidden="false" customHeight="false" outlineLevel="0" collapsed="false">
      <c r="B17" s="34" t="s">
        <v>39</v>
      </c>
      <c r="C17" s="35" t="s">
        <v>40</v>
      </c>
      <c r="D17" s="36" t="s">
        <v>41</v>
      </c>
      <c r="E17" s="37"/>
      <c r="F17" s="38" t="s">
        <v>42</v>
      </c>
      <c r="G17" s="38"/>
      <c r="H17" s="38"/>
      <c r="I17" s="38" t="s">
        <v>43</v>
      </c>
      <c r="J17" s="38" t="s">
        <v>44</v>
      </c>
      <c r="K17" s="17"/>
      <c r="Q17" s="17"/>
      <c r="R17" s="17"/>
      <c r="S17" s="17"/>
      <c r="T17" s="17"/>
      <c r="U17" s="17"/>
      <c r="V17" s="17"/>
      <c r="W17" s="17"/>
      <c r="X17" s="17"/>
      <c r="Y17" s="17"/>
      <c r="Z17" s="17"/>
    </row>
    <row r="18" customFormat="false" ht="12.75" hidden="false" customHeight="false" outlineLevel="0" collapsed="false">
      <c r="A18" s="39" t="s">
        <v>45</v>
      </c>
      <c r="B18" s="40" t="str">
        <f aca="false">VLOOKUP(A18,'imp-questions'!A:H,4,FALSE())</f>
        <v>Создавать и продвигать</v>
      </c>
      <c r="C18" s="41" t="n">
        <f aca="false">VLOOKUP(A18,'imp-questions'!A:H,5,FALSE())</f>
        <v>1</v>
      </c>
      <c r="D18" s="42" t="str">
        <f aca="false">VLOOKUP(A18,'imp-questions'!A:H,6,FALSE())</f>
        <v>Понимаете ли вы, что такое аппетит к риску для ваших приложений в масштабах организации?</v>
      </c>
      <c r="E18" s="43" t="str">
        <f aca="false">CHAR(65+VLOOKUP(A18,'imp-questions'!A:H,8,FALSE()))</f>
        <v>N</v>
      </c>
      <c r="F18" s="44"/>
      <c r="G18" s="45" t="n">
        <f aca="true" t="array" ref="G18:G18">IFERROR(VLOOKUP(INDIRECT("RC[-1]",0),INDIRECT("Ans"&amp;INDIRECT("RC[-2]",0)&amp;"TBL"),2,FALSE()),0)</f>
        <v>0</v>
      </c>
      <c r="H18" s="45" t="n">
        <f aca="false">IFERROR(AVERAGE(G18,G25),0)</f>
        <v>0</v>
      </c>
      <c r="I18" s="46"/>
      <c r="J18" s="47" t="n">
        <f aca="false">SUM(H18,H20,H22)</f>
        <v>0</v>
      </c>
      <c r="K18" s="17"/>
      <c r="L18" s="48"/>
      <c r="M18" s="48"/>
      <c r="N18" s="48"/>
      <c r="O18" s="48"/>
      <c r="P18" s="48"/>
      <c r="Q18" s="17"/>
      <c r="R18" s="17"/>
      <c r="S18" s="17"/>
      <c r="T18" s="17"/>
      <c r="U18" s="17"/>
      <c r="V18" s="17"/>
      <c r="W18" s="17"/>
      <c r="X18" s="17"/>
      <c r="Y18" s="17"/>
      <c r="Z18" s="17"/>
    </row>
    <row r="19" customFormat="false" ht="46.95" hidden="false" customHeight="false" outlineLevel="0" collapsed="false">
      <c r="B19" s="40"/>
      <c r="C19" s="49"/>
      <c r="D19" s="50" t="str">
        <f aca="false">VLOOKUP(A18,'imp-questions'!A:H,7,FALSE())</f>
        <v>Вы выясняете аппетит к риску у руководства вашей организации? 
Руководство проверяет и утверждает перечень киберрисков? 
Вы определяете основные бизнес- и технические угрозы для ваших активов и данных?
Вы документируете реестр рисков и храните его в известном месте?</v>
      </c>
      <c r="E19" s="51"/>
      <c r="F19" s="52"/>
      <c r="G19" s="53"/>
      <c r="H19" s="54"/>
      <c r="I19" s="46"/>
      <c r="J19" s="46"/>
      <c r="K19" s="17"/>
      <c r="L19" s="48"/>
      <c r="M19" s="48"/>
      <c r="N19" s="48"/>
      <c r="O19" s="48"/>
      <c r="P19" s="48"/>
      <c r="Q19" s="17"/>
      <c r="R19" s="17"/>
      <c r="S19" s="17"/>
      <c r="T19" s="17"/>
      <c r="U19" s="17"/>
      <c r="V19" s="17"/>
      <c r="W19" s="17"/>
      <c r="X19" s="17"/>
      <c r="Y19" s="17"/>
      <c r="Z19" s="17"/>
    </row>
    <row r="20" customFormat="false" ht="24.05" hidden="false" customHeight="false" outlineLevel="0" collapsed="false">
      <c r="A20" s="39" t="s">
        <v>46</v>
      </c>
      <c r="B20" s="40"/>
      <c r="C20" s="41" t="n">
        <f aca="false">VLOOKUP(A20,'imp-questions'!A:H,5,FALSE())</f>
        <v>2</v>
      </c>
      <c r="D20" s="42" t="str">
        <f aca="false">VLOOKUP(A20,'imp-questions'!A:H,6,FALSE())</f>
        <v>Есть ли у вас стратегический план по обеспечению безопасности приложений, и используете ли вы его при принятии решений?</v>
      </c>
      <c r="E20" s="55" t="str">
        <f aca="false">CHAR(65+VLOOKUP(A20,'imp-questions'!A:H,8,FALSE()))</f>
        <v>O</v>
      </c>
      <c r="F20" s="56"/>
      <c r="G20" s="57" t="n">
        <f aca="true" t="array" ref="G20:G20">IFERROR(VLOOKUP(INDIRECT("RC[-1]",0),INDIRECT("Ans"&amp;INDIRECT("RC[-2]",0)&amp;"TBL"),2,FALSE()),0)</f>
        <v>0</v>
      </c>
      <c r="H20" s="57" t="n">
        <f aca="false">IFERROR(AVERAGE(G20,G27),0)</f>
        <v>0</v>
      </c>
      <c r="I20" s="58"/>
      <c r="J20" s="59"/>
      <c r="K20" s="17"/>
      <c r="L20" s="48"/>
      <c r="M20" s="48"/>
      <c r="N20" s="48"/>
      <c r="O20" s="48"/>
      <c r="P20" s="48"/>
      <c r="Q20" s="17"/>
      <c r="R20" s="17"/>
      <c r="S20" s="17"/>
      <c r="T20" s="17"/>
      <c r="U20" s="17"/>
      <c r="V20" s="17"/>
      <c r="W20" s="17"/>
      <c r="X20" s="17"/>
      <c r="Y20" s="17"/>
      <c r="Z20" s="17"/>
    </row>
    <row r="21" customFormat="false" ht="58.4" hidden="false" customHeight="false" outlineLevel="0" collapsed="false">
      <c r="B21" s="40"/>
      <c r="C21" s="60"/>
      <c r="D21" s="50" t="str">
        <f aca="false">VLOOKUP(A20,'imp-questions'!A:H,7,FALSE())</f>
        <v>План отражает бизнес-приоритеты организации и её аппетит к риску? 
План включает измеримые контрольные точки и бюджет? 
План согласуется с бизнес-факторами и рисками организации? 
План содержит дорожную карту для стратегических и тактических инициатив? 
У вас есть поддержка со стороны заинтересованных лиц, включая команды разработки?</v>
      </c>
      <c r="E21" s="51"/>
      <c r="F21" s="61"/>
      <c r="G21" s="53"/>
      <c r="H21" s="54"/>
      <c r="I21" s="58"/>
      <c r="J21" s="59"/>
      <c r="K21" s="17"/>
      <c r="L21" s="48"/>
      <c r="M21" s="48"/>
      <c r="N21" s="48"/>
      <c r="O21" s="48"/>
      <c r="P21" s="48"/>
      <c r="Q21" s="17"/>
      <c r="R21" s="17"/>
      <c r="S21" s="17"/>
      <c r="T21" s="17"/>
      <c r="U21" s="17"/>
      <c r="V21" s="17"/>
      <c r="W21" s="17"/>
      <c r="X21" s="17"/>
      <c r="Y21" s="17"/>
      <c r="Z21" s="17"/>
    </row>
    <row r="22" customFormat="false" ht="13.8" hidden="false" customHeight="false" outlineLevel="0" collapsed="false">
      <c r="A22" s="39" t="s">
        <v>47</v>
      </c>
      <c r="B22" s="40"/>
      <c r="C22" s="41" t="n">
        <f aca="false">VLOOKUP(A22,'imp-questions'!A:H,5,FALSE())</f>
        <v>3</v>
      </c>
      <c r="D22" s="42" t="str">
        <f aca="false">VLOOKUP(A22,'imp-questions'!A:H,6,FALSE())</f>
        <v>Регулярно ли вы пересматриваете и обновляете стратегический план по обеспечению безопасности приложений?</v>
      </c>
      <c r="E22" s="55" t="str">
        <f aca="false">CHAR(65+VLOOKUP(A22,'imp-questions'!A:H,8,FALSE()))</f>
        <v>P</v>
      </c>
      <c r="F22" s="56"/>
      <c r="G22" s="57" t="n">
        <f aca="true" t="array" ref="G22:G22">IFERROR(VLOOKUP(INDIRECT("RC[-1]",0),INDIRECT("Ans"&amp;INDIRECT("RC[-2]",0)&amp;"TBL"),2,FALSE()),0)</f>
        <v>0</v>
      </c>
      <c r="H22" s="57" t="n">
        <f aca="false">IFERROR(AVERAGE(G22,G29),0)</f>
        <v>0</v>
      </c>
      <c r="I22" s="58"/>
      <c r="J22" s="59"/>
      <c r="K22" s="17"/>
      <c r="L22" s="48"/>
      <c r="M22" s="48"/>
      <c r="N22" s="48"/>
      <c r="O22" s="48"/>
      <c r="P22" s="48"/>
      <c r="Q22" s="17"/>
      <c r="R22" s="17"/>
      <c r="S22" s="17"/>
      <c r="T22" s="17"/>
      <c r="U22" s="17"/>
      <c r="V22" s="17"/>
      <c r="W22" s="17"/>
      <c r="X22" s="17"/>
      <c r="Y22" s="17"/>
      <c r="Z22" s="17"/>
    </row>
    <row r="23" customFormat="false" ht="81.3" hidden="false" customHeight="false" outlineLevel="0" collapsed="false">
      <c r="B23" s="40"/>
      <c r="C23" s="60"/>
      <c r="D23" s="50" t="str">
        <f aca="false">VLOOKUP(A22,'imp-questions'!A:H,7,FALSE())</f>
        <v>Вы пересматриваете и обновляете план в ответ на значимые изменения в бизнес-среде, организации или ее аппетита к риску?  
Этапы обновления плана включают его рассмотрение со всеми заинтересованными лицами и обновление бизнес-факторов и стратегий? 
Вы корректируете план и дорожную карту с учетом опыта по завершенным мероприятиям дорожной карты?  
Вы публикуете информацию о ходе выполнения пунктов дорожной карты, следя за тем, чтобы они были доступны всем заинтересованным лицам?</v>
      </c>
      <c r="E23" s="51"/>
      <c r="F23" s="61"/>
      <c r="G23" s="53"/>
      <c r="H23" s="54"/>
      <c r="I23" s="58"/>
      <c r="J23" s="59"/>
      <c r="K23" s="17"/>
      <c r="L23" s="48"/>
      <c r="M23" s="48"/>
      <c r="N23" s="48"/>
      <c r="O23" s="48"/>
      <c r="P23" s="48"/>
      <c r="Q23" s="17"/>
      <c r="R23" s="17"/>
      <c r="S23" s="17"/>
      <c r="T23" s="17"/>
      <c r="U23" s="17"/>
      <c r="V23" s="17"/>
      <c r="W23" s="17"/>
      <c r="X23" s="17"/>
      <c r="Y23" s="17"/>
      <c r="Z23" s="17"/>
    </row>
    <row r="24" customFormat="false" ht="13.8" hidden="false" customHeight="false" outlineLevel="0" collapsed="false">
      <c r="B24" s="62"/>
      <c r="C24" s="63"/>
      <c r="D24" s="63"/>
      <c r="E24" s="63"/>
      <c r="F24" s="63"/>
      <c r="G24" s="63"/>
      <c r="H24" s="63"/>
      <c r="I24" s="64"/>
      <c r="J24" s="59"/>
      <c r="K24" s="17"/>
      <c r="L24" s="48"/>
      <c r="M24" s="48"/>
      <c r="N24" s="48"/>
      <c r="O24" s="48"/>
      <c r="P24" s="48"/>
      <c r="Q24" s="17"/>
      <c r="R24" s="17"/>
      <c r="S24" s="17"/>
      <c r="T24" s="17"/>
      <c r="U24" s="17"/>
      <c r="V24" s="17"/>
      <c r="W24" s="17"/>
      <c r="X24" s="17"/>
      <c r="Y24" s="17"/>
      <c r="Z24" s="17"/>
    </row>
    <row r="25" customFormat="false" ht="24.05" hidden="false" customHeight="false" outlineLevel="0" collapsed="false">
      <c r="A25" s="39" t="s">
        <v>48</v>
      </c>
      <c r="B25" s="40" t="str">
        <f aca="false">VLOOKUP(A25,'imp-questions'!A:H,4,FALSE())</f>
        <v>Измерять и совершенствовать</v>
      </c>
      <c r="C25" s="41" t="n">
        <f aca="false">VLOOKUP(A25,'imp-questions'!A:H,5,FALSE())</f>
        <v>1</v>
      </c>
      <c r="D25" s="42" t="str">
        <f aca="false">VLOOKUP(A25,'imp-questions'!A:H,6,FALSE())</f>
        <v>Используете ли вы систему показателей для измерения эффективности и результативности программы безопасности приложений для всех приложений?</v>
      </c>
      <c r="E25" s="43" t="str">
        <f aca="false">CHAR(65+VLOOKUP(A25,'imp-questions'!A:H,8,FALSE()))</f>
        <v>Q</v>
      </c>
      <c r="F25" s="44"/>
      <c r="G25" s="57" t="n">
        <f aca="true" t="array" ref="G25:G25">IFERROR(VLOOKUP(INDIRECT("RC[-1]",0),INDIRECT("Ans"&amp;INDIRECT("RC[-2]",0)&amp;"TBL"),2,FALSE()),0)</f>
        <v>0</v>
      </c>
      <c r="H25" s="45"/>
      <c r="I25" s="46"/>
      <c r="J25" s="59"/>
      <c r="K25" s="17"/>
      <c r="L25" s="48"/>
      <c r="M25" s="48"/>
      <c r="N25" s="48"/>
      <c r="O25" s="48"/>
      <c r="P25" s="48"/>
      <c r="Q25" s="17"/>
      <c r="R25" s="17"/>
      <c r="S25" s="17"/>
      <c r="T25" s="17"/>
      <c r="U25" s="17"/>
      <c r="V25" s="17"/>
      <c r="W25" s="17"/>
      <c r="X25" s="17"/>
      <c r="Y25" s="17"/>
      <c r="Z25" s="17"/>
    </row>
    <row r="26" customFormat="false" ht="69.85" hidden="false" customHeight="false" outlineLevel="0" collapsed="false">
      <c r="B26" s="40"/>
      <c r="C26" s="49"/>
      <c r="D26" s="50" t="str">
        <f aca="false">VLOOKUP(A25,'imp-questions'!A:H,7,FALSE())</f>
        <v>Вы документируете все метрики, включая описание их источников, охват измерений и рекомендации по их применению при объяснении тенденций в безопасности приложений?  
Метрики включают в себя категории трудозатрат, результатов и среды окружения? 
Большинство метрик часто измеряются, их относительно просто и/или недорого собирать, и они выражаются в виде абсолютного числа или процента? 
Команды безопасности приложений и разработки публикуют метрики?</v>
      </c>
      <c r="E26" s="65"/>
      <c r="F26" s="61"/>
      <c r="G26" s="53"/>
      <c r="H26" s="54"/>
      <c r="I26" s="46"/>
      <c r="J26" s="59"/>
      <c r="K26" s="17"/>
      <c r="L26" s="48"/>
      <c r="M26" s="48"/>
      <c r="N26" s="48"/>
      <c r="O26" s="48"/>
      <c r="P26" s="48"/>
      <c r="Q26" s="17"/>
      <c r="R26" s="17"/>
      <c r="S26" s="17"/>
      <c r="T26" s="17"/>
      <c r="U26" s="17"/>
      <c r="V26" s="17"/>
      <c r="W26" s="17"/>
      <c r="X26" s="17"/>
      <c r="Y26" s="17"/>
      <c r="Z26" s="17"/>
    </row>
    <row r="27" customFormat="false" ht="24.05" hidden="false" customHeight="false" outlineLevel="0" collapsed="false">
      <c r="A27" s="39" t="s">
        <v>49</v>
      </c>
      <c r="B27" s="40"/>
      <c r="C27" s="41" t="n">
        <f aca="false">VLOOKUP(A27,'imp-questions'!A:H,5,FALSE())</f>
        <v>2</v>
      </c>
      <c r="D27" s="42" t="str">
        <f aca="false">VLOOKUP(A27,'imp-questions'!A:H,6,FALSE())</f>
        <v>Определили ли вы ключевые показатели эффективности (KPI) на основе имеющихся метрик безопасности приложений?</v>
      </c>
      <c r="E27" s="43" t="str">
        <f aca="false">CHAR(65+VLOOKUP(A27,'imp-questions'!A:H,8,FALSE()))</f>
        <v>T</v>
      </c>
      <c r="F27" s="56"/>
      <c r="G27" s="57" t="n">
        <f aca="true" t="array" ref="G27:G27">IFERROR(VLOOKUP(INDIRECT("RC[-1]",0),INDIRECT("Ans"&amp;INDIRECT("RC[-2]",0)&amp;"TBL"),2,FALSE()),0)</f>
        <v>0</v>
      </c>
      <c r="H27" s="57"/>
      <c r="I27" s="46"/>
      <c r="J27" s="59"/>
      <c r="K27" s="17"/>
      <c r="L27" s="48"/>
      <c r="M27" s="48"/>
      <c r="N27" s="48"/>
      <c r="O27" s="48"/>
      <c r="P27" s="48"/>
      <c r="Q27" s="17"/>
      <c r="R27" s="17"/>
      <c r="S27" s="17"/>
      <c r="T27" s="17"/>
      <c r="U27" s="17"/>
      <c r="V27" s="17"/>
      <c r="W27" s="17"/>
      <c r="X27" s="17"/>
      <c r="Y27" s="17"/>
      <c r="Z27" s="17"/>
    </row>
    <row r="28" customFormat="false" ht="58.4" hidden="false" customHeight="false" outlineLevel="0" collapsed="false">
      <c r="B28" s="40"/>
      <c r="C28" s="60"/>
      <c r="D28" s="50" t="str">
        <f aca="false">VLOOKUP(A27,'imp-questions'!A:H,7,FALSE())</f>
        <v>Вы определили KPI после того, как собрали достаточно информации для постановки реалистичных целей.  
Вы разработали KPI при поддержке руководства и команд, ответственных за безопасность приложений.
 KPI доступны командам разработки и включают в себя пороговые значения и рекомендации на случай, если командам потребуется предпринять какие-либо меры.  
Успех программы безопасности приложений чётко отслеживается по динамике KPI.</v>
      </c>
      <c r="E28" s="51"/>
      <c r="F28" s="61"/>
      <c r="G28" s="53"/>
      <c r="H28" s="54"/>
      <c r="I28" s="46"/>
      <c r="J28" s="59"/>
      <c r="K28" s="17"/>
      <c r="L28" s="48"/>
      <c r="M28" s="48"/>
      <c r="N28" s="48"/>
      <c r="O28" s="48"/>
      <c r="P28" s="48"/>
      <c r="Q28" s="17"/>
      <c r="R28" s="17"/>
      <c r="S28" s="17"/>
      <c r="T28" s="17"/>
      <c r="U28" s="17"/>
      <c r="V28" s="17"/>
      <c r="W28" s="17"/>
      <c r="X28" s="17"/>
      <c r="Y28" s="17"/>
      <c r="Z28" s="17"/>
    </row>
    <row r="29" customFormat="false" ht="24.05" hidden="false" customHeight="false" outlineLevel="0" collapsed="false">
      <c r="A29" s="39" t="s">
        <v>50</v>
      </c>
      <c r="B29" s="40"/>
      <c r="C29" s="41" t="n">
        <f aca="false">VLOOKUP(A29,'imp-questions'!A:H,5,FALSE())</f>
        <v>3</v>
      </c>
      <c r="D29" s="42" t="str">
        <f aca="false">VLOOKUP(A29,'imp-questions'!A:H,6,FALSE())</f>
        <v>Обновляете ли вы стратегию и дорожную карту безопасности приложений на основе показателей безопасности приложений и KPI?</v>
      </c>
      <c r="E29" s="43" t="str">
        <f aca="false">CHAR(65+VLOOKUP(A29,'imp-questions'!A:H,8,FALSE()))</f>
        <v>P</v>
      </c>
      <c r="F29" s="56"/>
      <c r="G29" s="57" t="n">
        <f aca="true" t="array" ref="G29:G29">IFERROR(VLOOKUP(INDIRECT("RC[-1]",0),INDIRECT("Ans"&amp;INDIRECT("RC[-2]",0)&amp;"TBL"),2,FALSE()),0)</f>
        <v>0</v>
      </c>
      <c r="H29" s="57"/>
      <c r="I29" s="46"/>
      <c r="J29" s="59"/>
      <c r="K29" s="17"/>
      <c r="L29" s="48"/>
      <c r="M29" s="48"/>
      <c r="N29" s="48"/>
      <c r="O29" s="48"/>
      <c r="P29" s="48"/>
      <c r="Q29" s="17"/>
      <c r="R29" s="17"/>
      <c r="S29" s="17"/>
      <c r="T29" s="17"/>
      <c r="U29" s="17"/>
      <c r="V29" s="17"/>
      <c r="W29" s="17"/>
      <c r="X29" s="17"/>
      <c r="Y29" s="17"/>
      <c r="Z29" s="17"/>
    </row>
    <row r="30" customFormat="false" ht="35.5" hidden="false" customHeight="false" outlineLevel="0" collapsed="false">
      <c r="B30" s="40"/>
      <c r="C30" s="60"/>
      <c r="D30" s="50" t="str">
        <f aca="false">VLOOKUP(A29,'imp-questions'!A:H,7,FALSE())</f>
        <v>Как минимум раз в год вы пересматриваете KPI на предмет их эффективности и результативности? 
Большинство изменений в стратегии безопасности приложений вызывают изменения KPI и показателей безопасности приложений?</v>
      </c>
      <c r="E30" s="51"/>
      <c r="F30" s="61"/>
      <c r="G30" s="53"/>
      <c r="H30" s="54"/>
      <c r="I30" s="46"/>
      <c r="J30" s="59"/>
      <c r="K30" s="17"/>
      <c r="L30" s="48"/>
      <c r="M30" s="48"/>
      <c r="N30" s="48"/>
      <c r="O30" s="48"/>
      <c r="P30" s="48"/>
      <c r="Q30" s="17"/>
      <c r="R30" s="17"/>
      <c r="S30" s="17"/>
      <c r="T30" s="17"/>
      <c r="U30" s="17"/>
      <c r="V30" s="17"/>
      <c r="W30" s="17"/>
      <c r="X30" s="17"/>
      <c r="Y30" s="17"/>
      <c r="Z30" s="17"/>
    </row>
    <row r="31" customFormat="false" ht="13.8" hidden="false" customHeight="true" outlineLevel="0" collapsed="false">
      <c r="B31" s="66" t="s">
        <v>51</v>
      </c>
      <c r="C31" s="66"/>
      <c r="D31" s="66"/>
      <c r="E31" s="67"/>
      <c r="F31" s="66" t="s">
        <v>42</v>
      </c>
      <c r="G31" s="66"/>
      <c r="H31" s="66"/>
      <c r="I31" s="38" t="s">
        <v>43</v>
      </c>
      <c r="J31" s="38" t="s">
        <v>44</v>
      </c>
      <c r="K31" s="17"/>
      <c r="L31" s="48"/>
      <c r="M31" s="48"/>
      <c r="N31" s="48"/>
      <c r="O31" s="48"/>
      <c r="P31" s="48"/>
      <c r="Q31" s="17"/>
      <c r="R31" s="17"/>
      <c r="S31" s="17"/>
      <c r="T31" s="17"/>
      <c r="U31" s="17"/>
      <c r="V31" s="17"/>
      <c r="W31" s="17"/>
      <c r="X31" s="17"/>
      <c r="Y31" s="17"/>
      <c r="Z31" s="17"/>
    </row>
    <row r="32" customFormat="false" ht="12.75" hidden="false" customHeight="false" outlineLevel="0" collapsed="false">
      <c r="A32" s="39" t="s">
        <v>52</v>
      </c>
      <c r="B32" s="40" t="str">
        <f aca="false">VLOOKUP(A32,'imp-questions'!A:H,4,FALSE())</f>
        <v>Политики и стандарты</v>
      </c>
      <c r="C32" s="41" t="n">
        <f aca="false">VLOOKUP(A32,'imp-questions'!A:H,5,FALSE())</f>
        <v>1</v>
      </c>
      <c r="D32" s="42" t="str">
        <f aca="false">VLOOKUP(A32,'imp-questions'!A:H,6,FALSE())</f>
        <v>Есть ли у вас общий набор политик и стандартов кибербезопасности, которые применяются во всей организации?</v>
      </c>
      <c r="E32" s="43" t="str">
        <f aca="false">CHAR(65+VLOOKUP(A32,'imp-questions'!A:H,8,FALSE()))</f>
        <v>A</v>
      </c>
      <c r="F32" s="44"/>
      <c r="G32" s="57" t="n">
        <f aca="true" t="array" ref="G32:G32">IFERROR(VLOOKUP(INDIRECT("RC[-1]",0),INDIRECT("Ans"&amp;INDIRECT("RC[-2]",0)&amp;"TBL"),2,FALSE()),0)</f>
        <v>0</v>
      </c>
      <c r="H32" s="45" t="n">
        <f aca="false">IFERROR(AVERAGE(G32,G39),0)</f>
        <v>0</v>
      </c>
      <c r="I32" s="46"/>
      <c r="J32" s="47" t="n">
        <f aca="false">SUM(H32,H34,H36)</f>
        <v>0</v>
      </c>
      <c r="K32" s="17"/>
      <c r="L32" s="48"/>
      <c r="M32" s="48"/>
      <c r="N32" s="48"/>
      <c r="O32" s="48"/>
      <c r="P32" s="48"/>
      <c r="Q32" s="17"/>
      <c r="R32" s="17"/>
      <c r="S32" s="17"/>
      <c r="T32" s="17"/>
      <c r="U32" s="17"/>
      <c r="V32" s="17"/>
      <c r="W32" s="17"/>
      <c r="X32" s="17"/>
      <c r="Y32" s="17"/>
      <c r="Z32" s="17"/>
    </row>
    <row r="33" customFormat="false" ht="46.95" hidden="false" customHeight="false" outlineLevel="0" collapsed="false">
      <c r="B33" s="40"/>
      <c r="C33" s="49"/>
      <c r="D33" s="50" t="str">
        <f aca="false">VLOOKUP(A32,'imp-questions'!A:H,7,FALSE())</f>
        <v>Вы адаптировали существующие стандарты, соответствующие отрасли организации, с учетом особенностей предметной области? 
Ваши стандарты приведены в соответствие с вашими политиками и содержат рекомендации по внедрению конкретных технологий?</v>
      </c>
      <c r="E33" s="65"/>
      <c r="F33" s="61"/>
      <c r="G33" s="53"/>
      <c r="H33" s="54"/>
      <c r="I33" s="46"/>
      <c r="J33" s="46"/>
      <c r="K33" s="17"/>
      <c r="L33" s="48"/>
      <c r="M33" s="48"/>
      <c r="N33" s="48"/>
      <c r="O33" s="48"/>
      <c r="P33" s="48"/>
      <c r="Q33" s="17"/>
      <c r="R33" s="17"/>
      <c r="S33" s="17"/>
      <c r="T33" s="17"/>
      <c r="U33" s="17"/>
      <c r="V33" s="17"/>
      <c r="W33" s="17"/>
      <c r="X33" s="17"/>
      <c r="Y33" s="17"/>
      <c r="Z33" s="17"/>
    </row>
    <row r="34" customFormat="false" ht="24.05" hidden="false" customHeight="false" outlineLevel="0" collapsed="false">
      <c r="A34" s="39" t="s">
        <v>53</v>
      </c>
      <c r="B34" s="40"/>
      <c r="C34" s="41" t="n">
        <f aca="false">VLOOKUP(A34,'imp-questions'!A:H,5,FALSE())</f>
        <v>2</v>
      </c>
      <c r="D34" s="42" t="str">
        <f aca="false">VLOOKUP(A34,'imp-questions'!A:H,6,FALSE())</f>
        <v>Публикуете ли вы политики организации в виде тестовых сценариев или сборников процедур (run-books) для удобства интерпретации группами разработчиков?</v>
      </c>
      <c r="E34" s="43" t="str">
        <f aca="false">CHAR(65+VLOOKUP(A34,'imp-questions'!A:H,8,FALSE()))</f>
        <v>C</v>
      </c>
      <c r="F34" s="44"/>
      <c r="G34" s="57" t="n">
        <f aca="true" t="array" ref="G34:G34">IFERROR(VLOOKUP(INDIRECT("RC[-1]",0),INDIRECT("Ans"&amp;INDIRECT("RC[-2]",0)&amp;"TBL"),2,FALSE()),0)</f>
        <v>0</v>
      </c>
      <c r="H34" s="57" t="n">
        <f aca="false">IFERROR(AVERAGE(G34,G41),0)</f>
        <v>0</v>
      </c>
      <c r="I34" s="58"/>
      <c r="J34" s="59"/>
      <c r="K34" s="17"/>
      <c r="L34" s="48"/>
      <c r="M34" s="48"/>
      <c r="N34" s="48"/>
      <c r="O34" s="48"/>
      <c r="P34" s="48"/>
      <c r="Q34" s="17"/>
      <c r="R34" s="17"/>
      <c r="S34" s="17"/>
      <c r="T34" s="17"/>
      <c r="U34" s="17"/>
      <c r="V34" s="17"/>
      <c r="W34" s="17"/>
      <c r="X34" s="17"/>
      <c r="Y34" s="17"/>
      <c r="Z34" s="17"/>
    </row>
    <row r="35" customFormat="false" ht="35.5" hidden="false" customHeight="false" outlineLevel="0" collapsed="false">
      <c r="B35" s="40"/>
      <c r="C35" s="49"/>
      <c r="D35" s="50" t="str">
        <f aca="false">VLOOKUP(A34,'imp-questions'!A:H,7,FALSE())</f>
        <v>Вы создаете чек-листы и сценарии тестирования, где это применимо, в соответствии с требованиями политик и руководств по внедрению в соответствующих стандартах?  
Вы создаете версии, адаптированные к каждой методологии разработки и технологии, используемой организацией?</v>
      </c>
      <c r="E35" s="65"/>
      <c r="F35" s="61"/>
      <c r="G35" s="53"/>
      <c r="H35" s="54"/>
      <c r="I35" s="58"/>
      <c r="J35" s="59"/>
      <c r="K35" s="17"/>
      <c r="L35" s="48"/>
      <c r="M35" s="48"/>
      <c r="N35" s="48"/>
      <c r="O35" s="48"/>
      <c r="P35" s="48"/>
      <c r="Q35" s="17"/>
      <c r="R35" s="17"/>
      <c r="S35" s="17"/>
      <c r="T35" s="17"/>
      <c r="U35" s="17"/>
      <c r="V35" s="17"/>
      <c r="W35" s="17"/>
      <c r="X35" s="17"/>
      <c r="Y35" s="17"/>
      <c r="Z35" s="17"/>
    </row>
    <row r="36" customFormat="false" ht="24.05" hidden="false" customHeight="false" outlineLevel="0" collapsed="false">
      <c r="A36" s="39" t="s">
        <v>54</v>
      </c>
      <c r="B36" s="40"/>
      <c r="C36" s="41" t="n">
        <f aca="false">VLOOKUP(A36,'imp-questions'!A:H,5,FALSE())</f>
        <v>3</v>
      </c>
      <c r="D36" s="42" t="str">
        <f aca="false">VLOOKUP(A36,'imp-questions'!A:H,6,FALSE())</f>
        <v>Регулярно ли вы отчитываетесь о соответствии политикам и стандартам и используете ли вы эту информацию как руководство по улучшению соответствия?</v>
      </c>
      <c r="E36" s="43" t="str">
        <f aca="false">CHAR(65+VLOOKUP(A36,'imp-questions'!A:H,8,FALSE()))</f>
        <v>U</v>
      </c>
      <c r="F36" s="44"/>
      <c r="G36" s="57" t="n">
        <f aca="true" t="array" ref="G36:G36">IFERROR(VLOOKUP(INDIRECT("RC[-1]",0),INDIRECT("Ans"&amp;INDIRECT("RC[-2]",0)&amp;"TBL"),2,FALSE()),0)</f>
        <v>0</v>
      </c>
      <c r="H36" s="57" t="n">
        <f aca="false">IFERROR(AVERAGE(G36,G43),0)</f>
        <v>0</v>
      </c>
      <c r="I36" s="58"/>
      <c r="J36" s="59"/>
      <c r="K36" s="17"/>
      <c r="L36" s="48"/>
      <c r="M36" s="48"/>
      <c r="N36" s="48"/>
      <c r="O36" s="48"/>
      <c r="P36" s="48"/>
      <c r="Q36" s="17"/>
      <c r="R36" s="17"/>
      <c r="S36" s="17"/>
      <c r="T36" s="17"/>
      <c r="U36" s="17"/>
      <c r="V36" s="17"/>
      <c r="W36" s="17"/>
      <c r="X36" s="17"/>
      <c r="Y36" s="17"/>
      <c r="Z36" s="17"/>
    </row>
    <row r="37" customFormat="false" ht="46.95" hidden="false" customHeight="false" outlineLevel="0" collapsed="false">
      <c r="B37" s="40"/>
      <c r="C37" s="49"/>
      <c r="D37" s="50" t="str">
        <f aca="false">VLOOKUP(A36,'imp-questions'!A:H,7,FALSE())</f>
        <v>У вас есть процедуры (по возможности автоматизированные) для регулярного составления отчётов о соблюдении нормативных требований? 
Вы предоставляете отчёты о соответствии заинтересованным сторонам? 
Заинтересованные стороны используют эту информацию для выявления областей, требующих улучшения?</v>
      </c>
      <c r="E37" s="65"/>
      <c r="F37" s="61"/>
      <c r="G37" s="53"/>
      <c r="H37" s="54"/>
      <c r="I37" s="58"/>
      <c r="J37" s="59"/>
      <c r="K37" s="17"/>
      <c r="L37" s="48"/>
      <c r="M37" s="48"/>
      <c r="N37" s="48"/>
      <c r="O37" s="48"/>
      <c r="P37" s="48"/>
      <c r="Q37" s="17"/>
      <c r="R37" s="17"/>
      <c r="S37" s="17"/>
      <c r="T37" s="17"/>
      <c r="U37" s="17"/>
      <c r="V37" s="17"/>
      <c r="W37" s="17"/>
      <c r="X37" s="17"/>
      <c r="Y37" s="17"/>
      <c r="Z37" s="17"/>
    </row>
    <row r="38" customFormat="false" ht="13.8" hidden="false" customHeight="false" outlineLevel="0" collapsed="false">
      <c r="B38" s="68"/>
      <c r="C38" s="69"/>
      <c r="D38" s="69"/>
      <c r="E38" s="69"/>
      <c r="F38" s="69"/>
      <c r="G38" s="69"/>
      <c r="H38" s="69"/>
      <c r="I38" s="70"/>
      <c r="J38" s="16"/>
      <c r="K38" s="17"/>
      <c r="L38" s="48"/>
      <c r="M38" s="48"/>
      <c r="N38" s="48"/>
      <c r="O38" s="48"/>
      <c r="P38" s="48"/>
      <c r="Q38" s="17"/>
      <c r="R38" s="17"/>
      <c r="S38" s="17"/>
      <c r="T38" s="17"/>
      <c r="U38" s="17"/>
      <c r="V38" s="17"/>
      <c r="W38" s="17"/>
      <c r="X38" s="17"/>
      <c r="Y38" s="17"/>
      <c r="Z38" s="17"/>
    </row>
    <row r="39" customFormat="false" ht="24.05" hidden="false" customHeight="false" outlineLevel="0" collapsed="false">
      <c r="A39" s="39" t="s">
        <v>55</v>
      </c>
      <c r="B39" s="40" t="str">
        <f aca="false">VLOOKUP(A39,'imp-questions'!A:H,4,FALSE())</f>
        <v>Ссоответствие требованиям</v>
      </c>
      <c r="C39" s="41" t="n">
        <f aca="false">VLOOKUP(A39,'imp-questions'!A:H,5,FALSE())</f>
        <v>1</v>
      </c>
      <c r="D39" s="42" t="str">
        <f aca="false">VLOOKUP(A39,'imp-questions'!A:H,6,FALSE())</f>
        <v>Есть ли у вас полное представление о ваших внешних обязательствах по соблюдению нормативно-правовых требований в области кибербезопасности?</v>
      </c>
      <c r="E39" s="43" t="str">
        <f aca="false">CHAR(65+VLOOKUP(A39,'imp-questions'!A:H,8,FALSE()))</f>
        <v>A</v>
      </c>
      <c r="F39" s="71"/>
      <c r="G39" s="57" t="n">
        <f aca="true" t="array" ref="G39:G39">IFERROR(VLOOKUP(INDIRECT("RC[-1]",0),INDIRECT("Ans"&amp;INDIRECT("RC[-2]",0)&amp;"TBL"),2,FALSE()),0)</f>
        <v>0</v>
      </c>
      <c r="H39" s="72"/>
      <c r="I39" s="73"/>
      <c r="J39" s="59"/>
      <c r="K39" s="17"/>
      <c r="L39" s="48"/>
      <c r="M39" s="48"/>
      <c r="N39" s="48"/>
      <c r="O39" s="48"/>
      <c r="P39" s="48"/>
      <c r="Q39" s="17"/>
      <c r="R39" s="17"/>
      <c r="S39" s="17"/>
      <c r="T39" s="17"/>
      <c r="U39" s="17"/>
      <c r="V39" s="17"/>
      <c r="W39" s="17"/>
      <c r="X39" s="17"/>
      <c r="Y39" s="17"/>
      <c r="Z39" s="17"/>
    </row>
    <row r="40" customFormat="false" ht="35.5" hidden="false" customHeight="false" outlineLevel="0" collapsed="false">
      <c r="B40" s="40"/>
      <c r="C40" s="49"/>
      <c r="D40" s="50" t="str">
        <f aca="false">VLOOKUP(A39,'imp-questions'!A:H,7,FALSE())</f>
        <v>Вы определили все источники внешних обязательств по соблюдению нормативных требований в области кибербезопасности?  
Вы собрали и выверили обязательства по соблюдению нормативно-правовых требований из всех источников?</v>
      </c>
      <c r="E40" s="51"/>
      <c r="F40" s="74"/>
      <c r="G40" s="75"/>
      <c r="H40" s="76"/>
      <c r="I40" s="73"/>
      <c r="J40" s="59"/>
      <c r="K40" s="17"/>
      <c r="L40" s="48"/>
      <c r="M40" s="48"/>
      <c r="N40" s="48"/>
      <c r="O40" s="48"/>
      <c r="P40" s="48"/>
      <c r="Q40" s="17"/>
      <c r="R40" s="17"/>
      <c r="S40" s="17"/>
      <c r="T40" s="17"/>
      <c r="U40" s="17"/>
      <c r="V40" s="17"/>
      <c r="W40" s="17"/>
      <c r="X40" s="17"/>
      <c r="Y40" s="17"/>
      <c r="Z40" s="17"/>
    </row>
    <row r="41" customFormat="false" ht="24.05" hidden="false" customHeight="false" outlineLevel="0" collapsed="false">
      <c r="A41" s="39" t="s">
        <v>56</v>
      </c>
      <c r="B41" s="40"/>
      <c r="C41" s="41" t="n">
        <f aca="false">VLOOKUP(A41,'imp-questions'!A:H,5,FALSE())</f>
        <v>2</v>
      </c>
      <c r="D41" s="42" t="str">
        <f aca="false">VLOOKUP(A41,'imp-questions'!A:H,6,FALSE())</f>
        <v>Есть ли у вас стандартный набор требований безопасности и процедур их тестирования, учитывающих внешние обязательства организации по обеспечению соответствия требованиям?</v>
      </c>
      <c r="E41" s="43" t="str">
        <f aca="false">CHAR(65+VLOOKUP(A41,'imp-questions'!A:H,8,FALSE()))</f>
        <v>V</v>
      </c>
      <c r="F41" s="71"/>
      <c r="G41" s="57" t="n">
        <f aca="true" t="array" ref="G41:G41">IFERROR(VLOOKUP(INDIRECT("RC[-1]",0),INDIRECT("Ans"&amp;INDIRECT("RC[-2]",0)&amp;"TBL"),2,FALSE()),0)</f>
        <v>0</v>
      </c>
      <c r="H41" s="72"/>
      <c r="I41" s="77"/>
      <c r="J41" s="59"/>
      <c r="K41" s="17"/>
      <c r="L41" s="48"/>
      <c r="M41" s="48"/>
      <c r="N41" s="48"/>
      <c r="O41" s="48"/>
      <c r="P41" s="48"/>
      <c r="Q41" s="17"/>
      <c r="R41" s="17"/>
      <c r="S41" s="17"/>
      <c r="T41" s="17"/>
      <c r="U41" s="17"/>
      <c r="V41" s="17"/>
      <c r="W41" s="17"/>
      <c r="X41" s="17"/>
      <c r="Y41" s="17"/>
      <c r="Z41" s="17"/>
    </row>
    <row r="42" customFormat="false" ht="46.95" hidden="false" customHeight="false" outlineLevel="0" collapsed="false">
      <c r="B42" s="40"/>
      <c r="C42" s="49"/>
      <c r="D42" s="50" t="str">
        <f aca="false">VLOOKUP(A41,'imp-questions'!A:H,7,FALSE())</f>
        <v>Вы сопоставляете каждое внешнее обязательство по соблюдению требований с чётко определённым списком требований к приложению? 
Вы определяете процедуры проверки, в том числе автоматизированные тесты, для проверки соответствия требованиям, связанным с соблюдением нормативно-правовых требований?</v>
      </c>
      <c r="E42" s="51"/>
      <c r="F42" s="74"/>
      <c r="G42" s="75"/>
      <c r="H42" s="76"/>
      <c r="I42" s="77"/>
      <c r="J42" s="59"/>
      <c r="K42" s="17"/>
      <c r="L42" s="48"/>
      <c r="M42" s="48"/>
      <c r="N42" s="48"/>
      <c r="O42" s="48"/>
      <c r="P42" s="48"/>
      <c r="Q42" s="17"/>
      <c r="R42" s="17"/>
      <c r="S42" s="17"/>
      <c r="T42" s="17"/>
      <c r="U42" s="17"/>
      <c r="V42" s="17"/>
      <c r="W42" s="17"/>
      <c r="X42" s="17"/>
      <c r="Y42" s="17"/>
      <c r="Z42" s="17"/>
    </row>
    <row r="43" customFormat="false" ht="24.05" hidden="false" customHeight="false" outlineLevel="0" collapsed="false">
      <c r="A43" s="39" t="s">
        <v>57</v>
      </c>
      <c r="B43" s="40"/>
      <c r="C43" s="41" t="n">
        <f aca="false">VLOOKUP(A43,'imp-questions'!A:H,5,FALSE())</f>
        <v>3</v>
      </c>
      <c r="D43" s="42" t="str">
        <f aca="false">VLOOKUP(A43,'imp-questions'!A:H,6,FALSE())</f>
        <v>Регулярно ли вы отчитываетесь о соблюдении внешних обязательств по соблюдению требований и используете ли эту информацию как руководство по устранению недостатков в соблюдении требований?</v>
      </c>
      <c r="E43" s="43" t="str">
        <f aca="false">CHAR(65+VLOOKUP(A43,'imp-questions'!A:H,8,FALSE()))</f>
        <v>U</v>
      </c>
      <c r="F43" s="71"/>
      <c r="G43" s="57" t="n">
        <f aca="true" t="array" ref="G43:G43">IFERROR(VLOOKUP(INDIRECT("RC[-1]",0),INDIRECT("Ans"&amp;INDIRECT("RC[-2]",0)&amp;"TBL"),2,FALSE()),0)</f>
        <v>0</v>
      </c>
      <c r="H43" s="72"/>
      <c r="I43" s="77"/>
      <c r="J43" s="59"/>
      <c r="K43" s="17"/>
      <c r="L43" s="48"/>
      <c r="M43" s="48"/>
      <c r="N43" s="48"/>
      <c r="O43" s="48"/>
      <c r="P43" s="48"/>
      <c r="Q43" s="17"/>
      <c r="R43" s="17"/>
      <c r="S43" s="17"/>
      <c r="T43" s="17"/>
      <c r="U43" s="17"/>
      <c r="V43" s="17"/>
      <c r="W43" s="17"/>
      <c r="X43" s="17"/>
      <c r="Y43" s="17"/>
      <c r="Z43" s="17"/>
    </row>
    <row r="44" customFormat="false" ht="46.95" hidden="false" customHeight="false" outlineLevel="0" collapsed="false">
      <c r="B44" s="40"/>
      <c r="C44" s="49"/>
      <c r="D44" s="50" t="str">
        <f aca="false">VLOOKUP(A43,'imp-questions'!A:H,7,FALSE())</f>
        <v>У вас есть установленные, чётко определенные показатели соответствия? 
Вы регулярно измеряете и информируете о показателях соответствия приложений? 
Заинтересованные стороны используют эту информацию для выявления недостатков и расстановки приоритетов в работе по их устранению?</v>
      </c>
      <c r="E44" s="51"/>
      <c r="F44" s="74"/>
      <c r="G44" s="75"/>
      <c r="H44" s="76"/>
      <c r="I44" s="77"/>
      <c r="J44" s="59"/>
      <c r="K44" s="17"/>
      <c r="L44" s="48"/>
      <c r="M44" s="48"/>
      <c r="N44" s="48"/>
      <c r="O44" s="48"/>
      <c r="P44" s="48"/>
      <c r="Q44" s="17"/>
      <c r="R44" s="17"/>
      <c r="S44" s="17"/>
      <c r="T44" s="17"/>
      <c r="U44" s="17"/>
      <c r="V44" s="17"/>
      <c r="W44" s="17"/>
      <c r="X44" s="17"/>
      <c r="Y44" s="17"/>
      <c r="Z44" s="17"/>
    </row>
    <row r="45" customFormat="false" ht="13.8" hidden="false" customHeight="true" outlineLevel="0" collapsed="false">
      <c r="B45" s="66" t="s">
        <v>58</v>
      </c>
      <c r="C45" s="66"/>
      <c r="D45" s="66"/>
      <c r="E45" s="67"/>
      <c r="F45" s="66" t="s">
        <v>42</v>
      </c>
      <c r="G45" s="66"/>
      <c r="H45" s="66"/>
      <c r="I45" s="38" t="s">
        <v>43</v>
      </c>
      <c r="J45" s="38" t="s">
        <v>44</v>
      </c>
      <c r="K45" s="17"/>
      <c r="L45" s="48"/>
      <c r="M45" s="48"/>
      <c r="N45" s="48"/>
      <c r="O45" s="48"/>
      <c r="P45" s="48"/>
      <c r="Q45" s="17"/>
      <c r="R45" s="17"/>
      <c r="S45" s="17"/>
      <c r="T45" s="17"/>
      <c r="U45" s="17"/>
      <c r="V45" s="17"/>
      <c r="W45" s="17"/>
      <c r="X45" s="17"/>
      <c r="Y45" s="17"/>
      <c r="Z45" s="17"/>
    </row>
    <row r="46" customFormat="false" ht="12.75" hidden="false" customHeight="false" outlineLevel="0" collapsed="false">
      <c r="A46" s="78" t="s">
        <v>59</v>
      </c>
      <c r="B46" s="40" t="str">
        <f aca="false">VLOOKUP(A46,'imp-questions'!A:H,4,FALSE())</f>
        <v>Обучение и осведомлённость</v>
      </c>
      <c r="C46" s="41" t="n">
        <f aca="false">VLOOKUP(A46,'imp-questions'!A:H,5,FALSE())</f>
        <v>1</v>
      </c>
      <c r="D46" s="42" t="str">
        <f aca="false">VLOOKUP(A46,'imp-questions'!A:H,6,FALSE())</f>
        <v>Требуете ли вы, чтобы те, кто занимается разработкой приложений, проходили обучение безопасному SDLC?</v>
      </c>
      <c r="E46" s="43" t="str">
        <f aca="false">CHAR(65+VLOOKUP(A46,'imp-questions'!A:H,8,FALSE()))</f>
        <v>B</v>
      </c>
      <c r="F46" s="44"/>
      <c r="G46" s="57" t="n">
        <f aca="true" t="array" ref="G46:G46">IFERROR(VLOOKUP(INDIRECT("RC[-1]",0),INDIRECT("Ans"&amp;INDIRECT("RC[-2]",0)&amp;"TBL"),2,FALSE()),0)</f>
        <v>0</v>
      </c>
      <c r="H46" s="45" t="n">
        <f aca="false">IFERROR(AVERAGE(G46,G53),0)</f>
        <v>0</v>
      </c>
      <c r="I46" s="79"/>
      <c r="J46" s="47" t="n">
        <f aca="false">SUM(H46,H48,H50)</f>
        <v>0</v>
      </c>
      <c r="K46" s="17"/>
      <c r="L46" s="48"/>
      <c r="M46" s="48"/>
      <c r="N46" s="48"/>
      <c r="O46" s="48"/>
      <c r="P46" s="48"/>
      <c r="Q46" s="17"/>
      <c r="R46" s="17"/>
      <c r="S46" s="17"/>
      <c r="T46" s="17"/>
      <c r="U46" s="17"/>
      <c r="V46" s="17"/>
      <c r="W46" s="17"/>
      <c r="X46" s="17"/>
      <c r="Y46" s="17"/>
      <c r="Z46" s="17"/>
    </row>
    <row r="47" customFormat="false" ht="81.3" hidden="false" customHeight="false" outlineLevel="0" collapsed="false">
      <c r="B47" s="40"/>
      <c r="C47" s="49"/>
      <c r="D47" s="50" t="str">
        <f aca="false">VLOOKUP(A46,'imp-questions'!A:H,7,FALSE())</f>
        <v>Обучение - регулярное, последовательное и доступное всем, кто участвует в жизненном цикле разработки?  
Обучение включает в себя актуальные версии OWASP Top 10 по специализации обучающихся (web, mobile, API, LLM, etc.), и такие понятия, как наименьшие привилегии, эшелонированная защита, безопасность при отказах, функциональная замкнутость, управление сессиями и эргономика? 
Участие в программе обучения требует подписания или подтверждения со стороны обучающихся? 
Программа обучения обновлялась за последние 12 месяцев?  
Обучение входит в процесс адаптации новых сотрудников?</v>
      </c>
      <c r="E47" s="51"/>
      <c r="F47" s="61"/>
      <c r="G47" s="53"/>
      <c r="H47" s="54"/>
      <c r="I47" s="79"/>
      <c r="J47" s="47"/>
      <c r="K47" s="17"/>
      <c r="L47" s="48"/>
      <c r="M47" s="48"/>
      <c r="N47" s="48"/>
      <c r="O47" s="48"/>
      <c r="P47" s="48"/>
      <c r="Q47" s="17"/>
      <c r="R47" s="17"/>
      <c r="S47" s="17"/>
      <c r="T47" s="17"/>
      <c r="U47" s="17"/>
      <c r="V47" s="17"/>
      <c r="W47" s="17"/>
      <c r="X47" s="17"/>
      <c r="Y47" s="17"/>
      <c r="Z47" s="17"/>
    </row>
    <row r="48" customFormat="false" ht="13.8" hidden="false" customHeight="false" outlineLevel="0" collapsed="false">
      <c r="A48" s="78" t="s">
        <v>60</v>
      </c>
      <c r="B48" s="40"/>
      <c r="C48" s="41" t="n">
        <f aca="false">VLOOKUP(A48,'imp-questions'!A:H,5,FALSE())</f>
        <v>2</v>
      </c>
      <c r="D48" s="42" t="str">
        <f aca="false">VLOOKUP(A48,'imp-questions'!A:H,6,FALSE())</f>
        <v>Адаптировано ли обучение под конкретные роли, такие как разработчик, тестировщик или Security Champion?</v>
      </c>
      <c r="E48" s="55" t="str">
        <f aca="false">CHAR(65+VLOOKUP(A48,'imp-questions'!A:H,8,FALSE()))</f>
        <v>D</v>
      </c>
      <c r="F48" s="56"/>
      <c r="G48" s="57" t="n">
        <f aca="true" t="array" ref="G48:G48">IFERROR(VLOOKUP(INDIRECT("RC[-1]",0),INDIRECT("Ans"&amp;INDIRECT("RC[-2]",0)&amp;"TBL"),2,FALSE()),0)</f>
        <v>0</v>
      </c>
      <c r="H48" s="57" t="n">
        <f aca="false">IFERROR(AVERAGE(G48,G55),0)</f>
        <v>0</v>
      </c>
      <c r="I48" s="80"/>
      <c r="J48" s="16"/>
      <c r="K48" s="17"/>
      <c r="L48" s="48"/>
      <c r="M48" s="48"/>
      <c r="N48" s="48"/>
      <c r="O48" s="48"/>
      <c r="P48" s="48"/>
      <c r="Q48" s="17"/>
      <c r="R48" s="17"/>
      <c r="S48" s="17"/>
      <c r="T48" s="17"/>
      <c r="U48" s="17"/>
      <c r="V48" s="17"/>
      <c r="W48" s="17"/>
      <c r="X48" s="17"/>
      <c r="Y48" s="17"/>
      <c r="Z48" s="17"/>
    </row>
    <row r="49" customFormat="false" ht="58.4" hidden="false" customHeight="false" outlineLevel="0" collapsed="false">
      <c r="B49" s="40"/>
      <c r="C49" s="49"/>
      <c r="D49" s="50" t="str">
        <f aca="false">VLOOKUP(A48,'imp-questions'!A:H,7,FALSE())</f>
        <v>Обучение включает все темы, входящие в первый уровень зрелости, а также более конкретные инструменты, методы и демонстрации?  Обучение является обязательным для всех работников, в т.ч. подрядчиков?  
Обучение включает в себя участие внутренних экспертов и обучаемых? 
Обучение включает демонстрацию инструментов и методов, разработанных своими силами? 
Вы учитываете обратную связь, чтобы улучшить и сделать более актуальным обучение в будущем?</v>
      </c>
      <c r="E49" s="51"/>
      <c r="F49" s="61"/>
      <c r="G49" s="53"/>
      <c r="H49" s="54"/>
      <c r="I49" s="80"/>
      <c r="J49" s="16"/>
      <c r="K49" s="17"/>
      <c r="L49" s="48"/>
      <c r="M49" s="48"/>
      <c r="N49" s="48"/>
      <c r="O49" s="48"/>
      <c r="P49" s="48"/>
      <c r="Q49" s="17"/>
      <c r="R49" s="17"/>
      <c r="S49" s="17"/>
      <c r="T49" s="17"/>
      <c r="U49" s="17"/>
      <c r="V49" s="17"/>
      <c r="W49" s="17"/>
      <c r="X49" s="17"/>
      <c r="Y49" s="17"/>
      <c r="Z49" s="17"/>
    </row>
    <row r="50" customFormat="false" ht="24.05" hidden="false" customHeight="false" outlineLevel="0" collapsed="false">
      <c r="A50" s="78" t="s">
        <v>61</v>
      </c>
      <c r="B50" s="40"/>
      <c r="C50" s="41" t="n">
        <f aca="false">VLOOKUP(A50,'imp-questions'!A:H,5,FALSE())</f>
        <v>3</v>
      </c>
      <c r="D50" s="42" t="str">
        <f aca="false">VLOOKUP(A50,'imp-questions'!A:H,6,FALSE())</f>
        <v>Используете ли вы систему управления обучением или её аналог для отслеживания процессов обучения и сертификации сотрудников?</v>
      </c>
      <c r="E50" s="55" t="str">
        <f aca="false">CHAR(65+VLOOKUP(A50,'imp-questions'!A:H,8,FALSE()))</f>
        <v>D</v>
      </c>
      <c r="F50" s="56"/>
      <c r="G50" s="57" t="n">
        <f aca="true" t="array" ref="G50:G50">IFERROR(VLOOKUP(INDIRECT("RC[-1]",0),INDIRECT("Ans"&amp;INDIRECT("RC[-2]",0)&amp;"TBL"),2,FALSE()),0)</f>
        <v>0</v>
      </c>
      <c r="H50" s="57" t="n">
        <f aca="false">IFERROR(AVERAGE(G50,G57),0)</f>
        <v>0</v>
      </c>
      <c r="I50" s="81"/>
      <c r="J50" s="16"/>
      <c r="K50" s="17"/>
      <c r="L50" s="48"/>
      <c r="M50" s="48"/>
      <c r="N50" s="48"/>
      <c r="O50" s="48"/>
      <c r="P50" s="48"/>
      <c r="Q50" s="17"/>
      <c r="R50" s="17"/>
      <c r="S50" s="17"/>
      <c r="T50" s="17"/>
      <c r="U50" s="17"/>
      <c r="V50" s="17"/>
      <c r="W50" s="17"/>
      <c r="X50" s="17"/>
      <c r="Y50" s="17"/>
      <c r="Z50" s="17"/>
    </row>
    <row r="51" customFormat="false" ht="46.95" hidden="false" customHeight="false" outlineLevel="0" collapsed="false">
      <c r="B51" s="40"/>
      <c r="C51" s="60"/>
      <c r="D51" s="50" t="str">
        <f aca="false">VLOOKUP(A50,'imp-questions'!A:H,7,FALSE())</f>
        <v>Система управления обучением (LMS) используется для отслеживания прохождения курсов обучения и сертификации? 
Обучение основано на внутренних стандартах, политиках и процедурах?  
Вы используете программы сертификации или учёт посещаемости для определения доступа к системам и ресурсам разработки?</v>
      </c>
      <c r="E51" s="51"/>
      <c r="F51" s="61"/>
      <c r="G51" s="53"/>
      <c r="H51" s="54"/>
      <c r="I51" s="81"/>
      <c r="J51" s="16"/>
      <c r="K51" s="17"/>
      <c r="L51" s="48"/>
      <c r="M51" s="48"/>
      <c r="N51" s="48"/>
      <c r="O51" s="48"/>
      <c r="P51" s="48"/>
      <c r="Q51" s="17"/>
      <c r="R51" s="17"/>
      <c r="S51" s="17"/>
      <c r="T51" s="17"/>
      <c r="U51" s="17"/>
      <c r="V51" s="17"/>
      <c r="W51" s="17"/>
      <c r="X51" s="17"/>
      <c r="Y51" s="17"/>
      <c r="Z51" s="17"/>
    </row>
    <row r="52" customFormat="false" ht="13.8" hidden="false" customHeight="false" outlineLevel="0" collapsed="false">
      <c r="B52" s="62"/>
      <c r="C52" s="63"/>
      <c r="D52" s="63"/>
      <c r="E52" s="63"/>
      <c r="F52" s="63"/>
      <c r="G52" s="63"/>
      <c r="H52" s="63"/>
      <c r="I52" s="64"/>
      <c r="J52" s="59"/>
      <c r="K52" s="17"/>
      <c r="L52" s="48"/>
      <c r="M52" s="48"/>
      <c r="N52" s="48"/>
      <c r="O52" s="48"/>
      <c r="P52" s="48"/>
      <c r="Q52" s="17"/>
      <c r="R52" s="17"/>
      <c r="S52" s="17"/>
      <c r="T52" s="17"/>
      <c r="U52" s="17"/>
      <c r="V52" s="17"/>
      <c r="W52" s="17"/>
      <c r="X52" s="17"/>
      <c r="Y52" s="17"/>
      <c r="Z52" s="17"/>
    </row>
    <row r="53" customFormat="false" ht="13.8" hidden="false" customHeight="false" outlineLevel="0" collapsed="false">
      <c r="A53" s="78" t="s">
        <v>62</v>
      </c>
      <c r="B53" s="40" t="str">
        <f aca="false">VLOOKUP(A53,'imp-questions'!A:H,4,FALSE())</f>
        <v>Организация и культура</v>
      </c>
      <c r="C53" s="41" t="n">
        <f aca="false">VLOOKUP(A53,'imp-questions'!A:H,5,FALSE())</f>
        <v>1</v>
      </c>
      <c r="D53" s="42" t="str">
        <f aca="false">VLOOKUP(A53,'imp-questions'!A:H,6,FALSE())</f>
        <v>Определили ли вы ответственного за безопасность (Security Champion) в каждой команде разработки?</v>
      </c>
      <c r="E53" s="43" t="str">
        <f aca="false">CHAR(65+VLOOKUP(A53,'imp-questions'!A:H,8,FALSE()))</f>
        <v>W</v>
      </c>
      <c r="F53" s="44"/>
      <c r="G53" s="57" t="n">
        <f aca="true" t="array" ref="G53:G53">IFERROR(VLOOKUP(INDIRECT("RC[-1]",0),INDIRECT("Ans"&amp;INDIRECT("RC[-2]",0)&amp;"TBL"),2,FALSE()),0)</f>
        <v>0</v>
      </c>
      <c r="H53" s="57"/>
      <c r="I53" s="46"/>
      <c r="J53" s="59"/>
      <c r="K53" s="17"/>
      <c r="L53" s="48"/>
      <c r="M53" s="48"/>
      <c r="N53" s="48"/>
      <c r="O53" s="48"/>
      <c r="P53" s="48"/>
      <c r="Q53" s="17"/>
      <c r="R53" s="17"/>
      <c r="S53" s="17"/>
      <c r="T53" s="17"/>
      <c r="U53" s="17"/>
      <c r="V53" s="17"/>
      <c r="W53" s="17"/>
      <c r="X53" s="17"/>
      <c r="Y53" s="17"/>
      <c r="Z53" s="17"/>
    </row>
    <row r="54" customFormat="false" ht="46.95" hidden="false" customHeight="false" outlineLevel="0" collapsed="false">
      <c r="B54" s="40"/>
      <c r="C54" s="49"/>
      <c r="D54" s="50" t="str">
        <f aca="false">VLOOKUP(A53,'imp-questions'!A:H,7,FALSE())</f>
        <v>Security Champion проходят соответствующее обучение?  
Команды безопасности приложений и разработчики периодически получают от Security Champion информацию об общем состоянии инициатив в области безопасности и исправлении уязвимостей?  
Security Champion анализирует результаты внешнего тестирования перед добавлением задач в бэклог приложений?</v>
      </c>
      <c r="E54" s="65"/>
      <c r="F54" s="61"/>
      <c r="G54" s="53"/>
      <c r="H54" s="54"/>
      <c r="I54" s="46"/>
      <c r="J54" s="59"/>
      <c r="K54" s="17"/>
      <c r="L54" s="48"/>
      <c r="M54" s="48"/>
      <c r="N54" s="48"/>
      <c r="O54" s="48"/>
      <c r="P54" s="48"/>
      <c r="Q54" s="17"/>
      <c r="R54" s="17"/>
      <c r="S54" s="17"/>
      <c r="T54" s="17"/>
      <c r="U54" s="17"/>
      <c r="V54" s="17"/>
      <c r="W54" s="17"/>
      <c r="X54" s="17"/>
      <c r="Y54" s="17"/>
      <c r="Z54" s="17"/>
    </row>
    <row r="55" customFormat="false" ht="24.05" hidden="false" customHeight="false" outlineLevel="0" collapsed="false">
      <c r="A55" s="78" t="s">
        <v>63</v>
      </c>
      <c r="B55" s="40"/>
      <c r="C55" s="41" t="n">
        <f aca="false">VLOOKUP(A55,'imp-questions'!A:H,5,FALSE())</f>
        <v>2</v>
      </c>
      <c r="D55" s="42" t="str">
        <f aca="false">VLOOKUP(A55,'imp-questions'!A:H,6,FALSE())</f>
        <v>Есть ли в организации центр передового опыта по безопасности приложений (Secure Software Center of Excellence, SSCE)?</v>
      </c>
      <c r="E55" s="43" t="str">
        <f aca="false">CHAR(65+VLOOKUP(A55,'imp-questions'!A:H,8,FALSE()))</f>
        <v>F</v>
      </c>
      <c r="F55" s="56"/>
      <c r="G55" s="57" t="n">
        <f aca="true" t="array" ref="G55:G55">IFERROR(VLOOKUP(INDIRECT("RC[-1]",0),INDIRECT("Ans"&amp;INDIRECT("RC[-2]",0)&amp;"TBL"),2,FALSE()),0)</f>
        <v>0</v>
      </c>
      <c r="H55" s="57"/>
      <c r="I55" s="58"/>
      <c r="J55" s="59"/>
      <c r="K55" s="17"/>
      <c r="L55" s="48"/>
      <c r="M55" s="48"/>
      <c r="N55" s="48"/>
      <c r="O55" s="48"/>
      <c r="P55" s="48"/>
      <c r="Q55" s="17"/>
      <c r="R55" s="17"/>
      <c r="S55" s="17"/>
      <c r="T55" s="17"/>
      <c r="U55" s="17"/>
      <c r="V55" s="17"/>
      <c r="W55" s="17"/>
      <c r="X55" s="17"/>
      <c r="Y55" s="17"/>
      <c r="Z55" s="17"/>
    </row>
    <row r="56" customFormat="false" ht="58.4" hidden="false" customHeight="false" outlineLevel="0" collapsed="false">
      <c r="B56" s="40"/>
      <c r="C56" s="49"/>
      <c r="D56" s="50" t="str">
        <f aca="false">VLOOKUP(A55,'imp-questions'!A:H,7,FALSE())</f>
        <v>У SSCE есть устав, определяющий его роль в организации?  
Команды разработки анализируют все значимые архитектурные изменения с помощью SSCE? 
SSCE публикует стандарты и руководства SDLC, связанные с безопасностью приложений? 
Продуктовые Security Champion отвечают за продвижение использования конкретных инструментов безопасности в командах?</v>
      </c>
      <c r="E56" s="51"/>
      <c r="F56" s="61"/>
      <c r="G56" s="53"/>
      <c r="H56" s="54"/>
      <c r="I56" s="58"/>
      <c r="J56" s="59"/>
      <c r="K56" s="17"/>
      <c r="L56" s="48"/>
      <c r="M56" s="48"/>
      <c r="N56" s="48"/>
      <c r="O56" s="48"/>
      <c r="P56" s="48"/>
      <c r="Q56" s="17"/>
      <c r="R56" s="17"/>
      <c r="S56" s="17"/>
      <c r="T56" s="17"/>
      <c r="U56" s="17"/>
      <c r="V56" s="17"/>
      <c r="W56" s="17"/>
      <c r="X56" s="17"/>
      <c r="Y56" s="17"/>
      <c r="Z56" s="17"/>
    </row>
    <row r="57" customFormat="false" ht="24.05" hidden="false" customHeight="false" outlineLevel="0" collapsed="false">
      <c r="A57" s="78" t="s">
        <v>64</v>
      </c>
      <c r="B57" s="40"/>
      <c r="C57" s="41" t="n">
        <f aca="false">VLOOKUP(A57,'imp-questions'!A:H,5,FALSE())</f>
        <v>3</v>
      </c>
      <c r="D57" s="42" t="str">
        <f aca="false">VLOOKUP(A57,'imp-questions'!A:H,6,FALSE())</f>
        <v>Существует ли единый портал, на котором разработчики и эксперты по безопасности приложений из разных команд и бизнес-подразделений могут общаться и обмениваться информацией?</v>
      </c>
      <c r="E57" s="43" t="str">
        <f aca="false">CHAR(65+VLOOKUP(A57,'imp-questions'!A:H,8,FALSE()))</f>
        <v>F</v>
      </c>
      <c r="F57" s="56"/>
      <c r="G57" s="57" t="n">
        <f aca="true" t="array" ref="G57:G57">IFERROR(VLOOKUP(INDIRECT("RC[-1]",0),INDIRECT("Ans"&amp;INDIRECT("RC[-2]",0)&amp;"TBL"),2,FALSE()),0)</f>
        <v>0</v>
      </c>
      <c r="H57" s="57"/>
      <c r="I57" s="58"/>
      <c r="J57" s="59"/>
      <c r="K57" s="17"/>
      <c r="L57" s="48"/>
      <c r="M57" s="48"/>
      <c r="N57" s="48"/>
      <c r="O57" s="48"/>
      <c r="P57" s="48"/>
      <c r="Q57" s="17"/>
      <c r="R57" s="17"/>
      <c r="S57" s="17"/>
      <c r="T57" s="17"/>
      <c r="U57" s="17"/>
      <c r="V57" s="17"/>
      <c r="W57" s="17"/>
      <c r="X57" s="17"/>
      <c r="Y57" s="17"/>
      <c r="Z57" s="17"/>
    </row>
    <row r="58" customFormat="false" ht="81.3" hidden="false" customHeight="false" outlineLevel="0" collapsed="false">
      <c r="B58" s="40"/>
      <c r="C58" s="60"/>
      <c r="D58" s="50" t="str">
        <f aca="false">VLOOKUP(A57,'imp-questions'!A:H,7,FALSE())</f>
        <v>Организация поощряет использование единого портала различными командами и бизнес-подразделениями? 
Портал используется для получения своевременной информации, такой как уведомления об инцидентах безопасности, обновления инструментов, изменения архитектурных стандартов и другие связанные с этим объявления? 
Портал хорошо известен разработчикам и архитекторам как централизованное хранилище информации о безопасности приложений, специфичной для организации? 
Все материалы считаются постоянными и доступны для поиска?  
Портал предоставляет доступ к метрикам безопасности конкретного приложения?</v>
      </c>
      <c r="E58" s="51"/>
      <c r="F58" s="61"/>
      <c r="G58" s="53"/>
      <c r="H58" s="54"/>
      <c r="I58" s="58"/>
      <c r="J58" s="59"/>
      <c r="K58" s="17"/>
      <c r="L58" s="48"/>
      <c r="M58" s="48"/>
      <c r="N58" s="48"/>
      <c r="O58" s="48"/>
      <c r="P58" s="48"/>
      <c r="Q58" s="17"/>
      <c r="R58" s="17"/>
      <c r="S58" s="17"/>
      <c r="T58" s="17"/>
      <c r="U58" s="17"/>
      <c r="V58" s="17"/>
      <c r="W58" s="17"/>
      <c r="X58" s="17"/>
      <c r="Y58" s="17"/>
      <c r="Z58" s="17"/>
    </row>
    <row r="59" customFormat="false" ht="13.8" hidden="false" customHeight="true" outlineLevel="0" collapsed="false">
      <c r="B59" s="82" t="s">
        <v>65</v>
      </c>
      <c r="C59" s="82"/>
      <c r="D59" s="82"/>
      <c r="E59" s="82"/>
      <c r="F59" s="82"/>
      <c r="G59" s="82"/>
      <c r="H59" s="82"/>
      <c r="I59" s="82"/>
      <c r="J59" s="82"/>
      <c r="K59" s="17"/>
      <c r="L59" s="48"/>
      <c r="M59" s="48"/>
      <c r="N59" s="48"/>
      <c r="O59" s="48"/>
      <c r="P59" s="48"/>
      <c r="Q59" s="17"/>
      <c r="R59" s="17"/>
      <c r="S59" s="17"/>
      <c r="T59" s="17"/>
      <c r="U59" s="17"/>
      <c r="V59" s="17"/>
      <c r="W59" s="17"/>
      <c r="X59" s="17"/>
      <c r="Y59" s="17"/>
      <c r="Z59" s="17"/>
    </row>
    <row r="60" customFormat="false" ht="13.8" hidden="false" customHeight="true" outlineLevel="0" collapsed="false">
      <c r="B60" s="83" t="s">
        <v>66</v>
      </c>
      <c r="C60" s="83"/>
      <c r="D60" s="83"/>
      <c r="E60" s="84"/>
      <c r="F60" s="83" t="s">
        <v>42</v>
      </c>
      <c r="G60" s="83"/>
      <c r="H60" s="83"/>
      <c r="I60" s="83" t="s">
        <v>43</v>
      </c>
      <c r="J60" s="83" t="s">
        <v>44</v>
      </c>
      <c r="K60" s="17"/>
      <c r="L60" s="48"/>
      <c r="M60" s="48"/>
      <c r="N60" s="48"/>
      <c r="O60" s="48"/>
      <c r="P60" s="48"/>
      <c r="Q60" s="17"/>
      <c r="R60" s="17"/>
      <c r="S60" s="17"/>
      <c r="T60" s="17"/>
      <c r="U60" s="17"/>
      <c r="V60" s="17"/>
      <c r="W60" s="17"/>
      <c r="X60" s="17"/>
      <c r="Y60" s="17"/>
      <c r="Z60" s="17"/>
    </row>
    <row r="61" customFormat="false" ht="24.05" hidden="false" customHeight="false" outlineLevel="0" collapsed="false">
      <c r="A61" s="78" t="s">
        <v>67</v>
      </c>
      <c r="B61" s="85" t="str">
        <f aca="false">VLOOKUP(A61,'imp-questions'!A:H,4,FALSE())</f>
        <v>Профиль риска приложения</v>
      </c>
      <c r="C61" s="86" t="n">
        <f aca="false">VLOOKUP(A61,'imp-questions'!A:H,5,FALSE())</f>
        <v>1</v>
      </c>
      <c r="D61" s="42" t="str">
        <f aca="false">VLOOKUP(A61,'imp-questions'!A:H,6,FALSE())</f>
        <v>Классифицируете ли вы приложения по степени бизнес-риска на основе простого и заранее определенного набора вопросов?</v>
      </c>
      <c r="E61" s="43" t="str">
        <f aca="false">CHAR(65+VLOOKUP(A61,'imp-questions'!A:H,8,FALSE()))</f>
        <v>B</v>
      </c>
      <c r="F61" s="87"/>
      <c r="G61" s="57" t="n">
        <f aca="true" t="array" ref="G61:G61">IFERROR(VLOOKUP(INDIRECT("RC[-1]",0),INDIRECT("Ans"&amp;INDIRECT("RC[-2]",0)&amp;"TBL"),2,FALSE()),0)</f>
        <v>0</v>
      </c>
      <c r="H61" s="45" t="n">
        <f aca="false">IFERROR(AVERAGE(G61,G68),0)</f>
        <v>0</v>
      </c>
      <c r="I61" s="79"/>
      <c r="J61" s="88" t="n">
        <f aca="false">SUM(H61,H63,H65)</f>
        <v>0</v>
      </c>
      <c r="K61" s="17"/>
      <c r="L61" s="48"/>
      <c r="M61" s="48"/>
      <c r="N61" s="48"/>
      <c r="O61" s="48"/>
      <c r="P61" s="48"/>
      <c r="Q61" s="17"/>
      <c r="R61" s="17"/>
      <c r="S61" s="17"/>
      <c r="T61" s="17"/>
      <c r="U61" s="17"/>
      <c r="V61" s="17"/>
      <c r="W61" s="17"/>
      <c r="X61" s="17"/>
      <c r="Y61" s="17"/>
      <c r="Z61" s="17"/>
    </row>
    <row r="62" customFormat="false" ht="46.95" hidden="false" customHeight="false" outlineLevel="0" collapsed="false">
      <c r="B62" s="85"/>
      <c r="C62" s="49"/>
      <c r="D62" s="50" t="str">
        <f aca="false">VLOOKUP(A61,'imp-questions'!A:H,7,FALSE())</f>
        <v>Существует утверждённая классификация рисков? 
Команда разработки понимает назначение этой классификации?  Классификация рисков охватывает критичные аспекты бизнес-рисков, с которыми сталкивается организация? 
В организации ведётся реестр рисков для используемых приложений?</v>
      </c>
      <c r="E62" s="51"/>
      <c r="F62" s="89"/>
      <c r="G62" s="53"/>
      <c r="H62" s="54"/>
      <c r="I62" s="79"/>
      <c r="J62" s="88"/>
      <c r="K62" s="17"/>
      <c r="L62" s="48"/>
      <c r="M62" s="48"/>
      <c r="N62" s="48"/>
      <c r="O62" s="48"/>
      <c r="P62" s="48"/>
      <c r="Q62" s="17"/>
      <c r="R62" s="17"/>
      <c r="S62" s="17"/>
      <c r="T62" s="17"/>
      <c r="U62" s="17"/>
      <c r="V62" s="17"/>
      <c r="W62" s="17"/>
      <c r="X62" s="17"/>
      <c r="Y62" s="17"/>
      <c r="Z62" s="17"/>
    </row>
    <row r="63" customFormat="false" ht="24.05" hidden="false" customHeight="false" outlineLevel="0" collapsed="false">
      <c r="A63" s="78" t="s">
        <v>68</v>
      </c>
      <c r="B63" s="85"/>
      <c r="C63" s="86" t="n">
        <f aca="false">VLOOKUP(A63,'imp-questions'!A:H,5,FALSE())</f>
        <v>2</v>
      </c>
      <c r="D63" s="42" t="str">
        <f aca="false">VLOOKUP(A63,'imp-questions'!A:H,6,FALSE())</f>
        <v>Используете ли вы централизованные и количественно выраженные профили риска приложений для оценки бизнес-рисков?</v>
      </c>
      <c r="E63" s="43" t="str">
        <f aca="false">CHAR(65+VLOOKUP(A63,'imp-questions'!A:H,8,FALSE()))</f>
        <v>A</v>
      </c>
      <c r="F63" s="87"/>
      <c r="G63" s="57" t="n">
        <f aca="true" t="array" ref="G63:G63">IFERROR(VLOOKUP(INDIRECT("RC[-1]",0),INDIRECT("Ans"&amp;INDIRECT("RC[-2]",0)&amp;"TBL"),2,FALSE()),0)</f>
        <v>0</v>
      </c>
      <c r="H63" s="45" t="n">
        <f aca="false">IFERROR(AVERAGE(G63,G70),0)</f>
        <v>0</v>
      </c>
      <c r="I63" s="80"/>
      <c r="J63" s="16"/>
      <c r="K63" s="17"/>
      <c r="L63" s="48"/>
      <c r="M63" s="48"/>
      <c r="N63" s="48"/>
      <c r="O63" s="48"/>
      <c r="P63" s="48"/>
      <c r="Q63" s="17"/>
      <c r="R63" s="17"/>
      <c r="S63" s="17"/>
      <c r="T63" s="17"/>
      <c r="U63" s="17"/>
      <c r="V63" s="17"/>
      <c r="W63" s="17"/>
      <c r="X63" s="17"/>
      <c r="Y63" s="17"/>
      <c r="Z63" s="17"/>
    </row>
    <row r="64" customFormat="false" ht="46.95" hidden="false" customHeight="false" outlineLevel="0" collapsed="false">
      <c r="B64" s="85"/>
      <c r="C64" s="49"/>
      <c r="D64" s="50" t="str">
        <f aca="false">VLOOKUP(A63,'imp-questions'!A:H,7,FALSE())</f>
        <v>Профиль риска приложения соответствует стандарту управления киберрисками?  
Профиль риска приложения включает оценку воздействия на безопасность в целом и защиту информации в частности? 
Качество оценки профиля риска подтверждается вручную и/или автоматически? 
Профили риска приложений хранятся в централизованном реестре?</v>
      </c>
      <c r="E64" s="51"/>
      <c r="F64" s="74"/>
      <c r="G64" s="75"/>
      <c r="H64" s="54"/>
      <c r="I64" s="80"/>
      <c r="J64" s="16"/>
      <c r="K64" s="17"/>
      <c r="L64" s="48"/>
      <c r="M64" s="48"/>
      <c r="N64" s="48"/>
      <c r="O64" s="48"/>
      <c r="P64" s="48"/>
      <c r="Q64" s="17"/>
      <c r="R64" s="17"/>
      <c r="S64" s="17"/>
      <c r="T64" s="17"/>
      <c r="U64" s="17"/>
      <c r="V64" s="17"/>
      <c r="W64" s="17"/>
      <c r="X64" s="17"/>
      <c r="Y64" s="17"/>
      <c r="Z64" s="17"/>
    </row>
    <row r="65" customFormat="false" ht="13.8" hidden="false" customHeight="false" outlineLevel="0" collapsed="false">
      <c r="A65" s="78" t="s">
        <v>69</v>
      </c>
      <c r="B65" s="85"/>
      <c r="C65" s="86" t="n">
        <f aca="false">VLOOKUP(A65,'imp-questions'!A:H,5,FALSE())</f>
        <v>3</v>
      </c>
      <c r="D65" s="42" t="str">
        <f aca="false">VLOOKUP(A65,'imp-questions'!A:H,6,FALSE())</f>
        <v>Регулярно ли вы пересматриваете и обновляете профили риска для своих приложений?</v>
      </c>
      <c r="E65" s="43" t="str">
        <f aca="false">CHAR(65+VLOOKUP(A65,'imp-questions'!A:H,8,FALSE()))</f>
        <v>R</v>
      </c>
      <c r="F65" s="87"/>
      <c r="G65" s="72" t="n">
        <f aca="true" t="array" ref="G65:G65">IFERROR(VLOOKUP(INDIRECT("RC[-1]",0),INDIRECT("Ans"&amp;INDIRECT("RC[-2]",0)&amp;"TBL"),2,FALSE()),0)</f>
        <v>0</v>
      </c>
      <c r="H65" s="45" t="n">
        <f aca="false">IFERROR(AVERAGE(G65,G72),0)</f>
        <v>0</v>
      </c>
      <c r="I65" s="81"/>
      <c r="J65" s="16"/>
      <c r="K65" s="17"/>
      <c r="L65" s="48"/>
      <c r="M65" s="48"/>
      <c r="N65" s="48"/>
      <c r="O65" s="48"/>
      <c r="P65" s="48"/>
      <c r="Q65" s="17"/>
      <c r="R65" s="17"/>
      <c r="S65" s="17"/>
      <c r="T65" s="17"/>
      <c r="U65" s="17"/>
      <c r="V65" s="17"/>
      <c r="W65" s="17"/>
      <c r="X65" s="17"/>
      <c r="Y65" s="17"/>
      <c r="Z65" s="17"/>
    </row>
    <row r="66" customFormat="false" ht="23.6" hidden="false" customHeight="false" outlineLevel="0" collapsed="false">
      <c r="B66" s="85"/>
      <c r="C66" s="60"/>
      <c r="D66" s="50" t="str">
        <f aca="false">VLOOKUP(A65,'imp-questions'!A:H,7,FALSE())</f>
        <v>Стандарт управления киберрисками учитывает историю обратной связи  для улучшения методов оценки рисков? 
Значимые изменения в приложении или бизнес-контексте приводят к пересмотру соответствующих профилей риска?</v>
      </c>
      <c r="E66" s="51"/>
      <c r="F66" s="74"/>
      <c r="G66" s="75"/>
      <c r="H66" s="54"/>
      <c r="I66" s="81"/>
      <c r="J66" s="16"/>
      <c r="K66" s="17"/>
      <c r="L66" s="48"/>
      <c r="M66" s="48"/>
      <c r="N66" s="48"/>
      <c r="O66" s="48"/>
      <c r="P66" s="48"/>
      <c r="Q66" s="17"/>
      <c r="R66" s="17"/>
      <c r="S66" s="17"/>
      <c r="T66" s="17"/>
      <c r="U66" s="17"/>
      <c r="V66" s="17"/>
      <c r="W66" s="17"/>
      <c r="X66" s="17"/>
      <c r="Y66" s="17"/>
      <c r="Z66" s="17"/>
    </row>
    <row r="67" customFormat="false" ht="13.8" hidden="false" customHeight="false" outlineLevel="0" collapsed="false">
      <c r="B67" s="62"/>
      <c r="C67" s="63"/>
      <c r="D67" s="63"/>
      <c r="E67" s="63"/>
      <c r="F67" s="63"/>
      <c r="G67" s="63"/>
      <c r="H67" s="63"/>
      <c r="I67" s="64"/>
      <c r="J67" s="59"/>
      <c r="K67" s="17"/>
      <c r="L67" s="48"/>
      <c r="M67" s="48"/>
      <c r="N67" s="48"/>
      <c r="O67" s="48"/>
      <c r="P67" s="48"/>
      <c r="Q67" s="17"/>
      <c r="R67" s="17"/>
      <c r="S67" s="17"/>
      <c r="T67" s="17"/>
      <c r="U67" s="17"/>
      <c r="V67" s="17"/>
      <c r="W67" s="17"/>
      <c r="X67" s="17"/>
      <c r="Y67" s="17"/>
      <c r="Z67" s="17"/>
    </row>
    <row r="68" customFormat="false" ht="24.05" hidden="false" customHeight="false" outlineLevel="0" collapsed="false">
      <c r="A68" s="78" t="s">
        <v>70</v>
      </c>
      <c r="B68" s="85" t="str">
        <f aca="false">VLOOKUP(A68,'imp-questions'!A:H,4,FALSE())</f>
        <v>Моделирование угроз</v>
      </c>
      <c r="C68" s="86" t="n">
        <f aca="false">VLOOKUP(A68,'imp-questions'!A:H,5,FALSE())</f>
        <v>1</v>
      </c>
      <c r="D68" s="42" t="str">
        <f aca="false">VLOOKUP(A68,'imp-questions'!A:H,6,FALSE())</f>
        <v>Выявляете ли вы недостатки архитектурного проектирования и устраняете ли их с помощью моделирования угроз?</v>
      </c>
      <c r="E68" s="43" t="str">
        <f aca="false">CHAR(65+VLOOKUP(A68,'imp-questions'!A:H,8,FALSE()))</f>
        <v>B</v>
      </c>
      <c r="F68" s="87"/>
      <c r="G68" s="57" t="n">
        <f aca="true" t="array" ref="G68:G68">IFERROR(VLOOKUP(INDIRECT("RC[-1]",0),INDIRECT("Ans"&amp;INDIRECT("RC[-2]",0)&amp;"TBL"),2,FALSE()),0)</f>
        <v>0</v>
      </c>
      <c r="H68" s="57"/>
      <c r="I68" s="79"/>
      <c r="J68" s="59"/>
      <c r="K68" s="17"/>
      <c r="L68" s="48"/>
      <c r="M68" s="48"/>
      <c r="N68" s="48"/>
      <c r="O68" s="48"/>
      <c r="P68" s="48"/>
      <c r="Q68" s="17"/>
      <c r="R68" s="17"/>
      <c r="S68" s="17"/>
      <c r="T68" s="17"/>
      <c r="U68" s="17"/>
      <c r="V68" s="17"/>
      <c r="W68" s="17"/>
      <c r="X68" s="17"/>
      <c r="Y68" s="17"/>
      <c r="Z68" s="17"/>
    </row>
    <row r="69" customFormat="false" ht="35.5" hidden="false" customHeight="false" outlineLevel="0" collapsed="false">
      <c r="B69" s="85"/>
      <c r="C69" s="49"/>
      <c r="D69" s="50" t="str">
        <f aca="false">VLOOKUP(A68,'imp-questions'!A:H,7,FALSE())</f>
        <v>Вы проводите моделирование угроз для приложений с высоким уровнем риска?
Вы используете простые чек-листы угроз, такие как STRIDE/DREAD?
Вы сохраняете результаты модели угроз для последующего использования?</v>
      </c>
      <c r="E69" s="51"/>
      <c r="F69" s="74"/>
      <c r="G69" s="75"/>
      <c r="H69" s="76"/>
      <c r="I69" s="79"/>
      <c r="J69" s="59"/>
      <c r="K69" s="17"/>
      <c r="L69" s="48"/>
      <c r="M69" s="48"/>
      <c r="N69" s="48"/>
      <c r="O69" s="48"/>
      <c r="P69" s="48"/>
      <c r="Q69" s="17"/>
      <c r="R69" s="17"/>
      <c r="S69" s="17"/>
      <c r="T69" s="17"/>
      <c r="U69" s="17"/>
      <c r="V69" s="17"/>
      <c r="W69" s="17"/>
      <c r="X69" s="17"/>
      <c r="Y69" s="17"/>
      <c r="Z69" s="17"/>
    </row>
    <row r="70" customFormat="false" ht="13.8" hidden="false" customHeight="false" outlineLevel="0" collapsed="false">
      <c r="A70" s="78" t="s">
        <v>71</v>
      </c>
      <c r="B70" s="85"/>
      <c r="C70" s="86" t="n">
        <f aca="false">VLOOKUP(A70,'imp-questions'!A:H,5,FALSE())</f>
        <v>2</v>
      </c>
      <c r="D70" s="42" t="str">
        <f aca="false">VLOOKUP(A70,'imp-questions'!A:H,6,FALSE())</f>
        <v>Используете ли вы стандартную методологию, при оценке уровня риска приложений?</v>
      </c>
      <c r="E70" s="43" t="str">
        <f aca="false">CHAR(65+VLOOKUP(A70,'imp-questions'!A:H,8,FALSE()))</f>
        <v>A</v>
      </c>
      <c r="F70" s="87"/>
      <c r="G70" s="57" t="n">
        <f aca="true" t="array" ref="G70:G70">IFERROR(VLOOKUP(INDIRECT("RC[-1]",0),INDIRECT("Ans"&amp;INDIRECT("RC[-2]",0)&amp;"TBL"),2,FALSE()),0)</f>
        <v>0</v>
      </c>
      <c r="H70" s="57"/>
      <c r="I70" s="79"/>
      <c r="J70" s="59"/>
      <c r="K70" s="17"/>
      <c r="L70" s="48"/>
      <c r="M70" s="48"/>
      <c r="N70" s="48"/>
      <c r="O70" s="48"/>
      <c r="P70" s="48"/>
      <c r="Q70" s="17"/>
      <c r="R70" s="17"/>
      <c r="S70" s="17"/>
      <c r="T70" s="17"/>
      <c r="U70" s="17"/>
      <c r="V70" s="17"/>
      <c r="W70" s="17"/>
      <c r="X70" s="17"/>
      <c r="Y70" s="17"/>
      <c r="Z70" s="17"/>
    </row>
    <row r="71" customFormat="false" ht="69.85" hidden="false" customHeight="false" outlineLevel="0" collapsed="false">
      <c r="B71" s="85"/>
      <c r="C71" s="49"/>
      <c r="D71" s="50" t="str">
        <f aca="false">VLOOKUP(A70,'imp-questions'!A:H,7,FALSE())</f>
        <v>Вы обучаете своих архитекторов, Security Champion и других заинтересованных лиц практическому моделированию угроз?  
Методология моделирования угроз включает в себя, по крайней мере, создание диаграмм моделей, идентификацию и приоритизацию угроз, устранение недостатков проектирования и проверку артефактов модели (активы, угрозы, меры защиты)? 
Изменения в приложении или бизнес-контексте инициируют пересмотр соответствующих моделей угроз? 
Артефакты моделирования угроз фиксируются с помощью инструментов, доступных командам разработки?</v>
      </c>
      <c r="E71" s="51"/>
      <c r="F71" s="74"/>
      <c r="G71" s="75"/>
      <c r="H71" s="76"/>
      <c r="I71" s="79"/>
      <c r="J71" s="59"/>
      <c r="K71" s="17"/>
      <c r="L71" s="48"/>
      <c r="M71" s="48"/>
      <c r="N71" s="48"/>
      <c r="O71" s="48"/>
      <c r="P71" s="48"/>
      <c r="Q71" s="17"/>
      <c r="R71" s="17"/>
      <c r="S71" s="17"/>
      <c r="T71" s="17"/>
      <c r="U71" s="17"/>
      <c r="V71" s="17"/>
      <c r="W71" s="17"/>
      <c r="X71" s="17"/>
      <c r="Y71" s="17"/>
      <c r="Z71" s="17"/>
    </row>
    <row r="72" customFormat="false" ht="13.8" hidden="false" customHeight="false" outlineLevel="0" collapsed="false">
      <c r="A72" s="78" t="s">
        <v>72</v>
      </c>
      <c r="B72" s="85"/>
      <c r="C72" s="86" t="n">
        <f aca="false">VLOOKUP(A72,'imp-questions'!A:H,5,FALSE())</f>
        <v>3</v>
      </c>
      <c r="D72" s="42" t="str">
        <f aca="false">VLOOKUP(A72,'imp-questions'!A:H,6,FALSE())</f>
        <v>Регулярно ли вы пересматриваете и обновляете методологию моделирования угроз для своих приложений?</v>
      </c>
      <c r="E72" s="43" t="str">
        <f aca="false">CHAR(65+VLOOKUP(A72,'imp-questions'!A:H,8,FALSE()))</f>
        <v>P</v>
      </c>
      <c r="F72" s="71"/>
      <c r="G72" s="57" t="n">
        <f aca="true" t="array" ref="G72:G72">IFERROR(VLOOKUP(INDIRECT("RC[-1]",0),INDIRECT("Ans"&amp;INDIRECT("RC[-2]",0)&amp;"TBL"),2,FALSE()),0)</f>
        <v>0</v>
      </c>
      <c r="H72" s="57"/>
      <c r="I72" s="79"/>
      <c r="J72" s="59"/>
      <c r="K72" s="17"/>
      <c r="L72" s="48"/>
      <c r="M72" s="48"/>
      <c r="N72" s="48"/>
      <c r="O72" s="48"/>
      <c r="P72" s="48"/>
      <c r="Q72" s="17"/>
      <c r="R72" s="17"/>
      <c r="S72" s="17"/>
      <c r="T72" s="17"/>
      <c r="U72" s="17"/>
      <c r="V72" s="17"/>
      <c r="W72" s="17"/>
      <c r="X72" s="17"/>
      <c r="Y72" s="17"/>
      <c r="Z72" s="17"/>
    </row>
    <row r="73" customFormat="false" ht="46.95" hidden="false" customHeight="false" outlineLevel="0" collapsed="false">
      <c r="B73" s="85"/>
      <c r="C73" s="60"/>
      <c r="D73" s="50" t="str">
        <f aca="false">VLOOKUP(A72,'imp-questions'!A:H,7,FALSE())</f>
        <v>Методология моделирования угроз учитывает историю обратной связи для её улучшения?  
Вы регулярно (например, раз в год) пересматриваете существующие модели, чтобы убедиться в отсутствии новых угроз, актуальных для ваших приложений? 
Вы автоматизируете процесс моделирования угроз с помощью соответствующих инструментов?</v>
      </c>
      <c r="E73" s="51"/>
      <c r="F73" s="74"/>
      <c r="G73" s="75"/>
      <c r="H73" s="76"/>
      <c r="I73" s="79"/>
      <c r="J73" s="59"/>
      <c r="K73" s="17"/>
      <c r="L73" s="48"/>
      <c r="M73" s="48"/>
      <c r="N73" s="48"/>
      <c r="O73" s="48"/>
      <c r="P73" s="48"/>
      <c r="Q73" s="17"/>
      <c r="R73" s="17"/>
      <c r="S73" s="17"/>
      <c r="T73" s="17"/>
      <c r="U73" s="17"/>
      <c r="V73" s="17"/>
      <c r="W73" s="17"/>
      <c r="X73" s="17"/>
      <c r="Y73" s="17"/>
      <c r="Z73" s="17"/>
    </row>
    <row r="74" customFormat="false" ht="13.8" hidden="false" customHeight="true" outlineLevel="0" collapsed="false">
      <c r="B74" s="90" t="s">
        <v>73</v>
      </c>
      <c r="C74" s="90"/>
      <c r="D74" s="90"/>
      <c r="E74" s="91"/>
      <c r="F74" s="90" t="s">
        <v>42</v>
      </c>
      <c r="G74" s="90"/>
      <c r="H74" s="90"/>
      <c r="I74" s="83" t="s">
        <v>43</v>
      </c>
      <c r="J74" s="83" t="s">
        <v>44</v>
      </c>
      <c r="K74" s="17"/>
      <c r="L74" s="48"/>
      <c r="M74" s="48"/>
      <c r="N74" s="48"/>
      <c r="O74" s="48"/>
      <c r="P74" s="48"/>
      <c r="Q74" s="17"/>
      <c r="R74" s="17"/>
      <c r="S74" s="17"/>
      <c r="T74" s="17"/>
      <c r="U74" s="17"/>
      <c r="V74" s="17"/>
      <c r="W74" s="17"/>
      <c r="X74" s="17"/>
      <c r="Y74" s="17"/>
      <c r="Z74" s="17"/>
    </row>
    <row r="75" customFormat="false" ht="12.75" hidden="false" customHeight="false" outlineLevel="0" collapsed="false">
      <c r="A75" s="78" t="s">
        <v>74</v>
      </c>
      <c r="B75" s="85" t="str">
        <f aca="false">VLOOKUP(A75,'imp-questions'!A:H,4,FALSE())</f>
        <v>Требования к ПО</v>
      </c>
      <c r="C75" s="86" t="n">
        <f aca="false">VLOOKUP(A75,'imp-questions'!A:H,5,FALSE())</f>
        <v>1</v>
      </c>
      <c r="D75" s="42" t="str">
        <f aca="false">VLOOKUP(A75,'imp-questions'!A:H,6,FALSE())</f>
        <v>Указывают ли команды требования к безопасности в процессе разработки?</v>
      </c>
      <c r="E75" s="43" t="str">
        <f aca="false">CHAR(65+VLOOKUP(A75,'imp-questions'!A:H,8,FALSE()))</f>
        <v>A</v>
      </c>
      <c r="F75" s="87"/>
      <c r="G75" s="57" t="n">
        <f aca="true" t="array" ref="G75:G75">IFERROR(VLOOKUP(INDIRECT("RC[-1]",0),INDIRECT("Ans"&amp;INDIRECT("RC[-2]",0)&amp;"TBL"),2,FALSE()),0)</f>
        <v>0</v>
      </c>
      <c r="H75" s="45" t="n">
        <f aca="false">IFERROR(AVERAGE(G75,G82),0)</f>
        <v>0</v>
      </c>
      <c r="I75" s="79"/>
      <c r="J75" s="88" t="n">
        <f aca="false">SUM(H75,H77,H79)</f>
        <v>0</v>
      </c>
      <c r="K75" s="17"/>
      <c r="L75" s="48"/>
      <c r="M75" s="48"/>
      <c r="N75" s="48"/>
      <c r="O75" s="48"/>
      <c r="P75" s="48"/>
      <c r="Q75" s="17"/>
      <c r="R75" s="17"/>
      <c r="S75" s="17"/>
      <c r="T75" s="17"/>
      <c r="U75" s="17"/>
      <c r="V75" s="17"/>
      <c r="W75" s="17"/>
      <c r="X75" s="17"/>
      <c r="Y75" s="17"/>
      <c r="Z75" s="17"/>
    </row>
    <row r="76" customFormat="false" ht="46.95" hidden="false" customHeight="false" outlineLevel="0" collapsed="false">
      <c r="B76" s="85"/>
      <c r="C76" s="49"/>
      <c r="D76" s="50" t="str">
        <f aca="false">VLOOKUP(A75,'imp-questions'!A:H,7,FALSE())</f>
        <v>Команды формулируют требования к безопасности на основе функциональных требований, пожеланий бизнес-заказчиков и регламентирующих документов по кибербезопасности?
Требования к безопасности предотвращают конкретные угрозы и являются проверяемыми?
Требования к безопасности соответствуют политике безопасности?</v>
      </c>
      <c r="E76" s="51"/>
      <c r="F76" s="74"/>
      <c r="G76" s="75"/>
      <c r="H76" s="54"/>
      <c r="I76" s="79"/>
      <c r="J76" s="88"/>
      <c r="K76" s="17"/>
      <c r="L76" s="48"/>
      <c r="M76" s="48"/>
      <c r="N76" s="48"/>
      <c r="O76" s="48"/>
      <c r="P76" s="48"/>
      <c r="Q76" s="17"/>
      <c r="R76" s="17"/>
      <c r="S76" s="17"/>
      <c r="T76" s="17"/>
      <c r="U76" s="17"/>
      <c r="V76" s="17"/>
      <c r="W76" s="17"/>
      <c r="X76" s="17"/>
      <c r="Y76" s="17"/>
      <c r="Z76" s="17"/>
    </row>
    <row r="77" customFormat="false" ht="23.6" hidden="false" customHeight="false" outlineLevel="0" collapsed="false">
      <c r="A77" s="78" t="s">
        <v>75</v>
      </c>
      <c r="B77" s="85"/>
      <c r="C77" s="86" t="n">
        <f aca="false">VLOOKUP(A77,'imp-questions'!A:H,5,FALSE())</f>
        <v>2</v>
      </c>
      <c r="D77" s="42" t="str">
        <f aca="false">VLOOKUP(A77,'imp-questions'!A:H,6,FALSE())</f>
        <v>Вы определяете, систематизируете и расставляете приоритеты в артефакты процесса сбора требований безопасности?</v>
      </c>
      <c r="E77" s="43" t="str">
        <f aca="false">CHAR(65+VLOOKUP(A77,'imp-questions'!A:H,8,FALSE()))</f>
        <v>E</v>
      </c>
      <c r="F77" s="92"/>
      <c r="G77" s="57" t="n">
        <f aca="true" t="array" ref="G77:G77">IFERROR(VLOOKUP(INDIRECT("RC[-1]",0),INDIRECT("Ans"&amp;INDIRECT("RC[-2]",0)&amp;"TBL"),2,FALSE()),0)</f>
        <v>0</v>
      </c>
      <c r="H77" s="45" t="n">
        <f aca="false">IFERROR(AVERAGE(G77,G84),0)</f>
        <v>0</v>
      </c>
      <c r="I77" s="80"/>
      <c r="J77" s="16"/>
      <c r="K77" s="17"/>
      <c r="L77" s="48"/>
      <c r="M77" s="48"/>
      <c r="N77" s="48"/>
      <c r="O77" s="48"/>
      <c r="P77" s="48"/>
      <c r="Q77" s="17"/>
      <c r="R77" s="17"/>
      <c r="S77" s="17"/>
      <c r="T77" s="17"/>
      <c r="U77" s="17"/>
      <c r="V77" s="17"/>
      <c r="W77" s="17"/>
      <c r="X77" s="17"/>
      <c r="Y77" s="17"/>
      <c r="Z77" s="17"/>
    </row>
    <row r="78" customFormat="false" ht="58.4" hidden="false" customHeight="false" outlineLevel="0" collapsed="false">
      <c r="B78" s="85"/>
      <c r="C78" s="49"/>
      <c r="D78" s="50" t="str">
        <f aca="false">VLOOKUP(A77,'imp-questions'!A:H,7,FALSE())</f>
        <v>Требования безопасности учитывают знания конкретной предметной области при применении политик и руководств по разработке продукта?
Эксперты предметной области участвуют в процессе определения требований?
Утверждён систематизированный перечень требований безопасности?
В команде разработки есть Security Champion, анализирующий требования и результаты их применения?</v>
      </c>
      <c r="E78" s="51"/>
      <c r="F78" s="74"/>
      <c r="G78" s="75"/>
      <c r="H78" s="54"/>
      <c r="I78" s="80"/>
      <c r="J78" s="16"/>
      <c r="K78" s="17"/>
      <c r="L78" s="48"/>
      <c r="M78" s="48"/>
      <c r="N78" s="48"/>
      <c r="O78" s="48"/>
      <c r="P78" s="48"/>
      <c r="Q78" s="17"/>
      <c r="R78" s="17"/>
      <c r="S78" s="17"/>
      <c r="T78" s="17"/>
      <c r="U78" s="17"/>
      <c r="V78" s="17"/>
      <c r="W78" s="17"/>
      <c r="X78" s="17"/>
      <c r="Y78" s="17"/>
      <c r="Z78" s="17"/>
    </row>
    <row r="79" customFormat="false" ht="13.8" hidden="false" customHeight="false" outlineLevel="0" collapsed="false">
      <c r="A79" s="78" t="s">
        <v>76</v>
      </c>
      <c r="B79" s="85"/>
      <c r="C79" s="86" t="n">
        <f aca="false">VLOOKUP(A79,'imp-questions'!A:H,5,FALSE())</f>
        <v>3</v>
      </c>
      <c r="D79" s="42" t="str">
        <f aca="false">VLOOKUP(A79,'imp-questions'!A:H,6,FALSE())</f>
        <v>Используете ли вы какой-либо стандарт для упрощения определения требований к безопасности?</v>
      </c>
      <c r="E79" s="43" t="str">
        <f aca="false">CHAR(65+VLOOKUP(A79,'imp-questions'!A:H,8,FALSE()))</f>
        <v>A</v>
      </c>
      <c r="F79" s="87"/>
      <c r="G79" s="57" t="n">
        <f aca="true" t="array" ref="G79:G79">IFERROR(VLOOKUP(INDIRECT("RC[-1]",0),INDIRECT("Ans"&amp;INDIRECT("RC[-2]",0)&amp;"TBL"),2,FALSE()),0)</f>
        <v>0</v>
      </c>
      <c r="H79" s="45" t="n">
        <f aca="false">IFERROR(AVERAGE(G79,G86),0)</f>
        <v>0</v>
      </c>
      <c r="I79" s="81"/>
      <c r="J79" s="16"/>
      <c r="K79" s="17"/>
      <c r="L79" s="48"/>
      <c r="M79" s="48"/>
      <c r="N79" s="48"/>
      <c r="O79" s="48"/>
      <c r="P79" s="48"/>
      <c r="Q79" s="17"/>
      <c r="R79" s="17"/>
      <c r="S79" s="17"/>
      <c r="T79" s="17"/>
      <c r="U79" s="17"/>
      <c r="V79" s="17"/>
      <c r="W79" s="17"/>
      <c r="X79" s="17"/>
      <c r="Y79" s="17"/>
      <c r="Z79" s="17"/>
    </row>
    <row r="80" customFormat="false" ht="46.95" hidden="false" customHeight="false" outlineLevel="0" collapsed="false">
      <c r="B80" s="85"/>
      <c r="C80" s="60"/>
      <c r="D80" s="50" t="str">
        <f aca="false">VLOOKUP(A79,'imp-questions'!A:H,7,FALSE())</f>
        <v>Проектным командам известна используемая система требований к безопасности? 
Система классифицирована по общим требованиям и требованиям, основанным на стандартах? 
Система даёт чёткие рекомендации по качеству требований и их описанию? 
Система позволяет адаптироваться под конкретные требования бизнеса?</v>
      </c>
      <c r="E80" s="51"/>
      <c r="F80" s="74"/>
      <c r="G80" s="75"/>
      <c r="H80" s="54"/>
      <c r="I80" s="81"/>
      <c r="J80" s="16"/>
      <c r="K80" s="17"/>
      <c r="L80" s="48"/>
      <c r="M80" s="48"/>
      <c r="N80" s="48"/>
      <c r="O80" s="48"/>
      <c r="P80" s="48"/>
      <c r="Q80" s="17"/>
      <c r="R80" s="17"/>
      <c r="S80" s="17"/>
      <c r="T80" s="17"/>
      <c r="U80" s="17"/>
      <c r="V80" s="17"/>
      <c r="W80" s="17"/>
      <c r="X80" s="17"/>
      <c r="Y80" s="17"/>
      <c r="Z80" s="17"/>
    </row>
    <row r="81" customFormat="false" ht="13.8" hidden="false" customHeight="false" outlineLevel="0" collapsed="false">
      <c r="B81" s="93"/>
      <c r="C81" s="63"/>
      <c r="D81" s="63"/>
      <c r="E81" s="63"/>
      <c r="F81" s="63"/>
      <c r="G81" s="63"/>
      <c r="H81" s="63"/>
      <c r="I81" s="94"/>
      <c r="J81" s="59"/>
      <c r="K81" s="17"/>
      <c r="L81" s="48"/>
      <c r="M81" s="48"/>
      <c r="N81" s="48"/>
      <c r="O81" s="48"/>
      <c r="P81" s="48"/>
      <c r="Q81" s="17"/>
      <c r="R81" s="17"/>
      <c r="S81" s="17"/>
      <c r="T81" s="17"/>
      <c r="U81" s="17"/>
      <c r="V81" s="17"/>
      <c r="W81" s="17"/>
      <c r="X81" s="17"/>
      <c r="Y81" s="17"/>
      <c r="Z81" s="17"/>
    </row>
    <row r="82" customFormat="false" ht="23.6" hidden="false" customHeight="false" outlineLevel="0" collapsed="false">
      <c r="A82" s="78" t="s">
        <v>77</v>
      </c>
      <c r="B82" s="85" t="str">
        <f aca="false">VLOOKUP(A82,'imp-questions'!A:H,4,FALSE())</f>
        <v>Безопасность поставщиков</v>
      </c>
      <c r="C82" s="86" t="n">
        <f aca="false">VLOOKUP(A82,'imp-questions'!A:H,5,FALSE())</f>
        <v>1</v>
      </c>
      <c r="D82" s="42" t="str">
        <f aca="false">VLOOKUP(A82,'imp-questions'!A:H,6,FALSE())</f>
        <v>Анализируют ли заинтересованные лица совместную работу с вендорами и контрагентами на предмет требований и методологии обеспечения безопасности?</v>
      </c>
      <c r="E82" s="43" t="str">
        <f aca="false">CHAR(65+VLOOKUP(A82,'imp-questions'!A:H,8,FALSE()))</f>
        <v>E</v>
      </c>
      <c r="F82" s="92"/>
      <c r="G82" s="57" t="n">
        <f aca="true" t="array" ref="G82:G82">IFERROR(VLOOKUP(INDIRECT("RC[-1]",0),INDIRECT("Ans"&amp;INDIRECT("RC[-2]",0)&amp;"TBL"),2,FALSE()),0)</f>
        <v>0</v>
      </c>
      <c r="H82" s="57"/>
      <c r="I82" s="77"/>
      <c r="J82" s="59"/>
      <c r="K82" s="17"/>
      <c r="L82" s="48"/>
      <c r="M82" s="48"/>
      <c r="N82" s="48"/>
      <c r="O82" s="48"/>
      <c r="P82" s="48"/>
      <c r="Q82" s="17"/>
      <c r="R82" s="17"/>
      <c r="S82" s="17"/>
      <c r="T82" s="17"/>
      <c r="U82" s="17"/>
      <c r="V82" s="17"/>
      <c r="W82" s="17"/>
      <c r="X82" s="17"/>
      <c r="Y82" s="17"/>
      <c r="Z82" s="17"/>
    </row>
    <row r="83" customFormat="false" ht="46.95" hidden="false" customHeight="false" outlineLevel="0" collapsed="false">
      <c r="B83" s="85"/>
      <c r="C83" s="49"/>
      <c r="D83" s="50" t="str">
        <f aca="false">VLOOKUP(A82,'imp-questions'!A:H,7,FALSE())</f>
        <v>Рассматриваются ли конкретные требования безопасности, процессы и меры защиты в соглашениях с третьими сторонами?  
У вас есть анкета, которая используется для оценки сильных и слабых сторон вендоров и контрагентов с точки зрения безопасности?</v>
      </c>
      <c r="E83" s="51"/>
      <c r="F83" s="74"/>
      <c r="G83" s="75"/>
      <c r="H83" s="76"/>
      <c r="I83" s="77"/>
      <c r="J83" s="59"/>
      <c r="K83" s="17"/>
      <c r="L83" s="48"/>
      <c r="M83" s="48"/>
      <c r="N83" s="48"/>
      <c r="O83" s="48"/>
      <c r="P83" s="48"/>
      <c r="Q83" s="17"/>
      <c r="R83" s="17"/>
      <c r="S83" s="17"/>
      <c r="T83" s="17"/>
      <c r="U83" s="17"/>
      <c r="V83" s="17"/>
      <c r="W83" s="17"/>
      <c r="X83" s="17"/>
      <c r="Y83" s="17"/>
      <c r="Z83" s="17"/>
    </row>
    <row r="84" customFormat="false" ht="23.6" hidden="false" customHeight="false" outlineLevel="0" collapsed="false">
      <c r="A84" s="78" t="s">
        <v>78</v>
      </c>
      <c r="B84" s="85"/>
      <c r="C84" s="86" t="n">
        <f aca="false">VLOOKUP(A84,'imp-questions'!A:H,5,FALSE())</f>
        <v>2</v>
      </c>
      <c r="D84" s="42" t="str">
        <f aca="false">VLOOKUP(A84,'imp-questions'!A:H,6,FALSE())</f>
        <v>Соблюдают ли контрагенты (вендоры) обязательства по обеспечению безопасности и показатели качества, предусмотренные соглашениями об уровне обслуживания, определенными организацией?</v>
      </c>
      <c r="E84" s="43" t="str">
        <f aca="false">CHAR(65+VLOOKUP(A84,'imp-questions'!A:H,8,FALSE()))</f>
        <v>E</v>
      </c>
      <c r="F84" s="92"/>
      <c r="G84" s="57" t="n">
        <f aca="true" t="array" ref="G84:G84">IFERROR(VLOOKUP(INDIRECT("RC[-1]",0),INDIRECT("Ans"&amp;INDIRECT("RC[-2]",0)&amp;"TBL"),2,FALSE()),0)</f>
        <v>0</v>
      </c>
      <c r="H84" s="57"/>
      <c r="I84" s="77"/>
      <c r="J84" s="59"/>
      <c r="K84" s="17"/>
      <c r="L84" s="48"/>
      <c r="M84" s="48"/>
      <c r="N84" s="48"/>
      <c r="O84" s="48"/>
      <c r="P84" s="48"/>
      <c r="Q84" s="17"/>
      <c r="R84" s="17"/>
      <c r="S84" s="17"/>
      <c r="T84" s="17"/>
      <c r="U84" s="17"/>
      <c r="V84" s="17"/>
      <c r="W84" s="17"/>
      <c r="X84" s="17"/>
      <c r="Y84" s="17"/>
      <c r="Z84" s="17"/>
    </row>
    <row r="85" customFormat="false" ht="58.4" hidden="false" customHeight="false" outlineLevel="0" collapsed="false">
      <c r="B85" s="85"/>
      <c r="C85" s="49"/>
      <c r="D85" s="50" t="str">
        <f aca="false">VLOOKUP(A84,'imp-questions'!A:H,7,FALSE())</f>
        <v>Требования безопасности оговариваются с контрагентом (вендором) при заключении соглашений? 
Соглашения содержат конкретные рекомендации по устранению дефектов безопасности в оговоренные сроки? 
В организации существует типовое соглашение об ответственности сторон и уровнях обслуживания для основных процессов обеспечения безопасности с внешними организациями и подрядчиками? 
Вы измеряете ключевые показатели по взаимодействию с контрагентом (вендором)?</v>
      </c>
      <c r="E85" s="51"/>
      <c r="F85" s="74"/>
      <c r="G85" s="75"/>
      <c r="H85" s="76"/>
      <c r="I85" s="77"/>
      <c r="J85" s="59"/>
      <c r="K85" s="17"/>
      <c r="L85" s="48"/>
      <c r="M85" s="48"/>
      <c r="N85" s="48"/>
      <c r="O85" s="48"/>
      <c r="P85" s="48"/>
      <c r="Q85" s="17"/>
      <c r="R85" s="17"/>
      <c r="S85" s="17"/>
      <c r="T85" s="17"/>
      <c r="U85" s="17"/>
      <c r="V85" s="17"/>
      <c r="W85" s="17"/>
      <c r="X85" s="17"/>
      <c r="Y85" s="17"/>
      <c r="Z85" s="17"/>
    </row>
    <row r="86" customFormat="false" ht="23.6" hidden="false" customHeight="false" outlineLevel="0" collapsed="false">
      <c r="A86" s="78" t="s">
        <v>79</v>
      </c>
      <c r="B86" s="85"/>
      <c r="C86" s="86" t="n">
        <f aca="false">VLOOKUP(A86,'imp-questions'!A:H,5,FALSE())</f>
        <v>3</v>
      </c>
      <c r="D86" s="42" t="str">
        <f aca="false">VLOOKUP(A86,'imp-questions'!A:H,6,FALSE())</f>
        <v>Соблюдают ли контрагенты (вендоры) стандартные меры защиты и используют ли они средства и процессы безопасной разработки программного обеспечения, используемые в организации?</v>
      </c>
      <c r="E86" s="43" t="str">
        <f aca="false">CHAR(65+VLOOKUP(A86,'imp-questions'!A:H,8,FALSE()))</f>
        <v>E</v>
      </c>
      <c r="F86" s="92"/>
      <c r="G86" s="57" t="n">
        <f aca="true" t="array" ref="G86:G86">IFERROR(VLOOKUP(INDIRECT("RC[-1]",0),INDIRECT("Ans"&amp;INDIRECT("RC[-2]",0)&amp;"TBL"),2,FALSE()),0)</f>
        <v>0</v>
      </c>
      <c r="H86" s="57"/>
      <c r="I86" s="77"/>
      <c r="J86" s="59"/>
      <c r="K86" s="17"/>
      <c r="L86" s="48"/>
      <c r="M86" s="48"/>
      <c r="N86" s="48"/>
      <c r="O86" s="48"/>
      <c r="P86" s="48"/>
      <c r="Q86" s="17"/>
      <c r="R86" s="17"/>
      <c r="S86" s="17"/>
      <c r="T86" s="17"/>
      <c r="U86" s="17"/>
      <c r="V86" s="17"/>
      <c r="W86" s="17"/>
      <c r="X86" s="17"/>
      <c r="Y86" s="17"/>
      <c r="Z86" s="17"/>
    </row>
    <row r="87" customFormat="false" ht="69.85" hidden="false" customHeight="false" outlineLevel="0" collapsed="false">
      <c r="B87" s="85"/>
      <c r="C87" s="60"/>
      <c r="D87" s="50" t="str">
        <f aca="false">VLOOKUP(A86,'imp-questions'!A:H,7,FALSE())</f>
        <v>У контрагентов определён жизненный цикл безопасной разработки (Secure SDLC), включающий процессы безопасной сборки и развёртывания, управление дефектами и инцидентами, которые соответствуют используемым в вашей организации? 
Вы тестируете решения на предмет соответствия целям качества и безопасности перед каждым значимым релизом? 
Если типовые процессы тестирования недоступны, используются компенсирующие меры, такие как анализ состава ПО и независимый пентест?</v>
      </c>
      <c r="E87" s="51"/>
      <c r="F87" s="74"/>
      <c r="G87" s="75"/>
      <c r="H87" s="76"/>
      <c r="I87" s="77"/>
      <c r="J87" s="59"/>
      <c r="K87" s="17"/>
      <c r="L87" s="48"/>
      <c r="M87" s="48"/>
      <c r="N87" s="48"/>
      <c r="O87" s="48"/>
      <c r="P87" s="48"/>
      <c r="Q87" s="17"/>
      <c r="R87" s="17"/>
      <c r="S87" s="17"/>
      <c r="T87" s="17"/>
      <c r="U87" s="17"/>
      <c r="V87" s="17"/>
      <c r="W87" s="17"/>
      <c r="X87" s="17"/>
      <c r="Y87" s="17"/>
      <c r="Z87" s="17"/>
    </row>
    <row r="88" customFormat="false" ht="13.8" hidden="false" customHeight="true" outlineLevel="0" collapsed="false">
      <c r="B88" s="90" t="s">
        <v>80</v>
      </c>
      <c r="C88" s="90"/>
      <c r="D88" s="90"/>
      <c r="E88" s="91"/>
      <c r="F88" s="90" t="s">
        <v>42</v>
      </c>
      <c r="G88" s="90"/>
      <c r="H88" s="90"/>
      <c r="I88" s="83" t="s">
        <v>43</v>
      </c>
      <c r="J88" s="83" t="s">
        <v>44</v>
      </c>
      <c r="K88" s="17"/>
      <c r="L88" s="48"/>
      <c r="M88" s="48"/>
      <c r="N88" s="48"/>
      <c r="O88" s="48"/>
      <c r="P88" s="48"/>
      <c r="Q88" s="17"/>
      <c r="R88" s="17"/>
      <c r="S88" s="17"/>
      <c r="T88" s="17"/>
      <c r="U88" s="17"/>
      <c r="V88" s="17"/>
      <c r="W88" s="17"/>
      <c r="X88" s="17"/>
      <c r="Y88" s="17"/>
      <c r="Z88" s="17"/>
    </row>
    <row r="89" customFormat="false" ht="12.75" hidden="false" customHeight="false" outlineLevel="0" collapsed="false">
      <c r="A89" s="78" t="s">
        <v>81</v>
      </c>
      <c r="B89" s="85" t="str">
        <f aca="false">VLOOKUP(A89,'imp-questions'!A:H,4,FALSE())</f>
        <v>Проектирование архитектуры</v>
      </c>
      <c r="C89" s="86" t="n">
        <f aca="false">VLOOKUP(A89,'imp-questions'!A:H,5,FALSE())</f>
        <v>1</v>
      </c>
      <c r="D89" s="42" t="str">
        <f aca="false">VLOOKUP(A89,'imp-questions'!A:H,6,FALSE())</f>
        <v>Используют ли команды принципы безопасности при проектировании?</v>
      </c>
      <c r="E89" s="43" t="str">
        <f aca="false">CHAR(65+VLOOKUP(A89,'imp-questions'!A:H,8,FALSE()))</f>
        <v>A</v>
      </c>
      <c r="F89" s="87"/>
      <c r="G89" s="57" t="n">
        <f aca="true" t="array" ref="G89:G89">IFERROR(VLOOKUP(INDIRECT("RC[-1]",0),INDIRECT("Ans"&amp;INDIRECT("RC[-2]",0)&amp;"TBL"),2,FALSE()),0)</f>
        <v>0</v>
      </c>
      <c r="H89" s="45" t="n">
        <f aca="false">IFERROR(AVERAGE(G89,G96),0)</f>
        <v>0</v>
      </c>
      <c r="I89" s="79"/>
      <c r="J89" s="88" t="n">
        <f aca="false">SUM(H89,H91,H93)</f>
        <v>0</v>
      </c>
      <c r="K89" s="17"/>
      <c r="L89" s="48"/>
      <c r="M89" s="48"/>
      <c r="N89" s="48"/>
      <c r="O89" s="48"/>
      <c r="P89" s="48"/>
      <c r="Q89" s="17"/>
      <c r="R89" s="17"/>
      <c r="S89" s="17"/>
      <c r="T89" s="17"/>
      <c r="U89" s="17"/>
      <c r="V89" s="17"/>
      <c r="W89" s="17"/>
      <c r="X89" s="17"/>
      <c r="Y89" s="17"/>
      <c r="Z89" s="17"/>
    </row>
    <row r="90" customFormat="false" ht="35.5" hidden="false" customHeight="false" outlineLevel="0" collapsed="false">
      <c r="B90" s="85"/>
      <c r="C90" s="49"/>
      <c r="D90" s="50" t="str">
        <f aca="false">VLOOKUP(A89,'imp-questions'!A:H,7,FALSE())</f>
        <v>У вас есть согласованный чек-лист принципов безопасности? 
Он размещён в известном Вам месте? 
Заинтересованные стороны знают и понимают принципы безопасности?</v>
      </c>
      <c r="E90" s="51"/>
      <c r="F90" s="74"/>
      <c r="G90" s="75"/>
      <c r="H90" s="54"/>
      <c r="I90" s="79"/>
      <c r="J90" s="88"/>
      <c r="K90" s="17"/>
      <c r="L90" s="48"/>
      <c r="M90" s="48"/>
      <c r="N90" s="48"/>
      <c r="O90" s="48"/>
      <c r="P90" s="48"/>
      <c r="Q90" s="17"/>
      <c r="R90" s="17"/>
      <c r="S90" s="17"/>
      <c r="T90" s="17"/>
      <c r="U90" s="17"/>
      <c r="V90" s="17"/>
      <c r="W90" s="17"/>
      <c r="X90" s="17"/>
      <c r="Y90" s="17"/>
      <c r="Z90" s="17"/>
    </row>
    <row r="91" customFormat="false" ht="13.8" hidden="false" customHeight="false" outlineLevel="0" collapsed="false">
      <c r="A91" s="78" t="s">
        <v>82</v>
      </c>
      <c r="B91" s="85"/>
      <c r="C91" s="86" t="n">
        <f aca="false">VLOOKUP(A91,'imp-questions'!A:H,5,FALSE())</f>
        <v>2</v>
      </c>
      <c r="D91" s="42" t="str">
        <f aca="false">VLOOKUP(A91,'imp-questions'!A:H,6,FALSE())</f>
        <v>Используете ли вы централизованные сервисы безопасности вашей организации при проектировании?</v>
      </c>
      <c r="E91" s="43" t="str">
        <f aca="false">CHAR(65+VLOOKUP(A91,'imp-questions'!A:H,8,FALSE()))</f>
        <v>A</v>
      </c>
      <c r="F91" s="87"/>
      <c r="G91" s="57" t="n">
        <f aca="true" t="array" ref="G91:G91">IFERROR(VLOOKUP(INDIRECT("RC[-1]",0),INDIRECT("Ans"&amp;INDIRECT("RC[-2]",0)&amp;"TBL"),2,FALSE()),0)</f>
        <v>0</v>
      </c>
      <c r="H91" s="45" t="n">
        <f aca="false">IFERROR(AVERAGE(G91,G98),0)</f>
        <v>0</v>
      </c>
      <c r="I91" s="80"/>
      <c r="J91" s="16"/>
      <c r="K91" s="17"/>
      <c r="L91" s="48"/>
      <c r="M91" s="48"/>
      <c r="N91" s="48"/>
      <c r="O91" s="48"/>
      <c r="P91" s="48"/>
      <c r="Q91" s="17"/>
      <c r="R91" s="17"/>
      <c r="S91" s="17"/>
      <c r="T91" s="17"/>
      <c r="U91" s="17"/>
      <c r="V91" s="17"/>
      <c r="W91" s="17"/>
      <c r="X91" s="17"/>
      <c r="Y91" s="17"/>
      <c r="Z91" s="17"/>
    </row>
    <row r="92" customFormat="false" ht="23.6" hidden="false" customHeight="false" outlineLevel="0" collapsed="false">
      <c r="B92" s="85"/>
      <c r="C92" s="49"/>
      <c r="D92" s="50" t="str">
        <f aca="false">VLOOKUP(A91,'imp-questions'!A:H,7,FALSE())</f>
        <v>Вам известен документированный список централизованных сервисов  безопасности, развернутых в вашей организации? 
Он доступен заинтересованным сторонам?</v>
      </c>
      <c r="E92" s="51"/>
      <c r="F92" s="74"/>
      <c r="G92" s="75"/>
      <c r="H92" s="54"/>
      <c r="I92" s="80"/>
      <c r="J92" s="16"/>
      <c r="K92" s="17"/>
      <c r="L92" s="48"/>
      <c r="M92" s="48"/>
      <c r="N92" s="48"/>
      <c r="O92" s="48"/>
      <c r="P92" s="48"/>
      <c r="Q92" s="17"/>
      <c r="R92" s="17"/>
      <c r="S92" s="17"/>
      <c r="T92" s="17"/>
      <c r="U92" s="17"/>
      <c r="V92" s="17"/>
      <c r="W92" s="17"/>
      <c r="X92" s="17"/>
      <c r="Y92" s="17"/>
      <c r="Z92" s="17"/>
    </row>
    <row r="93" customFormat="false" ht="13.8" hidden="false" customHeight="false" outlineLevel="0" collapsed="false">
      <c r="A93" s="78" t="s">
        <v>83</v>
      </c>
      <c r="B93" s="85"/>
      <c r="C93" s="86" t="n">
        <f aca="false">VLOOKUP(A93,'imp-questions'!A:H,5,FALSE())</f>
        <v>3</v>
      </c>
      <c r="D93" s="42" t="str">
        <f aca="false">VLOOKUP(A93,'imp-questions'!A:H,6,FALSE())</f>
        <v>Известно ли вам об эталонной архитектуре и используете ли вы шаблоны проектирования?</v>
      </c>
      <c r="E93" s="43" t="str">
        <f aca="false">CHAR(65+VLOOKUP(A93,'imp-questions'!A:H,8,FALSE()))</f>
        <v>A</v>
      </c>
      <c r="F93" s="87"/>
      <c r="G93" s="57" t="n">
        <f aca="true" t="array" ref="G93:G93">IFERROR(VLOOKUP(INDIRECT("RC[-1]",0),INDIRECT("Ans"&amp;INDIRECT("RC[-2]",0)&amp;"TBL"),2,FALSE()),0)</f>
        <v>0</v>
      </c>
      <c r="H93" s="45" t="n">
        <f aca="false">IFERROR(AVERAGE(G93,G100),0)</f>
        <v>0</v>
      </c>
      <c r="I93" s="81"/>
      <c r="J93" s="16"/>
      <c r="K93" s="17"/>
      <c r="L93" s="48"/>
      <c r="M93" s="48"/>
      <c r="N93" s="48"/>
      <c r="O93" s="48"/>
      <c r="P93" s="48"/>
      <c r="Q93" s="17"/>
      <c r="R93" s="17"/>
      <c r="S93" s="17"/>
      <c r="T93" s="17"/>
      <c r="U93" s="17"/>
      <c r="V93" s="17"/>
      <c r="W93" s="17"/>
      <c r="X93" s="17"/>
      <c r="Y93" s="17"/>
      <c r="Z93" s="17"/>
    </row>
    <row r="94" customFormat="false" ht="46.95" hidden="false" customHeight="false" outlineLevel="0" collapsed="false">
      <c r="B94" s="85"/>
      <c r="C94" s="60"/>
      <c r="D94" s="50" t="str">
        <f aca="false">VLOOKUP(A93,'imp-questions'!A:H,7,FALSE())</f>
        <v>Вам известна одна или несколько утверждённых целевых архитектур, задокументированных и доступных заинтересованным лицам? 
Вы совершенствуете целевые архитектуры на основе обратной связи от коллег и лучших практик в отрасли? 
У вас есть набор компонентов, библиотек и инструментов для реализации эталонной (целевой) архитектуры?</v>
      </c>
      <c r="E94" s="51"/>
      <c r="F94" s="74"/>
      <c r="G94" s="75"/>
      <c r="H94" s="54"/>
      <c r="I94" s="81"/>
      <c r="J94" s="16"/>
      <c r="K94" s="17"/>
      <c r="L94" s="48"/>
      <c r="M94" s="48"/>
      <c r="N94" s="48"/>
      <c r="O94" s="48"/>
      <c r="P94" s="48"/>
      <c r="Q94" s="17"/>
      <c r="R94" s="17"/>
      <c r="S94" s="17"/>
      <c r="T94" s="17"/>
      <c r="U94" s="17"/>
      <c r="V94" s="17"/>
      <c r="W94" s="17"/>
      <c r="X94" s="17"/>
      <c r="Y94" s="17"/>
      <c r="Z94" s="17"/>
    </row>
    <row r="95" customFormat="false" ht="13.8" hidden="false" customHeight="false" outlineLevel="0" collapsed="false">
      <c r="B95" s="93"/>
      <c r="C95" s="63"/>
      <c r="D95" s="63"/>
      <c r="E95" s="63"/>
      <c r="F95" s="63"/>
      <c r="G95" s="63"/>
      <c r="H95" s="63"/>
      <c r="I95" s="94"/>
      <c r="J95" s="59"/>
      <c r="K95" s="17"/>
      <c r="L95" s="48"/>
      <c r="M95" s="48"/>
      <c r="N95" s="48"/>
      <c r="O95" s="48"/>
      <c r="P95" s="48"/>
      <c r="Q95" s="17"/>
      <c r="R95" s="17"/>
      <c r="S95" s="17"/>
      <c r="T95" s="17"/>
      <c r="U95" s="17"/>
      <c r="V95" s="17"/>
      <c r="W95" s="17"/>
      <c r="X95" s="17"/>
      <c r="Y95" s="17"/>
      <c r="Z95" s="17"/>
    </row>
    <row r="96" customFormat="false" ht="13.8" hidden="false" customHeight="false" outlineLevel="0" collapsed="false">
      <c r="A96" s="78" t="s">
        <v>84</v>
      </c>
      <c r="B96" s="85" t="str">
        <f aca="false">VLOOKUP(A96,'imp-questions'!A:H,4,FALSE())</f>
        <v>Управление ИТ</v>
      </c>
      <c r="C96" s="86" t="n">
        <f aca="false">VLOOKUP(A96,'imp-questions'!A:H,5,FALSE())</f>
        <v>1</v>
      </c>
      <c r="D96" s="42" t="str">
        <f aca="false">VLOOKUP(A96,'imp-questions'!A:H,6,FALSE())</f>
        <v>Анализируете ли вы значимые технологии, используемые при разработке с точки зрения безопасности?</v>
      </c>
      <c r="E96" s="43" t="str">
        <f aca="false">CHAR(65+VLOOKUP(A96,'imp-questions'!A:H,8,FALSE()))</f>
        <v>A</v>
      </c>
      <c r="F96" s="87"/>
      <c r="G96" s="57" t="n">
        <f aca="true" t="array" ref="G96:G96">IFERROR(VLOOKUP(INDIRECT("RC[-1]",0),INDIRECT("Ans"&amp;INDIRECT("RC[-2]",0)&amp;"TBL"),2,FALSE()),0)</f>
        <v>0</v>
      </c>
      <c r="H96" s="57"/>
      <c r="I96" s="77"/>
      <c r="J96" s="59"/>
      <c r="K96" s="17"/>
      <c r="L96" s="48"/>
      <c r="M96" s="48"/>
      <c r="N96" s="48"/>
      <c r="O96" s="48"/>
      <c r="P96" s="48"/>
      <c r="Q96" s="17"/>
      <c r="R96" s="17"/>
      <c r="S96" s="17"/>
      <c r="T96" s="17"/>
      <c r="U96" s="17"/>
      <c r="V96" s="17"/>
      <c r="W96" s="17"/>
      <c r="X96" s="17"/>
      <c r="Y96" s="17"/>
      <c r="Z96" s="17"/>
    </row>
    <row r="97" customFormat="false" ht="46.95" hidden="false" customHeight="false" outlineLevel="0" collapsed="false">
      <c r="B97" s="85"/>
      <c r="C97" s="49"/>
      <c r="D97" s="50" t="str">
        <f aca="false">VLOOKUP(A96,'imp-questions'!A:H,7,FALSE())</f>
        <v>Вы знакомы с перечнем наиболее важных технологий, используемых при разработке каждого приложения и для его сопровождения? 
Вы определяете и отслеживаете технологические риски?  
Вы гарантируете, что уровень риска, связанный с этими технологиями, приемлем для вашей организации?</v>
      </c>
      <c r="E97" s="51"/>
      <c r="F97" s="74"/>
      <c r="G97" s="75"/>
      <c r="H97" s="76"/>
      <c r="I97" s="77"/>
      <c r="J97" s="59"/>
      <c r="K97" s="17"/>
      <c r="L97" s="48"/>
      <c r="M97" s="48"/>
      <c r="N97" s="48"/>
      <c r="O97" s="48"/>
      <c r="P97" s="48"/>
      <c r="Q97" s="17"/>
      <c r="R97" s="17"/>
      <c r="S97" s="17"/>
      <c r="T97" s="17"/>
      <c r="U97" s="17"/>
      <c r="V97" s="17"/>
      <c r="W97" s="17"/>
      <c r="X97" s="17"/>
      <c r="Y97" s="17"/>
      <c r="Z97" s="17"/>
    </row>
    <row r="98" customFormat="false" ht="13.8" hidden="false" customHeight="false" outlineLevel="0" collapsed="false">
      <c r="A98" s="78" t="s">
        <v>85</v>
      </c>
      <c r="B98" s="85"/>
      <c r="C98" s="86" t="n">
        <f aca="false">VLOOKUP(A98,'imp-questions'!A:H,5,FALSE())</f>
        <v>2</v>
      </c>
      <c r="D98" s="42" t="str">
        <f aca="false">VLOOKUP(A98,'imp-questions'!A:H,6,FALSE())</f>
        <v>Знаете ли вы о списке рекомендуемых в вашей организации технологий?</v>
      </c>
      <c r="E98" s="43" t="str">
        <f aca="false">CHAR(65+VLOOKUP(A98,'imp-questions'!A:H,8,FALSE()))</f>
        <v>M</v>
      </c>
      <c r="F98" s="92"/>
      <c r="G98" s="57" t="n">
        <f aca="true" t="array" ref="G98:G98">IFERROR(VLOOKUP(INDIRECT("RC[-1]",0),INDIRECT("Ans"&amp;INDIRECT("RC[-2]",0)&amp;"TBL"),2,FALSE()),0)</f>
        <v>0</v>
      </c>
      <c r="H98" s="57"/>
      <c r="I98" s="77"/>
      <c r="J98" s="59"/>
      <c r="K98" s="17"/>
      <c r="L98" s="48"/>
      <c r="M98" s="48"/>
      <c r="N98" s="48"/>
      <c r="O98" s="48"/>
      <c r="P98" s="48"/>
      <c r="Q98" s="17"/>
      <c r="R98" s="17"/>
      <c r="S98" s="17"/>
      <c r="T98" s="17"/>
      <c r="U98" s="17"/>
      <c r="V98" s="17"/>
      <c r="W98" s="17"/>
      <c r="X98" s="17"/>
      <c r="Y98" s="17"/>
      <c r="Z98" s="17"/>
    </row>
    <row r="99" customFormat="false" ht="46.95" hidden="false" customHeight="false" outlineLevel="0" collapsed="false">
      <c r="B99" s="85"/>
      <c r="C99" s="49"/>
      <c r="D99" s="50" t="str">
        <f aca="false">VLOOKUP(A98,'imp-questions'!A:H,7,FALSE())</f>
        <v>Список основан на технологиях, используемых в организации?
Его рассматривают и утверждают архитекторы и разработчики?
Он доступен всем заинтересованным сторонам?
Список пересматривается и обновляется не реже одного раза в год?</v>
      </c>
      <c r="E99" s="51"/>
      <c r="F99" s="74"/>
      <c r="G99" s="75"/>
      <c r="H99" s="76"/>
      <c r="I99" s="77"/>
      <c r="J99" s="59"/>
      <c r="K99" s="17"/>
      <c r="L99" s="48"/>
      <c r="M99" s="48"/>
      <c r="N99" s="48"/>
      <c r="O99" s="48"/>
      <c r="P99" s="48"/>
      <c r="Q99" s="17"/>
      <c r="R99" s="17"/>
      <c r="S99" s="17"/>
      <c r="T99" s="17"/>
      <c r="U99" s="17"/>
      <c r="V99" s="17"/>
      <c r="W99" s="17"/>
      <c r="X99" s="17"/>
      <c r="Y99" s="17"/>
      <c r="Z99" s="17"/>
    </row>
    <row r="100" customFormat="false" ht="13.8" hidden="false" customHeight="false" outlineLevel="0" collapsed="false">
      <c r="A100" s="78" t="s">
        <v>86</v>
      </c>
      <c r="B100" s="85"/>
      <c r="C100" s="86" t="n">
        <f aca="false">VLOOKUP(A100,'imp-questions'!A:H,5,FALSE())</f>
        <v>3</v>
      </c>
      <c r="D100" s="42" t="str">
        <f aca="false">VLOOKUP(A100,'imp-questions'!A:H,6,FALSE())</f>
        <v>Кто-нибудь контролирует перечень используемых технологий?</v>
      </c>
      <c r="E100" s="43" t="str">
        <f aca="false">CHAR(65+VLOOKUP(A100,'imp-questions'!A:H,8,FALSE()))</f>
        <v>A</v>
      </c>
      <c r="F100" s="87"/>
      <c r="G100" s="57" t="n">
        <f aca="true" t="array" ref="G100:G100">IFERROR(VLOOKUP(INDIRECT("RC[-1]",0),INDIRECT("Ans"&amp;INDIRECT("RC[-2]",0)&amp;"TBL"),2,FALSE()),0)</f>
        <v>0</v>
      </c>
      <c r="H100" s="57"/>
      <c r="I100" s="77"/>
      <c r="J100" s="59"/>
      <c r="K100" s="17"/>
      <c r="L100" s="48"/>
      <c r="M100" s="48"/>
      <c r="N100" s="48"/>
      <c r="O100" s="48"/>
      <c r="P100" s="48"/>
      <c r="Q100" s="17"/>
      <c r="R100" s="17"/>
      <c r="S100" s="17"/>
      <c r="T100" s="17"/>
      <c r="U100" s="17"/>
      <c r="V100" s="17"/>
      <c r="W100" s="17"/>
      <c r="X100" s="17"/>
      <c r="Y100" s="17"/>
      <c r="Z100" s="17"/>
    </row>
    <row r="101" customFormat="false" ht="35.5" hidden="false" customHeight="false" outlineLevel="0" collapsed="false">
      <c r="B101" s="85"/>
      <c r="C101" s="60"/>
      <c r="D101" s="50" t="str">
        <f aca="false">VLOOKUP(A100,'imp-questions'!A:H,7,FALSE())</f>
        <v>Вы регулярно отслеживаете приложения на предмет корректного использования рекомендуемых технологий?
Вы устраняете несоответствия по стеку технологий в соответствии с регламентирующими документами?
Вы принимаете меры, если количество таких нарушений выходит за рамки годовых целей?</v>
      </c>
      <c r="E101" s="51"/>
      <c r="F101" s="74"/>
      <c r="G101" s="75"/>
      <c r="H101" s="76"/>
      <c r="I101" s="77"/>
      <c r="J101" s="59"/>
      <c r="K101" s="17"/>
      <c r="L101" s="48"/>
      <c r="M101" s="48"/>
      <c r="N101" s="48"/>
      <c r="O101" s="48"/>
      <c r="P101" s="48"/>
      <c r="Q101" s="17"/>
      <c r="R101" s="17"/>
      <c r="S101" s="17"/>
      <c r="T101" s="17"/>
      <c r="U101" s="17"/>
      <c r="V101" s="17"/>
      <c r="W101" s="17"/>
      <c r="X101" s="17"/>
      <c r="Y101" s="17"/>
      <c r="Z101" s="17"/>
    </row>
    <row r="102" customFormat="false" ht="13.8" hidden="false" customHeight="true" outlineLevel="0" collapsed="false">
      <c r="B102" s="95" t="s">
        <v>87</v>
      </c>
      <c r="C102" s="95"/>
      <c r="D102" s="95"/>
      <c r="E102" s="95"/>
      <c r="F102" s="95"/>
      <c r="G102" s="95"/>
      <c r="H102" s="95"/>
      <c r="I102" s="95"/>
      <c r="J102" s="95"/>
      <c r="K102" s="17"/>
      <c r="L102" s="48"/>
      <c r="M102" s="48"/>
      <c r="N102" s="48"/>
      <c r="O102" s="48"/>
      <c r="P102" s="48"/>
      <c r="Q102" s="17"/>
      <c r="R102" s="17"/>
      <c r="S102" s="17"/>
      <c r="T102" s="17"/>
      <c r="U102" s="17"/>
      <c r="V102" s="17"/>
      <c r="W102" s="17"/>
      <c r="X102" s="17"/>
      <c r="Y102" s="17"/>
      <c r="Z102" s="17"/>
    </row>
    <row r="103" customFormat="false" ht="13.8" hidden="false" customHeight="true" outlineLevel="0" collapsed="false">
      <c r="B103" s="96" t="s">
        <v>88</v>
      </c>
      <c r="C103" s="96"/>
      <c r="D103" s="96"/>
      <c r="E103" s="97"/>
      <c r="F103" s="96" t="s">
        <v>42</v>
      </c>
      <c r="G103" s="96"/>
      <c r="H103" s="96"/>
      <c r="I103" s="96" t="s">
        <v>43</v>
      </c>
      <c r="J103" s="96" t="s">
        <v>44</v>
      </c>
      <c r="K103" s="17"/>
      <c r="L103" s="48"/>
      <c r="M103" s="48"/>
      <c r="N103" s="48"/>
      <c r="O103" s="48"/>
      <c r="P103" s="48"/>
      <c r="Q103" s="17"/>
      <c r="R103" s="17"/>
      <c r="S103" s="17"/>
      <c r="T103" s="17"/>
      <c r="U103" s="17"/>
      <c r="V103" s="17"/>
      <c r="W103" s="17"/>
      <c r="X103" s="17"/>
      <c r="Y103" s="17"/>
      <c r="Z103" s="17"/>
    </row>
    <row r="104" customFormat="false" ht="12.75" hidden="false" customHeight="false" outlineLevel="0" collapsed="false">
      <c r="A104" s="78" t="s">
        <v>89</v>
      </c>
      <c r="B104" s="98" t="str">
        <f aca="false">VLOOKUP(A104,'imp-questions'!A:H,4,FALSE())</f>
        <v>Процесс сборки</v>
      </c>
      <c r="C104" s="99" t="n">
        <f aca="false">VLOOKUP(A104,'imp-questions'!A:H,5,FALSE())</f>
        <v>1</v>
      </c>
      <c r="D104" s="42" t="str">
        <f aca="false">VLOOKUP(A104,'imp-questions'!A:H,6,FALSE())</f>
        <v>Формализован ли процесс сборки полностью?</v>
      </c>
      <c r="E104" s="43" t="str">
        <f aca="false">CHAR(65+VLOOKUP(A104,'imp-questions'!A:H,8,FALSE()))</f>
        <v>A</v>
      </c>
      <c r="F104" s="87"/>
      <c r="G104" s="57" t="n">
        <f aca="true" t="array" ref="G104:G104">IFERROR(VLOOKUP(INDIRECT("RC[-1]",0),INDIRECT("Ans"&amp;INDIRECT("RC[-2]",0)&amp;"TBL"),2,FALSE()),0)</f>
        <v>0</v>
      </c>
      <c r="H104" s="45" t="n">
        <f aca="false">IFERROR(AVERAGE(G104,G111),0)</f>
        <v>0</v>
      </c>
      <c r="I104" s="79"/>
      <c r="J104" s="100" t="n">
        <f aca="false">SUM(H104,H106,H108)</f>
        <v>0</v>
      </c>
      <c r="K104" s="17"/>
      <c r="L104" s="48"/>
      <c r="M104" s="48"/>
      <c r="N104" s="48"/>
      <c r="O104" s="48"/>
      <c r="P104" s="48"/>
      <c r="Q104" s="17"/>
      <c r="R104" s="17"/>
      <c r="S104" s="17"/>
      <c r="T104" s="17"/>
      <c r="U104" s="17"/>
      <c r="V104" s="17"/>
      <c r="W104" s="17"/>
      <c r="X104" s="17"/>
      <c r="Y104" s="17"/>
      <c r="Z104" s="17"/>
    </row>
    <row r="105" customFormat="false" ht="58.4" hidden="false" customHeight="false" outlineLevel="0" collapsed="false">
      <c r="B105" s="98"/>
      <c r="C105" s="49"/>
      <c r="D105" s="50" t="str">
        <f aca="false">VLOOKUP(A104,'imp-questions'!A:H,7,FALSE())</f>
        <v>У вас достаточно информации, чтобы воссоздать процессы сборки.  
Ваша документация по процессу актуальна?  
Документация по сборке хранится в известном вам месте?  
В процессе сборки для последующей проверки создаются контрольные суммы артефактов?  
Вы применяете безопасные конфигурации инструментов, используемых в процессе сборки?</v>
      </c>
      <c r="E105" s="51"/>
      <c r="F105" s="74"/>
      <c r="G105" s="75"/>
      <c r="H105" s="54"/>
      <c r="I105" s="79"/>
      <c r="J105" s="100"/>
      <c r="K105" s="17"/>
      <c r="L105" s="48"/>
      <c r="M105" s="48"/>
      <c r="N105" s="48"/>
      <c r="O105" s="48"/>
      <c r="P105" s="48"/>
      <c r="Q105" s="17"/>
      <c r="R105" s="17"/>
      <c r="S105" s="17"/>
      <c r="T105" s="17"/>
      <c r="U105" s="17"/>
      <c r="V105" s="17"/>
      <c r="W105" s="17"/>
      <c r="X105" s="17"/>
      <c r="Y105" s="17"/>
      <c r="Z105" s="17"/>
    </row>
    <row r="106" customFormat="false" ht="13.8" hidden="false" customHeight="false" outlineLevel="0" collapsed="false">
      <c r="A106" s="78" t="s">
        <v>90</v>
      </c>
      <c r="B106" s="98"/>
      <c r="C106" s="99" t="n">
        <f aca="false">VLOOKUP(A106,'imp-questions'!A:H,5,FALSE())</f>
        <v>2</v>
      </c>
      <c r="D106" s="42" t="str">
        <f aca="false">VLOOKUP(A106,'imp-questions'!A:H,6,FALSE())</f>
        <v>Полностью ли автоматизирован процесс сборки?</v>
      </c>
      <c r="E106" s="43" t="str">
        <f aca="false">CHAR(65+VLOOKUP(A106,'imp-questions'!A:H,8,FALSE()))</f>
        <v>A</v>
      </c>
      <c r="F106" s="87"/>
      <c r="G106" s="57" t="n">
        <f aca="true" t="array" ref="G106:G106">IFERROR(VLOOKUP(INDIRECT("RC[-1]",0),INDIRECT("Ans"&amp;INDIRECT("RC[-2]",0)&amp;"TBL"),2,FALSE()),0)</f>
        <v>0</v>
      </c>
      <c r="H106" s="45" t="n">
        <f aca="false">IFERROR(AVERAGE(G106,G113),0)</f>
        <v>0</v>
      </c>
      <c r="I106" s="80"/>
      <c r="J106" s="16"/>
      <c r="K106" s="17"/>
      <c r="L106" s="48"/>
      <c r="M106" s="48"/>
      <c r="N106" s="48"/>
      <c r="O106" s="48"/>
      <c r="P106" s="48"/>
      <c r="Q106" s="17"/>
      <c r="R106" s="17"/>
      <c r="S106" s="17"/>
      <c r="T106" s="17"/>
      <c r="U106" s="17"/>
      <c r="V106" s="17"/>
      <c r="W106" s="17"/>
      <c r="X106" s="17"/>
      <c r="Y106" s="17"/>
      <c r="Z106" s="17"/>
    </row>
    <row r="107" customFormat="false" ht="35.5" hidden="false" customHeight="false" outlineLevel="0" collapsed="false">
      <c r="B107" s="98"/>
      <c r="C107" s="49"/>
      <c r="D107" s="50" t="str">
        <f aca="false">VLOOKUP(A106,'imp-questions'!A:H,7,FALSE())</f>
        <v>Сам процесс сборки не требует участия человека?  
Средства сборки защищены в соответствии с рекомендациями вендоров? Вы шифруете секреты, необходимые инструментам сборки, и управляете доступом к ним на основе принципа наименьших привилегий?</v>
      </c>
      <c r="E107" s="51"/>
      <c r="F107" s="74"/>
      <c r="G107" s="75"/>
      <c r="H107" s="54"/>
      <c r="I107" s="80"/>
      <c r="J107" s="16"/>
      <c r="K107" s="17"/>
      <c r="L107" s="48"/>
      <c r="M107" s="48"/>
      <c r="N107" s="48"/>
      <c r="O107" s="48"/>
      <c r="P107" s="48"/>
      <c r="Q107" s="17"/>
      <c r="R107" s="17"/>
      <c r="S107" s="17"/>
      <c r="T107" s="17"/>
      <c r="U107" s="17"/>
      <c r="V107" s="17"/>
      <c r="W107" s="17"/>
      <c r="X107" s="17"/>
      <c r="Y107" s="17"/>
      <c r="Z107" s="17"/>
    </row>
    <row r="108" customFormat="false" ht="13.8" hidden="false" customHeight="false" outlineLevel="0" collapsed="false">
      <c r="A108" s="78" t="s">
        <v>91</v>
      </c>
      <c r="B108" s="98"/>
      <c r="C108" s="99" t="n">
        <f aca="false">VLOOKUP(A108,'imp-questions'!A:H,5,FALSE())</f>
        <v>3</v>
      </c>
      <c r="D108" s="42" t="str">
        <f aca="false">VLOOKUP(A108,'imp-questions'!A:H,6,FALSE())</f>
        <v>Применяете ли вы автоматические проверки безопасности в процессе сборки?</v>
      </c>
      <c r="E108" s="43" t="str">
        <f aca="false">CHAR(65+VLOOKUP(A108,'imp-questions'!A:H,8,FALSE()))</f>
        <v>A</v>
      </c>
      <c r="F108" s="87"/>
      <c r="G108" s="57" t="n">
        <f aca="true" t="array" ref="G108:G108">IFERROR(VLOOKUP(INDIRECT("RC[-1]",0),INDIRECT("Ans"&amp;INDIRECT("RC[-2]",0)&amp;"TBL"),2,FALSE()),0)</f>
        <v>0</v>
      </c>
      <c r="H108" s="45" t="n">
        <f aca="false">IFERROR(AVERAGE(G108,G115),0)</f>
        <v>0</v>
      </c>
      <c r="I108" s="81"/>
      <c r="J108" s="16"/>
      <c r="K108" s="17"/>
      <c r="L108" s="48"/>
      <c r="M108" s="48"/>
      <c r="N108" s="48"/>
      <c r="O108" s="48"/>
      <c r="P108" s="48"/>
      <c r="Q108" s="17"/>
      <c r="R108" s="17"/>
      <c r="S108" s="17"/>
      <c r="T108" s="17"/>
      <c r="U108" s="17"/>
      <c r="V108" s="17"/>
      <c r="W108" s="17"/>
      <c r="X108" s="17"/>
      <c r="Y108" s="17"/>
      <c r="Z108" s="17"/>
    </row>
    <row r="109" customFormat="false" ht="46.95" hidden="false" customHeight="false" outlineLevel="0" collapsed="false">
      <c r="B109" s="98"/>
      <c r="C109" s="60"/>
      <c r="D109" s="50" t="str">
        <f aca="false">VLOOKUP(A108,'imp-questions'!A:H,7,FALSE())</f>
        <v>Сборка завершается с ошибкой, если приложение не соответствует установленному базовому уровню безопасности? 
У вас определён предельно допустимый уровень уязвимостей?  
Предупреждения и сбои регистрируются в централизованной системе?  
Вы выбираете и настраиваете инструменты для оценки требований безопасности приложений не реже одного раза в год?</v>
      </c>
      <c r="E109" s="51"/>
      <c r="F109" s="74"/>
      <c r="G109" s="75"/>
      <c r="H109" s="54"/>
      <c r="I109" s="81"/>
      <c r="J109" s="16"/>
      <c r="K109" s="17"/>
      <c r="L109" s="48"/>
      <c r="M109" s="48"/>
      <c r="N109" s="48"/>
      <c r="O109" s="48"/>
      <c r="P109" s="48"/>
      <c r="Q109" s="17"/>
      <c r="R109" s="17"/>
      <c r="S109" s="17"/>
      <c r="T109" s="17"/>
      <c r="U109" s="17"/>
      <c r="V109" s="17"/>
      <c r="W109" s="17"/>
      <c r="X109" s="17"/>
      <c r="Y109" s="17"/>
      <c r="Z109" s="17"/>
    </row>
    <row r="110" customFormat="false" ht="13.8" hidden="false" customHeight="false" outlineLevel="0" collapsed="false">
      <c r="B110" s="62"/>
      <c r="C110" s="63"/>
      <c r="D110" s="63"/>
      <c r="E110" s="63"/>
      <c r="F110" s="63"/>
      <c r="G110" s="63"/>
      <c r="H110" s="63"/>
      <c r="I110" s="64"/>
      <c r="J110" s="59"/>
      <c r="K110" s="17"/>
      <c r="L110" s="48"/>
      <c r="M110" s="48"/>
      <c r="N110" s="48"/>
      <c r="O110" s="48"/>
      <c r="P110" s="48"/>
      <c r="Q110" s="17"/>
      <c r="R110" s="17"/>
      <c r="S110" s="17"/>
      <c r="T110" s="17"/>
      <c r="U110" s="17"/>
      <c r="V110" s="17"/>
      <c r="W110" s="17"/>
      <c r="X110" s="17"/>
      <c r="Y110" s="17"/>
      <c r="Z110" s="17"/>
    </row>
    <row r="111" customFormat="false" ht="13.8" hidden="false" customHeight="false" outlineLevel="0" collapsed="false">
      <c r="A111" s="78" t="s">
        <v>92</v>
      </c>
      <c r="B111" s="98" t="str">
        <f aca="false">VLOOKUP(A111,'imp-questions'!A:H,4,FALSE())</f>
        <v>Зависимости</v>
      </c>
      <c r="C111" s="99" t="n">
        <f aca="false">VLOOKUP(A111,'imp-questions'!A:H,5,FALSE())</f>
        <v>1</v>
      </c>
      <c r="D111" s="42" t="str">
        <f aca="false">VLOOKUP(A111,'imp-questions'!A:H,6,FALSE())</f>
        <v>Исследуете ли вы зависимости, на которые полагаетесь в своём ПО?</v>
      </c>
      <c r="E111" s="43" t="str">
        <f aca="false">CHAR(65+VLOOKUP(A111,'imp-questions'!A:H,8,FALSE()))</f>
        <v>A</v>
      </c>
      <c r="F111" s="87"/>
      <c r="G111" s="57" t="n">
        <f aca="true" t="array" ref="G111:G111">IFERROR(VLOOKUP(INDIRECT("RC[-1]",0),INDIRECT("Ans"&amp;INDIRECT("RC[-2]",0)&amp;"TBL"),2,FALSE()),0)</f>
        <v>0</v>
      </c>
      <c r="H111" s="57"/>
      <c r="I111" s="79"/>
      <c r="J111" s="59"/>
      <c r="K111" s="17"/>
      <c r="L111" s="48"/>
      <c r="M111" s="48"/>
      <c r="N111" s="48"/>
      <c r="O111" s="48"/>
      <c r="P111" s="48"/>
      <c r="Q111" s="17"/>
      <c r="R111" s="17"/>
      <c r="S111" s="17"/>
      <c r="T111" s="17"/>
      <c r="U111" s="17"/>
      <c r="V111" s="17"/>
      <c r="W111" s="17"/>
      <c r="X111" s="17"/>
      <c r="Y111" s="17"/>
      <c r="Z111" s="17"/>
    </row>
    <row r="112" customFormat="false" ht="46.95" hidden="false" customHeight="false" outlineLevel="0" collapsed="false">
      <c r="B112" s="98"/>
      <c r="C112" s="49"/>
      <c r="D112" s="50" t="str">
        <f aca="false">VLOOKUP(A111,'imp-questions'!A:H,7,FALSE())</f>
        <v>У вас есть актуальная спецификация (SBOM) для каждого приложения?  
Вы можете оперативно выяснить, на какие приложения влияет та или иная CVE? 
Вы проанализировали, устранили проблемы и задокументировали результаты оценки зависимостей по крайней мере 1 раз за последние 3 месяца?</v>
      </c>
      <c r="E112" s="51"/>
      <c r="F112" s="74"/>
      <c r="G112" s="75"/>
      <c r="H112" s="76"/>
      <c r="I112" s="79"/>
      <c r="J112" s="59"/>
      <c r="K112" s="17"/>
      <c r="L112" s="48"/>
      <c r="M112" s="48"/>
      <c r="N112" s="48"/>
      <c r="O112" s="48"/>
      <c r="P112" s="48"/>
      <c r="Q112" s="17"/>
      <c r="R112" s="17"/>
      <c r="S112" s="17"/>
      <c r="T112" s="17"/>
      <c r="U112" s="17"/>
      <c r="V112" s="17"/>
      <c r="W112" s="17"/>
      <c r="X112" s="17"/>
      <c r="Y112" s="17"/>
      <c r="Z112" s="17"/>
    </row>
    <row r="113" customFormat="false" ht="13.8" hidden="false" customHeight="false" outlineLevel="0" collapsed="false">
      <c r="A113" s="78" t="s">
        <v>93</v>
      </c>
      <c r="B113" s="98"/>
      <c r="C113" s="99" t="n">
        <f aca="false">VLOOKUP(A113,'imp-questions'!A:H,5,FALSE())</f>
        <v>2</v>
      </c>
      <c r="D113" s="42" t="str">
        <f aca="false">VLOOKUP(A113,'imp-questions'!A:H,6,FALSE())</f>
        <v>Управляете ли вы риском зависимости от третьих сторон с помощью формального процесса?</v>
      </c>
      <c r="E113" s="43" t="str">
        <f aca="false">CHAR(65+VLOOKUP(A113,'imp-questions'!A:H,8,FALSE()))</f>
        <v>A</v>
      </c>
      <c r="F113" s="87"/>
      <c r="G113" s="57" t="n">
        <f aca="true" t="array" ref="G113:G113">IFERROR(VLOOKUP(INDIRECT("RC[-1]",0),INDIRECT("Ans"&amp;INDIRECT("RC[-2]",0)&amp;"TBL"),2,FALSE()),0)</f>
        <v>0</v>
      </c>
      <c r="H113" s="57"/>
      <c r="I113" s="79"/>
      <c r="J113" s="59"/>
      <c r="K113" s="17"/>
      <c r="L113" s="48"/>
      <c r="M113" s="48"/>
      <c r="N113" s="48"/>
      <c r="O113" s="48"/>
      <c r="P113" s="48"/>
      <c r="Q113" s="17"/>
      <c r="R113" s="17"/>
      <c r="S113" s="17"/>
      <c r="T113" s="17"/>
      <c r="U113" s="17"/>
      <c r="V113" s="17"/>
      <c r="W113" s="17"/>
      <c r="X113" s="17"/>
      <c r="Y113" s="17"/>
      <c r="Z113" s="17"/>
    </row>
    <row r="114" customFormat="false" ht="69.85" hidden="false" customHeight="false" outlineLevel="0" collapsed="false">
      <c r="B114" s="98"/>
      <c r="C114" s="49"/>
      <c r="D114" s="50" t="str">
        <f aca="false">VLOOKUP(A113,'imp-questions'!A:H,7,FALSE())</f>
        <v>Вы ведёте список утвержденных зависимостей, которые соответствуют заранее определенным критериям?  
Вы автоматически оцениваете зависимости для новых CVE и оповещаете ответственных?  
Вы автоматически обнаруживаете и оповещаете об изменениях лицензий, которые могут повлиять на легальное использование приложений?  
Вы отслеживаете и предупреждаете об использовании неподдерживаемых зависимостей?  
Вы достоверно определяете и удаляете ненужные зависимости из ПО?</v>
      </c>
      <c r="E114" s="51"/>
      <c r="F114" s="74"/>
      <c r="G114" s="75"/>
      <c r="H114" s="76"/>
      <c r="I114" s="79"/>
      <c r="J114" s="59"/>
      <c r="K114" s="17"/>
      <c r="L114" s="48"/>
      <c r="M114" s="48"/>
      <c r="N114" s="48"/>
      <c r="O114" s="48"/>
      <c r="P114" s="48"/>
      <c r="Q114" s="17"/>
      <c r="R114" s="17"/>
      <c r="S114" s="17"/>
      <c r="T114" s="17"/>
      <c r="U114" s="17"/>
      <c r="V114" s="17"/>
      <c r="W114" s="17"/>
      <c r="X114" s="17"/>
      <c r="Y114" s="17"/>
      <c r="Z114" s="17"/>
    </row>
    <row r="115" customFormat="false" ht="13.8" hidden="false" customHeight="false" outlineLevel="0" collapsed="false">
      <c r="A115" s="78" t="s">
        <v>94</v>
      </c>
      <c r="B115" s="98"/>
      <c r="C115" s="99" t="n">
        <f aca="false">VLOOKUP(A115,'imp-questions'!A:H,5,FALSE())</f>
        <v>3</v>
      </c>
      <c r="D115" s="42" t="str">
        <f aca="false">VLOOKUP(A115,'imp-questions'!A:H,6,FALSE())</f>
        <v>Препятствуете ли вы сборке приложения, если оно подвержено уязвимостям в зависимостях?</v>
      </c>
      <c r="E115" s="43" t="str">
        <f aca="false">CHAR(65+VLOOKUP(A115,'imp-questions'!A:H,8,FALSE()))</f>
        <v>A</v>
      </c>
      <c r="F115" s="87"/>
      <c r="G115" s="57" t="n">
        <f aca="true" t="array" ref="G115:G115">IFERROR(VLOOKUP(INDIRECT("RC[-1]",0),INDIRECT("Ans"&amp;INDIRECT("RC[-2]",0)&amp;"TBL"),2,FALSE()),0)</f>
        <v>0</v>
      </c>
      <c r="H115" s="57"/>
      <c r="I115" s="79"/>
      <c r="J115" s="59"/>
      <c r="K115" s="17"/>
      <c r="L115" s="48"/>
      <c r="M115" s="48"/>
      <c r="N115" s="48"/>
      <c r="O115" s="48"/>
      <c r="P115" s="48"/>
      <c r="Q115" s="17"/>
      <c r="R115" s="17"/>
      <c r="S115" s="17"/>
      <c r="T115" s="17"/>
      <c r="U115" s="17"/>
      <c r="V115" s="17"/>
      <c r="W115" s="17"/>
      <c r="X115" s="17"/>
      <c r="Y115" s="17"/>
      <c r="Z115" s="17"/>
    </row>
    <row r="116" customFormat="false" ht="69.85" hidden="false" customHeight="false" outlineLevel="0" collapsed="false">
      <c r="B116" s="98"/>
      <c r="C116" s="60"/>
      <c r="D116" s="50" t="str">
        <f aca="false">VLOOKUP(A115,'imp-questions'!A:H,7,FALSE())</f>
        <v>Ваша система сборки подключена к системе отслеживания риска зависимостей от третьих сторон, что приводит к сбою сборки, если уязвимость не оценена как ложное срабатывание или риск не принят явно? 
Вы сканируете зависимости с помощью инструмента статического анализа?  
Вы сообщаете о результатах авторам зависимостей, используя установленный процесс ответственного раскрытия информации?  
Использование новой зависимости, не оценённой на предмет угроз безопасности, приводит к отказу от сборки?</v>
      </c>
      <c r="E116" s="51"/>
      <c r="F116" s="74"/>
      <c r="G116" s="75"/>
      <c r="H116" s="76"/>
      <c r="I116" s="79"/>
      <c r="J116" s="59"/>
      <c r="K116" s="17"/>
      <c r="L116" s="48"/>
      <c r="M116" s="48"/>
      <c r="N116" s="48"/>
      <c r="O116" s="48"/>
      <c r="P116" s="48"/>
      <c r="Q116" s="17"/>
      <c r="R116" s="17"/>
      <c r="S116" s="17"/>
      <c r="T116" s="17"/>
      <c r="U116" s="17"/>
      <c r="V116" s="17"/>
      <c r="W116" s="17"/>
      <c r="X116" s="17"/>
      <c r="Y116" s="17"/>
      <c r="Z116" s="17"/>
    </row>
    <row r="117" customFormat="false" ht="13.8" hidden="false" customHeight="true" outlineLevel="0" collapsed="false">
      <c r="B117" s="101" t="s">
        <v>95</v>
      </c>
      <c r="C117" s="101"/>
      <c r="D117" s="101"/>
      <c r="E117" s="102"/>
      <c r="F117" s="101" t="s">
        <v>42</v>
      </c>
      <c r="G117" s="103"/>
      <c r="H117" s="103"/>
      <c r="I117" s="96" t="s">
        <v>43</v>
      </c>
      <c r="J117" s="96" t="s">
        <v>44</v>
      </c>
      <c r="K117" s="17"/>
      <c r="L117" s="48"/>
      <c r="M117" s="48"/>
      <c r="N117" s="48"/>
      <c r="O117" s="48"/>
      <c r="P117" s="48"/>
      <c r="Q117" s="17"/>
      <c r="R117" s="17"/>
      <c r="S117" s="17"/>
      <c r="T117" s="17"/>
      <c r="U117" s="17"/>
      <c r="V117" s="17"/>
      <c r="W117" s="17"/>
      <c r="X117" s="17"/>
      <c r="Y117" s="17"/>
      <c r="Z117" s="17"/>
    </row>
    <row r="118" customFormat="false" ht="12.75" hidden="false" customHeight="false" outlineLevel="0" collapsed="false">
      <c r="A118" s="78" t="s">
        <v>96</v>
      </c>
      <c r="B118" s="98" t="str">
        <f aca="false">VLOOKUP(A118,'imp-questions'!A:H,4,FALSE())</f>
        <v>Процесс развёртывания</v>
      </c>
      <c r="C118" s="99" t="n">
        <f aca="false">VLOOKUP(A118,'imp-questions'!A:H,5,FALSE())</f>
        <v>1</v>
      </c>
      <c r="D118" s="42" t="str">
        <f aca="false">VLOOKUP(A118,'imp-questions'!A:H,6,FALSE())</f>
        <v>Используете ли вы формализованные процессы развёртывания?</v>
      </c>
      <c r="E118" s="43" t="str">
        <f aca="false">CHAR(65+VLOOKUP(A118,'imp-questions'!A:H,8,FALSE()))</f>
        <v>A</v>
      </c>
      <c r="F118" s="87"/>
      <c r="G118" s="57" t="n">
        <f aca="true" t="array" ref="G118:G118">IFERROR(VLOOKUP(INDIRECT("RC[-1]",0),INDIRECT("Ans"&amp;INDIRECT("RC[-2]",0)&amp;"TBL"),2,FALSE()),0)</f>
        <v>0</v>
      </c>
      <c r="H118" s="45" t="n">
        <f aca="false">IFERROR(AVERAGE(G118,G125),0)</f>
        <v>0</v>
      </c>
      <c r="I118" s="79"/>
      <c r="J118" s="100" t="n">
        <f aca="false">SUM(H118,H120,H122)</f>
        <v>0</v>
      </c>
      <c r="K118" s="17"/>
      <c r="L118" s="48"/>
      <c r="M118" s="48"/>
      <c r="N118" s="48"/>
      <c r="O118" s="48"/>
      <c r="P118" s="48"/>
      <c r="Q118" s="17"/>
      <c r="R118" s="17"/>
      <c r="S118" s="17"/>
      <c r="T118" s="17"/>
      <c r="U118" s="17"/>
      <c r="V118" s="17"/>
      <c r="W118" s="17"/>
      <c r="X118" s="17"/>
      <c r="Y118" s="17"/>
      <c r="Z118" s="17"/>
    </row>
    <row r="119" customFormat="false" ht="58.4" hidden="false" customHeight="false" outlineLevel="0" collapsed="false">
      <c r="B119" s="98"/>
      <c r="C119" s="49"/>
      <c r="D119" s="50" t="str">
        <f aca="false">VLOOKUP(A118,'imp-questions'!A:H,7,FALSE())</f>
        <v>У вас достаточно информации для запуска процессов развёртывания?  
Ваша документация по развертыванию актуальна? 
Документация по развёртыванию доступна заинтересованным лицам?  
Вы гарантируете, что только назначенный и квалифицированный персонал может запустить процесс развёртывания? 
Вы применяете безопасные конфигурации инструментов для развёртывания?</v>
      </c>
      <c r="E119" s="51"/>
      <c r="F119" s="74"/>
      <c r="G119" s="75"/>
      <c r="H119" s="54"/>
      <c r="I119" s="79"/>
      <c r="J119" s="100"/>
      <c r="K119" s="17"/>
      <c r="L119" s="48"/>
      <c r="M119" s="48"/>
      <c r="N119" s="48"/>
      <c r="O119" s="48"/>
      <c r="P119" s="48"/>
      <c r="Q119" s="17"/>
      <c r="R119" s="17"/>
      <c r="S119" s="17"/>
      <c r="T119" s="17"/>
      <c r="U119" s="17"/>
      <c r="V119" s="17"/>
      <c r="W119" s="17"/>
      <c r="X119" s="17"/>
      <c r="Y119" s="17"/>
      <c r="Z119" s="17"/>
    </row>
    <row r="120" customFormat="false" ht="13.8" hidden="false" customHeight="false" outlineLevel="0" collapsed="false">
      <c r="A120" s="78" t="s">
        <v>97</v>
      </c>
      <c r="B120" s="98"/>
      <c r="C120" s="99" t="n">
        <f aca="false">VLOOKUP(A120,'imp-questions'!A:H,5,FALSE())</f>
        <v>2</v>
      </c>
      <c r="D120" s="42" t="str">
        <f aca="false">VLOOKUP(A120,'imp-questions'!A:H,6,FALSE())</f>
        <v>Автоматизированы ли процессы развёртывания и используются ли в них проверки безопасности?</v>
      </c>
      <c r="E120" s="43" t="str">
        <f aca="false">CHAR(65+VLOOKUP(A120,'imp-questions'!A:H,8,FALSE()))</f>
        <v>A</v>
      </c>
      <c r="F120" s="87"/>
      <c r="G120" s="57" t="n">
        <f aca="true" t="array" ref="G120:G120">IFERROR(VLOOKUP(INDIRECT("RC[-1]",0),INDIRECT("Ans"&amp;INDIRECT("RC[-2]",0)&amp;"TBL"),2,FALSE()),0)</f>
        <v>0</v>
      </c>
      <c r="H120" s="45" t="n">
        <f aca="false">IFERROR(AVERAGE(G120,G127),0)</f>
        <v>0</v>
      </c>
      <c r="I120" s="80"/>
      <c r="J120" s="16"/>
      <c r="K120" s="17"/>
      <c r="L120" s="48"/>
      <c r="M120" s="48"/>
      <c r="N120" s="48"/>
      <c r="O120" s="48"/>
      <c r="P120" s="48"/>
      <c r="Q120" s="17"/>
      <c r="R120" s="17"/>
      <c r="S120" s="17"/>
      <c r="T120" s="17"/>
      <c r="U120" s="17"/>
      <c r="V120" s="17"/>
      <c r="W120" s="17"/>
      <c r="X120" s="17"/>
      <c r="Y120" s="17"/>
      <c r="Z120" s="17"/>
    </row>
    <row r="121" customFormat="false" ht="46.95" hidden="false" customHeight="false" outlineLevel="0" collapsed="false">
      <c r="B121" s="98"/>
      <c r="C121" s="49"/>
      <c r="D121" s="50" t="str">
        <f aca="false">VLOOKUP(A120,'imp-questions'!A:H,7,FALSE())</f>
        <v>Процессы развёртывания автоматизированы на всех этапах?  
Развёртывание включает в себя автоматизированные процедуры тестирования защищенности? 
Вы предупреждаете ответственных о выявленных уязвимостях?  
У вас хранятся журналы прошлых развёртываний за определённый период времени?</v>
      </c>
      <c r="E121" s="51"/>
      <c r="F121" s="74"/>
      <c r="G121" s="75"/>
      <c r="H121" s="54"/>
      <c r="I121" s="80"/>
      <c r="J121" s="16"/>
      <c r="K121" s="17"/>
      <c r="L121" s="48"/>
      <c r="M121" s="48"/>
      <c r="N121" s="48"/>
      <c r="O121" s="48"/>
      <c r="P121" s="48"/>
      <c r="Q121" s="17"/>
      <c r="R121" s="17"/>
      <c r="S121" s="17"/>
      <c r="T121" s="17"/>
      <c r="U121" s="17"/>
      <c r="V121" s="17"/>
      <c r="W121" s="17"/>
      <c r="X121" s="17"/>
      <c r="Y121" s="17"/>
      <c r="Z121" s="17"/>
    </row>
    <row r="122" customFormat="false" ht="13.8" hidden="false" customHeight="false" outlineLevel="0" collapsed="false">
      <c r="A122" s="78" t="s">
        <v>98</v>
      </c>
      <c r="B122" s="98"/>
      <c r="C122" s="99" t="n">
        <f aca="false">VLOOKUP(A122,'imp-questions'!A:H,5,FALSE())</f>
        <v>3</v>
      </c>
      <c r="D122" s="42" t="str">
        <f aca="false">VLOOKUP(A122,'imp-questions'!A:H,6,FALSE())</f>
        <v>Когда вы проверяете целостность развёрнутых артефактов?</v>
      </c>
      <c r="E122" s="43" t="str">
        <f aca="false">CHAR(65+VLOOKUP(A122,'imp-questions'!A:H,8,FALSE()))</f>
        <v>A</v>
      </c>
      <c r="F122" s="87"/>
      <c r="G122" s="57" t="n">
        <f aca="true" t="array" ref="G122:G122">IFERROR(VLOOKUP(INDIRECT("RC[-1]",0),INDIRECT("Ans"&amp;INDIRECT("RC[-2]",0)&amp;"TBL"),2,FALSE()),0)</f>
        <v>0</v>
      </c>
      <c r="H122" s="45" t="n">
        <f aca="false">IFERROR(AVERAGE(G122,G129),0)</f>
        <v>0</v>
      </c>
      <c r="I122" s="81"/>
      <c r="J122" s="16"/>
      <c r="K122" s="17"/>
      <c r="L122" s="48"/>
      <c r="M122" s="48"/>
      <c r="N122" s="48"/>
      <c r="O122" s="48"/>
      <c r="P122" s="48"/>
      <c r="Q122" s="17"/>
      <c r="R122" s="17"/>
      <c r="S122" s="17"/>
      <c r="T122" s="17"/>
      <c r="U122" s="17"/>
      <c r="V122" s="17"/>
      <c r="W122" s="17"/>
      <c r="X122" s="17"/>
      <c r="Y122" s="17"/>
      <c r="Z122" s="17"/>
    </row>
    <row r="123" customFormat="false" ht="35.5" hidden="false" customHeight="false" outlineLevel="0" collapsed="false">
      <c r="B123" s="98"/>
      <c r="C123" s="60"/>
      <c r="D123" s="50" t="str">
        <f aca="false">VLOOKUP(A122,'imp-questions'!A:H,7,FALSE())</f>
        <v>Вы отменяете или откатываете развёртывание при обнаружении нарушения целостности?  
Сверка проводится по подписям, созданным во время сборки?  
Если проверка подписей невозможна (например, в ПО, созданном извне), вы вводите компенсирующие меры?</v>
      </c>
      <c r="E123" s="51"/>
      <c r="F123" s="74"/>
      <c r="G123" s="75"/>
      <c r="H123" s="54"/>
      <c r="I123" s="81"/>
      <c r="J123" s="16"/>
      <c r="K123" s="17"/>
      <c r="L123" s="48"/>
      <c r="M123" s="48"/>
      <c r="N123" s="48"/>
      <c r="O123" s="48"/>
      <c r="P123" s="48"/>
      <c r="Q123" s="17"/>
      <c r="R123" s="17"/>
      <c r="S123" s="17"/>
      <c r="T123" s="17"/>
      <c r="U123" s="17"/>
      <c r="V123" s="17"/>
      <c r="W123" s="17"/>
      <c r="X123" s="17"/>
      <c r="Y123" s="17"/>
      <c r="Z123" s="17"/>
    </row>
    <row r="124" customFormat="false" ht="13.8" hidden="false" customHeight="false" outlineLevel="0" collapsed="false">
      <c r="B124" s="62"/>
      <c r="C124" s="63"/>
      <c r="D124" s="63"/>
      <c r="E124" s="63"/>
      <c r="F124" s="63"/>
      <c r="G124" s="63"/>
      <c r="H124" s="63"/>
      <c r="I124" s="64"/>
      <c r="J124" s="59"/>
      <c r="K124" s="17"/>
      <c r="L124" s="48"/>
      <c r="M124" s="48"/>
      <c r="N124" s="48"/>
      <c r="O124" s="48"/>
      <c r="P124" s="48"/>
      <c r="Q124" s="17"/>
      <c r="R124" s="17"/>
      <c r="S124" s="17"/>
      <c r="T124" s="17"/>
      <c r="U124" s="17"/>
      <c r="V124" s="17"/>
      <c r="W124" s="17"/>
      <c r="X124" s="17"/>
      <c r="Y124" s="17"/>
      <c r="Z124" s="17"/>
    </row>
    <row r="125" customFormat="false" ht="13.8" hidden="false" customHeight="false" outlineLevel="0" collapsed="false">
      <c r="A125" s="78" t="s">
        <v>99</v>
      </c>
      <c r="B125" s="98" t="str">
        <f aca="false">VLOOKUP(A125,'imp-questions'!A:H,4,FALSE())</f>
        <v>Управление секретами</v>
      </c>
      <c r="C125" s="99" t="n">
        <f aca="false">VLOOKUP(A125,'imp-questions'!A:H,5,FALSE())</f>
        <v>1</v>
      </c>
      <c r="D125" s="42" t="str">
        <f aca="false">VLOOKUP(A125,'imp-questions'!A:H,6,FALSE())</f>
        <v>Ограничиваете ли вы доступ к секретам приложения в соответствии с принципом наименьших привилегий?</v>
      </c>
      <c r="E125" s="43" t="str">
        <f aca="false">CHAR(65+VLOOKUP(A125,'imp-questions'!A:H,8,FALSE()))</f>
        <v>A</v>
      </c>
      <c r="F125" s="87"/>
      <c r="G125" s="57" t="n">
        <f aca="true" t="array" ref="G125:G125">IFERROR(VLOOKUP(INDIRECT("RC[-1]",0),INDIRECT("Ans"&amp;INDIRECT("RC[-2]",0)&amp;"TBL"),2,FALSE()),0)</f>
        <v>0</v>
      </c>
      <c r="H125" s="57"/>
      <c r="I125" s="79"/>
      <c r="J125" s="59"/>
      <c r="K125" s="17"/>
      <c r="L125" s="48"/>
      <c r="M125" s="48"/>
      <c r="N125" s="48"/>
      <c r="O125" s="48"/>
      <c r="P125" s="48"/>
      <c r="Q125" s="17"/>
      <c r="R125" s="17"/>
      <c r="S125" s="17"/>
      <c r="T125" s="17"/>
      <c r="U125" s="17"/>
      <c r="V125" s="17"/>
      <c r="W125" s="17"/>
      <c r="X125" s="17"/>
      <c r="Y125" s="17"/>
      <c r="Z125" s="17"/>
    </row>
    <row r="126" customFormat="false" ht="35.5" hidden="false" customHeight="false" outlineLevel="0" collapsed="false">
      <c r="B126" s="98"/>
      <c r="C126" s="49"/>
      <c r="D126" s="50" t="str">
        <f aca="false">VLOOKUP(A125,'imp-questions'!A:H,7,FALSE())</f>
        <v>Вы храните секреты среды эксплуатации в защищённом месте? 
Разработчики не имеют доступа к секретам среды эксплуатации? 
Секреты среды эксплуатации недоступны в других средах (тестирования, разработки и пр.)?</v>
      </c>
      <c r="E126" s="51"/>
      <c r="F126" s="74"/>
      <c r="G126" s="75"/>
      <c r="H126" s="76"/>
      <c r="I126" s="79"/>
      <c r="J126" s="59"/>
      <c r="K126" s="17"/>
      <c r="L126" s="48"/>
      <c r="M126" s="48"/>
      <c r="N126" s="48"/>
      <c r="O126" s="48"/>
      <c r="P126" s="48"/>
      <c r="Q126" s="17"/>
      <c r="R126" s="17"/>
      <c r="S126" s="17"/>
      <c r="T126" s="17"/>
      <c r="U126" s="17"/>
      <c r="V126" s="17"/>
      <c r="W126" s="17"/>
      <c r="X126" s="17"/>
      <c r="Y126" s="17"/>
      <c r="Z126" s="17"/>
    </row>
    <row r="127" customFormat="false" ht="13.8" hidden="false" customHeight="false" outlineLevel="0" collapsed="false">
      <c r="A127" s="78" t="s">
        <v>100</v>
      </c>
      <c r="B127" s="98"/>
      <c r="C127" s="99" t="n">
        <f aca="false">VLOOKUP(A127,'imp-questions'!A:H,5,FALSE())</f>
        <v>2</v>
      </c>
      <c r="D127" s="42" t="str">
        <f aca="false">VLOOKUP(A127,'imp-questions'!A:H,6,FALSE())</f>
        <v>Внедряете ли вы секреты в конфигурационные файлы эксплуатационной среды в процессе развёртывания?</v>
      </c>
      <c r="E127" s="43" t="str">
        <f aca="false">CHAR(65+VLOOKUP(A127,'imp-questions'!A:H,8,FALSE()))</f>
        <v>A</v>
      </c>
      <c r="F127" s="87"/>
      <c r="G127" s="57" t="n">
        <f aca="true" t="array" ref="G127:G127">IFERROR(VLOOKUP(INDIRECT("RC[-1]",0),INDIRECT("Ans"&amp;INDIRECT("RC[-2]",0)&amp;"TBL"),2,FALSE()),0)</f>
        <v>0</v>
      </c>
      <c r="H127" s="57"/>
      <c r="I127" s="79"/>
      <c r="J127" s="59"/>
      <c r="K127" s="17"/>
      <c r="L127" s="48"/>
      <c r="M127" s="48"/>
      <c r="N127" s="48"/>
      <c r="O127" s="48"/>
      <c r="P127" s="48"/>
      <c r="Q127" s="17"/>
      <c r="R127" s="17"/>
      <c r="S127" s="17"/>
      <c r="T127" s="17"/>
      <c r="U127" s="17"/>
      <c r="V127" s="17"/>
      <c r="W127" s="17"/>
      <c r="X127" s="17"/>
      <c r="Y127" s="17"/>
      <c r="Z127" s="17"/>
    </row>
    <row r="128" customFormat="false" ht="35.5" hidden="false" customHeight="false" outlineLevel="0" collapsed="false">
      <c r="B128" s="98"/>
      <c r="C128" s="49"/>
      <c r="D128" s="50" t="str">
        <f aca="false">VLOOKUP(A127,'imp-questions'!A:H,7,FALSE())</f>
        <v>Файлы исходного кода больше не содержат активных секретов приложений?  
Обычно люди не имеют доступа к секретам в процессах развёртывания?  
Вы фиксируете и предупреждаете о попытке несанкционированного доступа к секретам?</v>
      </c>
      <c r="E128" s="51"/>
      <c r="F128" s="74"/>
      <c r="G128" s="75"/>
      <c r="H128" s="76"/>
      <c r="I128" s="79"/>
      <c r="J128" s="59"/>
      <c r="K128" s="17"/>
      <c r="L128" s="48"/>
      <c r="M128" s="48"/>
      <c r="N128" s="48"/>
      <c r="O128" s="48"/>
      <c r="P128" s="48"/>
      <c r="Q128" s="17"/>
      <c r="R128" s="17"/>
      <c r="S128" s="17"/>
      <c r="T128" s="17"/>
      <c r="U128" s="17"/>
      <c r="V128" s="17"/>
      <c r="W128" s="17"/>
      <c r="X128" s="17"/>
      <c r="Y128" s="17"/>
      <c r="Z128" s="17"/>
    </row>
    <row r="129" customFormat="false" ht="13.8" hidden="false" customHeight="false" outlineLevel="0" collapsed="false">
      <c r="A129" s="78" t="s">
        <v>101</v>
      </c>
      <c r="B129" s="98"/>
      <c r="C129" s="99" t="n">
        <f aca="false">VLOOKUP(A129,'imp-questions'!A:H,5,FALSE())</f>
        <v>3</v>
      </c>
      <c r="D129" s="42" t="str">
        <f aca="false">VLOOKUP(A129,'imp-questions'!A:H,6,FALSE())</f>
        <v>Контролируете ли вы жизненный цикл секретов?</v>
      </c>
      <c r="E129" s="43" t="str">
        <f aca="false">CHAR(65+VLOOKUP(A129,'imp-questions'!A:H,8,FALSE()))</f>
        <v>A</v>
      </c>
      <c r="F129" s="87"/>
      <c r="G129" s="57" t="n">
        <f aca="true" t="array" ref="G129:G129">IFERROR(VLOOKUP(INDIRECT("RC[-1]",0),INDIRECT("Ans"&amp;INDIRECT("RC[-2]",0)&amp;"TBL"),2,FALSE()),0)</f>
        <v>0</v>
      </c>
      <c r="H129" s="57"/>
      <c r="I129" s="79"/>
      <c r="J129" s="59"/>
      <c r="K129" s="17"/>
      <c r="L129" s="48"/>
      <c r="M129" s="48"/>
      <c r="N129" s="48"/>
      <c r="O129" s="48"/>
      <c r="P129" s="48"/>
      <c r="Q129" s="17"/>
      <c r="R129" s="17"/>
      <c r="S129" s="17"/>
      <c r="T129" s="17"/>
      <c r="U129" s="17"/>
      <c r="V129" s="17"/>
      <c r="W129" s="17"/>
      <c r="X129" s="17"/>
      <c r="Y129" s="17"/>
      <c r="Z129" s="17"/>
    </row>
    <row r="130" customFormat="false" ht="35.5" hidden="false" customHeight="false" outlineLevel="0" collapsed="false">
      <c r="B130" s="98"/>
      <c r="C130" s="60"/>
      <c r="D130" s="50" t="str">
        <f aca="false">VLOOKUP(A129,'imp-questions'!A:H,7,FALSE())</f>
        <v>Вы создаёте и синхронизируете секреты, используя протестированное решение? 
Секреты в разных экземплярах приложения различаются? 
Секреты обновляются регулярно?</v>
      </c>
      <c r="E130" s="51"/>
      <c r="F130" s="74"/>
      <c r="G130" s="75"/>
      <c r="H130" s="76"/>
      <c r="I130" s="79"/>
      <c r="J130" s="59"/>
      <c r="K130" s="17"/>
      <c r="L130" s="48"/>
      <c r="M130" s="48"/>
      <c r="N130" s="48"/>
      <c r="O130" s="48"/>
      <c r="P130" s="48"/>
      <c r="Q130" s="17"/>
      <c r="R130" s="17"/>
      <c r="S130" s="17"/>
      <c r="T130" s="17"/>
      <c r="U130" s="17"/>
      <c r="V130" s="17"/>
      <c r="W130" s="17"/>
      <c r="X130" s="17"/>
      <c r="Y130" s="17"/>
      <c r="Z130" s="17"/>
    </row>
    <row r="131" customFormat="false" ht="13.8" hidden="false" customHeight="true" outlineLevel="0" collapsed="false">
      <c r="B131" s="101" t="s">
        <v>102</v>
      </c>
      <c r="C131" s="101"/>
      <c r="D131" s="101"/>
      <c r="E131" s="102"/>
      <c r="F131" s="101" t="s">
        <v>42</v>
      </c>
      <c r="G131" s="103"/>
      <c r="H131" s="103"/>
      <c r="I131" s="96" t="s">
        <v>43</v>
      </c>
      <c r="J131" s="96" t="s">
        <v>44</v>
      </c>
      <c r="K131" s="17"/>
      <c r="L131" s="48"/>
      <c r="M131" s="48"/>
      <c r="N131" s="48"/>
      <c r="O131" s="48"/>
      <c r="P131" s="48"/>
      <c r="Q131" s="17"/>
      <c r="R131" s="17"/>
      <c r="S131" s="17"/>
      <c r="T131" s="17"/>
      <c r="U131" s="17"/>
      <c r="V131" s="17"/>
      <c r="W131" s="17"/>
      <c r="X131" s="17"/>
      <c r="Y131" s="17"/>
      <c r="Z131" s="17"/>
    </row>
    <row r="132" customFormat="false" ht="12.75" hidden="false" customHeight="false" outlineLevel="0" collapsed="false">
      <c r="A132" s="78" t="s">
        <v>103</v>
      </c>
      <c r="B132" s="98" t="str">
        <f aca="false">VLOOKUP(A132,'imp-questions'!A:H,4,FALSE())</f>
        <v>Отслеживание дефектов</v>
      </c>
      <c r="C132" s="99" t="n">
        <f aca="false">VLOOKUP(A132,'imp-questions'!A:H,5,FALSE())</f>
        <v>1</v>
      </c>
      <c r="D132" s="42" t="str">
        <f aca="false">VLOOKUP(A132,'imp-questions'!A:H,6,FALSE())</f>
        <v>Отслеживаете ли вы все известные дефекты безопасности?</v>
      </c>
      <c r="E132" s="43" t="str">
        <f aca="false">CHAR(65+VLOOKUP(A132,'imp-questions'!A:H,8,FALSE()))</f>
        <v>A</v>
      </c>
      <c r="F132" s="87"/>
      <c r="G132" s="57" t="n">
        <f aca="true" t="array" ref="G132:G132">IFERROR(VLOOKUP(INDIRECT("RC[-1]",0),INDIRECT("Ans"&amp;INDIRECT("RC[-2]",0)&amp;"TBL"),2,FALSE()),0)</f>
        <v>0</v>
      </c>
      <c r="H132" s="45" t="n">
        <f aca="false">IFERROR(AVERAGE(G132,G139),0)</f>
        <v>0</v>
      </c>
      <c r="I132" s="79"/>
      <c r="J132" s="100" t="n">
        <f aca="false">SUM(H132,H134,H136)</f>
        <v>0</v>
      </c>
      <c r="K132" s="17"/>
      <c r="L132" s="48"/>
      <c r="M132" s="48"/>
      <c r="N132" s="48"/>
      <c r="O132" s="48"/>
      <c r="P132" s="48"/>
      <c r="Q132" s="17"/>
      <c r="R132" s="17"/>
      <c r="S132" s="17"/>
      <c r="T132" s="17"/>
      <c r="U132" s="17"/>
      <c r="V132" s="17"/>
      <c r="W132" s="17"/>
      <c r="X132" s="17"/>
      <c r="Y132" s="17"/>
      <c r="Z132" s="17"/>
    </row>
    <row r="133" customFormat="false" ht="58.4" hidden="false" customHeight="false" outlineLevel="0" collapsed="false">
      <c r="B133" s="98"/>
      <c r="C133" s="49"/>
      <c r="D133" s="50" t="str">
        <f aca="false">VLOOKUP(A132,'imp-questions'!A:H,7,FALSE())</f>
        <v>Вы можете легко найти информацию по экспертизе всех дефектов безопасности, влияющих на интересующее вас приложение? 
У вас есть, по крайней мере, простейшая схема классификации дефектов? 
Процесс учитывает стратегию обработки ложных срабатываний и повторяющихся дефектов?  
Система управления дефектами охватывает дефекты из различных источников и процессов?</v>
      </c>
      <c r="E133" s="51"/>
      <c r="F133" s="74"/>
      <c r="G133" s="75"/>
      <c r="H133" s="54"/>
      <c r="I133" s="79"/>
      <c r="J133" s="100"/>
      <c r="K133" s="17"/>
      <c r="L133" s="48"/>
      <c r="M133" s="48"/>
      <c r="N133" s="48"/>
      <c r="O133" s="48"/>
      <c r="P133" s="48"/>
      <c r="Q133" s="17"/>
      <c r="R133" s="17"/>
      <c r="S133" s="17"/>
      <c r="T133" s="17"/>
      <c r="U133" s="17"/>
      <c r="V133" s="17"/>
      <c r="W133" s="17"/>
      <c r="X133" s="17"/>
      <c r="Y133" s="17"/>
      <c r="Z133" s="17"/>
    </row>
    <row r="134" customFormat="false" ht="13.8" hidden="false" customHeight="false" outlineLevel="0" collapsed="false">
      <c r="A134" s="78" t="s">
        <v>104</v>
      </c>
      <c r="B134" s="98"/>
      <c r="C134" s="99" t="n">
        <f aca="false">VLOOKUP(A134,'imp-questions'!A:H,5,FALSE())</f>
        <v>2</v>
      </c>
      <c r="D134" s="42" t="str">
        <f aca="false">VLOOKUP(A134,'imp-questions'!A:H,6,FALSE())</f>
        <v>Проводите ли вы анализ состояния дефектов безопасности в организации?</v>
      </c>
      <c r="E134" s="43" t="str">
        <f aca="false">CHAR(65+VLOOKUP(A134,'imp-questions'!A:H,8,FALSE()))</f>
        <v>A</v>
      </c>
      <c r="F134" s="87"/>
      <c r="G134" s="57" t="n">
        <f aca="true" t="array" ref="G134:G134">IFERROR(VLOOKUP(INDIRECT("RC[-1]",0),INDIRECT("Ans"&amp;INDIRECT("RC[-2]",0)&amp;"TBL"),2,FALSE()),0)</f>
        <v>0</v>
      </c>
      <c r="H134" s="45" t="n">
        <f aca="false">IFERROR(AVERAGE(G134,G141),0)</f>
        <v>0</v>
      </c>
      <c r="I134" s="80"/>
      <c r="J134" s="16"/>
      <c r="K134" s="17"/>
      <c r="L134" s="48"/>
      <c r="M134" s="48"/>
      <c r="N134" s="48"/>
      <c r="O134" s="48"/>
      <c r="P134" s="48"/>
      <c r="Q134" s="17"/>
      <c r="R134" s="17"/>
      <c r="S134" s="17"/>
      <c r="T134" s="17"/>
      <c r="U134" s="17"/>
      <c r="V134" s="17"/>
      <c r="W134" s="17"/>
      <c r="X134" s="17"/>
      <c r="Y134" s="17"/>
      <c r="Z134" s="17"/>
    </row>
    <row r="135" customFormat="false" ht="35.5" hidden="false" customHeight="false" outlineLevel="0" collapsed="false">
      <c r="B135" s="98"/>
      <c r="C135" s="49"/>
      <c r="D135" s="50" t="str">
        <f aca="false">VLOOKUP(A134,'imp-questions'!A:H,7,FALSE())</f>
        <v>Единая схема оценки воздействия применяется ко всем дефектам в организации?  
Схема включает соглашения об уровне обслуживания для устранения определенных классов дефектов?  
Вы регулярно отчитываетесь о соблюдении соглашений об уровне обслуживания по дефектам?</v>
      </c>
      <c r="E135" s="51"/>
      <c r="F135" s="74"/>
      <c r="G135" s="75"/>
      <c r="H135" s="54"/>
      <c r="I135" s="80"/>
      <c r="J135" s="16"/>
      <c r="K135" s="17"/>
      <c r="L135" s="48"/>
      <c r="M135" s="48"/>
      <c r="N135" s="48"/>
      <c r="O135" s="48"/>
      <c r="P135" s="48"/>
      <c r="Q135" s="17"/>
      <c r="R135" s="17"/>
      <c r="S135" s="17"/>
      <c r="T135" s="17"/>
      <c r="U135" s="17"/>
      <c r="V135" s="17"/>
      <c r="W135" s="17"/>
      <c r="X135" s="17"/>
      <c r="Y135" s="17"/>
      <c r="Z135" s="17"/>
    </row>
    <row r="136" customFormat="false" ht="13.8" hidden="false" customHeight="false" outlineLevel="0" collapsed="false">
      <c r="A136" s="78" t="s">
        <v>105</v>
      </c>
      <c r="B136" s="98"/>
      <c r="C136" s="99" t="n">
        <f aca="false">VLOOKUP(A136,'imp-questions'!A:H,5,FALSE())</f>
        <v>3</v>
      </c>
      <c r="D136" s="42" t="str">
        <f aca="false">VLOOKUP(A136,'imp-questions'!A:H,6,FALSE())</f>
        <v>Требуете ли вы соблюдения SLA для устранения дефектов безопасности?</v>
      </c>
      <c r="E136" s="43" t="str">
        <f aca="false">CHAR(65+VLOOKUP(A136,'imp-questions'!A:H,8,FALSE()))</f>
        <v>A</v>
      </c>
      <c r="F136" s="87"/>
      <c r="G136" s="57" t="n">
        <f aca="true" t="array" ref="G136:G136">IFERROR(VLOOKUP(INDIRECT("RC[-1]",0),INDIRECT("Ans"&amp;INDIRECT("RC[-2]",0)&amp;"TBL"),2,FALSE()),0)</f>
        <v>0</v>
      </c>
      <c r="H136" s="45" t="n">
        <f aca="false">IFERROR(AVERAGE(G136,G143),0)</f>
        <v>0</v>
      </c>
      <c r="I136" s="81"/>
      <c r="J136" s="16"/>
      <c r="K136" s="17"/>
      <c r="L136" s="48"/>
      <c r="M136" s="48"/>
      <c r="N136" s="48"/>
      <c r="O136" s="48"/>
      <c r="P136" s="48"/>
      <c r="Q136" s="17"/>
      <c r="R136" s="17"/>
      <c r="S136" s="17"/>
      <c r="T136" s="17"/>
      <c r="U136" s="17"/>
      <c r="V136" s="17"/>
      <c r="W136" s="17"/>
      <c r="X136" s="17"/>
      <c r="Y136" s="17"/>
      <c r="Z136" s="17"/>
    </row>
    <row r="137" customFormat="false" ht="46.95" hidden="false" customHeight="false" outlineLevel="0" collapsed="false">
      <c r="B137" s="98"/>
      <c r="C137" s="60"/>
      <c r="D137" s="50" t="str">
        <f aca="false">VLOOKUP(A136,'imp-questions'!A:H,7,FALSE())</f>
        <v>Вы автоматически оповещаете о нарушениях SLA и передаёте соответствующие дефекты в процесс управления киберрисками?  
Вы интегрируете соответствующие инструменты (например, мониторинг, сборку, развёртывание) с системой управления дефектами?</v>
      </c>
      <c r="E137" s="51"/>
      <c r="F137" s="74"/>
      <c r="G137" s="75"/>
      <c r="H137" s="54"/>
      <c r="I137" s="81"/>
      <c r="J137" s="16"/>
      <c r="K137" s="17"/>
      <c r="L137" s="48"/>
      <c r="M137" s="48"/>
      <c r="N137" s="48"/>
      <c r="O137" s="48"/>
      <c r="P137" s="48"/>
      <c r="Q137" s="17"/>
      <c r="R137" s="17"/>
      <c r="S137" s="17"/>
      <c r="T137" s="17"/>
      <c r="U137" s="17"/>
      <c r="V137" s="17"/>
      <c r="W137" s="17"/>
      <c r="X137" s="17"/>
      <c r="Y137" s="17"/>
      <c r="Z137" s="17"/>
    </row>
    <row r="138" customFormat="false" ht="13.8" hidden="false" customHeight="false" outlineLevel="0" collapsed="false">
      <c r="B138" s="62"/>
      <c r="C138" s="63"/>
      <c r="D138" s="63"/>
      <c r="E138" s="63"/>
      <c r="F138" s="63"/>
      <c r="G138" s="63"/>
      <c r="H138" s="63"/>
      <c r="I138" s="64"/>
      <c r="J138" s="59"/>
      <c r="K138" s="17"/>
      <c r="L138" s="48"/>
      <c r="M138" s="48"/>
      <c r="N138" s="48"/>
      <c r="O138" s="48"/>
      <c r="P138" s="48"/>
      <c r="Q138" s="17"/>
      <c r="R138" s="17"/>
      <c r="S138" s="17"/>
      <c r="T138" s="17"/>
      <c r="U138" s="17"/>
      <c r="V138" s="17"/>
      <c r="W138" s="17"/>
      <c r="X138" s="17"/>
      <c r="Y138" s="17"/>
      <c r="Z138" s="17"/>
    </row>
    <row r="139" customFormat="false" ht="23.6" hidden="false" customHeight="false" outlineLevel="0" collapsed="false">
      <c r="A139" s="78" t="s">
        <v>106</v>
      </c>
      <c r="B139" s="98" t="str">
        <f aca="false">VLOOKUP(A139,'imp-questions'!A:H,4,FALSE())</f>
        <v>Метрики и обратная связь</v>
      </c>
      <c r="C139" s="99" t="n">
        <f aca="false">VLOOKUP(A139,'imp-questions'!A:H,5,FALSE())</f>
        <v>1</v>
      </c>
      <c r="D139" s="42" t="str">
        <f aca="false">VLOOKUP(A139,'imp-questions'!A:H,6,FALSE())</f>
        <v>Применяете ли вы основные метрики о зарегистрированных дефектах безопасности для быстрого улучшения результатов?</v>
      </c>
      <c r="E139" s="43" t="str">
        <f aca="false">CHAR(65+VLOOKUP(A139,'imp-questions'!A:H,8,FALSE()))</f>
        <v>A</v>
      </c>
      <c r="F139" s="87"/>
      <c r="G139" s="57" t="n">
        <f aca="true" t="array" ref="G139:G139">IFERROR(VLOOKUP(INDIRECT("RC[-1]",0),INDIRECT("Ans"&amp;INDIRECT("RC[-2]",0)&amp;"TBL"),2,FALSE()),0)</f>
        <v>0</v>
      </c>
      <c r="H139" s="57"/>
      <c r="I139" s="79"/>
      <c r="J139" s="59"/>
      <c r="K139" s="17"/>
      <c r="L139" s="48"/>
      <c r="M139" s="48"/>
      <c r="N139" s="48"/>
      <c r="O139" s="48"/>
      <c r="P139" s="48"/>
      <c r="Q139" s="17"/>
      <c r="R139" s="17"/>
      <c r="S139" s="17"/>
      <c r="T139" s="17"/>
      <c r="U139" s="17"/>
      <c r="V139" s="17"/>
      <c r="W139" s="17"/>
      <c r="X139" s="17"/>
      <c r="Y139" s="17"/>
      <c r="Z139" s="17"/>
    </row>
    <row r="140" customFormat="false" ht="35.5" hidden="false" customHeight="false" outlineLevel="0" collapsed="false">
      <c r="B140" s="98"/>
      <c r="C140" s="49"/>
      <c r="D140" s="50" t="str">
        <f aca="false">VLOOKUP(A139,'imp-questions'!A:H,7,FALSE())</f>
        <v>Вы проанализировали метрики хотя бы 1 раз за последний год?  
По крайней мере, основная информация об этой инициативе зафиксирована и доступна? 
Вы определили и провели по крайней мере одно мероприятие по быстрому улучшению метрик на основе этих данных?</v>
      </c>
      <c r="E140" s="51"/>
      <c r="F140" s="74"/>
      <c r="G140" s="75"/>
      <c r="H140" s="76"/>
      <c r="I140" s="79"/>
      <c r="J140" s="59"/>
      <c r="K140" s="17"/>
      <c r="L140" s="48"/>
      <c r="M140" s="48"/>
      <c r="N140" s="48"/>
      <c r="O140" s="48"/>
      <c r="P140" s="48"/>
      <c r="Q140" s="17"/>
      <c r="R140" s="17"/>
      <c r="S140" s="17"/>
      <c r="T140" s="17"/>
      <c r="U140" s="17"/>
      <c r="V140" s="17"/>
      <c r="W140" s="17"/>
      <c r="X140" s="17"/>
      <c r="Y140" s="17"/>
      <c r="Z140" s="17"/>
    </row>
    <row r="141" customFormat="false" ht="24.05" hidden="false" customHeight="false" outlineLevel="0" collapsed="false">
      <c r="A141" s="78" t="s">
        <v>107</v>
      </c>
      <c r="B141" s="98"/>
      <c r="C141" s="99" t="n">
        <f aca="false">VLOOKUP(A141,'imp-questions'!A:H,5,FALSE())</f>
        <v>2</v>
      </c>
      <c r="D141" s="42" t="str">
        <f aca="false">VLOOKUP(A141,'imp-questions'!A:H,6,FALSE())</f>
        <v>Применяете ли вы стандартные показатели для совершенствования своей программы обеспечения защищенности?</v>
      </c>
      <c r="E141" s="43" t="str">
        <f aca="false">CHAR(65+VLOOKUP(A141,'imp-questions'!A:H,8,FALSE()))</f>
        <v>A</v>
      </c>
      <c r="F141" s="87"/>
      <c r="G141" s="57" t="n">
        <f aca="true" t="array" ref="G141:G141">IFERROR(VLOOKUP(INDIRECT("RC[-1]",0),INDIRECT("Ans"&amp;INDIRECT("RC[-2]",0)&amp;"TBL"),2,FALSE()),0)</f>
        <v>0</v>
      </c>
      <c r="H141" s="57"/>
      <c r="I141" s="79"/>
      <c r="J141" s="59"/>
      <c r="K141" s="17"/>
      <c r="L141" s="48"/>
      <c r="M141" s="48"/>
      <c r="N141" s="48"/>
      <c r="O141" s="48"/>
      <c r="P141" s="48"/>
      <c r="Q141" s="17"/>
      <c r="R141" s="17"/>
      <c r="S141" s="17"/>
      <c r="T141" s="17"/>
      <c r="U141" s="17"/>
      <c r="V141" s="17"/>
      <c r="W141" s="17"/>
      <c r="X141" s="17"/>
      <c r="Y141" s="17"/>
      <c r="Z141" s="17"/>
    </row>
    <row r="142" customFormat="false" ht="46.95" hidden="false" customHeight="false" outlineLevel="0" collapsed="false">
      <c r="B142" s="98"/>
      <c r="C142" s="49"/>
      <c r="D142" s="50" t="str">
        <f aca="false">VLOOKUP(A141,'imp-questions'!A:H,7,FALSE())</f>
        <v>Вы документируете показатели дефектов с учётом их классификации и категоризации и поддерживаете их в актуальном состоянии? 
Руководство регулярно получает информацию о дефектах и принимало меры по ним в течение последнего года? 
Вы регулярно обмениваетесь техническими подробностями о дефектах безопасности с командами разработки?</v>
      </c>
      <c r="E142" s="51"/>
      <c r="F142" s="74"/>
      <c r="G142" s="75"/>
      <c r="H142" s="76"/>
      <c r="I142" s="79"/>
      <c r="J142" s="59"/>
      <c r="K142" s="17"/>
      <c r="L142" s="48"/>
      <c r="M142" s="48"/>
      <c r="N142" s="48"/>
      <c r="O142" s="48"/>
      <c r="P142" s="48"/>
      <c r="Q142" s="17"/>
      <c r="R142" s="17"/>
      <c r="S142" s="17"/>
      <c r="T142" s="17"/>
      <c r="U142" s="17"/>
      <c r="V142" s="17"/>
      <c r="W142" s="17"/>
      <c r="X142" s="17"/>
      <c r="Y142" s="17"/>
      <c r="Z142" s="17"/>
    </row>
    <row r="143" customFormat="false" ht="23.6" hidden="false" customHeight="false" outlineLevel="0" collapsed="false">
      <c r="A143" s="78" t="s">
        <v>108</v>
      </c>
      <c r="B143" s="98"/>
      <c r="C143" s="99" t="n">
        <f aca="false">VLOOKUP(A143,'imp-questions'!A:H,5,FALSE())</f>
        <v>3</v>
      </c>
      <c r="D143" s="42" t="str">
        <f aca="false">VLOOKUP(A143,'imp-questions'!A:H,6,FALSE())</f>
        <v>Регулярно ли вы оцениваете эффективность метрик защищенности, чтобы эти результаты помогали в разработке стратегии безопасности?</v>
      </c>
      <c r="E143" s="43" t="str">
        <f aca="false">CHAR(65+VLOOKUP(A143,'imp-questions'!A:H,8,FALSE()))</f>
        <v>A</v>
      </c>
      <c r="F143" s="87"/>
      <c r="G143" s="57" t="n">
        <f aca="true" t="array" ref="G143:G143">IFERROR(VLOOKUP(INDIRECT("RC[-1]",0),INDIRECT("Ans"&amp;INDIRECT("RC[-2]",0)&amp;"TBL"),2,FALSE()),0)</f>
        <v>0</v>
      </c>
      <c r="H143" s="57"/>
      <c r="I143" s="79"/>
      <c r="J143" s="59"/>
      <c r="K143" s="17"/>
      <c r="L143" s="48"/>
      <c r="M143" s="48"/>
      <c r="N143" s="48"/>
      <c r="O143" s="48"/>
      <c r="P143" s="48"/>
      <c r="Q143" s="17"/>
      <c r="R143" s="17"/>
      <c r="S143" s="17"/>
      <c r="T143" s="17"/>
      <c r="U143" s="17"/>
      <c r="V143" s="17"/>
      <c r="W143" s="17"/>
      <c r="X143" s="17"/>
      <c r="Y143" s="17"/>
      <c r="Z143" s="17"/>
    </row>
    <row r="144" customFormat="false" ht="46.95" hidden="false" customHeight="false" outlineLevel="0" collapsed="false">
      <c r="B144" s="98"/>
      <c r="C144" s="60"/>
      <c r="D144" s="50" t="str">
        <f aca="false">VLOOKUP(A143,'imp-questions'!A:H,7,FALSE())</f>
        <v>Вы хотя бы раз за последний год анализировали эффективность метрик защищенности?  
Там, где это возможно, вы проверяете корректность данных автоматически?  
Метрики объединяются с другими источниками, такими как аналитика по угрозам или управление инцидентами?  
Вы провели по крайней мере одно стратегическое мероприятие по улучшению метрик за последний год?</v>
      </c>
      <c r="E144" s="51"/>
      <c r="F144" s="74"/>
      <c r="G144" s="75"/>
      <c r="H144" s="76"/>
      <c r="I144" s="79"/>
      <c r="J144" s="59"/>
      <c r="K144" s="17"/>
      <c r="L144" s="48"/>
      <c r="M144" s="48"/>
      <c r="N144" s="48"/>
      <c r="O144" s="48"/>
      <c r="P144" s="48"/>
      <c r="Q144" s="17"/>
      <c r="R144" s="17"/>
      <c r="S144" s="17"/>
      <c r="T144" s="17"/>
      <c r="U144" s="17"/>
      <c r="V144" s="17"/>
      <c r="W144" s="17"/>
      <c r="X144" s="17"/>
      <c r="Y144" s="17"/>
      <c r="Z144" s="17"/>
    </row>
    <row r="145" customFormat="false" ht="13.8" hidden="false" customHeight="true" outlineLevel="0" collapsed="false">
      <c r="B145" s="104" t="s">
        <v>109</v>
      </c>
      <c r="C145" s="104"/>
      <c r="D145" s="104"/>
      <c r="E145" s="104"/>
      <c r="F145" s="104"/>
      <c r="G145" s="104"/>
      <c r="H145" s="104"/>
      <c r="I145" s="104"/>
      <c r="J145" s="104"/>
      <c r="K145" s="17"/>
      <c r="L145" s="48"/>
      <c r="M145" s="48"/>
      <c r="N145" s="48"/>
      <c r="O145" s="48"/>
      <c r="P145" s="48"/>
      <c r="Q145" s="17"/>
      <c r="R145" s="17"/>
      <c r="S145" s="17"/>
      <c r="T145" s="17"/>
      <c r="U145" s="17"/>
      <c r="V145" s="17"/>
      <c r="W145" s="17"/>
      <c r="X145" s="17"/>
      <c r="Y145" s="17"/>
      <c r="Z145" s="17"/>
    </row>
    <row r="146" customFormat="false" ht="13.8" hidden="false" customHeight="true" outlineLevel="0" collapsed="false">
      <c r="B146" s="105" t="s">
        <v>110</v>
      </c>
      <c r="C146" s="105"/>
      <c r="D146" s="105"/>
      <c r="E146" s="106"/>
      <c r="F146" s="105" t="s">
        <v>42</v>
      </c>
      <c r="G146" s="105"/>
      <c r="H146" s="105"/>
      <c r="I146" s="105" t="s">
        <v>43</v>
      </c>
      <c r="J146" s="105" t="s">
        <v>44</v>
      </c>
      <c r="K146" s="17"/>
      <c r="L146" s="48"/>
      <c r="M146" s="48"/>
      <c r="N146" s="48"/>
      <c r="O146" s="48"/>
      <c r="P146" s="48"/>
      <c r="Q146" s="17"/>
      <c r="R146" s="17"/>
      <c r="S146" s="17"/>
      <c r="T146" s="17"/>
      <c r="U146" s="17"/>
      <c r="V146" s="17"/>
      <c r="W146" s="17"/>
      <c r="X146" s="17"/>
      <c r="Y146" s="17"/>
      <c r="Z146" s="17"/>
    </row>
    <row r="147" customFormat="false" ht="24.05" hidden="false" customHeight="false" outlineLevel="0" collapsed="false">
      <c r="A147" s="78" t="s">
        <v>111</v>
      </c>
      <c r="B147" s="107" t="str">
        <f aca="false">VLOOKUP(A147,'imp-questions'!A:H,4,FALSE())</f>
        <v>Утверждение архитектуры</v>
      </c>
      <c r="C147" s="108" t="n">
        <f aca="false">VLOOKUP(A147,'imp-questions'!A:H,5,FALSE())</f>
        <v>1</v>
      </c>
      <c r="D147" s="42" t="str">
        <f aca="false">VLOOKUP(A147,'imp-questions'!A:H,6,FALSE())</f>
        <v>Рассматриваете ли вы архитектуру приложения для достижения ключевых целей безопасности от случая к случаю?</v>
      </c>
      <c r="E147" s="109" t="str">
        <f aca="false">CHAR(65+VLOOKUP(A147,'imp-questions'!A:H,8,FALSE()))</f>
        <v>A</v>
      </c>
      <c r="F147" s="87"/>
      <c r="G147" s="57" t="n">
        <f aca="true" t="array" ref="G147:G147">IFERROR(VLOOKUP(INDIRECT("RC[-1]",0),INDIRECT("Ans"&amp;INDIRECT("RC[-2]",0)&amp;"TBL"),2,FALSE()),0)</f>
        <v>0</v>
      </c>
      <c r="H147" s="45" t="n">
        <f aca="false">IFERROR(AVERAGE(G147,G154),0)</f>
        <v>0</v>
      </c>
      <c r="I147" s="79"/>
      <c r="J147" s="110" t="n">
        <f aca="false">SUM(H147,H149,H151)</f>
        <v>0</v>
      </c>
      <c r="K147" s="17"/>
      <c r="L147" s="48"/>
      <c r="M147" s="48"/>
      <c r="N147" s="48"/>
      <c r="O147" s="48"/>
      <c r="P147" s="48"/>
      <c r="Q147" s="17"/>
      <c r="R147" s="17"/>
      <c r="S147" s="17"/>
      <c r="T147" s="17"/>
      <c r="U147" s="17"/>
      <c r="V147" s="17"/>
      <c r="W147" s="17"/>
      <c r="X147" s="17"/>
      <c r="Y147" s="17"/>
      <c r="Z147" s="17"/>
    </row>
    <row r="148" customFormat="false" ht="46.95" hidden="false" customHeight="false" outlineLevel="0" collapsed="false">
      <c r="B148" s="107"/>
      <c r="C148" s="49"/>
      <c r="D148" s="50" t="str">
        <f aca="false">VLOOKUP(A147,'imp-questions'!A:H,7,FALSE())</f>
        <v>У вас есть согласованная модель корпоративной архитектуры приложений?  
Вы включаете компоненты, интерфейсы и интеграции в модель архитектуры?  
Вы проверяете корректность интеграции централизованных механизмов защиты? 
Вы регистрируете отсутствие мер защиты как дефекты?</v>
      </c>
      <c r="E148" s="111"/>
      <c r="F148" s="112"/>
      <c r="G148" s="113"/>
      <c r="H148" s="54"/>
      <c r="I148" s="79"/>
      <c r="J148" s="110"/>
      <c r="K148" s="17"/>
      <c r="L148" s="48"/>
      <c r="M148" s="48"/>
      <c r="N148" s="48"/>
      <c r="O148" s="48"/>
      <c r="P148" s="48"/>
      <c r="Q148" s="17"/>
      <c r="R148" s="17"/>
      <c r="S148" s="17"/>
      <c r="T148" s="17"/>
      <c r="U148" s="17"/>
      <c r="V148" s="17"/>
      <c r="W148" s="17"/>
      <c r="X148" s="17"/>
      <c r="Y148" s="17"/>
      <c r="Z148" s="17"/>
    </row>
    <row r="149" customFormat="false" ht="13.8" hidden="false" customHeight="false" outlineLevel="0" collapsed="false">
      <c r="A149" s="78" t="s">
        <v>112</v>
      </c>
      <c r="B149" s="107"/>
      <c r="C149" s="108" t="n">
        <f aca="false">VLOOKUP(A149,'imp-questions'!A:H,5,FALSE())</f>
        <v>2</v>
      </c>
      <c r="D149" s="42" t="str">
        <f aca="false">VLOOKUP(A149,'imp-questions'!A:H,6,FALSE())</f>
        <v>Регулярно ли вы анализируете механизмы безопасности вашей архитектуры?</v>
      </c>
      <c r="E149" s="109" t="str">
        <f aca="false">CHAR(65+VLOOKUP(A149,'imp-questions'!A:H,8,FALSE()))</f>
        <v>A</v>
      </c>
      <c r="F149" s="87"/>
      <c r="G149" s="57" t="n">
        <f aca="true" t="array" ref="G149:G149">IFERROR(VLOOKUP(INDIRECT("RC[-1]",0),INDIRECT("Ans"&amp;INDIRECT("RC[-2]",0)&amp;"TBL"),2,FALSE()),0)</f>
        <v>0</v>
      </c>
      <c r="H149" s="45" t="n">
        <f aca="false">IFERROR(AVERAGE(G149,G156),0)</f>
        <v>0</v>
      </c>
      <c r="I149" s="80"/>
      <c r="J149" s="16"/>
      <c r="K149" s="17"/>
      <c r="L149" s="48"/>
      <c r="M149" s="48"/>
      <c r="N149" s="48"/>
      <c r="O149" s="48"/>
      <c r="P149" s="48"/>
      <c r="Q149" s="17"/>
      <c r="R149" s="17"/>
      <c r="S149" s="17"/>
      <c r="T149" s="17"/>
      <c r="U149" s="17"/>
      <c r="V149" s="17"/>
      <c r="W149" s="17"/>
      <c r="X149" s="17"/>
      <c r="Y149" s="17"/>
      <c r="Z149" s="17"/>
    </row>
    <row r="150" customFormat="false" ht="46.95" hidden="false" customHeight="false" outlineLevel="0" collapsed="false">
      <c r="B150" s="107"/>
      <c r="C150" s="49"/>
      <c r="D150" s="50" t="str">
        <f aca="false">VLOOKUP(A149,'imp-questions'!A:H,7,FALSE())</f>
        <v>Вы проверяете архитектуру на предмет соответствия внутренним и внешним требованиям безопасности? 
Вы систематически проверяете каждое интеграционное взаимодействие?
Вы используете формализованный и систематизированный подход к валидации требований? 
Вы регистрируете отсутствие механизмов безопасности как дефекты?</v>
      </c>
      <c r="E150" s="111"/>
      <c r="F150" s="112"/>
      <c r="G150" s="113"/>
      <c r="H150" s="54"/>
      <c r="I150" s="80"/>
      <c r="J150" s="16"/>
      <c r="K150" s="17"/>
      <c r="L150" s="48"/>
      <c r="M150" s="48"/>
      <c r="N150" s="48"/>
      <c r="O150" s="48"/>
      <c r="P150" s="48"/>
      <c r="Q150" s="17"/>
      <c r="R150" s="17"/>
      <c r="S150" s="17"/>
      <c r="T150" s="17"/>
      <c r="U150" s="17"/>
      <c r="V150" s="17"/>
      <c r="W150" s="17"/>
      <c r="X150" s="17"/>
      <c r="Y150" s="17"/>
      <c r="Z150" s="17"/>
    </row>
    <row r="151" customFormat="false" ht="13.8" hidden="false" customHeight="false" outlineLevel="0" collapsed="false">
      <c r="A151" s="78" t="s">
        <v>113</v>
      </c>
      <c r="B151" s="107"/>
      <c r="C151" s="108" t="n">
        <f aca="false">VLOOKUP(A151,'imp-questions'!A:H,5,FALSE())</f>
        <v>3</v>
      </c>
      <c r="D151" s="42" t="str">
        <f aca="false">VLOOKUP(A151,'imp-questions'!A:H,6,FALSE())</f>
        <v>Проводите ли вы регулярный анализ угроз для вашей архитектуры?</v>
      </c>
      <c r="E151" s="109" t="str">
        <f aca="false">CHAR(65+VLOOKUP(A151,'imp-questions'!A:H,8,FALSE()))</f>
        <v>A</v>
      </c>
      <c r="F151" s="87"/>
      <c r="G151" s="57" t="n">
        <f aca="true" t="array" ref="G151:G151">IFERROR(VLOOKUP(INDIRECT("RC[-1]",0),INDIRECT("Ans"&amp;INDIRECT("RC[-2]",0)&amp;"TBL"),2,FALSE()),0)</f>
        <v>0</v>
      </c>
      <c r="H151" s="45" t="n">
        <f aca="false">IFERROR(AVERAGE(G151,G158),0)</f>
        <v>0</v>
      </c>
      <c r="I151" s="81"/>
      <c r="J151" s="16"/>
      <c r="K151" s="17"/>
      <c r="L151" s="48"/>
      <c r="M151" s="48"/>
      <c r="N151" s="48"/>
      <c r="O151" s="48"/>
      <c r="P151" s="48"/>
      <c r="Q151" s="17"/>
      <c r="R151" s="17"/>
      <c r="S151" s="17"/>
      <c r="T151" s="17"/>
      <c r="U151" s="17"/>
      <c r="V151" s="17"/>
      <c r="W151" s="17"/>
      <c r="X151" s="17"/>
      <c r="Y151" s="17"/>
      <c r="Z151" s="17"/>
    </row>
    <row r="152" customFormat="false" ht="46.95" hidden="false" customHeight="false" outlineLevel="0" collapsed="false">
      <c r="B152" s="107"/>
      <c r="C152" s="60"/>
      <c r="D152" s="50" t="str">
        <f aca="false">VLOOKUP(A151,'imp-questions'!A:H,7,FALSE())</f>
        <v>Вы оцениваете возможности мер защиты с точки зрения предотвращения, выявления и реагирования на угрозы?  
Вы анализируете соответствие бизнес-стратегии, надлежащую поддержку и масштабируемость средств защиты? 
Вы оцениваете эффективность не реже одного раза в год?  
Вы регистрируете все выявленные недостатки как дефекты?</v>
      </c>
      <c r="E152" s="111"/>
      <c r="F152" s="112"/>
      <c r="G152" s="113"/>
      <c r="H152" s="54"/>
      <c r="I152" s="81"/>
      <c r="J152" s="16"/>
      <c r="K152" s="17"/>
      <c r="L152" s="48"/>
      <c r="M152" s="48"/>
      <c r="N152" s="48"/>
      <c r="O152" s="48"/>
      <c r="P152" s="48"/>
      <c r="Q152" s="17"/>
      <c r="R152" s="17"/>
      <c r="S152" s="17"/>
      <c r="T152" s="17"/>
      <c r="U152" s="17"/>
      <c r="V152" s="17"/>
      <c r="W152" s="17"/>
      <c r="X152" s="17"/>
      <c r="Y152" s="17"/>
      <c r="Z152" s="17"/>
    </row>
    <row r="153" customFormat="false" ht="13.8" hidden="false" customHeight="false" outlineLevel="0" collapsed="false">
      <c r="B153" s="114"/>
      <c r="C153" s="115"/>
      <c r="D153" s="115"/>
      <c r="E153" s="115"/>
      <c r="F153" s="115"/>
      <c r="G153" s="115"/>
      <c r="H153" s="115"/>
      <c r="I153" s="116"/>
      <c r="J153" s="59"/>
      <c r="K153" s="17"/>
      <c r="L153" s="48"/>
      <c r="M153" s="48"/>
      <c r="N153" s="48"/>
      <c r="O153" s="48"/>
      <c r="P153" s="48"/>
      <c r="Q153" s="17"/>
      <c r="R153" s="17"/>
      <c r="S153" s="17"/>
      <c r="T153" s="17"/>
      <c r="U153" s="17"/>
      <c r="V153" s="17"/>
      <c r="W153" s="17"/>
      <c r="X153" s="17"/>
      <c r="Y153" s="17"/>
      <c r="Z153" s="17"/>
    </row>
    <row r="154" customFormat="false" ht="13.8" hidden="false" customHeight="false" outlineLevel="0" collapsed="false">
      <c r="A154" s="78" t="s">
        <v>114</v>
      </c>
      <c r="B154" s="107" t="str">
        <f aca="false">VLOOKUP(A154,'imp-questions'!A:H,4,FALSE())</f>
        <v>Снижение дефектов  архитектуры</v>
      </c>
      <c r="C154" s="108" t="n">
        <f aca="false">VLOOKUP(A154,'imp-questions'!A:H,5,FALSE())</f>
        <v>1</v>
      </c>
      <c r="D154" s="42" t="str">
        <f aca="false">VLOOKUP(A154,'imp-questions'!A:H,6,FALSE())</f>
        <v>Рассматриваете ли вы архитектуру приложения для устранения типичных угроз от случая к случаю?</v>
      </c>
      <c r="E154" s="109" t="str">
        <f aca="false">CHAR(65+VLOOKUP(A154,'imp-questions'!A:H,8,FALSE()))</f>
        <v>A</v>
      </c>
      <c r="F154" s="87"/>
      <c r="G154" s="57" t="n">
        <f aca="true" t="array" ref="G154:G154">IFERROR(VLOOKUP(INDIRECT("RC[-1]",0),INDIRECT("Ans"&amp;INDIRECT("RC[-2]",0)&amp;"TBL"),2,FALSE()),0)</f>
        <v>0</v>
      </c>
      <c r="H154" s="117"/>
      <c r="I154" s="118"/>
      <c r="J154" s="59"/>
      <c r="K154" s="17"/>
      <c r="L154" s="48"/>
      <c r="M154" s="48"/>
      <c r="N154" s="48"/>
      <c r="O154" s="48"/>
      <c r="P154" s="48"/>
      <c r="Q154" s="17"/>
      <c r="R154" s="17"/>
      <c r="S154" s="17"/>
      <c r="T154" s="17"/>
      <c r="U154" s="17"/>
      <c r="V154" s="17"/>
      <c r="W154" s="17"/>
      <c r="X154" s="17"/>
      <c r="Y154" s="17"/>
      <c r="Z154" s="17"/>
    </row>
    <row r="155" customFormat="false" ht="35.5" hidden="false" customHeight="false" outlineLevel="0" collapsed="false">
      <c r="B155" s="107"/>
      <c r="C155" s="49"/>
      <c r="D155" s="50" t="str">
        <f aca="false">VLOOKUP(A154,'imp-questions'!A:H,7,FALSE())</f>
        <v>У вас есть согласованная модель корпоративной архитектуры приложений? 
Анализ проводят эксперты кибербезопасности?  
Вы рассматриваете различные типы угроз, включая инсайдерские и связанные с данными?</v>
      </c>
      <c r="E155" s="111"/>
      <c r="F155" s="112"/>
      <c r="G155" s="113"/>
      <c r="H155" s="119"/>
      <c r="I155" s="118"/>
      <c r="J155" s="59"/>
      <c r="K155" s="17"/>
      <c r="L155" s="48"/>
      <c r="M155" s="48"/>
      <c r="N155" s="48"/>
      <c r="O155" s="48"/>
      <c r="P155" s="48"/>
      <c r="Q155" s="17"/>
      <c r="R155" s="17"/>
      <c r="S155" s="17"/>
      <c r="T155" s="17"/>
      <c r="U155" s="17"/>
      <c r="V155" s="17"/>
      <c r="W155" s="17"/>
      <c r="X155" s="17"/>
      <c r="Y155" s="17"/>
      <c r="Z155" s="17"/>
    </row>
    <row r="156" customFormat="false" ht="13.8" hidden="false" customHeight="false" outlineLevel="0" collapsed="false">
      <c r="A156" s="78" t="s">
        <v>115</v>
      </c>
      <c r="B156" s="107"/>
      <c r="C156" s="108" t="n">
        <f aca="false">VLOOKUP(A156,'imp-questions'!A:H,5,FALSE())</f>
        <v>2</v>
      </c>
      <c r="D156" s="42" t="str">
        <f aca="false">VLOOKUP(A156,'imp-questions'!A:H,6,FALSE())</f>
        <v>Регулярно ли вы оцениваете угрозы для своей архитектуры?</v>
      </c>
      <c r="E156" s="109" t="str">
        <f aca="false">CHAR(65+VLOOKUP(A156,'imp-questions'!A:H,8,FALSE()))</f>
        <v>A</v>
      </c>
      <c r="F156" s="87"/>
      <c r="G156" s="57" t="n">
        <f aca="true" t="array" ref="G156:G156">IFERROR(VLOOKUP(INDIRECT("RC[-1]",0),INDIRECT("Ans"&amp;INDIRECT("RC[-2]",0)&amp;"TBL"),2,FALSE()),0)</f>
        <v>0</v>
      </c>
      <c r="H156" s="117"/>
      <c r="I156" s="118"/>
      <c r="J156" s="59"/>
      <c r="K156" s="17"/>
      <c r="L156" s="48"/>
      <c r="M156" s="48"/>
      <c r="N156" s="48"/>
      <c r="O156" s="48"/>
      <c r="P156" s="48"/>
      <c r="Q156" s="17"/>
      <c r="R156" s="17"/>
      <c r="S156" s="17"/>
      <c r="T156" s="17"/>
      <c r="U156" s="17"/>
      <c r="V156" s="17"/>
      <c r="W156" s="17"/>
      <c r="X156" s="17"/>
      <c r="Y156" s="17"/>
      <c r="Z156" s="17"/>
    </row>
    <row r="157" customFormat="false" ht="46.95" hidden="false" customHeight="false" outlineLevel="0" collapsed="false">
      <c r="B157" s="107"/>
      <c r="C157" s="49"/>
      <c r="D157" s="50" t="str">
        <f aca="false">VLOOKUP(A156,'imp-questions'!A:H,7,FALSE())</f>
        <v>Вы систематически рассматриваете каждую угрозу, выявленную в ходе анализа?
Анализ проводят обученные и опытные специалисты?  
Вы определяете артефакты архитектуры, снижающие риск воздействия для каждой из выявленных угроз? 
Необработанные угрозы регистрируются как дефекты?</v>
      </c>
      <c r="E157" s="111"/>
      <c r="F157" s="112"/>
      <c r="G157" s="113"/>
      <c r="H157" s="119"/>
      <c r="I157" s="118"/>
      <c r="J157" s="59"/>
      <c r="K157" s="17"/>
      <c r="L157" s="48"/>
      <c r="M157" s="48"/>
      <c r="N157" s="48"/>
      <c r="O157" s="48"/>
      <c r="P157" s="48"/>
      <c r="Q157" s="17"/>
      <c r="R157" s="17"/>
      <c r="S157" s="17"/>
      <c r="T157" s="17"/>
      <c r="U157" s="17"/>
      <c r="V157" s="17"/>
      <c r="W157" s="17"/>
      <c r="X157" s="17"/>
      <c r="Y157" s="17"/>
      <c r="Z157" s="17"/>
    </row>
    <row r="158" customFormat="false" ht="13.8" hidden="false" customHeight="false" outlineLevel="0" collapsed="false">
      <c r="A158" s="78" t="s">
        <v>116</v>
      </c>
      <c r="B158" s="107"/>
      <c r="C158" s="108" t="n">
        <f aca="false">VLOOKUP(A158,'imp-questions'!A:H,5,FALSE())</f>
        <v>3</v>
      </c>
      <c r="D158" s="42" t="str">
        <f aca="false">VLOOKUP(A158,'imp-questions'!A:H,6,FALSE())</f>
        <v>Регулярно ли вы обновляете свои эталонные архитектуры на основе результатов рассмотрения архитектуры?</v>
      </c>
      <c r="E158" s="109" t="str">
        <f aca="false">CHAR(65+VLOOKUP(A158,'imp-questions'!A:H,8,FALSE()))</f>
        <v>A</v>
      </c>
      <c r="F158" s="87"/>
      <c r="G158" s="57" t="n">
        <f aca="true" t="array" ref="G158:G158">IFERROR(VLOOKUP(INDIRECT("RC[-1]",0),INDIRECT("Ans"&amp;INDIRECT("RC[-2]",0)&amp;"TBL"),2,FALSE()),0)</f>
        <v>0</v>
      </c>
      <c r="H158" s="117"/>
      <c r="I158" s="118"/>
      <c r="J158" s="59"/>
      <c r="K158" s="17"/>
      <c r="L158" s="48"/>
      <c r="M158" s="48"/>
      <c r="N158" s="48"/>
      <c r="O158" s="48"/>
      <c r="P158" s="48"/>
      <c r="Q158" s="17"/>
      <c r="R158" s="17"/>
      <c r="S158" s="17"/>
      <c r="T158" s="17"/>
      <c r="U158" s="17"/>
      <c r="V158" s="17"/>
      <c r="W158" s="17"/>
      <c r="X158" s="17"/>
      <c r="Y158" s="17"/>
      <c r="Z158" s="17"/>
    </row>
    <row r="159" customFormat="false" ht="58.4" hidden="false" customHeight="false" outlineLevel="0" collapsed="false">
      <c r="B159" s="107"/>
      <c r="C159" s="60"/>
      <c r="D159" s="50" t="str">
        <f aca="false">VLOOKUP(A158,'imp-questions'!A:H,7,FALSE())</f>
        <v>Вы проводите экспертизу архитектуры стандартным, документированным образом?
Вы используете результаты этого анализа для при пересмотре эталонных архитектур? 
Вы время от времени оцениваете качество экспертизы архитектуры самостоятельно?  
Вы используете обновление эталонных архитектур как основание для пересмотра соответствующих корпоративных шаблонов проектирования и архитектурных решений с учётом выявленных рисков?</v>
      </c>
      <c r="E159" s="111"/>
      <c r="F159" s="112"/>
      <c r="G159" s="113"/>
      <c r="H159" s="119"/>
      <c r="I159" s="118"/>
      <c r="J159" s="59"/>
      <c r="K159" s="17"/>
      <c r="L159" s="48"/>
      <c r="M159" s="48"/>
      <c r="N159" s="48"/>
      <c r="O159" s="48"/>
      <c r="P159" s="48"/>
      <c r="Q159" s="17"/>
      <c r="R159" s="17"/>
      <c r="S159" s="17"/>
      <c r="T159" s="17"/>
      <c r="U159" s="17"/>
      <c r="V159" s="17"/>
      <c r="W159" s="17"/>
      <c r="X159" s="17"/>
      <c r="Y159" s="17"/>
      <c r="Z159" s="17"/>
    </row>
    <row r="160" customFormat="false" ht="13.8" hidden="false" customHeight="true" outlineLevel="0" collapsed="false">
      <c r="B160" s="120" t="s">
        <v>117</v>
      </c>
      <c r="C160" s="120"/>
      <c r="D160" s="120"/>
      <c r="E160" s="121"/>
      <c r="F160" s="120" t="s">
        <v>42</v>
      </c>
      <c r="G160" s="120"/>
      <c r="H160" s="120"/>
      <c r="I160" s="105" t="s">
        <v>43</v>
      </c>
      <c r="J160" s="105" t="s">
        <v>44</v>
      </c>
      <c r="K160" s="17"/>
      <c r="L160" s="48"/>
      <c r="M160" s="48"/>
      <c r="N160" s="48"/>
      <c r="O160" s="48"/>
      <c r="P160" s="48"/>
      <c r="Q160" s="17"/>
      <c r="R160" s="17"/>
      <c r="S160" s="17"/>
      <c r="T160" s="17"/>
      <c r="U160" s="17"/>
      <c r="V160" s="17"/>
      <c r="W160" s="17"/>
      <c r="X160" s="17"/>
      <c r="Y160" s="17"/>
      <c r="Z160" s="17"/>
    </row>
    <row r="161" customFormat="false" ht="12.75" hidden="false" customHeight="false" outlineLevel="0" collapsed="false">
      <c r="A161" s="78" t="s">
        <v>118</v>
      </c>
      <c r="B161" s="107" t="str">
        <f aca="false">VLOOKUP(A161,'imp-questions'!A:H,4,FALSE())</f>
        <v>Оценка мер защиты</v>
      </c>
      <c r="C161" s="108" t="n">
        <f aca="false">VLOOKUP(A161,'imp-questions'!A:H,5,FALSE())</f>
        <v>1</v>
      </c>
      <c r="D161" s="42" t="str">
        <f aca="false">VLOOKUP(A161,'imp-questions'!A:H,6,FALSE())</f>
        <v>Тестируете ли вы приложения на предмет правильного функционирования стандартных мер защиты?</v>
      </c>
      <c r="E161" s="43" t="str">
        <f aca="false">CHAR(65+VLOOKUP(A161,'imp-questions'!A:H,8,FALSE()))</f>
        <v>B</v>
      </c>
      <c r="F161" s="87"/>
      <c r="G161" s="57" t="n">
        <f aca="true" t="array" ref="G161:G161">IFERROR(VLOOKUP(INDIRECT("RC[-1]",0),INDIRECT("Ans"&amp;INDIRECT("RC[-2]",0)&amp;"TBL"),2,FALSE()),0)</f>
        <v>0</v>
      </c>
      <c r="H161" s="45" t="n">
        <f aca="false">IFERROR(AVERAGE(G161,G168),0)</f>
        <v>0</v>
      </c>
      <c r="I161" s="79"/>
      <c r="J161" s="110" t="n">
        <f aca="false">SUM(H161,H163,H165)</f>
        <v>0</v>
      </c>
      <c r="K161" s="17"/>
      <c r="L161" s="48"/>
      <c r="M161" s="48"/>
      <c r="N161" s="48"/>
      <c r="O161" s="48"/>
      <c r="P161" s="48"/>
      <c r="Q161" s="17"/>
      <c r="R161" s="17"/>
      <c r="S161" s="17"/>
      <c r="T161" s="17"/>
      <c r="U161" s="17"/>
      <c r="V161" s="17"/>
      <c r="W161" s="17"/>
      <c r="X161" s="17"/>
      <c r="Y161" s="17"/>
      <c r="Z161" s="17"/>
    </row>
    <row r="162" customFormat="false" ht="35.5" hidden="false" customHeight="false" outlineLevel="0" collapsed="false">
      <c r="B162" s="107"/>
      <c r="C162" s="49"/>
      <c r="D162" s="50" t="str">
        <f aca="false">VLOOKUP(A161,'imp-questions'!A:H,7,FALSE())</f>
        <v>При тестировании защищенности, как минимум, проверяется реализация средств аутентификации, контроля доступа, контроля ввода, кодирования и экранирования данных, а также шифрования? 
Тестирование защищенности проводится каждый раз, когда в приложении меняются функциональные возможности?</v>
      </c>
      <c r="E162" s="51"/>
      <c r="F162" s="74"/>
      <c r="G162" s="75"/>
      <c r="H162" s="54"/>
      <c r="I162" s="79"/>
      <c r="J162" s="110"/>
      <c r="K162" s="17"/>
      <c r="L162" s="48"/>
      <c r="M162" s="48"/>
      <c r="N162" s="48"/>
      <c r="O162" s="48"/>
      <c r="P162" s="48"/>
      <c r="Q162" s="17"/>
      <c r="R162" s="17"/>
      <c r="S162" s="17"/>
      <c r="T162" s="17"/>
      <c r="U162" s="17"/>
      <c r="V162" s="17"/>
      <c r="W162" s="17"/>
      <c r="X162" s="17"/>
      <c r="Y162" s="17"/>
      <c r="Z162" s="17"/>
    </row>
    <row r="163" customFormat="false" ht="23.6" hidden="false" customHeight="false" outlineLevel="0" collapsed="false">
      <c r="A163" s="78" t="s">
        <v>119</v>
      </c>
      <c r="B163" s="107"/>
      <c r="C163" s="108" t="n">
        <f aca="false">VLOOKUP(A163,'imp-questions'!A:H,5,FALSE())</f>
        <v>2</v>
      </c>
      <c r="D163" s="42" t="str">
        <f aca="false">VLOOKUP(A163,'imp-questions'!A:H,6,FALSE())</f>
        <v>Вы единообразно создаёте и исполняете сценарии тестирования для подтверждения работоспособности требований безопасности?</v>
      </c>
      <c r="E163" s="43" t="str">
        <f aca="false">CHAR(65+VLOOKUP(A163,'imp-questions'!A:H,8,FALSE()))</f>
        <v>B</v>
      </c>
      <c r="F163" s="87"/>
      <c r="G163" s="57" t="n">
        <f aca="true" t="array" ref="G163:G163">IFERROR(VLOOKUP(INDIRECT("RC[-1]",0),INDIRECT("Ans"&amp;INDIRECT("RC[-2]",0)&amp;"TBL"),2,FALSE()),0)</f>
        <v>0</v>
      </c>
      <c r="H163" s="45" t="n">
        <f aca="false">IFERROR(AVERAGE(G163,G170),0)</f>
        <v>0</v>
      </c>
      <c r="I163" s="80"/>
      <c r="J163" s="16"/>
      <c r="K163" s="17"/>
      <c r="L163" s="48"/>
      <c r="M163" s="48"/>
      <c r="N163" s="48"/>
      <c r="O163" s="48"/>
      <c r="P163" s="48"/>
      <c r="Q163" s="17"/>
      <c r="R163" s="17"/>
      <c r="S163" s="17"/>
      <c r="T163" s="17"/>
      <c r="U163" s="17"/>
      <c r="V163" s="17"/>
      <c r="W163" s="17"/>
      <c r="X163" s="17"/>
      <c r="Y163" s="17"/>
      <c r="Z163" s="17"/>
    </row>
    <row r="164" customFormat="false" ht="35.5" hidden="false" customHeight="false" outlineLevel="0" collapsed="false">
      <c r="B164" s="107"/>
      <c r="C164" s="49"/>
      <c r="D164" s="50" t="str">
        <f aca="false">VLOOKUP(A163,'imp-questions'!A:H,7,FALSE())</f>
        <v>Вы адаптируете тесты для каждого приложения и утверждаете их в случае ожидаемого поведения средств и мер защиты?  
Результаты тестов фиксируются в виде состояния "пройден" или "не пройден"? 
В тестах применяется стандартизированный фреймворк или предметно-ориентированный язык (DSL)?</v>
      </c>
      <c r="E164" s="51"/>
      <c r="F164" s="74"/>
      <c r="G164" s="75"/>
      <c r="H164" s="54"/>
      <c r="I164" s="80"/>
      <c r="J164" s="16"/>
      <c r="K164" s="17"/>
      <c r="L164" s="48"/>
      <c r="M164" s="48"/>
      <c r="N164" s="48"/>
      <c r="O164" s="48"/>
      <c r="P164" s="48"/>
      <c r="Q164" s="17"/>
      <c r="R164" s="17"/>
      <c r="S164" s="17"/>
      <c r="T164" s="17"/>
      <c r="U164" s="17"/>
      <c r="V164" s="17"/>
      <c r="W164" s="17"/>
      <c r="X164" s="17"/>
      <c r="Y164" s="17"/>
      <c r="Z164" s="17"/>
    </row>
    <row r="165" customFormat="false" ht="23.6" hidden="false" customHeight="false" outlineLevel="0" collapsed="false">
      <c r="A165" s="78" t="s">
        <v>120</v>
      </c>
      <c r="B165" s="107"/>
      <c r="C165" s="108" t="n">
        <f aca="false">VLOOKUP(A165,'imp-questions'!A:H,5,FALSE())</f>
        <v>3</v>
      </c>
      <c r="D165" s="42" t="str">
        <f aca="false">VLOOKUP(A165,'imp-questions'!A:H,6,FALSE())</f>
        <v>Проводите ли вы автоматическое тестирование приложений на предмет наличия устранённых ранее дефектов безопасности (регресс)?</v>
      </c>
      <c r="E165" s="43" t="str">
        <f aca="false">CHAR(65+VLOOKUP(A165,'imp-questions'!A:H,8,FALSE()))</f>
        <v>A</v>
      </c>
      <c r="F165" s="87"/>
      <c r="G165" s="57" t="n">
        <f aca="true" t="array" ref="G165:G165">IFERROR(VLOOKUP(INDIRECT("RC[-1]",0),INDIRECT("Ans"&amp;INDIRECT("RC[-2]",0)&amp;"TBL"),2,FALSE()),0)</f>
        <v>0</v>
      </c>
      <c r="H165" s="45" t="n">
        <f aca="false">IFERROR(AVERAGE(G165,G172),0)</f>
        <v>0</v>
      </c>
      <c r="I165" s="81"/>
      <c r="J165" s="16"/>
      <c r="K165" s="17"/>
      <c r="L165" s="48"/>
      <c r="M165" s="48"/>
      <c r="N165" s="48"/>
      <c r="O165" s="48"/>
      <c r="P165" s="48"/>
      <c r="Q165" s="17"/>
      <c r="R165" s="17"/>
      <c r="S165" s="17"/>
      <c r="T165" s="17"/>
      <c r="U165" s="17"/>
      <c r="V165" s="17"/>
      <c r="W165" s="17"/>
      <c r="X165" s="17"/>
      <c r="Y165" s="17"/>
      <c r="Z165" s="17"/>
    </row>
    <row r="166" customFormat="false" ht="35.5" hidden="false" customHeight="false" outlineLevel="0" collapsed="false">
      <c r="B166" s="107"/>
      <c r="C166" s="60"/>
      <c r="D166" s="50" t="str">
        <f aca="false">VLOOKUP(A165,'imp-questions'!A:H,7,FALSE())</f>
        <v>Вы единообразно создаёте тесты для всех выявленных ошибок (возможно, превышающих заранее определённый уровень)?  
Вы включаете тесты защищённости в существующий стандарт модульного тестирования приложения?</v>
      </c>
      <c r="E166" s="51"/>
      <c r="F166" s="74"/>
      <c r="G166" s="75"/>
      <c r="H166" s="54"/>
      <c r="I166" s="81"/>
      <c r="J166" s="16"/>
      <c r="K166" s="17"/>
      <c r="L166" s="48"/>
      <c r="M166" s="48"/>
      <c r="N166" s="48"/>
      <c r="O166" s="48"/>
      <c r="P166" s="48"/>
      <c r="Q166" s="17"/>
      <c r="R166" s="17"/>
      <c r="S166" s="17"/>
      <c r="T166" s="17"/>
      <c r="U166" s="17"/>
      <c r="V166" s="17"/>
      <c r="W166" s="17"/>
      <c r="X166" s="17"/>
      <c r="Y166" s="17"/>
      <c r="Z166" s="17"/>
    </row>
    <row r="167" customFormat="false" ht="13.8" hidden="false" customHeight="false" outlineLevel="0" collapsed="false">
      <c r="B167" s="62"/>
      <c r="C167" s="63"/>
      <c r="D167" s="63"/>
      <c r="E167" s="63"/>
      <c r="F167" s="63"/>
      <c r="G167" s="63"/>
      <c r="H167" s="63"/>
      <c r="I167" s="64"/>
      <c r="J167" s="59"/>
      <c r="K167" s="17"/>
      <c r="L167" s="48"/>
      <c r="M167" s="48"/>
      <c r="N167" s="48"/>
      <c r="O167" s="48"/>
      <c r="P167" s="48"/>
      <c r="Q167" s="17"/>
      <c r="R167" s="17"/>
      <c r="S167" s="17"/>
      <c r="T167" s="17"/>
      <c r="U167" s="17"/>
      <c r="V167" s="17"/>
      <c r="W167" s="17"/>
      <c r="X167" s="17"/>
      <c r="Y167" s="17"/>
      <c r="Z167" s="17"/>
    </row>
    <row r="168" customFormat="false" ht="13.8" hidden="false" customHeight="false" outlineLevel="0" collapsed="false">
      <c r="A168" s="78" t="s">
        <v>121</v>
      </c>
      <c r="B168" s="107" t="str">
        <f aca="false">VLOOKUP(A168,'imp-questions'!A:H,4,FALSE())</f>
        <v>Тестирование бизнес-логики</v>
      </c>
      <c r="C168" s="108" t="n">
        <f aca="false">VLOOKUP(A168,'imp-questions'!A:H,5,FALSE())</f>
        <v>1</v>
      </c>
      <c r="D168" s="42" t="str">
        <f aca="false">VLOOKUP(A168,'imp-questions'!A:H,6,FALSE())</f>
        <v>Тестируете ли вы приложения с помощью методов рандомизации или фаззинга?</v>
      </c>
      <c r="E168" s="43" t="str">
        <f aca="false">CHAR(65+VLOOKUP(A168,'imp-questions'!A:H,8,FALSE()))</f>
        <v>A</v>
      </c>
      <c r="F168" s="87"/>
      <c r="G168" s="57" t="n">
        <f aca="true" t="array" ref="G168:G168">IFERROR(VLOOKUP(INDIRECT("RC[-1]",0),INDIRECT("Ans"&amp;INDIRECT("RC[-2]",0)&amp;"TBL"),2,FALSE()),0)</f>
        <v>0</v>
      </c>
      <c r="H168" s="57"/>
      <c r="I168" s="79"/>
      <c r="J168" s="59"/>
      <c r="K168" s="17"/>
      <c r="L168" s="48"/>
      <c r="M168" s="48"/>
      <c r="N168" s="48"/>
      <c r="O168" s="48"/>
      <c r="P168" s="48"/>
      <c r="Q168" s="17"/>
      <c r="R168" s="17"/>
      <c r="S168" s="17"/>
      <c r="T168" s="17"/>
      <c r="U168" s="17"/>
      <c r="V168" s="17"/>
      <c r="W168" s="17"/>
      <c r="X168" s="17"/>
      <c r="Y168" s="17"/>
      <c r="Z168" s="17"/>
    </row>
    <row r="169" customFormat="false" ht="23.6" hidden="false" customHeight="false" outlineLevel="0" collapsed="false">
      <c r="B169" s="107"/>
      <c r="C169" s="49"/>
      <c r="D169" s="50" t="str">
        <f aca="false">VLOOKUP(A168,'imp-questions'!A:H,7,FALSE())</f>
        <v>Тестирование охватывает большинство или все основные входные параметры приложения?  
Вы фиксируете и проверяете все сбои приложения на предмет влияния на безопасность, прилагая максимум усилий?</v>
      </c>
      <c r="E169" s="51"/>
      <c r="F169" s="74"/>
      <c r="G169" s="75"/>
      <c r="H169" s="76"/>
      <c r="I169" s="79"/>
      <c r="J169" s="59"/>
      <c r="K169" s="17"/>
      <c r="L169" s="48"/>
      <c r="M169" s="48"/>
      <c r="N169" s="48"/>
      <c r="O169" s="48"/>
      <c r="P169" s="48"/>
      <c r="Q169" s="17"/>
      <c r="R169" s="17"/>
      <c r="S169" s="17"/>
      <c r="T169" s="17"/>
      <c r="U169" s="17"/>
      <c r="V169" s="17"/>
      <c r="W169" s="17"/>
      <c r="X169" s="17"/>
      <c r="Y169" s="17"/>
      <c r="Z169" s="17"/>
    </row>
    <row r="170" customFormat="false" ht="23.6" hidden="false" customHeight="false" outlineLevel="0" collapsed="false">
      <c r="A170" s="78" t="s">
        <v>122</v>
      </c>
      <c r="B170" s="107"/>
      <c r="C170" s="108" t="n">
        <f aca="false">VLOOKUP(A170,'imp-questions'!A:H,5,FALSE())</f>
        <v>2</v>
      </c>
      <c r="D170" s="42" t="str">
        <f aca="false">VLOOKUP(A170,'imp-questions'!A:H,6,FALSE())</f>
        <v>Создаете ли вы сценарии злоупотребления бизнес-логикой приложения на основе функциональных требований и используете ли их для тестирования защищённости?</v>
      </c>
      <c r="E170" s="43" t="str">
        <f aca="false">CHAR(65+VLOOKUP(A170,'imp-questions'!A:H,8,FALSE()))</f>
        <v>E</v>
      </c>
      <c r="F170" s="92"/>
      <c r="G170" s="117" t="n">
        <f aca="true" t="array" ref="G170:G170">IFERROR(VLOOKUP(INDIRECT("RC[-1]",0),INDIRECT("Ans"&amp;INDIRECT("RC[-2]",0)&amp;"TBL"),2,FALSE()),0)</f>
        <v>0</v>
      </c>
      <c r="H170" s="57"/>
      <c r="I170" s="79"/>
      <c r="J170" s="59"/>
      <c r="K170" s="17"/>
      <c r="L170" s="48"/>
      <c r="M170" s="48"/>
      <c r="N170" s="48"/>
      <c r="O170" s="48"/>
      <c r="P170" s="48"/>
      <c r="Q170" s="17"/>
      <c r="R170" s="17"/>
      <c r="S170" s="17"/>
      <c r="T170" s="17"/>
      <c r="U170" s="17"/>
      <c r="V170" s="17"/>
      <c r="W170" s="17"/>
      <c r="X170" s="17"/>
      <c r="Y170" s="17"/>
      <c r="Z170" s="17"/>
    </row>
    <row r="171" customFormat="false" ht="46.95" hidden="false" customHeight="false" outlineLevel="0" collapsed="false">
      <c r="B171" s="107"/>
      <c r="C171" s="49"/>
      <c r="D171" s="50" t="str">
        <f aca="false">VLOOKUP(A170,'imp-questions'!A:H,7,FALSE())</f>
        <v>Для критичных бизнес-функций описаны сценарии злоупотребления бизнес-логикой? 
Вы создаете сценарии злоупотребления для конкретных видов нарушителей с чётко определёнными мотивами и возможностями?  
Выявленные недостатки фиксируются в виде требований безопасности?</v>
      </c>
      <c r="E171" s="51"/>
      <c r="F171" s="74"/>
      <c r="G171" s="75"/>
      <c r="H171" s="76"/>
      <c r="I171" s="79"/>
      <c r="J171" s="59"/>
      <c r="K171" s="17"/>
      <c r="L171" s="48"/>
      <c r="M171" s="48"/>
      <c r="N171" s="48"/>
      <c r="O171" s="48"/>
      <c r="P171" s="48"/>
      <c r="Q171" s="17"/>
      <c r="R171" s="17"/>
      <c r="S171" s="17"/>
      <c r="T171" s="17"/>
      <c r="U171" s="17"/>
      <c r="V171" s="17"/>
      <c r="W171" s="17"/>
      <c r="X171" s="17"/>
      <c r="Y171" s="17"/>
      <c r="Z171" s="17"/>
    </row>
    <row r="172" customFormat="false" ht="13.8" hidden="false" customHeight="false" outlineLevel="0" collapsed="false">
      <c r="A172" s="78" t="s">
        <v>123</v>
      </c>
      <c r="B172" s="107"/>
      <c r="C172" s="108" t="n">
        <f aca="false">VLOOKUP(A172,'imp-questions'!A:H,5,FALSE())</f>
        <v>3</v>
      </c>
      <c r="D172" s="42" t="str">
        <f aca="false">VLOOKUP(A172,'imp-questions'!A:H,6,FALSE())</f>
        <v>Проводите ли вы тестирование на отказ в обслуживании и стресс-тестирование для средств защиты?</v>
      </c>
      <c r="E172" s="43" t="str">
        <f aca="false">CHAR(65+VLOOKUP(A172,'imp-questions'!A:H,8,FALSE()))</f>
        <v>E</v>
      </c>
      <c r="F172" s="92"/>
      <c r="G172" s="117" t="n">
        <f aca="true" t="array" ref="G172:G172">IFERROR(VLOOKUP(INDIRECT("RC[-1]",0),INDIRECT("Ans"&amp;INDIRECT("RC[-2]",0)&amp;"TBL"),2,FALSE()),0)</f>
        <v>0</v>
      </c>
      <c r="H172" s="57"/>
      <c r="I172" s="79"/>
      <c r="J172" s="59"/>
      <c r="K172" s="17"/>
      <c r="L172" s="48"/>
      <c r="M172" s="48"/>
      <c r="N172" s="48"/>
      <c r="O172" s="48"/>
      <c r="P172" s="48"/>
      <c r="Q172" s="17"/>
      <c r="R172" s="17"/>
      <c r="S172" s="17"/>
      <c r="T172" s="17"/>
      <c r="U172" s="17"/>
      <c r="V172" s="17"/>
      <c r="W172" s="17"/>
      <c r="X172" s="17"/>
      <c r="Y172" s="17"/>
      <c r="Z172" s="17"/>
    </row>
    <row r="173" customFormat="false" ht="46.95" hidden="false" customHeight="false" outlineLevel="0" collapsed="false">
      <c r="B173" s="107"/>
      <c r="C173" s="60"/>
      <c r="D173" s="50" t="str">
        <f aca="false">VLOOKUP(A172,'imp-questions'!A:H,7,FALSE())</f>
        <v>Стресс-тесты предназначены для конкретных ресурсов приложения (например, исчерпание памяти при сохранении большого объёма данных в пользовательской сессии).  
Вы разрабатываете тесты для каждого вида нарушителей с чётко определёнными возможностями (знаниями, ресурсами)?  
Вы передаёте результаты в практику Проектирования (SAMM)?</v>
      </c>
      <c r="E173" s="51"/>
      <c r="F173" s="74"/>
      <c r="G173" s="75"/>
      <c r="H173" s="76"/>
      <c r="I173" s="79"/>
      <c r="J173" s="59"/>
      <c r="K173" s="17"/>
      <c r="L173" s="48"/>
      <c r="M173" s="48"/>
      <c r="N173" s="48"/>
      <c r="O173" s="48"/>
      <c r="P173" s="48"/>
      <c r="Q173" s="17"/>
      <c r="R173" s="17"/>
      <c r="S173" s="17"/>
      <c r="T173" s="17"/>
      <c r="U173" s="17"/>
      <c r="V173" s="17"/>
      <c r="W173" s="17"/>
      <c r="X173" s="17"/>
      <c r="Y173" s="17"/>
      <c r="Z173" s="17"/>
    </row>
    <row r="174" customFormat="false" ht="13.8" hidden="false" customHeight="true" outlineLevel="0" collapsed="false">
      <c r="B174" s="120" t="s">
        <v>124</v>
      </c>
      <c r="C174" s="120"/>
      <c r="D174" s="120"/>
      <c r="E174" s="121"/>
      <c r="F174" s="120" t="s">
        <v>42</v>
      </c>
      <c r="G174" s="120"/>
      <c r="H174" s="120"/>
      <c r="I174" s="105" t="s">
        <v>43</v>
      </c>
      <c r="J174" s="105" t="s">
        <v>44</v>
      </c>
      <c r="K174" s="17"/>
      <c r="L174" s="48"/>
      <c r="M174" s="48"/>
      <c r="N174" s="48"/>
      <c r="O174" s="48"/>
      <c r="P174" s="48"/>
      <c r="Q174" s="17"/>
      <c r="R174" s="17"/>
      <c r="S174" s="17"/>
      <c r="T174" s="17"/>
      <c r="U174" s="17"/>
      <c r="V174" s="17"/>
      <c r="W174" s="17"/>
      <c r="X174" s="17"/>
      <c r="Y174" s="17"/>
      <c r="Z174" s="17"/>
    </row>
    <row r="175" customFormat="false" ht="12.75" hidden="false" customHeight="false" outlineLevel="0" collapsed="false">
      <c r="A175" s="78" t="s">
        <v>125</v>
      </c>
      <c r="B175" s="107" t="str">
        <f aca="false">VLOOKUP(A175,'imp-questions'!A:H,4,FALSE())</f>
        <v>Масштабируемая основа</v>
      </c>
      <c r="C175" s="108" t="n">
        <f aca="false">VLOOKUP(A175,'imp-questions'!A:H,5,FALSE())</f>
        <v>1</v>
      </c>
      <c r="D175" s="42" t="str">
        <f aca="false">VLOOKUP(A175,'imp-questions'!A:H,6,FALSE())</f>
        <v>Сканируете ли вы приложения с помощью автоматизированных инструментов тестирования защищенности?</v>
      </c>
      <c r="E175" s="43" t="str">
        <f aca="false">CHAR(65+VLOOKUP(A175,'imp-questions'!A:H,8,FALSE()))</f>
        <v>B</v>
      </c>
      <c r="F175" s="87"/>
      <c r="G175" s="57" t="n">
        <f aca="true" t="array" ref="G175:G175">IFERROR(VLOOKUP(INDIRECT("RC[-1]",0),INDIRECT("Ans"&amp;INDIRECT("RC[-2]",0)&amp;"TBL"),2,FALSE()),0)</f>
        <v>0</v>
      </c>
      <c r="H175" s="45" t="n">
        <f aca="false">IFERROR(AVERAGE(G175,G182),0)</f>
        <v>0</v>
      </c>
      <c r="I175" s="79"/>
      <c r="J175" s="110" t="n">
        <f aca="false">SUM(H175,H177,H179)</f>
        <v>0</v>
      </c>
      <c r="K175" s="17"/>
      <c r="L175" s="48"/>
      <c r="M175" s="48"/>
      <c r="N175" s="48"/>
      <c r="O175" s="48"/>
      <c r="P175" s="48"/>
      <c r="Q175" s="17"/>
      <c r="R175" s="17"/>
      <c r="S175" s="17"/>
      <c r="T175" s="17"/>
      <c r="U175" s="17"/>
      <c r="V175" s="17"/>
      <c r="W175" s="17"/>
      <c r="X175" s="17"/>
      <c r="Y175" s="17"/>
      <c r="Z175" s="17"/>
    </row>
    <row r="176" customFormat="false" ht="46.95" hidden="false" customHeight="false" outlineLevel="0" collapsed="false">
      <c r="B176" s="107"/>
      <c r="C176" s="49"/>
      <c r="D176" s="50" t="str">
        <f aca="false">VLOOKUP(A175,'imp-questions'!A:H,7,FALSE())</f>
        <v>Вы динамически генерируете входные данные для тестирования защищённости с помощью автоматизированных инструментов? 
Вы выбираете инструменты тестирования, подходящие под  вашу архитектуру и технологический стек, стараясь найти компромисс между глубиной и точностью тестирования и удобством использования его результатов?</v>
      </c>
      <c r="E176" s="51"/>
      <c r="F176" s="74"/>
      <c r="G176" s="75"/>
      <c r="H176" s="54"/>
      <c r="I176" s="79"/>
      <c r="J176" s="110"/>
      <c r="K176" s="17"/>
      <c r="L176" s="48"/>
      <c r="M176" s="48"/>
      <c r="N176" s="48"/>
      <c r="O176" s="48"/>
      <c r="P176" s="48"/>
      <c r="Q176" s="17"/>
      <c r="R176" s="17"/>
      <c r="S176" s="17"/>
      <c r="T176" s="17"/>
      <c r="U176" s="17"/>
      <c r="V176" s="17"/>
      <c r="W176" s="17"/>
      <c r="X176" s="17"/>
      <c r="Y176" s="17"/>
      <c r="Z176" s="17"/>
    </row>
    <row r="177" customFormat="false" ht="23.6" hidden="false" customHeight="false" outlineLevel="0" collapsed="false">
      <c r="A177" s="78" t="s">
        <v>126</v>
      </c>
      <c r="B177" s="107"/>
      <c r="C177" s="108" t="n">
        <f aca="false">VLOOKUP(A177,'imp-questions'!A:H,5,FALSE())</f>
        <v>2</v>
      </c>
      <c r="D177" s="42" t="str">
        <f aca="false">VLOOKUP(A177,'imp-questions'!A:H,6,FALSE())</f>
        <v>Адаптируете ли вы настройки автоматизированных инструментов тестирования безопасности под свои приложения и технологические стеки?</v>
      </c>
      <c r="E177" s="43" t="str">
        <f aca="false">CHAR(65+VLOOKUP(A177,'imp-questions'!A:H,8,FALSE()))</f>
        <v>B</v>
      </c>
      <c r="F177" s="92"/>
      <c r="G177" s="57" t="n">
        <f aca="true" t="array" ref="G177:G177">IFERROR(VLOOKUP(INDIRECT("RC[-1]",0),INDIRECT("Ans"&amp;INDIRECT("RC[-2]",0)&amp;"TBL"),2,FALSE()),0)</f>
        <v>0</v>
      </c>
      <c r="H177" s="45" t="n">
        <f aca="false">IFERROR(AVERAGE(G177,G184),0)</f>
        <v>0</v>
      </c>
      <c r="I177" s="80"/>
      <c r="J177" s="16"/>
      <c r="K177" s="17"/>
      <c r="L177" s="48"/>
      <c r="M177" s="48"/>
      <c r="N177" s="48"/>
      <c r="O177" s="48"/>
      <c r="P177" s="48"/>
      <c r="Q177" s="17"/>
      <c r="R177" s="17"/>
      <c r="S177" s="17"/>
      <c r="T177" s="17"/>
      <c r="U177" s="17"/>
      <c r="V177" s="17"/>
      <c r="W177" s="17"/>
      <c r="X177" s="17"/>
      <c r="Y177" s="17"/>
      <c r="Z177" s="17"/>
    </row>
    <row r="178" customFormat="false" ht="58.4" hidden="false" customHeight="false" outlineLevel="0" collapsed="false">
      <c r="B178" s="107"/>
      <c r="C178" s="49"/>
      <c r="D178" s="50" t="str">
        <f aca="false">VLOOKUP(A177,'imp-questions'!A:H,7,FALSE())</f>
        <v>Вы настраиваете и выбираете функции инструмента, соответствующие вашему приложению или технологическому стеку?  
Вы минимизируете количество ложных срабатываний, автоматически фильтруя неактуальные предупреждения или маловероятные угрозы? 
Вы минимизируете ложные срабатывания, используя расширения или предметно-ориентированные языки для настройки инструментов под ваши приложения и стандарты организации?</v>
      </c>
      <c r="E178" s="51"/>
      <c r="F178" s="74"/>
      <c r="G178" s="75"/>
      <c r="H178" s="54"/>
      <c r="I178" s="80"/>
      <c r="J178" s="16"/>
      <c r="K178" s="17"/>
      <c r="L178" s="48"/>
      <c r="M178" s="48"/>
      <c r="N178" s="48"/>
      <c r="O178" s="48"/>
      <c r="P178" s="48"/>
      <c r="Q178" s="17"/>
      <c r="R178" s="17"/>
      <c r="S178" s="17"/>
      <c r="T178" s="17"/>
      <c r="U178" s="17"/>
      <c r="V178" s="17"/>
      <c r="W178" s="17"/>
      <c r="X178" s="17"/>
      <c r="Y178" s="17"/>
      <c r="Z178" s="17"/>
    </row>
    <row r="179" customFormat="false" ht="13.8" hidden="false" customHeight="false" outlineLevel="0" collapsed="false">
      <c r="A179" s="78" t="s">
        <v>127</v>
      </c>
      <c r="B179" s="107"/>
      <c r="C179" s="108" t="n">
        <f aca="false">VLOOKUP(A179,'imp-questions'!A:H,5,FALSE())</f>
        <v>3</v>
      </c>
      <c r="D179" s="42" t="str">
        <f aca="false">VLOOKUP(A179,'imp-questions'!A:H,6,FALSE())</f>
        <v>Встроены ли автоматизированные тесты безопасности в процесс сборки и развёртывания?</v>
      </c>
      <c r="E179" s="43" t="str">
        <f aca="false">CHAR(65+VLOOKUP(A179,'imp-questions'!A:H,8,FALSE()))</f>
        <v>X</v>
      </c>
      <c r="F179" s="92"/>
      <c r="G179" s="57" t="n">
        <f aca="true" t="array" ref="G179:G179">IFERROR(VLOOKUP(INDIRECT("RC[-1]",0),INDIRECT("Ans"&amp;INDIRECT("RC[-2]",0)&amp;"TBL"),2,FALSE()),0)</f>
        <v>0</v>
      </c>
      <c r="H179" s="45" t="n">
        <f aca="false">IFERROR(AVERAGE(G179,G186),0)</f>
        <v>0</v>
      </c>
      <c r="I179" s="81"/>
      <c r="J179" s="16"/>
      <c r="K179" s="17"/>
      <c r="L179" s="48"/>
      <c r="M179" s="48"/>
      <c r="N179" s="48"/>
      <c r="O179" s="48"/>
      <c r="P179" s="48"/>
      <c r="Q179" s="17"/>
      <c r="R179" s="17"/>
      <c r="S179" s="17"/>
      <c r="T179" s="17"/>
      <c r="U179" s="17"/>
      <c r="V179" s="17"/>
      <c r="W179" s="17"/>
      <c r="X179" s="17"/>
      <c r="Y179" s="17"/>
      <c r="Z179" s="17"/>
    </row>
    <row r="180" customFormat="false" ht="35.5" hidden="false" customHeight="false" outlineLevel="0" collapsed="false">
      <c r="B180" s="107"/>
      <c r="C180" s="60"/>
      <c r="D180" s="50" t="str">
        <f aca="false">VLOOKUP(A179,'imp-questions'!A:H,7,FALSE())</f>
        <v>Руководство и заинтересованные стороны отслеживают и анализируют результаты тестирования на протяжении жизненного цикла разработки?  
Результаты тестов сводятся в единой системе оценки защищённости и передаются в систему управления дефектами?</v>
      </c>
      <c r="E180" s="51"/>
      <c r="F180" s="74"/>
      <c r="G180" s="75"/>
      <c r="H180" s="54"/>
      <c r="I180" s="81"/>
      <c r="J180" s="16"/>
      <c r="K180" s="17"/>
      <c r="L180" s="48"/>
      <c r="M180" s="48"/>
      <c r="N180" s="48"/>
      <c r="O180" s="48"/>
      <c r="P180" s="48"/>
      <c r="Q180" s="17"/>
      <c r="R180" s="17"/>
      <c r="S180" s="17"/>
      <c r="T180" s="17"/>
      <c r="U180" s="17"/>
      <c r="V180" s="17"/>
      <c r="W180" s="17"/>
      <c r="X180" s="17"/>
      <c r="Y180" s="17"/>
      <c r="Z180" s="17"/>
    </row>
    <row r="181" customFormat="false" ht="13.8" hidden="false" customHeight="false" outlineLevel="0" collapsed="false">
      <c r="B181" s="62"/>
      <c r="C181" s="63"/>
      <c r="D181" s="63"/>
      <c r="E181" s="63"/>
      <c r="F181" s="63"/>
      <c r="G181" s="63"/>
      <c r="H181" s="63"/>
      <c r="I181" s="64"/>
      <c r="J181" s="59"/>
      <c r="K181" s="17"/>
      <c r="L181" s="48"/>
      <c r="M181" s="48"/>
      <c r="N181" s="48"/>
      <c r="O181" s="48"/>
      <c r="P181" s="48"/>
      <c r="Q181" s="17"/>
      <c r="R181" s="17"/>
      <c r="S181" s="17"/>
      <c r="T181" s="17"/>
      <c r="U181" s="17"/>
      <c r="V181" s="17"/>
      <c r="W181" s="17"/>
      <c r="X181" s="17"/>
      <c r="Y181" s="17"/>
      <c r="Z181" s="17"/>
    </row>
    <row r="182" customFormat="false" ht="13.8" hidden="false" customHeight="false" outlineLevel="0" collapsed="false">
      <c r="A182" s="78" t="s">
        <v>128</v>
      </c>
      <c r="B182" s="107" t="str">
        <f aca="false">VLOOKUP(A182,'imp-questions'!A:H,4,FALSE())</f>
        <v>Глубокое погружение</v>
      </c>
      <c r="C182" s="108" t="n">
        <f aca="false">VLOOKUP(A182,'imp-questions'!A:H,5,FALSE())</f>
        <v>1</v>
      </c>
      <c r="D182" s="42" t="str">
        <f aca="false">VLOOKUP(A182,'imp-questions'!A:H,6,FALSE())</f>
        <v>Тестируете ли вы вручную уровень безопасности отдельных компонентов с высоким уровнем риска?</v>
      </c>
      <c r="E182" s="43" t="str">
        <f aca="false">CHAR(65+VLOOKUP(A182,'imp-questions'!A:H,8,FALSE()))</f>
        <v>G</v>
      </c>
      <c r="F182" s="87"/>
      <c r="G182" s="57" t="n">
        <f aca="true" t="array" ref="G182:G182">IFERROR(VLOOKUP(INDIRECT("RC[-1]",0),INDIRECT("Ans"&amp;INDIRECT("RC[-2]",0)&amp;"TBL"),2,FALSE()),0)</f>
        <v>0</v>
      </c>
      <c r="H182" s="57"/>
      <c r="I182" s="79"/>
      <c r="J182" s="59"/>
      <c r="K182" s="17"/>
      <c r="L182" s="48"/>
      <c r="M182" s="48"/>
      <c r="N182" s="48"/>
      <c r="O182" s="48"/>
      <c r="P182" s="48"/>
      <c r="Q182" s="17"/>
      <c r="R182" s="17"/>
      <c r="S182" s="17"/>
      <c r="T182" s="17"/>
      <c r="U182" s="17"/>
      <c r="V182" s="17"/>
      <c r="W182" s="17"/>
      <c r="X182" s="17"/>
      <c r="Y182" s="17"/>
      <c r="Z182" s="17"/>
    </row>
    <row r="183" customFormat="false" ht="35.5" hidden="false" customHeight="false" outlineLevel="0" collapsed="false">
      <c r="B183" s="107"/>
      <c r="C183" s="49"/>
      <c r="D183" s="50" t="str">
        <f aca="false">VLOOKUP(A182,'imp-questions'!A:H,7,FALSE())</f>
        <v>Существуют критерии, помогающие эксперту сосредоточиться на компонентах с высоким уровнем риска?  
Проверки в соответствии с документированными рекомендациями проводят квалифицированные специалисты?  
Вы устраняете выявленные дефекты в соответствии с политикой управления дефектами, принятой в вашей организации?</v>
      </c>
      <c r="E183" s="51"/>
      <c r="F183" s="74"/>
      <c r="G183" s="75"/>
      <c r="H183" s="76"/>
      <c r="I183" s="79"/>
      <c r="J183" s="59"/>
      <c r="K183" s="17"/>
      <c r="L183" s="48"/>
      <c r="M183" s="48"/>
      <c r="N183" s="48"/>
      <c r="O183" s="48"/>
      <c r="P183" s="48"/>
      <c r="Q183" s="17"/>
      <c r="R183" s="17"/>
      <c r="S183" s="17"/>
      <c r="T183" s="17"/>
      <c r="U183" s="17"/>
      <c r="V183" s="17"/>
      <c r="W183" s="17"/>
      <c r="X183" s="17"/>
      <c r="Y183" s="17"/>
      <c r="Z183" s="17"/>
    </row>
    <row r="184" customFormat="false" ht="13.8" hidden="false" customHeight="false" outlineLevel="0" collapsed="false">
      <c r="A184" s="78" t="s">
        <v>129</v>
      </c>
      <c r="B184" s="107"/>
      <c r="C184" s="108" t="n">
        <f aca="false">VLOOKUP(A184,'imp-questions'!A:H,5,FALSE())</f>
        <v>2</v>
      </c>
      <c r="D184" s="42" t="str">
        <f aca="false">VLOOKUP(A184,'imp-questions'!A:H,6,FALSE())</f>
        <v>Проводите ли вы тесты на проникновение для своих приложений регулярно?</v>
      </c>
      <c r="E184" s="43" t="str">
        <f aca="false">CHAR(65+VLOOKUP(A184,'imp-questions'!A:H,8,FALSE()))</f>
        <v>A</v>
      </c>
      <c r="F184" s="87"/>
      <c r="G184" s="57" t="n">
        <f aca="true" t="array" ref="G184:G184">IFERROR(VLOOKUP(INDIRECT("RC[-1]",0),INDIRECT("Ans"&amp;INDIRECT("RC[-2]",0)&amp;"TBL"),2,FALSE()),0)</f>
        <v>0</v>
      </c>
      <c r="H184" s="57"/>
      <c r="I184" s="79"/>
      <c r="J184" s="59"/>
      <c r="K184" s="17"/>
      <c r="L184" s="48"/>
      <c r="M184" s="48"/>
      <c r="N184" s="48"/>
      <c r="O184" s="48"/>
      <c r="P184" s="48"/>
      <c r="Q184" s="17"/>
      <c r="R184" s="17"/>
      <c r="S184" s="17"/>
      <c r="T184" s="17"/>
      <c r="U184" s="17"/>
      <c r="V184" s="17"/>
      <c r="W184" s="17"/>
      <c r="X184" s="17"/>
      <c r="Y184" s="17"/>
      <c r="Z184" s="17"/>
    </row>
    <row r="185" customFormat="false" ht="69.85" hidden="false" customHeight="false" outlineLevel="0" collapsed="false">
      <c r="B185" s="107"/>
      <c r="C185" s="49"/>
      <c r="D185" s="50" t="str">
        <f aca="false">VLOOKUP(A184,'imp-questions'!A:H,7,FALSE())</f>
        <v>При тестировании на проникновение для оценки защищённости используются тестовые сценарии, характерные для конкретного приложения?  
Тестирование на проникновение исследует как технические недостатки приложения, так и недостатки бизнес-логики? 
Заинтересованные стороны анализируют результаты тестирования и обрабатывают их в соответствии с принятым в организации стандартом по управлению рисками?  
Тестирование на проникновение проводится квалифицированными специалистами?</v>
      </c>
      <c r="E185" s="51"/>
      <c r="F185" s="74"/>
      <c r="G185" s="75"/>
      <c r="H185" s="76"/>
      <c r="I185" s="79"/>
      <c r="J185" s="59"/>
      <c r="K185" s="17"/>
      <c r="L185" s="48"/>
      <c r="M185" s="48"/>
      <c r="N185" s="48"/>
      <c r="O185" s="48"/>
      <c r="P185" s="48"/>
      <c r="Q185" s="17"/>
      <c r="R185" s="17"/>
      <c r="S185" s="17"/>
      <c r="T185" s="17"/>
      <c r="U185" s="17"/>
      <c r="V185" s="17"/>
      <c r="W185" s="17"/>
      <c r="X185" s="17"/>
      <c r="Y185" s="17"/>
      <c r="Z185" s="17"/>
    </row>
    <row r="186" customFormat="false" ht="13.8" hidden="false" customHeight="false" outlineLevel="0" collapsed="false">
      <c r="A186" s="78" t="s">
        <v>130</v>
      </c>
      <c r="B186" s="107"/>
      <c r="C186" s="108" t="n">
        <f aca="false">VLOOKUP(A186,'imp-questions'!A:H,5,FALSE())</f>
        <v>3</v>
      </c>
      <c r="D186" s="42" t="str">
        <f aca="false">VLOOKUP(A186,'imp-questions'!A:H,6,FALSE())</f>
        <v>Используете ли вы результаты тестирования безопасности для улучшения жизненного цикла разработки?</v>
      </c>
      <c r="E186" s="43" t="str">
        <f aca="false">CHAR(65+VLOOKUP(A186,'imp-questions'!A:H,8,FALSE()))</f>
        <v>Y</v>
      </c>
      <c r="F186" s="92"/>
      <c r="G186" s="117" t="n">
        <f aca="true" t="array" ref="G186:G186">IFERROR(VLOOKUP(INDIRECT("RC[-1]",0),INDIRECT("Ans"&amp;INDIRECT("RC[-2]",0)&amp;"TBL"),2,FALSE()),0)</f>
        <v>0</v>
      </c>
      <c r="H186" s="57"/>
      <c r="I186" s="79"/>
      <c r="J186" s="59"/>
      <c r="K186" s="17"/>
      <c r="L186" s="48"/>
      <c r="M186" s="48"/>
      <c r="N186" s="48"/>
      <c r="O186" s="48"/>
      <c r="P186" s="48"/>
      <c r="Q186" s="17"/>
      <c r="R186" s="17"/>
      <c r="S186" s="17"/>
      <c r="T186" s="17"/>
      <c r="U186" s="17"/>
      <c r="V186" s="17"/>
      <c r="W186" s="17"/>
      <c r="X186" s="17"/>
      <c r="Y186" s="17"/>
      <c r="Z186" s="17"/>
    </row>
    <row r="187" customFormat="false" ht="69.85" hidden="false" customHeight="false" outlineLevel="0" collapsed="false">
      <c r="B187" s="107"/>
      <c r="C187" s="60"/>
      <c r="D187" s="50" t="str">
        <f aca="false">VLOOKUP(A186,'imp-questions'!A:H,7,FALSE())</f>
        <v>Вы используете результаты других мероприятий по обеспечению безопасности для улучшения общего уровня тестирования безопасности в процессе разработки? 
Вы анализируете результаты исследования и включаете их в тренинги по повышению осведомлённости и в учебные пособия по оценке защищённости? 
Заинтересованные стороны рассматривают результаты тестирования и обрабатывают их в соответствии с системой управлением рисками, принятой в организации?</v>
      </c>
      <c r="E187" s="51"/>
      <c r="F187" s="74"/>
      <c r="G187" s="75"/>
      <c r="H187" s="76"/>
      <c r="I187" s="79"/>
      <c r="J187" s="59"/>
      <c r="K187" s="17"/>
      <c r="L187" s="48"/>
      <c r="M187" s="48"/>
      <c r="N187" s="48"/>
      <c r="O187" s="48"/>
      <c r="P187" s="48"/>
      <c r="Q187" s="17"/>
      <c r="R187" s="17"/>
      <c r="S187" s="17"/>
      <c r="T187" s="17"/>
      <c r="U187" s="17"/>
      <c r="V187" s="17"/>
      <c r="W187" s="17"/>
      <c r="X187" s="17"/>
      <c r="Y187" s="17"/>
      <c r="Z187" s="17"/>
    </row>
    <row r="188" customFormat="false" ht="13.8" hidden="false" customHeight="true" outlineLevel="0" collapsed="false">
      <c r="B188" s="122" t="s">
        <v>131</v>
      </c>
      <c r="C188" s="122"/>
      <c r="D188" s="122"/>
      <c r="E188" s="122"/>
      <c r="F188" s="122"/>
      <c r="G188" s="122"/>
      <c r="H188" s="122"/>
      <c r="I188" s="122"/>
      <c r="J188" s="122"/>
      <c r="K188" s="17"/>
      <c r="L188" s="48"/>
      <c r="M188" s="48"/>
      <c r="N188" s="48"/>
      <c r="O188" s="48"/>
      <c r="P188" s="48"/>
      <c r="Q188" s="17"/>
      <c r="R188" s="17"/>
      <c r="S188" s="17"/>
      <c r="T188" s="17"/>
      <c r="U188" s="17"/>
      <c r="V188" s="17"/>
      <c r="W188" s="17"/>
      <c r="X188" s="17"/>
      <c r="Y188" s="17"/>
      <c r="Z188" s="17"/>
    </row>
    <row r="189" customFormat="false" ht="13.8" hidden="false" customHeight="true" outlineLevel="0" collapsed="false">
      <c r="B189" s="123" t="s">
        <v>132</v>
      </c>
      <c r="C189" s="123"/>
      <c r="D189" s="123"/>
      <c r="E189" s="124"/>
      <c r="F189" s="123" t="s">
        <v>42</v>
      </c>
      <c r="G189" s="123"/>
      <c r="H189" s="123"/>
      <c r="I189" s="123" t="s">
        <v>43</v>
      </c>
      <c r="J189" s="123" t="s">
        <v>44</v>
      </c>
      <c r="K189" s="17"/>
      <c r="L189" s="48"/>
      <c r="M189" s="48"/>
      <c r="N189" s="48"/>
      <c r="O189" s="48"/>
      <c r="P189" s="48"/>
      <c r="Q189" s="17"/>
      <c r="R189" s="17"/>
      <c r="S189" s="17"/>
      <c r="T189" s="17"/>
      <c r="U189" s="17"/>
      <c r="V189" s="17"/>
      <c r="W189" s="17"/>
      <c r="X189" s="17"/>
      <c r="Y189" s="17"/>
      <c r="Z189" s="17"/>
    </row>
    <row r="190" customFormat="false" ht="12.75" hidden="false" customHeight="false" outlineLevel="0" collapsed="false">
      <c r="A190" s="78" t="s">
        <v>133</v>
      </c>
      <c r="B190" s="125" t="str">
        <f aca="false">VLOOKUP(A190,'imp-questions'!A:H,4,FALSE())</f>
        <v>Выявление инцидентов</v>
      </c>
      <c r="C190" s="126" t="n">
        <f aca="false">VLOOKUP(A190,'imp-questions'!A:H,5,FALSE())</f>
        <v>1</v>
      </c>
      <c r="D190" s="42" t="str">
        <f aca="false">VLOOKUP(A190,'imp-questions'!A:H,6,FALSE())</f>
        <v>Анализируете ли вы периодически данные журналов на предмет инцидентов безопасности?</v>
      </c>
      <c r="E190" s="43" t="str">
        <f aca="false">CHAR(65+VLOOKUP(A190,'imp-questions'!A:H,8,FALSE()))</f>
        <v>A</v>
      </c>
      <c r="F190" s="87"/>
      <c r="G190" s="57" t="n">
        <f aca="true" t="array" ref="G190:G190">IFERROR(VLOOKUP(INDIRECT("RC[-1]",0),INDIRECT("Ans"&amp;INDIRECT("RC[-2]",0)&amp;"TBL"),2,FALSE()),0)</f>
        <v>0</v>
      </c>
      <c r="H190" s="45" t="n">
        <f aca="false">IFERROR(AVERAGE(G190,G197),0)</f>
        <v>0</v>
      </c>
      <c r="I190" s="79"/>
      <c r="J190" s="127" t="n">
        <f aca="false">SUM(H190,H192,H194)</f>
        <v>0</v>
      </c>
      <c r="K190" s="17"/>
      <c r="L190" s="48"/>
      <c r="M190" s="48"/>
      <c r="N190" s="48"/>
      <c r="O190" s="48"/>
      <c r="P190" s="48"/>
      <c r="Q190" s="17"/>
      <c r="R190" s="17"/>
      <c r="S190" s="17"/>
      <c r="T190" s="17"/>
      <c r="U190" s="17"/>
      <c r="V190" s="17"/>
      <c r="W190" s="17"/>
      <c r="X190" s="17"/>
      <c r="Y190" s="17"/>
      <c r="Z190" s="17"/>
    </row>
    <row r="191" customFormat="false" ht="35.5" hidden="false" customHeight="false" outlineLevel="0" collapsed="false">
      <c r="B191" s="125"/>
      <c r="C191" s="60"/>
      <c r="D191" s="50" t="str">
        <f aca="false">VLOOKUP(A190,'imp-questions'!A:H,7,FALSE())</f>
        <v>У вас определены контакты, куда можно обратиться с инцидентом безопасности? 
Вы анализируете данные с учётом сроков хранения журнала?  
Периодичность этого анализа соответствует критичности рассматриваемых приложений?</v>
      </c>
      <c r="E191" s="51"/>
      <c r="F191" s="61"/>
      <c r="G191" s="128"/>
      <c r="H191" s="54"/>
      <c r="I191" s="79"/>
      <c r="J191" s="127"/>
      <c r="K191" s="17"/>
      <c r="L191" s="48"/>
      <c r="M191" s="48"/>
      <c r="N191" s="48"/>
      <c r="O191" s="48"/>
      <c r="P191" s="48"/>
      <c r="Q191" s="17"/>
      <c r="R191" s="17"/>
      <c r="S191" s="17"/>
      <c r="T191" s="17"/>
      <c r="U191" s="17"/>
      <c r="V191" s="17"/>
      <c r="W191" s="17"/>
      <c r="X191" s="17"/>
      <c r="Y191" s="17"/>
      <c r="Z191" s="17"/>
    </row>
    <row r="192" customFormat="false" ht="13.8" hidden="false" customHeight="false" outlineLevel="0" collapsed="false">
      <c r="A192" s="78" t="s">
        <v>134</v>
      </c>
      <c r="B192" s="125"/>
      <c r="C192" s="126" t="n">
        <f aca="false">VLOOKUP(A192,'imp-questions'!A:H,5,FALSE())</f>
        <v>2</v>
      </c>
      <c r="D192" s="42" t="str">
        <f aca="false">VLOOKUP(A192,'imp-questions'!A:H,6,FALSE())</f>
        <v>Соблюдаете ли вы документированный процесс выявления инцидентов?</v>
      </c>
      <c r="E192" s="43" t="str">
        <f aca="false">CHAR(65+VLOOKUP(A192,'imp-questions'!A:H,8,FALSE()))</f>
        <v>A</v>
      </c>
      <c r="F192" s="87"/>
      <c r="G192" s="57" t="n">
        <f aca="true" t="array" ref="G192:G192">IFERROR(VLOOKUP(INDIRECT("RC[-1]",0),INDIRECT("Ans"&amp;INDIRECT("RC[-2]",0)&amp;"TBL"),2,FALSE()),0)</f>
        <v>0</v>
      </c>
      <c r="H192" s="45" t="n">
        <f aca="false">IFERROR(AVERAGE(G192,G199),0)</f>
        <v>0</v>
      </c>
      <c r="I192" s="80"/>
      <c r="J192" s="16"/>
      <c r="K192" s="17"/>
      <c r="L192" s="48"/>
      <c r="M192" s="48"/>
      <c r="N192" s="48"/>
      <c r="O192" s="48"/>
      <c r="P192" s="48"/>
      <c r="Q192" s="17"/>
      <c r="R192" s="17"/>
      <c r="S192" s="17"/>
      <c r="T192" s="17"/>
      <c r="U192" s="17"/>
      <c r="V192" s="17"/>
      <c r="W192" s="17"/>
      <c r="X192" s="17"/>
      <c r="Y192" s="17"/>
      <c r="Z192" s="17"/>
    </row>
    <row r="193" customFormat="false" ht="58.4" hidden="false" customHeight="false" outlineLevel="0" collapsed="false">
      <c r="B193" s="125"/>
      <c r="C193" s="60"/>
      <c r="D193" s="50" t="str">
        <f aca="false">VLOOKUP(A192,'imp-questions'!A:H,7,FALSE())</f>
        <v>Определён владелец процесса?  
Документация по процессу хранится в доступном месте?  
В процессе предусмотрен путь эскалации для дальнейшего анализа?  
Вы обучаете ответственных за выявление инцидентов этому процессу?  
У вас есть чек-лист потенциальных атак для упрощения выявления инцидентов?</v>
      </c>
      <c r="E193" s="51"/>
      <c r="F193" s="89"/>
      <c r="G193" s="128"/>
      <c r="H193" s="54"/>
      <c r="I193" s="80"/>
      <c r="J193" s="16"/>
      <c r="K193" s="17"/>
      <c r="L193" s="48"/>
      <c r="M193" s="48"/>
      <c r="N193" s="48"/>
      <c r="O193" s="48"/>
      <c r="P193" s="48"/>
      <c r="Q193" s="17"/>
      <c r="R193" s="17"/>
      <c r="S193" s="17"/>
      <c r="T193" s="17"/>
      <c r="U193" s="17"/>
      <c r="V193" s="17"/>
      <c r="W193" s="17"/>
      <c r="X193" s="17"/>
      <c r="Y193" s="17"/>
      <c r="Z193" s="17"/>
    </row>
    <row r="194" customFormat="false" ht="13.8" hidden="false" customHeight="false" outlineLevel="0" collapsed="false">
      <c r="A194" s="78" t="s">
        <v>135</v>
      </c>
      <c r="B194" s="125"/>
      <c r="C194" s="126" t="n">
        <f aca="false">VLOOKUP(A194,'imp-questions'!A:H,5,FALSE())</f>
        <v>3</v>
      </c>
      <c r="D194" s="42" t="str">
        <f aca="false">VLOOKUP(A194,'imp-questions'!A:H,6,FALSE())</f>
        <v>Регулярно ли вы пересматриваете и обновляете процесс выявления инцидентов?</v>
      </c>
      <c r="E194" s="43" t="str">
        <f aca="false">CHAR(65+VLOOKUP(A194,'imp-questions'!A:H,8,FALSE()))</f>
        <v>A</v>
      </c>
      <c r="F194" s="87"/>
      <c r="G194" s="57" t="n">
        <f aca="true" t="array" ref="G194:G194">IFERROR(VLOOKUP(INDIRECT("RC[-1]",0),INDIRECT("Ans"&amp;INDIRECT("RC[-2]",0)&amp;"TBL"),2,FALSE()),0)</f>
        <v>0</v>
      </c>
      <c r="H194" s="45" t="n">
        <f aca="false">IFERROR(AVERAGE(G194,G201),0)</f>
        <v>0</v>
      </c>
      <c r="I194" s="81"/>
      <c r="J194" s="16"/>
      <c r="K194" s="17"/>
      <c r="L194" s="48"/>
      <c r="M194" s="48"/>
      <c r="N194" s="48"/>
      <c r="O194" s="48"/>
      <c r="P194" s="48"/>
      <c r="Q194" s="17"/>
      <c r="R194" s="17"/>
      <c r="S194" s="17"/>
      <c r="T194" s="17"/>
      <c r="U194" s="17"/>
      <c r="V194" s="17"/>
      <c r="W194" s="17"/>
      <c r="X194" s="17"/>
      <c r="Y194" s="17"/>
      <c r="Z194" s="17"/>
    </row>
    <row r="195" customFormat="false" ht="24.05" hidden="false" customHeight="false" outlineLevel="0" collapsed="false">
      <c r="B195" s="125"/>
      <c r="C195" s="60"/>
      <c r="D195" s="50" t="str">
        <f aca="false">VLOOKUP(A194,'imp-questions'!A:H,7,FALSE())</f>
        <v>Пересмотр  проводится не реже одного раза в год?  
Вы обновляете чек-лист потенциальных атак с помощью внешних и внутренних данных?</v>
      </c>
      <c r="E195" s="51"/>
      <c r="F195" s="61"/>
      <c r="G195" s="128"/>
      <c r="H195" s="54"/>
      <c r="I195" s="81"/>
      <c r="J195" s="16"/>
      <c r="K195" s="17"/>
      <c r="L195" s="48"/>
      <c r="M195" s="48"/>
      <c r="N195" s="48"/>
      <c r="O195" s="48"/>
      <c r="P195" s="48"/>
      <c r="Q195" s="17"/>
      <c r="R195" s="17"/>
      <c r="S195" s="17"/>
      <c r="T195" s="17"/>
      <c r="U195" s="17"/>
      <c r="V195" s="17"/>
      <c r="W195" s="17"/>
      <c r="X195" s="17"/>
      <c r="Y195" s="17"/>
      <c r="Z195" s="17"/>
    </row>
    <row r="196" customFormat="false" ht="13.8" hidden="false" customHeight="false" outlineLevel="0" collapsed="false">
      <c r="B196" s="93"/>
      <c r="C196" s="63"/>
      <c r="D196" s="63"/>
      <c r="E196" s="63"/>
      <c r="F196" s="63"/>
      <c r="G196" s="63"/>
      <c r="H196" s="63"/>
      <c r="I196" s="94"/>
      <c r="J196" s="59"/>
      <c r="K196" s="17"/>
      <c r="L196" s="48"/>
      <c r="M196" s="48"/>
      <c r="N196" s="48"/>
      <c r="O196" s="48"/>
      <c r="P196" s="48"/>
      <c r="Q196" s="17"/>
      <c r="R196" s="17"/>
      <c r="S196" s="17"/>
      <c r="T196" s="17"/>
      <c r="U196" s="17"/>
      <c r="V196" s="17"/>
      <c r="W196" s="17"/>
      <c r="X196" s="17"/>
      <c r="Y196" s="17"/>
      <c r="Z196" s="17"/>
    </row>
    <row r="197" customFormat="false" ht="13.8" hidden="false" customHeight="false" outlineLevel="0" collapsed="false">
      <c r="A197" s="78" t="s">
        <v>136</v>
      </c>
      <c r="B197" s="125" t="str">
        <f aca="false">VLOOKUP(A197,'imp-questions'!A:H,4,FALSE())</f>
        <v>Реагирование на инциденты</v>
      </c>
      <c r="C197" s="126" t="n">
        <f aca="false">VLOOKUP(A197,'imp-questions'!A:H,5,FALSE())</f>
        <v>1</v>
      </c>
      <c r="D197" s="42" t="str">
        <f aca="false">VLOOKUP(A197,'imp-questions'!A:H,6,FALSE())</f>
        <v>Реагируете ли вы на обнаруженные инциденты?</v>
      </c>
      <c r="E197" s="43" t="str">
        <f aca="false">CHAR(65+VLOOKUP(A197,'imp-questions'!A:H,8,FALSE()))</f>
        <v>H</v>
      </c>
      <c r="F197" s="44"/>
      <c r="G197" s="57" t="n">
        <f aca="true" t="array" ref="G197:G197">IFERROR(VLOOKUP(INDIRECT("RC[-1]",0),INDIRECT("Ans"&amp;INDIRECT("RC[-2]",0)&amp;"TBL"),2,FALSE()),0)</f>
        <v>0</v>
      </c>
      <c r="H197" s="57"/>
      <c r="I197" s="46"/>
      <c r="J197" s="59"/>
      <c r="K197" s="17"/>
      <c r="L197" s="48"/>
      <c r="M197" s="48"/>
      <c r="N197" s="48"/>
      <c r="O197" s="48"/>
      <c r="P197" s="48"/>
      <c r="Q197" s="17"/>
      <c r="R197" s="17"/>
      <c r="S197" s="17"/>
      <c r="T197" s="17"/>
      <c r="U197" s="17"/>
      <c r="V197" s="17"/>
      <c r="W197" s="17"/>
      <c r="X197" s="17"/>
      <c r="Y197" s="17"/>
      <c r="Z197" s="17"/>
    </row>
    <row r="198" customFormat="false" ht="24.05" hidden="false" customHeight="false" outlineLevel="0" collapsed="false">
      <c r="B198" s="125"/>
      <c r="C198" s="60"/>
      <c r="D198" s="50" t="str">
        <f aca="false">VLOOKUP(A197,'imp-questions'!A:H,7,FALSE())</f>
        <v>У вас есть ответственное лицо или роль для обработки инцидентов?  
Вы документируете инциденты безопасности?</v>
      </c>
      <c r="E198" s="51"/>
      <c r="F198" s="61"/>
      <c r="G198" s="128"/>
      <c r="H198" s="129"/>
      <c r="I198" s="46"/>
      <c r="J198" s="59"/>
      <c r="K198" s="17"/>
      <c r="L198" s="48"/>
      <c r="M198" s="48"/>
      <c r="N198" s="48"/>
      <c r="O198" s="48"/>
      <c r="P198" s="48"/>
      <c r="Q198" s="17"/>
      <c r="R198" s="17"/>
      <c r="S198" s="17"/>
      <c r="T198" s="17"/>
      <c r="U198" s="17"/>
      <c r="V198" s="17"/>
      <c r="W198" s="17"/>
      <c r="X198" s="17"/>
      <c r="Y198" s="17"/>
      <c r="Z198" s="17"/>
    </row>
    <row r="199" customFormat="false" ht="13.8" hidden="false" customHeight="false" outlineLevel="0" collapsed="false">
      <c r="A199" s="78" t="s">
        <v>137</v>
      </c>
      <c r="B199" s="125"/>
      <c r="C199" s="126" t="n">
        <f aca="false">VLOOKUP(A199,'imp-questions'!A:H,5,FALSE())</f>
        <v>2</v>
      </c>
      <c r="D199" s="42" t="str">
        <f aca="false">VLOOKUP(A199,'imp-questions'!A:H,6,FALSE())</f>
        <v>Формализован ли процесс обработки инцидентов?</v>
      </c>
      <c r="E199" s="43" t="str">
        <f aca="false">CHAR(65+VLOOKUP(A199,'imp-questions'!A:H,8,FALSE()))</f>
        <v>I</v>
      </c>
      <c r="F199" s="56"/>
      <c r="G199" s="57" t="n">
        <f aca="true" t="array" ref="G199:G199">IFERROR(VLOOKUP(INDIRECT("RC[-1]",0),INDIRECT("Ans"&amp;INDIRECT("RC[-2]",0)&amp;"TBL"),2,FALSE()),0)</f>
        <v>0</v>
      </c>
      <c r="H199" s="57"/>
      <c r="I199" s="46"/>
      <c r="J199" s="59"/>
      <c r="K199" s="17"/>
      <c r="L199" s="48"/>
      <c r="M199" s="48"/>
      <c r="N199" s="48"/>
      <c r="O199" s="48"/>
      <c r="P199" s="48"/>
      <c r="Q199" s="17"/>
      <c r="R199" s="17"/>
      <c r="S199" s="17"/>
      <c r="T199" s="17"/>
      <c r="U199" s="17"/>
      <c r="V199" s="17"/>
      <c r="W199" s="17"/>
      <c r="X199" s="17"/>
      <c r="Y199" s="17"/>
      <c r="Z199" s="17"/>
    </row>
    <row r="200" customFormat="false" ht="46.95" hidden="false" customHeight="false" outlineLevel="0" collapsed="false">
      <c r="B200" s="125"/>
      <c r="C200" s="60"/>
      <c r="D200" s="50" t="str">
        <f aca="false">VLOOKUP(A199,'imp-questions'!A:H,7,FALSE())</f>
        <v>Утверждена ли классификация инцидентов? 
По инцидентам с высокой степени критичности анализируются причинно-следственные связи? 
Ответственные за реагирование на инциденты обучены этому процессу?  
Вам доступны инструменты цифровой криминалистической экспертизы?</v>
      </c>
      <c r="E200" s="51"/>
      <c r="F200" s="61"/>
      <c r="G200" s="128"/>
      <c r="H200" s="129"/>
      <c r="I200" s="46"/>
      <c r="J200" s="59"/>
      <c r="K200" s="17"/>
      <c r="L200" s="48"/>
      <c r="M200" s="48"/>
      <c r="N200" s="48"/>
      <c r="O200" s="48"/>
      <c r="P200" s="48"/>
      <c r="Q200" s="17"/>
      <c r="R200" s="17"/>
      <c r="S200" s="17"/>
      <c r="T200" s="17"/>
      <c r="U200" s="17"/>
      <c r="V200" s="17"/>
      <c r="W200" s="17"/>
      <c r="X200" s="17"/>
      <c r="Y200" s="17"/>
      <c r="Z200" s="17"/>
    </row>
    <row r="201" customFormat="false" ht="13.8" hidden="false" customHeight="false" outlineLevel="0" collapsed="false">
      <c r="A201" s="78" t="s">
        <v>138</v>
      </c>
      <c r="B201" s="125"/>
      <c r="C201" s="126" t="n">
        <f aca="false">VLOOKUP(A201,'imp-questions'!A:H,5,FALSE())</f>
        <v>3</v>
      </c>
      <c r="D201" s="42" t="str">
        <f aca="false">VLOOKUP(A201,'imp-questions'!A:H,6,FALSE())</f>
        <v>Есть ли у вас отдельная группа реагирования на инциденты?</v>
      </c>
      <c r="E201" s="43" t="str">
        <f aca="false">CHAR(65+VLOOKUP(A201,'imp-questions'!A:H,8,FALSE()))</f>
        <v>E</v>
      </c>
      <c r="F201" s="56"/>
      <c r="G201" s="57" t="n">
        <f aca="true" t="array" ref="G201:G201">IFERROR(VLOOKUP(INDIRECT("RC[-1]",0),INDIRECT("Ans"&amp;INDIRECT("RC[-2]",0)&amp;"TBL"),2,FALSE()),0)</f>
        <v>0</v>
      </c>
      <c r="H201" s="57"/>
      <c r="I201" s="46"/>
      <c r="J201" s="59"/>
      <c r="K201" s="17"/>
      <c r="L201" s="48"/>
      <c r="M201" s="48"/>
      <c r="N201" s="48"/>
      <c r="O201" s="48"/>
      <c r="P201" s="48"/>
      <c r="Q201" s="17"/>
      <c r="R201" s="17"/>
      <c r="S201" s="17"/>
      <c r="T201" s="17"/>
      <c r="U201" s="17"/>
      <c r="V201" s="17"/>
      <c r="W201" s="17"/>
      <c r="X201" s="17"/>
      <c r="Y201" s="17"/>
      <c r="Z201" s="17"/>
    </row>
    <row r="202" customFormat="false" ht="24.05" hidden="false" customHeight="false" outlineLevel="0" collapsed="false">
      <c r="B202" s="125"/>
      <c r="C202" s="60"/>
      <c r="D202" s="50" t="str">
        <f aca="false">VLOOKUP(A201,'imp-questions'!A:H,7,FALSE())</f>
        <v>Группа проводит анализ первопричин всех инцидентов безопасности, если нет особых причин не делать этого?  
Вы пересматриваете и обновляете процесс реагирования не реже одного раза в год?</v>
      </c>
      <c r="E202" s="51"/>
      <c r="F202" s="61"/>
      <c r="G202" s="128"/>
      <c r="H202" s="129"/>
      <c r="I202" s="46"/>
      <c r="J202" s="59"/>
      <c r="K202" s="17"/>
      <c r="L202" s="48"/>
      <c r="M202" s="48"/>
      <c r="N202" s="48"/>
      <c r="O202" s="48"/>
      <c r="P202" s="48"/>
      <c r="Q202" s="17"/>
      <c r="R202" s="17"/>
      <c r="S202" s="17"/>
      <c r="T202" s="17"/>
      <c r="U202" s="17"/>
      <c r="V202" s="17"/>
      <c r="W202" s="17"/>
      <c r="X202" s="17"/>
      <c r="Y202" s="17"/>
      <c r="Z202" s="17"/>
    </row>
    <row r="203" customFormat="false" ht="13.8" hidden="false" customHeight="true" outlineLevel="0" collapsed="false">
      <c r="B203" s="130" t="s">
        <v>139</v>
      </c>
      <c r="C203" s="130"/>
      <c r="D203" s="130"/>
      <c r="E203" s="131"/>
      <c r="F203" s="130" t="s">
        <v>42</v>
      </c>
      <c r="G203" s="130"/>
      <c r="H203" s="130"/>
      <c r="I203" s="123" t="s">
        <v>43</v>
      </c>
      <c r="J203" s="123" t="s">
        <v>44</v>
      </c>
      <c r="K203" s="17"/>
      <c r="L203" s="48"/>
      <c r="M203" s="48"/>
      <c r="N203" s="48"/>
      <c r="O203" s="48"/>
      <c r="P203" s="48"/>
      <c r="Q203" s="17"/>
      <c r="R203" s="17"/>
      <c r="S203" s="17"/>
      <c r="T203" s="17"/>
      <c r="U203" s="17"/>
      <c r="V203" s="17"/>
      <c r="W203" s="17"/>
      <c r="X203" s="17"/>
      <c r="Y203" s="17"/>
      <c r="Z203" s="17"/>
    </row>
    <row r="204" customFormat="false" ht="12.75" hidden="false" customHeight="false" outlineLevel="0" collapsed="false">
      <c r="A204" s="78" t="s">
        <v>140</v>
      </c>
      <c r="B204" s="125" t="str">
        <f aca="false">VLOOKUP(A204,'imp-questions'!A:H,4,FALSE())</f>
        <v>Безопасные конфигурации</v>
      </c>
      <c r="C204" s="126" t="n">
        <f aca="false">VLOOKUP(A204,'imp-questions'!A:H,5,FALSE())</f>
        <v>1</v>
      </c>
      <c r="D204" s="42" t="str">
        <f aca="false">VLOOKUP(A204,'imp-questions'!A:H,6,FALSE())</f>
        <v>Укрепляете ли вы безопасность конфигурации для ключевых компонентов технологических стеков?</v>
      </c>
      <c r="E204" s="43" t="str">
        <f aca="false">CHAR(65+VLOOKUP(A204,'imp-questions'!A:H,8,FALSE()))</f>
        <v>G</v>
      </c>
      <c r="F204" s="87"/>
      <c r="G204" s="57" t="n">
        <f aca="true" t="array" ref="G204:G204">IFERROR(VLOOKUP(INDIRECT("RC[-1]",0),INDIRECT("Ans"&amp;INDIRECT("RC[-2]",0)&amp;"TBL"),2,FALSE()),0)</f>
        <v>0</v>
      </c>
      <c r="H204" s="45" t="n">
        <f aca="false">IFERROR(AVERAGE(G204,G211),0)</f>
        <v>0</v>
      </c>
      <c r="I204" s="79"/>
      <c r="J204" s="127" t="n">
        <f aca="false">SUM(H204,H206,H208)</f>
        <v>0</v>
      </c>
      <c r="K204" s="17"/>
      <c r="L204" s="48"/>
      <c r="M204" s="48"/>
      <c r="N204" s="48"/>
      <c r="O204" s="48"/>
      <c r="P204" s="48"/>
      <c r="Q204" s="17"/>
      <c r="R204" s="17"/>
      <c r="S204" s="17"/>
      <c r="T204" s="17"/>
      <c r="U204" s="17"/>
      <c r="V204" s="17"/>
      <c r="W204" s="17"/>
      <c r="X204" s="17"/>
      <c r="Y204" s="17"/>
      <c r="Z204" s="17"/>
    </row>
    <row r="205" customFormat="false" ht="24.05" hidden="false" customHeight="false" outlineLevel="0" collapsed="false">
      <c r="B205" s="125"/>
      <c r="C205" s="60"/>
      <c r="D205" s="50" t="str">
        <f aca="false">VLOOKUP(A204,'imp-questions'!A:H,7,FALSE())</f>
        <v>Вы определили ключевые компоненты в каждом используемом технологическом стеке?  
У вас есть утверждённый стандарт конфигурации для каждого ключевого компонента?</v>
      </c>
      <c r="E205" s="51"/>
      <c r="F205" s="61"/>
      <c r="G205" s="128"/>
      <c r="H205" s="54"/>
      <c r="I205" s="79"/>
      <c r="J205" s="127"/>
      <c r="K205" s="17"/>
      <c r="L205" s="48"/>
      <c r="M205" s="48"/>
      <c r="N205" s="48"/>
      <c r="O205" s="48"/>
      <c r="P205" s="48"/>
      <c r="Q205" s="17"/>
      <c r="R205" s="17"/>
      <c r="S205" s="17"/>
      <c r="T205" s="17"/>
      <c r="U205" s="17"/>
      <c r="V205" s="17"/>
      <c r="W205" s="17"/>
      <c r="X205" s="17"/>
      <c r="Y205" s="17"/>
      <c r="Z205" s="17"/>
    </row>
    <row r="206" customFormat="false" ht="13.8" hidden="false" customHeight="false" outlineLevel="0" collapsed="false">
      <c r="A206" s="78" t="s">
        <v>141</v>
      </c>
      <c r="B206" s="125"/>
      <c r="C206" s="126" t="n">
        <f aca="false">VLOOKUP(A206,'imp-questions'!A:H,5,FALSE())</f>
        <v>2</v>
      </c>
      <c r="D206" s="42" t="str">
        <f aca="false">VLOOKUP(A206,'imp-questions'!A:H,6,FALSE())</f>
        <v>Определены ли параметры минимального уровня защиты конфигурации для используемых компонентов?</v>
      </c>
      <c r="E206" s="43" t="str">
        <f aca="false">CHAR(65+VLOOKUP(A206,'imp-questions'!A:H,8,FALSE()))</f>
        <v>G</v>
      </c>
      <c r="F206" s="56"/>
      <c r="G206" s="57" t="n">
        <f aca="true" t="array" ref="G206:G206">IFERROR(VLOOKUP(INDIRECT("RC[-1]",0),INDIRECT("Ans"&amp;INDIRECT("RC[-2]",0)&amp;"TBL"),2,FALSE()),0)</f>
        <v>0</v>
      </c>
      <c r="H206" s="45" t="n">
        <f aca="false">IFERROR(AVERAGE(G206,G213),0)</f>
        <v>0</v>
      </c>
      <c r="I206" s="80"/>
      <c r="J206" s="16"/>
      <c r="K206" s="17"/>
      <c r="L206" s="48"/>
      <c r="M206" s="48"/>
      <c r="N206" s="48"/>
      <c r="O206" s="48"/>
      <c r="P206" s="48"/>
      <c r="Q206" s="17"/>
      <c r="R206" s="17"/>
      <c r="S206" s="17"/>
      <c r="T206" s="17"/>
      <c r="U206" s="17"/>
      <c r="V206" s="17"/>
      <c r="W206" s="17"/>
      <c r="X206" s="17"/>
      <c r="Y206" s="17"/>
      <c r="Z206" s="17"/>
    </row>
    <row r="207" customFormat="false" ht="46.95" hidden="false" customHeight="false" outlineLevel="0" collapsed="false">
      <c r="B207" s="125"/>
      <c r="C207" s="60"/>
      <c r="D207" s="50" t="str">
        <f aca="false">VLOOKUP(A206,'imp-questions'!A:H,7,FALSE())</f>
        <v>Для каждого стандарта конфигурации определены владельцы?  
Владелец поддерживает закрепленные за ним стандарты в актуальном состоянии? 
Стандарты хранятся в известном вам месте? 
Вы обучаете ответственных за конфигурации этим стандартам?</v>
      </c>
      <c r="E207" s="51"/>
      <c r="F207" s="61"/>
      <c r="G207" s="128"/>
      <c r="H207" s="54"/>
      <c r="I207" s="80"/>
      <c r="J207" s="16"/>
      <c r="K207" s="17"/>
      <c r="L207" s="48"/>
      <c r="M207" s="48"/>
      <c r="N207" s="48"/>
      <c r="O207" s="48"/>
      <c r="P207" s="48"/>
      <c r="Q207" s="17"/>
      <c r="R207" s="17"/>
      <c r="S207" s="17"/>
      <c r="T207" s="17"/>
      <c r="U207" s="17"/>
      <c r="V207" s="17"/>
      <c r="W207" s="17"/>
      <c r="X207" s="17"/>
      <c r="Y207" s="17"/>
      <c r="Z207" s="17"/>
    </row>
    <row r="208" customFormat="false" ht="13.8" hidden="false" customHeight="false" outlineLevel="0" collapsed="false">
      <c r="A208" s="78" t="s">
        <v>142</v>
      </c>
      <c r="B208" s="125"/>
      <c r="C208" s="126" t="n">
        <f aca="false">VLOOKUP(A208,'imp-questions'!A:H,5,FALSE())</f>
        <v>3</v>
      </c>
      <c r="D208" s="42" t="str">
        <f aca="false">VLOOKUP(A208,'imp-questions'!A:H,6,FALSE())</f>
        <v>Контролируете ли вы и обеспечиваете ли соответствие минимальному уровню защиты конфигурации?</v>
      </c>
      <c r="E208" s="43" t="str">
        <f aca="false">CHAR(65+VLOOKUP(A208,'imp-questions'!A:H,8,FALSE()))</f>
        <v>G</v>
      </c>
      <c r="F208" s="56"/>
      <c r="G208" s="57" t="n">
        <f aca="true" t="array" ref="G208:G208">IFERROR(VLOOKUP(INDIRECT("RC[-1]",0),INDIRECT("Ans"&amp;INDIRECT("RC[-2]",0)&amp;"TBL"),2,FALSE()),0)</f>
        <v>0</v>
      </c>
      <c r="H208" s="45" t="n">
        <f aca="false">IFERROR(AVERAGE(G208,G215),0)</f>
        <v>0</v>
      </c>
      <c r="I208" s="81"/>
      <c r="J208" s="16"/>
      <c r="K208" s="17"/>
      <c r="L208" s="48"/>
      <c r="M208" s="48"/>
      <c r="N208" s="48"/>
      <c r="O208" s="48"/>
      <c r="P208" s="48"/>
      <c r="Q208" s="17"/>
      <c r="R208" s="17"/>
      <c r="S208" s="17"/>
      <c r="T208" s="17"/>
      <c r="U208" s="17"/>
      <c r="V208" s="17"/>
      <c r="W208" s="17"/>
      <c r="X208" s="17"/>
      <c r="Y208" s="17"/>
      <c r="Z208" s="17"/>
    </row>
    <row r="209" customFormat="false" ht="46.95" hidden="false" customHeight="false" outlineLevel="0" collapsed="false">
      <c r="B209" s="125"/>
      <c r="C209" s="60"/>
      <c r="D209" s="50" t="str">
        <f aca="false">VLOOKUP(A208,'imp-questions'!A:H,7,FALSE())</f>
        <v>Вы регулярно проводите проверки соответствия, предпочтительно автоматизированно? 
Результаты проверок соответствия хранятся в известном вам месте?
Вы следуете установленному процессу для устранения выявленных несоответствий?
Вы пересматриваете каждый стандарт не реже одного раза в год и обновляете его при необходимости?</v>
      </c>
      <c r="E209" s="51"/>
      <c r="F209" s="61"/>
      <c r="G209" s="128"/>
      <c r="H209" s="54"/>
      <c r="I209" s="81"/>
      <c r="J209" s="16"/>
      <c r="K209" s="17"/>
      <c r="L209" s="48"/>
      <c r="M209" s="48"/>
      <c r="N209" s="48"/>
      <c r="O209" s="48"/>
      <c r="P209" s="48"/>
      <c r="Q209" s="17"/>
      <c r="R209" s="17"/>
      <c r="S209" s="17"/>
      <c r="T209" s="17"/>
      <c r="U209" s="17"/>
      <c r="V209" s="17"/>
      <c r="W209" s="17"/>
      <c r="X209" s="17"/>
      <c r="Y209" s="17"/>
      <c r="Z209" s="17"/>
    </row>
    <row r="210" customFormat="false" ht="13.8" hidden="false" customHeight="false" outlineLevel="0" collapsed="false">
      <c r="B210" s="93"/>
      <c r="C210" s="63"/>
      <c r="D210" s="63"/>
      <c r="E210" s="63"/>
      <c r="F210" s="63"/>
      <c r="G210" s="63"/>
      <c r="H210" s="63"/>
      <c r="I210" s="94"/>
      <c r="J210" s="59"/>
      <c r="K210" s="17"/>
      <c r="L210" s="48"/>
      <c r="M210" s="48"/>
      <c r="N210" s="48"/>
      <c r="O210" s="48"/>
      <c r="P210" s="48"/>
      <c r="Q210" s="17"/>
      <c r="R210" s="17"/>
      <c r="S210" s="17"/>
      <c r="T210" s="17"/>
      <c r="U210" s="17"/>
      <c r="V210" s="17"/>
      <c r="W210" s="17"/>
      <c r="X210" s="17"/>
      <c r="Y210" s="17"/>
      <c r="Z210" s="17"/>
    </row>
    <row r="211" customFormat="false" ht="13.8" hidden="false" customHeight="false" outlineLevel="0" collapsed="false">
      <c r="A211" s="78" t="s">
        <v>143</v>
      </c>
      <c r="B211" s="125" t="str">
        <f aca="false">VLOOKUP(A211,'imp-questions'!A:H,4,FALSE())</f>
        <v>Исправления и обновления</v>
      </c>
      <c r="C211" s="126" t="n">
        <f aca="false">VLOOKUP(A211,'imp-questions'!A:H,5,FALSE())</f>
        <v>1</v>
      </c>
      <c r="D211" s="42" t="str">
        <f aca="false">VLOOKUP(A211,'imp-questions'!A:H,6,FALSE())</f>
        <v>Выявляете ли, и если да, то исправляете ли уязвимые компоненты?</v>
      </c>
      <c r="E211" s="43" t="str">
        <f aca="false">CHAR(65+VLOOKUP(A211,'imp-questions'!A:H,8,FALSE()))</f>
        <v>G</v>
      </c>
      <c r="F211" s="44"/>
      <c r="G211" s="57" t="n">
        <f aca="true" t="array" ref="G211:G211">IFERROR(VLOOKUP(INDIRECT("RC[-1]",0),INDIRECT("Ans"&amp;INDIRECT("RC[-2]",0)&amp;"TBL"),2,FALSE()),0)</f>
        <v>0</v>
      </c>
      <c r="H211" s="57"/>
      <c r="I211" s="46"/>
      <c r="J211" s="59"/>
      <c r="K211" s="17"/>
      <c r="L211" s="48"/>
      <c r="M211" s="48"/>
      <c r="N211" s="48"/>
      <c r="O211" s="48"/>
      <c r="P211" s="48"/>
      <c r="Q211" s="17"/>
      <c r="R211" s="17"/>
      <c r="S211" s="17"/>
      <c r="T211" s="17"/>
      <c r="U211" s="17"/>
      <c r="V211" s="17"/>
      <c r="W211" s="17"/>
      <c r="X211" s="17"/>
      <c r="Y211" s="17"/>
      <c r="Z211" s="17"/>
    </row>
    <row r="212" customFormat="false" ht="35.5" hidden="false" customHeight="false" outlineLevel="0" collapsed="false">
      <c r="B212" s="125"/>
      <c r="C212" s="60"/>
      <c r="D212" s="50" t="str">
        <f aca="false">VLOOKUP(A211,'imp-questions'!A:H,7,FALSE())</f>
        <v>У вас есть актуальный список компонентов, включая информацию о версии?  
Вы регулярно просматриваете общедоступные источники на предмет наличия уязвимостей, связанных с вашими компонентами?</v>
      </c>
      <c r="E212" s="51"/>
      <c r="F212" s="61"/>
      <c r="G212" s="128"/>
      <c r="H212" s="129"/>
      <c r="I212" s="46"/>
      <c r="J212" s="59"/>
      <c r="K212" s="17"/>
      <c r="L212" s="48"/>
      <c r="M212" s="48"/>
      <c r="N212" s="48"/>
      <c r="O212" s="48"/>
      <c r="P212" s="48"/>
      <c r="Q212" s="17"/>
      <c r="R212" s="17"/>
      <c r="S212" s="17"/>
      <c r="T212" s="17"/>
      <c r="U212" s="17"/>
      <c r="V212" s="17"/>
      <c r="W212" s="17"/>
      <c r="X212" s="17"/>
      <c r="Y212" s="17"/>
      <c r="Z212" s="17"/>
    </row>
    <row r="213" customFormat="false" ht="13.8" hidden="false" customHeight="false" outlineLevel="0" collapsed="false">
      <c r="A213" s="78" t="s">
        <v>144</v>
      </c>
      <c r="B213" s="125"/>
      <c r="C213" s="126" t="n">
        <f aca="false">VLOOKUP(A213,'imp-questions'!A:H,5,FALSE())</f>
        <v>2</v>
      </c>
      <c r="D213" s="42" t="str">
        <f aca="false">VLOOKUP(A213,'imp-questions'!A:H,6,FALSE())</f>
        <v>Соблюдаете ли вы установленный процесс обновления компонентов ваших технологических стеков?</v>
      </c>
      <c r="E213" s="43" t="str">
        <f aca="false">CHAR(65+VLOOKUP(A213,'imp-questions'!A:H,8,FALSE()))</f>
        <v>G</v>
      </c>
      <c r="F213" s="56"/>
      <c r="G213" s="57" t="n">
        <f aca="true" t="array" ref="G213:G213">IFERROR(VLOOKUP(INDIRECT("RC[-1]",0),INDIRECT("Ans"&amp;INDIRECT("RC[-2]",0)&amp;"TBL"),2,FALSE()),0)</f>
        <v>0</v>
      </c>
      <c r="H213" s="57"/>
      <c r="I213" s="46"/>
      <c r="J213" s="59"/>
      <c r="K213" s="17"/>
      <c r="L213" s="48"/>
      <c r="M213" s="48"/>
      <c r="N213" s="48"/>
      <c r="O213" s="48"/>
      <c r="P213" s="48"/>
      <c r="Q213" s="17"/>
      <c r="R213" s="17"/>
      <c r="S213" s="17"/>
      <c r="T213" s="17"/>
      <c r="U213" s="17"/>
      <c r="V213" s="17"/>
      <c r="W213" s="17"/>
      <c r="X213" s="17"/>
      <c r="Y213" s="17"/>
      <c r="Z213" s="17"/>
    </row>
    <row r="214" customFormat="false" ht="46.95" hidden="false" customHeight="false" outlineLevel="0" collapsed="false">
      <c r="B214" s="125"/>
      <c r="C214" s="60"/>
      <c r="D214" s="50" t="str">
        <f aca="false">VLOOKUP(A213,'imp-questions'!A:H,7,FALSE())</f>
        <v>Процесс включает информацию о внешних поставщиках исправлений и обновлений? 
Процесс использует внешние источники для сбора информации об атаках нулевого дня и включает соответствующие шаги по снижению рисков? 
Процесс включает рекомендации по расстановке приоритетов обновления компонентов?</v>
      </c>
      <c r="E214" s="51"/>
      <c r="F214" s="61"/>
      <c r="G214" s="53"/>
      <c r="H214" s="54"/>
      <c r="I214" s="46"/>
      <c r="J214" s="59"/>
      <c r="K214" s="17"/>
      <c r="L214" s="48"/>
      <c r="M214" s="48"/>
      <c r="N214" s="48"/>
      <c r="O214" s="48"/>
      <c r="P214" s="48"/>
      <c r="Q214" s="17"/>
      <c r="R214" s="17"/>
      <c r="S214" s="17"/>
      <c r="T214" s="17"/>
      <c r="U214" s="17"/>
      <c r="V214" s="17"/>
      <c r="W214" s="17"/>
      <c r="X214" s="17"/>
      <c r="Y214" s="17"/>
      <c r="Z214" s="17"/>
    </row>
    <row r="215" customFormat="false" ht="13.8" hidden="false" customHeight="false" outlineLevel="0" collapsed="false">
      <c r="A215" s="78" t="s">
        <v>145</v>
      </c>
      <c r="B215" s="125"/>
      <c r="C215" s="126" t="n">
        <f aca="false">VLOOKUP(A215,'imp-questions'!A:H,5,FALSE())</f>
        <v>3</v>
      </c>
      <c r="D215" s="42" t="str">
        <f aca="false">VLOOKUP(A215,'imp-questions'!A:H,6,FALSE())</f>
        <v>Насколько регулярно вы анализируете статус исправления уязвимостей компонентов?</v>
      </c>
      <c r="E215" s="43" t="str">
        <f aca="false">CHAR(65+VLOOKUP(A215,'imp-questions'!A:H,8,FALSE()))</f>
        <v>G</v>
      </c>
      <c r="F215" s="56"/>
      <c r="G215" s="57" t="n">
        <f aca="true" t="array" ref="G215:G215">IFERROR(VLOOKUP(INDIRECT("RC[-1]",0),INDIRECT("Ans"&amp;INDIRECT("RC[-2]",0)&amp;"TBL"),2,FALSE()),0)</f>
        <v>0</v>
      </c>
      <c r="H215" s="57"/>
      <c r="I215" s="46"/>
      <c r="J215" s="59"/>
      <c r="K215" s="17"/>
      <c r="L215" s="48"/>
      <c r="M215" s="48"/>
      <c r="N215" s="48"/>
      <c r="O215" s="48"/>
      <c r="P215" s="48"/>
      <c r="Q215" s="17"/>
      <c r="R215" s="17"/>
      <c r="S215" s="17"/>
      <c r="T215" s="17"/>
      <c r="U215" s="17"/>
      <c r="V215" s="17"/>
      <c r="W215" s="17"/>
      <c r="X215" s="17"/>
      <c r="Y215" s="17"/>
      <c r="Z215" s="17"/>
    </row>
    <row r="216" customFormat="false" ht="35.5" hidden="false" customHeight="false" outlineLevel="0" collapsed="false">
      <c r="B216" s="125"/>
      <c r="C216" s="60"/>
      <c r="D216" s="50" t="str">
        <f aca="false">VLOOKUP(A215,'imp-questions'!A:H,7,FALSE())</f>
        <v>Вы обновляете список, указывая компоненты и версии? 
Вы выявляете и обновляете недостающие обновления в соответствии с существующими SLA? 
Вы пересматриваете и обновляете процесс на основе обратной связи от ответственных за исправление уязвимостей?</v>
      </c>
      <c r="E216" s="51"/>
      <c r="F216" s="61"/>
      <c r="G216" s="53"/>
      <c r="H216" s="54"/>
      <c r="I216" s="46"/>
      <c r="J216" s="59"/>
      <c r="K216" s="17"/>
      <c r="L216" s="48"/>
      <c r="M216" s="48"/>
      <c r="N216" s="48"/>
      <c r="O216" s="48"/>
      <c r="P216" s="48"/>
      <c r="Q216" s="17"/>
      <c r="R216" s="17"/>
      <c r="S216" s="17"/>
      <c r="T216" s="17"/>
      <c r="U216" s="17"/>
      <c r="V216" s="17"/>
      <c r="W216" s="17"/>
      <c r="X216" s="17"/>
      <c r="Y216" s="17"/>
      <c r="Z216" s="17"/>
    </row>
    <row r="217" customFormat="false" ht="13.8" hidden="false" customHeight="true" outlineLevel="0" collapsed="false">
      <c r="B217" s="130" t="s">
        <v>146</v>
      </c>
      <c r="C217" s="130"/>
      <c r="D217" s="130"/>
      <c r="E217" s="131"/>
      <c r="F217" s="130" t="s">
        <v>42</v>
      </c>
      <c r="G217" s="130"/>
      <c r="H217" s="130"/>
      <c r="I217" s="123" t="s">
        <v>43</v>
      </c>
      <c r="J217" s="123" t="s">
        <v>44</v>
      </c>
      <c r="K217" s="17"/>
      <c r="L217" s="48"/>
      <c r="M217" s="48"/>
      <c r="N217" s="48"/>
      <c r="O217" s="48"/>
      <c r="P217" s="48"/>
      <c r="Q217" s="17"/>
      <c r="R217" s="17"/>
      <c r="S217" s="17"/>
      <c r="T217" s="17"/>
      <c r="U217" s="17"/>
      <c r="V217" s="17"/>
      <c r="W217" s="17"/>
      <c r="X217" s="17"/>
      <c r="Y217" s="17"/>
      <c r="Z217" s="17"/>
    </row>
    <row r="218" customFormat="false" ht="24.05" hidden="false" customHeight="false" outlineLevel="0" collapsed="false">
      <c r="A218" s="78" t="s">
        <v>147</v>
      </c>
      <c r="B218" s="125" t="str">
        <f aca="false">VLOOKUP(A218,'imp-questions'!A:H,4,FALSE())</f>
        <v>Защита информации</v>
      </c>
      <c r="C218" s="126" t="n">
        <f aca="false">VLOOKUP(A218,'imp-questions'!A:H,5,FALSE())</f>
        <v>1</v>
      </c>
      <c r="D218" s="42" t="str">
        <f aca="false">VLOOKUP(A218,'imp-questions'!A:H,6,FALSE())</f>
        <v>Обеспечиваете ли вы защиту и обработку информации в соответствии с требованиями к защите данных, хранящихся и обрабатываемых в каждом приложении?</v>
      </c>
      <c r="E218" s="43" t="str">
        <f aca="false">CHAR(65+VLOOKUP(A218,'imp-questions'!A:H,8,FALSE()))</f>
        <v>A</v>
      </c>
      <c r="F218" s="87"/>
      <c r="G218" s="57" t="n">
        <f aca="true" t="array" ref="G218:G218">IFERROR(VLOOKUP(INDIRECT("RC[-1]",0),INDIRECT("Ans"&amp;INDIRECT("RC[-2]",0)&amp;"TBL"),2,FALSE()),0)</f>
        <v>0</v>
      </c>
      <c r="H218" s="45" t="n">
        <f aca="false">IFERROR(AVERAGE(G218,G225),0)</f>
        <v>0</v>
      </c>
      <c r="I218" s="79"/>
      <c r="J218" s="127" t="n">
        <f aca="false">SUM(H218,H220,H222)</f>
        <v>0</v>
      </c>
      <c r="K218" s="17"/>
      <c r="L218" s="48"/>
      <c r="M218" s="48"/>
      <c r="N218" s="48"/>
      <c r="O218" s="48"/>
      <c r="P218" s="48"/>
      <c r="Q218" s="17"/>
      <c r="R218" s="17"/>
      <c r="S218" s="17"/>
      <c r="T218" s="17"/>
      <c r="U218" s="17"/>
      <c r="V218" s="17"/>
      <c r="W218" s="17"/>
      <c r="X218" s="17"/>
      <c r="Y218" s="17"/>
      <c r="Z218" s="17"/>
    </row>
    <row r="219" customFormat="false" ht="46.95" hidden="false" customHeight="false" outlineLevel="0" collapsed="false">
      <c r="B219" s="125"/>
      <c r="C219" s="60"/>
      <c r="D219" s="50" t="str">
        <f aca="false">VLOOKUP(A218,'imp-questions'!A:H,7,FALSE())</f>
        <v>Вы знаете, какие категории информации обрабатываются и хранятся в каждом приложении?  
Вы знаете категории и уровень чувствительности каждого идентифицированного элемента данных?  
У вас предусмотрены меры защиты для предотвращения распространения необезличенных конфиденциальных данных из среды эксплуатации в среды с менее строгими требованиями к защите?</v>
      </c>
      <c r="E219" s="51"/>
      <c r="F219" s="61"/>
      <c r="G219" s="53"/>
      <c r="H219" s="54"/>
      <c r="I219" s="79"/>
      <c r="J219" s="127"/>
      <c r="K219" s="17"/>
      <c r="L219" s="48"/>
      <c r="M219" s="48"/>
      <c r="N219" s="48"/>
      <c r="O219" s="48"/>
      <c r="P219" s="48"/>
      <c r="Q219" s="17"/>
      <c r="R219" s="17"/>
      <c r="S219" s="17"/>
      <c r="T219" s="17"/>
      <c r="U219" s="17"/>
      <c r="V219" s="17"/>
      <c r="W219" s="17"/>
      <c r="X219" s="17"/>
      <c r="Y219" s="17"/>
      <c r="Z219" s="17"/>
    </row>
    <row r="220" customFormat="false" ht="24.05" hidden="false" customHeight="false" outlineLevel="0" collapsed="false">
      <c r="A220" s="78" t="s">
        <v>148</v>
      </c>
      <c r="B220" s="125"/>
      <c r="C220" s="126" t="n">
        <f aca="false">VLOOKUP(A220,'imp-questions'!A:H,5,FALSE())</f>
        <v>2</v>
      </c>
      <c r="D220" s="42" t="str">
        <f aca="false">VLOOKUP(A220,'imp-questions'!A:H,6,FALSE())</f>
        <v>Ведёте ли вы корпоративную модель данных, включая категории информации, уровни чувствительности, места обработки и хранения?</v>
      </c>
      <c r="E220" s="43" t="str">
        <f aca="false">CHAR(65+VLOOKUP(A220,'imp-questions'!A:H,8,FALSE()))</f>
        <v>J</v>
      </c>
      <c r="F220" s="56"/>
      <c r="G220" s="57" t="n">
        <f aca="true" t="array" ref="G220:G220">IFERROR(VLOOKUP(INDIRECT("RC[-1]",0),INDIRECT("Ans"&amp;INDIRECT("RC[-2]",0)&amp;"TBL"),2,FALSE()),0)</f>
        <v>0</v>
      </c>
      <c r="H220" s="45" t="n">
        <f aca="false">IFERROR(AVERAGE(G220,G227),0)</f>
        <v>0</v>
      </c>
      <c r="I220" s="80"/>
      <c r="J220" s="16"/>
      <c r="K220" s="17"/>
      <c r="L220" s="48"/>
      <c r="M220" s="48"/>
      <c r="N220" s="48"/>
      <c r="O220" s="48"/>
      <c r="P220" s="48"/>
      <c r="Q220" s="17"/>
      <c r="R220" s="17"/>
      <c r="S220" s="17"/>
      <c r="T220" s="17"/>
      <c r="U220" s="17"/>
      <c r="V220" s="17"/>
      <c r="W220" s="17"/>
      <c r="X220" s="17"/>
      <c r="Y220" s="17"/>
      <c r="Z220" s="17"/>
    </row>
    <row r="221" customFormat="false" ht="58.4" hidden="false" customHeight="false" outlineLevel="0" collapsed="false">
      <c r="B221" s="125"/>
      <c r="C221" s="60"/>
      <c r="D221" s="50" t="str">
        <f aca="false">VLOOKUP(A220,'imp-questions'!A:H,7,FALSE())</f>
        <v>Модель данных располагается в известном вам месте? 
Вы знаете, какие элементы данных подпадают под действие особых регламентов (Пдн, PCI DSS и пр.)?
У вас предусмотрены меры защиты данных в течение всего срока их хранения?
Вы учитываете требования к срокам хранению данных, и своевременно уничтожаете резервные копии после окончания установленного срока хранения?</v>
      </c>
      <c r="E221" s="51"/>
      <c r="F221" s="61"/>
      <c r="G221" s="53"/>
      <c r="H221" s="54"/>
      <c r="I221" s="80"/>
      <c r="J221" s="16"/>
      <c r="K221" s="17"/>
      <c r="L221" s="48"/>
      <c r="M221" s="48"/>
      <c r="N221" s="48"/>
      <c r="O221" s="48"/>
      <c r="P221" s="48"/>
      <c r="Q221" s="17"/>
      <c r="R221" s="17"/>
      <c r="S221" s="17"/>
      <c r="T221" s="17"/>
      <c r="U221" s="17"/>
      <c r="V221" s="17"/>
      <c r="W221" s="17"/>
      <c r="X221" s="17"/>
      <c r="Y221" s="17"/>
      <c r="Z221" s="17"/>
    </row>
    <row r="222" customFormat="false" ht="24.05" hidden="false" customHeight="false" outlineLevel="0" collapsed="false">
      <c r="A222" s="78" t="s">
        <v>149</v>
      </c>
      <c r="B222" s="125"/>
      <c r="C222" s="126" t="n">
        <f aca="false">VLOOKUP(A222,'imp-questions'!A:H,5,FALSE())</f>
        <v>3</v>
      </c>
      <c r="D222" s="42" t="str">
        <f aca="false">VLOOKUP(A222,'imp-questions'!A:H,6,FALSE())</f>
        <v>Регулярно ли вы пересматриваете и обновляете корпоративную модель данных, а также политики и процедуры защиты информации?</v>
      </c>
      <c r="E222" s="43" t="str">
        <f aca="false">CHAR(65+VLOOKUP(A222,'imp-questions'!A:H,8,FALSE()))</f>
        <v>K</v>
      </c>
      <c r="F222" s="56"/>
      <c r="G222" s="57" t="n">
        <f aca="true" t="array" ref="G222:G222">IFERROR(VLOOKUP(INDIRECT("RC[-1]",0),INDIRECT("Ans"&amp;INDIRECT("RC[-2]",0)&amp;"TBL"),2,FALSE()),0)</f>
        <v>0</v>
      </c>
      <c r="H222" s="45" t="n">
        <f aca="false">IFERROR(AVERAGE(G222,G229),0)</f>
        <v>0</v>
      </c>
      <c r="I222" s="81"/>
      <c r="J222" s="16"/>
      <c r="K222" s="17"/>
      <c r="L222" s="48"/>
      <c r="M222" s="48"/>
      <c r="N222" s="48"/>
      <c r="O222" s="48"/>
      <c r="P222" s="48"/>
      <c r="Q222" s="17"/>
      <c r="R222" s="17"/>
      <c r="S222" s="17"/>
      <c r="T222" s="17"/>
      <c r="U222" s="17"/>
      <c r="V222" s="17"/>
      <c r="W222" s="17"/>
      <c r="X222" s="17"/>
      <c r="Y222" s="17"/>
      <c r="Z222" s="17"/>
    </row>
    <row r="223" customFormat="false" ht="69.85" hidden="false" customHeight="false" outlineLevel="0" collapsed="false">
      <c r="B223" s="125"/>
      <c r="C223" s="60"/>
      <c r="D223" s="50" t="str">
        <f aca="false">VLOOKUP(A222,'imp-questions'!A:H,7,FALSE())</f>
        <v>Проводится автоматизированный мониторинг для выявления попыток или фактических нарушений Политики защиты информации?  
У вас есть инструменты для предотвращения потери данных, контроля и отслеживания несанкционированного доступа,  обнаружения аномального поведения? 
Вы периодически анализируете журналы аудита средств защиты, включая резервное копирование и удаление ненужных записей?</v>
      </c>
      <c r="E223" s="51"/>
      <c r="F223" s="61"/>
      <c r="G223" s="53"/>
      <c r="H223" s="54"/>
      <c r="I223" s="81"/>
      <c r="J223" s="16"/>
      <c r="K223" s="17"/>
      <c r="L223" s="48"/>
      <c r="M223" s="48"/>
      <c r="N223" s="48"/>
      <c r="O223" s="48"/>
      <c r="P223" s="48"/>
      <c r="Q223" s="17"/>
      <c r="R223" s="17"/>
      <c r="S223" s="17"/>
      <c r="T223" s="17"/>
      <c r="U223" s="17"/>
      <c r="V223" s="17"/>
      <c r="W223" s="17"/>
      <c r="X223" s="17"/>
      <c r="Y223" s="17"/>
      <c r="Z223" s="17"/>
    </row>
    <row r="224" customFormat="false" ht="13.8" hidden="false" customHeight="false" outlineLevel="0" collapsed="false">
      <c r="B224" s="93"/>
      <c r="C224" s="63"/>
      <c r="D224" s="63"/>
      <c r="E224" s="63"/>
      <c r="F224" s="63"/>
      <c r="G224" s="63"/>
      <c r="H224" s="63"/>
      <c r="I224" s="94"/>
      <c r="J224" s="59"/>
      <c r="K224" s="17"/>
      <c r="L224" s="48"/>
      <c r="M224" s="48"/>
      <c r="N224" s="48"/>
      <c r="O224" s="48"/>
      <c r="P224" s="48"/>
      <c r="Q224" s="17"/>
      <c r="R224" s="17"/>
      <c r="S224" s="17"/>
      <c r="T224" s="17"/>
      <c r="U224" s="17"/>
      <c r="V224" s="17"/>
      <c r="W224" s="17"/>
      <c r="X224" s="17"/>
      <c r="Y224" s="17"/>
      <c r="Z224" s="17"/>
    </row>
    <row r="225" customFormat="false" ht="24.05" hidden="false" customHeight="false" outlineLevel="0" collapsed="false">
      <c r="A225" s="78" t="s">
        <v>150</v>
      </c>
      <c r="B225" s="125" t="str">
        <f aca="false">VLOOKUP(A225,'imp-questions'!A:H,4,FALSE())</f>
        <v>Вывод из эксплуатации</v>
      </c>
      <c r="C225" s="126" t="n">
        <f aca="false">VLOOKUP(A225,'imp-questions'!A:H,5,FALSE())</f>
        <v>1</v>
      </c>
      <c r="D225" s="42" t="str">
        <f aca="false">VLOOKUP(A225,'imp-questions'!A:H,6,FALSE())</f>
        <v>Выявляете ли вы и удаляете ли системы, приложения, зависимости или сервисы, которые больше не используются, срок службы которых истёк или которые больше не поддерживаются?</v>
      </c>
      <c r="E225" s="43" t="str">
        <f aca="false">CHAR(65+VLOOKUP(A225,'imp-questions'!A:H,8,FALSE()))</f>
        <v>A</v>
      </c>
      <c r="F225" s="87"/>
      <c r="G225" s="57" t="n">
        <f aca="true" t="array" ref="G225:G225">IFERROR(VLOOKUP(INDIRECT("RC[-1]",0),INDIRECT("Ans"&amp;INDIRECT("RC[-2]",0)&amp;"TBL"),2,FALSE()),0)</f>
        <v>0</v>
      </c>
      <c r="H225" s="57"/>
      <c r="I225" s="46"/>
      <c r="J225" s="59"/>
      <c r="K225" s="17"/>
      <c r="L225" s="48"/>
      <c r="M225" s="48"/>
      <c r="N225" s="48"/>
      <c r="O225" s="48"/>
      <c r="P225" s="48"/>
      <c r="Q225" s="17"/>
      <c r="R225" s="17"/>
      <c r="S225" s="17"/>
      <c r="T225" s="17"/>
      <c r="U225" s="17"/>
      <c r="V225" s="17"/>
      <c r="W225" s="17"/>
      <c r="X225" s="17"/>
      <c r="Y225" s="17"/>
      <c r="Z225" s="17"/>
    </row>
    <row r="226" customFormat="false" ht="35.5" hidden="false" customHeight="false" outlineLevel="0" collapsed="false">
      <c r="B226" s="125"/>
      <c r="C226" s="60"/>
      <c r="D226" s="50" t="str">
        <f aca="false">VLOOKUP(A225,'imp-questions'!A:H,7,FALSE())</f>
        <v>Вы не используете неподдерживаемые приложения или зависимости?  
Вы управляете миграцией клиентов/пользователей с более ранних версий для каждого продукта и группы клиентов/пользователей?</v>
      </c>
      <c r="E226" s="51"/>
      <c r="F226" s="61"/>
      <c r="G226" s="53"/>
      <c r="H226" s="54"/>
      <c r="I226" s="46"/>
      <c r="J226" s="59"/>
      <c r="K226" s="17"/>
      <c r="L226" s="48"/>
      <c r="M226" s="48"/>
      <c r="N226" s="48"/>
      <c r="O226" s="48"/>
      <c r="P226" s="48"/>
      <c r="Q226" s="17"/>
      <c r="R226" s="17"/>
      <c r="S226" s="17"/>
      <c r="T226" s="17"/>
      <c r="U226" s="17"/>
      <c r="V226" s="17"/>
      <c r="W226" s="17"/>
      <c r="X226" s="17"/>
      <c r="Y226" s="17"/>
      <c r="Z226" s="17"/>
    </row>
    <row r="227" customFormat="false" ht="24.05" hidden="false" customHeight="false" outlineLevel="0" collapsed="false">
      <c r="A227" s="78" t="s">
        <v>151</v>
      </c>
      <c r="B227" s="125"/>
      <c r="C227" s="126" t="n">
        <f aca="false">VLOOKUP(A227,'imp-questions'!A:H,5,FALSE())</f>
        <v>2</v>
      </c>
      <c r="D227" s="42" t="str">
        <f aca="false">VLOOKUP(A227,'imp-questions'!A:H,6,FALSE())</f>
        <v>Соблюдаете ли вы установленный процесс удаления всех связанных ресурсов в рамках вывода из эксплуатации неиспользуемых систем, приложений, зависимостей или сервисов?</v>
      </c>
      <c r="E227" s="43" t="str">
        <f aca="false">CHAR(65+VLOOKUP(A227,'imp-questions'!A:H,8,FALSE()))</f>
        <v>E</v>
      </c>
      <c r="F227" s="56"/>
      <c r="G227" s="57" t="n">
        <f aca="true" t="array" ref="G227:G227">IFERROR(VLOOKUP(INDIRECT("RC[-1]",0),INDIRECT("Ans"&amp;INDIRECT("RC[-2]",0)&amp;"TBL"),2,FALSE()),0)</f>
        <v>0</v>
      </c>
      <c r="H227" s="57"/>
      <c r="I227" s="46"/>
      <c r="J227" s="59"/>
      <c r="K227" s="17"/>
      <c r="L227" s="48"/>
      <c r="M227" s="48"/>
      <c r="N227" s="48"/>
      <c r="O227" s="48"/>
      <c r="P227" s="48"/>
      <c r="Q227" s="17"/>
      <c r="R227" s="17"/>
      <c r="S227" s="17"/>
      <c r="T227" s="17"/>
      <c r="U227" s="17"/>
      <c r="V227" s="17"/>
      <c r="W227" s="17"/>
      <c r="X227" s="17"/>
      <c r="Y227" s="17"/>
      <c r="Z227" s="17"/>
    </row>
    <row r="228" customFormat="false" ht="46.95" hidden="false" customHeight="false" outlineLevel="0" collapsed="false">
      <c r="B228" s="125"/>
      <c r="C228" s="60"/>
      <c r="D228" s="50" t="str">
        <f aca="false">VLOOKUP(A227,'imp-questions'!A:H,7,FALSE())</f>
        <v>Вы документируете статус поддержки всех выпущенных версий ваших продуктов в доступном месте? 
Процесс включает замену или обновление приложений сторонних вендоров или зависимых приложений, срок службы которых истек?  
Эксплуатационные среды не содержат бесхозных учётных записей, правил МСЭ или других артефактов конфигураций?</v>
      </c>
      <c r="E228" s="51"/>
      <c r="F228" s="61"/>
      <c r="G228" s="53"/>
      <c r="H228" s="54"/>
      <c r="I228" s="46"/>
      <c r="J228" s="59"/>
      <c r="K228" s="17"/>
      <c r="L228" s="48"/>
      <c r="M228" s="48"/>
      <c r="N228" s="48"/>
      <c r="O228" s="48"/>
      <c r="P228" s="48"/>
      <c r="Q228" s="17"/>
      <c r="R228" s="17"/>
      <c r="S228" s="17"/>
      <c r="T228" s="17"/>
      <c r="U228" s="17"/>
      <c r="V228" s="17"/>
      <c r="W228" s="17"/>
      <c r="X228" s="17"/>
      <c r="Y228" s="17"/>
      <c r="Z228" s="17"/>
    </row>
    <row r="229" customFormat="false" ht="24.05" hidden="false" customHeight="false" outlineLevel="0" collapsed="false">
      <c r="A229" s="78" t="s">
        <v>152</v>
      </c>
      <c r="B229" s="125"/>
      <c r="C229" s="126" t="n">
        <f aca="false">VLOOKUP(A229,'imp-questions'!A:H,5,FALSE())</f>
        <v>3</v>
      </c>
      <c r="D229" s="42" t="str">
        <f aca="false">VLOOKUP(A229,'imp-questions'!A:H,6,FALSE())</f>
        <v>Регулярно ли вы оцениваете жизненный цикл и статус поддержки каждого приложения и компонента инфраструктуры, а также определяете срок их службы?</v>
      </c>
      <c r="E229" s="43" t="str">
        <f aca="false">CHAR(65+VLOOKUP(A229,'imp-questions'!A:H,8,FALSE()))</f>
        <v>L</v>
      </c>
      <c r="F229" s="56"/>
      <c r="G229" s="57" t="n">
        <f aca="true" t="array" ref="G229:G229">IFERROR(VLOOKUP(INDIRECT("RC[-1]",0),INDIRECT("Ans"&amp;INDIRECT("RC[-2]",0)&amp;"TBL"),2,FALSE()),0)</f>
        <v>0</v>
      </c>
      <c r="H229" s="57"/>
      <c r="I229" s="58"/>
      <c r="J229" s="59"/>
      <c r="K229" s="17"/>
      <c r="L229" s="48"/>
      <c r="M229" s="48"/>
      <c r="N229" s="48"/>
      <c r="O229" s="48"/>
      <c r="P229" s="48"/>
      <c r="Q229" s="17"/>
      <c r="R229" s="17"/>
      <c r="S229" s="17"/>
      <c r="T229" s="17"/>
      <c r="U229" s="17"/>
      <c r="V229" s="17"/>
      <c r="W229" s="17"/>
      <c r="X229" s="17"/>
      <c r="Y229" s="17"/>
      <c r="Z229" s="17"/>
    </row>
    <row r="230" customFormat="false" ht="46.95" hidden="false" customHeight="false" outlineLevel="0" collapsed="false">
      <c r="B230" s="125"/>
      <c r="C230" s="60"/>
      <c r="D230" s="50" t="str">
        <f aca="false">VLOOKUP(A229,'imp-questions'!A:H,7,FALSE())</f>
        <v>Утверждён процесс управления окончанием срока эксплуатации?  
Вы информируете клиентов и группы пользователей о событиях жизненного цикла своих продуктов, чтобы предотвратить перебои в обслуживании или сопровождении? 
Вы пересматриваете процесс не реже одного раза в год?</v>
      </c>
      <c r="E230" s="51"/>
      <c r="F230" s="61"/>
      <c r="G230" s="53"/>
      <c r="H230" s="54"/>
      <c r="I230" s="58"/>
      <c r="J230" s="59"/>
      <c r="K230" s="17"/>
      <c r="L230" s="48"/>
      <c r="M230" s="48"/>
      <c r="N230" s="48"/>
      <c r="O230" s="48"/>
      <c r="P230" s="48"/>
      <c r="Q230" s="17"/>
      <c r="R230" s="17"/>
      <c r="S230" s="17"/>
      <c r="T230" s="17"/>
      <c r="U230" s="17"/>
      <c r="V230" s="17"/>
      <c r="W230" s="17"/>
      <c r="X230" s="17"/>
      <c r="Y230" s="17"/>
      <c r="Z230" s="17"/>
    </row>
  </sheetData>
  <mergeCells count="166">
    <mergeCell ref="B1:I1"/>
    <mergeCell ref="B3:I3"/>
    <mergeCell ref="B4:I4"/>
    <mergeCell ref="B5:I5"/>
    <mergeCell ref="B6:I6"/>
    <mergeCell ref="B7:I7"/>
    <mergeCell ref="B8:I8"/>
    <mergeCell ref="B10:C10"/>
    <mergeCell ref="B11:C11"/>
    <mergeCell ref="B12:C12"/>
    <mergeCell ref="B13:C13"/>
    <mergeCell ref="B14:C14"/>
    <mergeCell ref="B16:J16"/>
    <mergeCell ref="B18:B23"/>
    <mergeCell ref="I18:I19"/>
    <mergeCell ref="J18:J19"/>
    <mergeCell ref="I20:I21"/>
    <mergeCell ref="I22:I23"/>
    <mergeCell ref="B25:B30"/>
    <mergeCell ref="I25:I26"/>
    <mergeCell ref="I27:I28"/>
    <mergeCell ref="I29:I30"/>
    <mergeCell ref="B31:D31"/>
    <mergeCell ref="B32:B37"/>
    <mergeCell ref="I32:I33"/>
    <mergeCell ref="J32:J33"/>
    <mergeCell ref="I34:I35"/>
    <mergeCell ref="I36:I37"/>
    <mergeCell ref="B39:B44"/>
    <mergeCell ref="I39:I40"/>
    <mergeCell ref="I41:I42"/>
    <mergeCell ref="I43:I44"/>
    <mergeCell ref="B45:D45"/>
    <mergeCell ref="B46:B51"/>
    <mergeCell ref="I46:I47"/>
    <mergeCell ref="J46:J47"/>
    <mergeCell ref="I48:I49"/>
    <mergeCell ref="I50:I51"/>
    <mergeCell ref="B53:B58"/>
    <mergeCell ref="I53:I54"/>
    <mergeCell ref="I55:I56"/>
    <mergeCell ref="I57:I58"/>
    <mergeCell ref="B59:J59"/>
    <mergeCell ref="B60:D60"/>
    <mergeCell ref="B61:B66"/>
    <mergeCell ref="I61:I62"/>
    <mergeCell ref="J61:J62"/>
    <mergeCell ref="I63:I64"/>
    <mergeCell ref="I65:I66"/>
    <mergeCell ref="B68:B73"/>
    <mergeCell ref="I68:I69"/>
    <mergeCell ref="I70:I71"/>
    <mergeCell ref="I72:I73"/>
    <mergeCell ref="B74:D74"/>
    <mergeCell ref="B75:B80"/>
    <mergeCell ref="I75:I76"/>
    <mergeCell ref="J75:J76"/>
    <mergeCell ref="I77:I78"/>
    <mergeCell ref="I79:I80"/>
    <mergeCell ref="B82:B87"/>
    <mergeCell ref="I82:I83"/>
    <mergeCell ref="I84:I85"/>
    <mergeCell ref="I86:I87"/>
    <mergeCell ref="B88:D88"/>
    <mergeCell ref="B89:B94"/>
    <mergeCell ref="I89:I90"/>
    <mergeCell ref="J89:J90"/>
    <mergeCell ref="I91:I92"/>
    <mergeCell ref="I93:I94"/>
    <mergeCell ref="B96:B101"/>
    <mergeCell ref="I96:I97"/>
    <mergeCell ref="I98:I99"/>
    <mergeCell ref="I100:I101"/>
    <mergeCell ref="B102:J102"/>
    <mergeCell ref="B103:D103"/>
    <mergeCell ref="B104:B109"/>
    <mergeCell ref="I104:I105"/>
    <mergeCell ref="J104:J105"/>
    <mergeCell ref="I106:I107"/>
    <mergeCell ref="I108:I109"/>
    <mergeCell ref="B111:B116"/>
    <mergeCell ref="I111:I112"/>
    <mergeCell ref="I113:I114"/>
    <mergeCell ref="I115:I116"/>
    <mergeCell ref="B117:D117"/>
    <mergeCell ref="B118:B123"/>
    <mergeCell ref="I118:I119"/>
    <mergeCell ref="J118:J119"/>
    <mergeCell ref="I120:I121"/>
    <mergeCell ref="I122:I123"/>
    <mergeCell ref="B125:B130"/>
    <mergeCell ref="I125:I126"/>
    <mergeCell ref="I127:I128"/>
    <mergeCell ref="I129:I130"/>
    <mergeCell ref="B131:D131"/>
    <mergeCell ref="B132:B137"/>
    <mergeCell ref="I132:I133"/>
    <mergeCell ref="J132:J133"/>
    <mergeCell ref="I134:I135"/>
    <mergeCell ref="I136:I137"/>
    <mergeCell ref="B139:B144"/>
    <mergeCell ref="I139:I140"/>
    <mergeCell ref="I141:I142"/>
    <mergeCell ref="I143:I144"/>
    <mergeCell ref="B145:J145"/>
    <mergeCell ref="B146:D146"/>
    <mergeCell ref="B147:B152"/>
    <mergeCell ref="I147:I148"/>
    <mergeCell ref="J147:J148"/>
    <mergeCell ref="I149:I150"/>
    <mergeCell ref="I151:I152"/>
    <mergeCell ref="B154:B159"/>
    <mergeCell ref="I154:I155"/>
    <mergeCell ref="I156:I157"/>
    <mergeCell ref="I158:I159"/>
    <mergeCell ref="B160:D160"/>
    <mergeCell ref="B161:B166"/>
    <mergeCell ref="I161:I162"/>
    <mergeCell ref="J161:J162"/>
    <mergeCell ref="I163:I164"/>
    <mergeCell ref="I165:I166"/>
    <mergeCell ref="B168:B173"/>
    <mergeCell ref="I168:I169"/>
    <mergeCell ref="I170:I171"/>
    <mergeCell ref="I172:I173"/>
    <mergeCell ref="B174:D174"/>
    <mergeCell ref="B175:B180"/>
    <mergeCell ref="I175:I176"/>
    <mergeCell ref="J175:J176"/>
    <mergeCell ref="I177:I178"/>
    <mergeCell ref="I179:I180"/>
    <mergeCell ref="B182:B187"/>
    <mergeCell ref="I182:I183"/>
    <mergeCell ref="I184:I185"/>
    <mergeCell ref="I186:I187"/>
    <mergeCell ref="B188:J188"/>
    <mergeCell ref="B189:D189"/>
    <mergeCell ref="B190:B195"/>
    <mergeCell ref="I190:I191"/>
    <mergeCell ref="J190:J191"/>
    <mergeCell ref="I192:I193"/>
    <mergeCell ref="I194:I195"/>
    <mergeCell ref="B197:B202"/>
    <mergeCell ref="I197:I198"/>
    <mergeCell ref="I199:I200"/>
    <mergeCell ref="I201:I202"/>
    <mergeCell ref="B203:D203"/>
    <mergeCell ref="B204:B209"/>
    <mergeCell ref="I204:I205"/>
    <mergeCell ref="J204:J205"/>
    <mergeCell ref="I206:I207"/>
    <mergeCell ref="I208:I209"/>
    <mergeCell ref="B211:B216"/>
    <mergeCell ref="I211:I212"/>
    <mergeCell ref="I213:I214"/>
    <mergeCell ref="I215:I216"/>
    <mergeCell ref="B217:D217"/>
    <mergeCell ref="B218:B223"/>
    <mergeCell ref="I218:I219"/>
    <mergeCell ref="J218:J219"/>
    <mergeCell ref="I220:I221"/>
    <mergeCell ref="I222:I223"/>
    <mergeCell ref="B225:B230"/>
    <mergeCell ref="I225:I226"/>
    <mergeCell ref="I227:I228"/>
    <mergeCell ref="I229:I230"/>
  </mergeCells>
  <dataValidations count="92">
    <dataValidation allowBlank="false" errorStyle="stop" operator="between" showDropDown="false" showErrorMessage="true" showInputMessage="true" sqref="F18" type="list">
      <formula1>G_SM_A_1_1</formula1>
      <formula2>0</formula2>
    </dataValidation>
    <dataValidation allowBlank="false" errorStyle="stop" operator="between" showDropDown="false" showErrorMessage="true" showInputMessage="true" sqref="M20:P20 M22:P22" type="list">
      <formula1>answerb</formula1>
      <formula2>0</formula2>
    </dataValidation>
    <dataValidation allowBlank="false" errorStyle="stop" operator="between" showDropDown="false" showErrorMessage="true" showInputMessage="true" sqref="M18:P18" type="list">
      <formula1>answera</formula1>
      <formula2>0</formula2>
    </dataValidation>
    <dataValidation allowBlank="false" errorStyle="stop" operator="between" showDropDown="false" showErrorMessage="true" showInputMessage="true" sqref="F229" type="list">
      <formula1>O_OM_B_3_1</formula1>
      <formula2>0</formula2>
    </dataValidation>
    <dataValidation allowBlank="false" errorStyle="stop" operator="between" showDropDown="false" showErrorMessage="true" showInputMessage="true" sqref="F20" type="list">
      <formula1>G_SM_A_2_1</formula1>
      <formula2>0</formula2>
    </dataValidation>
    <dataValidation allowBlank="false" errorStyle="stop" operator="between" showDropDown="false" showErrorMessage="true" showInputMessage="true" sqref="F22" type="list">
      <formula1>G_SM_A_3_1</formula1>
      <formula2>0</formula2>
    </dataValidation>
    <dataValidation allowBlank="false" errorStyle="stop" operator="between" showDropDown="false" showErrorMessage="true" showInputMessage="true" sqref="F25" type="list">
      <formula1>G_SM_B_1_1</formula1>
      <formula2>0</formula2>
    </dataValidation>
    <dataValidation allowBlank="false" errorStyle="stop" operator="between" showDropDown="false" showErrorMessage="true" showInputMessage="true" sqref="F27" type="list">
      <formula1>G_SM_B_2_1</formula1>
      <formula2>0</formula2>
    </dataValidation>
    <dataValidation allowBlank="false" errorStyle="stop" operator="between" showDropDown="false" showErrorMessage="true" showInputMessage="true" sqref="F29" type="list">
      <formula1>G_SM_B_3_1</formula1>
      <formula2>0</formula2>
    </dataValidation>
    <dataValidation allowBlank="false" errorStyle="stop" operator="between" showDropDown="false" showErrorMessage="true" showInputMessage="true" sqref="F32" type="list">
      <formula1>G_PC_A_1_1</formula1>
      <formula2>0</formula2>
    </dataValidation>
    <dataValidation allowBlank="false" errorStyle="stop" operator="between" showDropDown="false" showErrorMessage="true" showInputMessage="true" sqref="F34" type="list">
      <formula1>G_PC_A_2_1</formula1>
      <formula2>0</formula2>
    </dataValidation>
    <dataValidation allowBlank="false" errorStyle="stop" operator="between" showDropDown="false" showErrorMessage="true" showInputMessage="true" sqref="F36" type="list">
      <formula1>G_PC_A_3_1</formula1>
      <formula2>0</formula2>
    </dataValidation>
    <dataValidation allowBlank="false" errorStyle="stop" operator="between" showDropDown="false" showErrorMessage="true" showInputMessage="true" sqref="F39" type="list">
      <formula1>G_PC_B_1_1</formula1>
      <formula2>0</formula2>
    </dataValidation>
    <dataValidation allowBlank="false" errorStyle="stop" operator="between" showDropDown="false" showErrorMessage="true" showInputMessage="true" sqref="F41" type="list">
      <formula1>G_PC_B_2_1</formula1>
      <formula2>0</formula2>
    </dataValidation>
    <dataValidation allowBlank="false" errorStyle="stop" operator="between" showDropDown="false" showErrorMessage="true" showInputMessage="true" sqref="F43" type="list">
      <formula1>G_PC_B_3_1</formula1>
      <formula2>0</formula2>
    </dataValidation>
    <dataValidation allowBlank="false" errorStyle="stop" operator="between" showDropDown="false" showErrorMessage="true" showInputMessage="true" sqref="F46" type="list">
      <formula1>G_EG_A_1_1</formula1>
      <formula2>0</formula2>
    </dataValidation>
    <dataValidation allowBlank="false" errorStyle="stop" operator="between" showDropDown="false" showErrorMessage="true" showInputMessage="true" sqref="F48" type="list">
      <formula1>G_EG_A_2_1</formula1>
      <formula2>0</formula2>
    </dataValidation>
    <dataValidation allowBlank="false" errorStyle="stop" operator="between" showDropDown="false" showErrorMessage="true" showInputMessage="true" sqref="F50" type="list">
      <formula1>G_EG_A_3_1</formula1>
      <formula2>0</formula2>
    </dataValidation>
    <dataValidation allowBlank="false" errorStyle="stop" operator="between" showDropDown="false" showErrorMessage="true" showInputMessage="true" sqref="F53" type="list">
      <formula1>G_EG_B_1_1</formula1>
      <formula2>0</formula2>
    </dataValidation>
    <dataValidation allowBlank="false" errorStyle="stop" operator="between" showDropDown="false" showErrorMessage="true" showInputMessage="true" sqref="F55" type="list">
      <formula1>G_EG_B_2_1</formula1>
      <formula2>0</formula2>
    </dataValidation>
    <dataValidation allowBlank="false" errorStyle="stop" operator="between" showDropDown="false" showErrorMessage="true" showInputMessage="true" sqref="F57" type="list">
      <formula1>G_EG_B_3_1</formula1>
      <formula2>0</formula2>
    </dataValidation>
    <dataValidation allowBlank="false" errorStyle="stop" operator="between" showDropDown="false" showErrorMessage="true" showInputMessage="true" sqref="F61" type="list">
      <formula1>D_TA_A_1_1</formula1>
      <formula2>0</formula2>
    </dataValidation>
    <dataValidation allowBlank="false" errorStyle="stop" operator="between" showDropDown="false" showErrorMessage="true" showInputMessage="true" sqref="F63" type="list">
      <formula1>D_TA_A_2_1</formula1>
      <formula2>0</formula2>
    </dataValidation>
    <dataValidation allowBlank="false" errorStyle="stop" operator="between" showDropDown="false" showErrorMessage="true" showInputMessage="true" sqref="F65" type="list">
      <formula1>D_TA_A_3_1</formula1>
      <formula2>0</formula2>
    </dataValidation>
    <dataValidation allowBlank="false" errorStyle="stop" operator="between" showDropDown="false" showErrorMessage="true" showInputMessage="true" sqref="F68" type="list">
      <formula1>D_TA_B_1_1</formula1>
      <formula2>0</formula2>
    </dataValidation>
    <dataValidation allowBlank="false" errorStyle="stop" operator="between" showDropDown="false" showErrorMessage="true" showInputMessage="true" sqref="F70" type="list">
      <formula1>D_TA_B_2_1</formula1>
      <formula2>0</formula2>
    </dataValidation>
    <dataValidation allowBlank="false" errorStyle="stop" operator="between" showDropDown="false" showErrorMessage="true" showInputMessage="true" sqref="F72" type="list">
      <formula1>D_TA_B_3_1</formula1>
      <formula2>0</formula2>
    </dataValidation>
    <dataValidation allowBlank="false" errorStyle="stop" operator="between" showDropDown="false" showErrorMessage="true" showInputMessage="true" sqref="F75" type="list">
      <formula1>D_SR_A_1_1</formula1>
      <formula2>0</formula2>
    </dataValidation>
    <dataValidation allowBlank="false" errorStyle="stop" operator="between" showDropDown="false" showErrorMessage="true" showInputMessage="true" sqref="F77" type="list">
      <formula1>D_SR_A_2_1</formula1>
      <formula2>0</formula2>
    </dataValidation>
    <dataValidation allowBlank="false" errorStyle="stop" operator="between" showDropDown="false" showErrorMessage="true" showInputMessage="true" sqref="F79" type="list">
      <formula1>D_SR_A_3_1</formula1>
      <formula2>0</formula2>
    </dataValidation>
    <dataValidation allowBlank="false" errorStyle="stop" operator="between" showDropDown="false" showErrorMessage="true" showInputMessage="true" sqref="F82" type="list">
      <formula1>D_SR_B_1_1</formula1>
      <formula2>0</formula2>
    </dataValidation>
    <dataValidation allowBlank="false" errorStyle="stop" operator="between" showDropDown="false" showErrorMessage="true" showInputMessage="true" sqref="F84" type="list">
      <formula1>D_SR_B_2_1</formula1>
      <formula2>0</formula2>
    </dataValidation>
    <dataValidation allowBlank="false" errorStyle="stop" operator="between" showDropDown="false" showErrorMessage="true" showInputMessage="true" sqref="F86" type="list">
      <formula1>D_SR_B_3_1</formula1>
      <formula2>0</formula2>
    </dataValidation>
    <dataValidation allowBlank="false" errorStyle="stop" operator="between" showDropDown="false" showErrorMessage="true" showInputMessage="true" sqref="F89" type="list">
      <formula1>D_SA_A_1_1</formula1>
      <formula2>0</formula2>
    </dataValidation>
    <dataValidation allowBlank="false" errorStyle="stop" operator="between" showDropDown="false" showErrorMessage="true" showInputMessage="true" sqref="F91" type="list">
      <formula1>D_SA_A_2_1</formula1>
      <formula2>0</formula2>
    </dataValidation>
    <dataValidation allowBlank="false" errorStyle="stop" operator="between" showDropDown="false" showErrorMessage="true" showInputMessage="true" sqref="F93" type="list">
      <formula1>D_SA_A_3_1</formula1>
      <formula2>0</formula2>
    </dataValidation>
    <dataValidation allowBlank="false" errorStyle="stop" operator="between" showDropDown="false" showErrorMessage="true" showInputMessage="true" sqref="F96" type="list">
      <formula1>D_SA_B_1_1</formula1>
      <formula2>0</formula2>
    </dataValidation>
    <dataValidation allowBlank="false" errorStyle="stop" operator="between" showDropDown="false" showErrorMessage="true" showInputMessage="true" sqref="F98" type="list">
      <formula1>D_SA_B_2_1</formula1>
      <formula2>0</formula2>
    </dataValidation>
    <dataValidation allowBlank="false" errorStyle="stop" operator="between" showDropDown="false" showErrorMessage="true" showInputMessage="true" sqref="F100" type="list">
      <formula1>D_SA_B_3_1</formula1>
      <formula2>0</formula2>
    </dataValidation>
    <dataValidation allowBlank="false" errorStyle="stop" operator="between" showDropDown="false" showErrorMessage="true" showInputMessage="true" sqref="F104" type="list">
      <formula1>I_SB_A_1_1</formula1>
      <formula2>0</formula2>
    </dataValidation>
    <dataValidation allowBlank="false" errorStyle="stop" operator="between" showDropDown="false" showErrorMessage="true" showInputMessage="true" sqref="F108" type="list">
      <formula1>I_SB_A_3_1</formula1>
      <formula2>0</formula2>
    </dataValidation>
    <dataValidation allowBlank="false" errorStyle="stop" operator="between" showDropDown="false" showErrorMessage="true" showInputMessage="true" sqref="F106" type="list">
      <formula1>I_SB_A_2_1</formula1>
      <formula2>0</formula2>
    </dataValidation>
    <dataValidation allowBlank="false" errorStyle="stop" operator="between" showDropDown="false" showErrorMessage="true" showInputMessage="true" sqref="F111" type="list">
      <formula1>I_SB_B_1_1</formula1>
      <formula2>0</formula2>
    </dataValidation>
    <dataValidation allowBlank="false" errorStyle="stop" operator="between" showDropDown="false" showErrorMessage="true" showInputMessage="true" sqref="F113" type="list">
      <formula1>I_SB_B_2_1</formula1>
      <formula2>0</formula2>
    </dataValidation>
    <dataValidation allowBlank="false" errorStyle="stop" operator="between" showDropDown="false" showErrorMessage="true" showInputMessage="true" sqref="F115" type="list">
      <formula1>I_SB_B_3_1</formula1>
      <formula2>0</formula2>
    </dataValidation>
    <dataValidation allowBlank="false" errorStyle="stop" operator="between" showDropDown="false" showErrorMessage="true" showInputMessage="true" sqref="F118" type="list">
      <formula1>I_SD_A_1_1</formula1>
      <formula2>0</formula2>
    </dataValidation>
    <dataValidation allowBlank="false" errorStyle="stop" operator="between" showDropDown="false" showErrorMessage="true" showInputMessage="true" sqref="F120" type="list">
      <formula1>I_SD_A_2_1</formula1>
      <formula2>0</formula2>
    </dataValidation>
    <dataValidation allowBlank="false" errorStyle="stop" operator="between" showDropDown="false" showErrorMessage="true" showInputMessage="true" sqref="F122" type="list">
      <formula1>I_SD_A_3_1</formula1>
      <formula2>0</formula2>
    </dataValidation>
    <dataValidation allowBlank="false" errorStyle="stop" operator="between" showDropDown="false" showErrorMessage="true" showInputMessage="true" sqref="F125" type="list">
      <formula1>I_SD_B_1_1</formula1>
      <formula2>0</formula2>
    </dataValidation>
    <dataValidation allowBlank="false" errorStyle="stop" operator="between" showDropDown="false" showErrorMessage="true" showInputMessage="true" sqref="F127" type="list">
      <formula1>I_SD_B_2_1</formula1>
      <formula2>0</formula2>
    </dataValidation>
    <dataValidation allowBlank="false" errorStyle="stop" operator="between" showDropDown="false" showErrorMessage="true" showInputMessage="true" sqref="F129" type="list">
      <formula1>I_SD_B_3_1</formula1>
      <formula2>0</formula2>
    </dataValidation>
    <dataValidation allowBlank="false" errorStyle="stop" operator="between" showDropDown="false" showErrorMessage="true" showInputMessage="true" sqref="F132" type="list">
      <formula1>I_DM_A_1_1</formula1>
      <formula2>0</formula2>
    </dataValidation>
    <dataValidation allowBlank="false" errorStyle="stop" operator="between" showDropDown="false" showErrorMessage="true" showInputMessage="true" sqref="F134" type="list">
      <formula1>I_DM_A_2_1</formula1>
      <formula2>0</formula2>
    </dataValidation>
    <dataValidation allowBlank="false" errorStyle="stop" operator="between" showDropDown="false" showErrorMessage="true" showInputMessage="true" sqref="F136" type="list">
      <formula1>I_DM_A_3_1</formula1>
      <formula2>0</formula2>
    </dataValidation>
    <dataValidation allowBlank="false" errorStyle="stop" operator="between" showDropDown="false" showErrorMessage="true" showInputMessage="true" sqref="F139" type="list">
      <formula1>I_DM_B_1_1</formula1>
      <formula2>0</formula2>
    </dataValidation>
    <dataValidation allowBlank="false" errorStyle="stop" operator="between" showDropDown="false" showErrorMessage="true" showInputMessage="true" sqref="F141" type="list">
      <formula1>I_DM_B_2_1</formula1>
      <formula2>0</formula2>
    </dataValidation>
    <dataValidation allowBlank="false" errorStyle="stop" operator="between" showDropDown="false" showErrorMessage="true" showInputMessage="true" sqref="F143" type="list">
      <formula1>I_DM_B_3_1</formula1>
      <formula2>0</formula2>
    </dataValidation>
    <dataValidation allowBlank="false" errorStyle="stop" operator="between" showDropDown="false" showErrorMessage="true" showInputMessage="true" sqref="F147" type="list">
      <formula1>V_AA_A_1_1</formula1>
      <formula2>0</formula2>
    </dataValidation>
    <dataValidation allowBlank="false" errorStyle="stop" operator="between" showDropDown="false" showErrorMessage="true" showInputMessage="true" sqref="F149" type="list">
      <formula1>V_AA_A_2_1</formula1>
      <formula2>0</formula2>
    </dataValidation>
    <dataValidation allowBlank="false" errorStyle="stop" operator="between" showDropDown="false" showErrorMessage="true" showInputMessage="true" sqref="F151" type="list">
      <formula1>V_AA_A_3_1</formula1>
      <formula2>0</formula2>
    </dataValidation>
    <dataValidation allowBlank="false" errorStyle="stop" operator="between" showDropDown="false" showErrorMessage="true" showInputMessage="true" sqref="F154" type="list">
      <formula1>V_AA_B_1_1</formula1>
      <formula2>0</formula2>
    </dataValidation>
    <dataValidation allowBlank="false" errorStyle="stop" operator="between" showDropDown="false" showErrorMessage="true" showInputMessage="true" sqref="F156" type="list">
      <formula1>V_AA_B_2_1</formula1>
      <formula2>0</formula2>
    </dataValidation>
    <dataValidation allowBlank="false" errorStyle="stop" operator="between" showDropDown="false" showErrorMessage="true" showInputMessage="true" sqref="F158" type="list">
      <formula1>V_AA_B_3_1</formula1>
      <formula2>0</formula2>
    </dataValidation>
    <dataValidation allowBlank="false" errorStyle="stop" operator="between" showDropDown="false" showErrorMessage="true" showInputMessage="true" sqref="F161" type="list">
      <formula1>V_RT_A_1_1</formula1>
      <formula2>0</formula2>
    </dataValidation>
    <dataValidation allowBlank="false" errorStyle="stop" operator="between" showDropDown="false" showErrorMessage="true" showInputMessage="true" sqref="F163" type="list">
      <formula1>V_RT_A_2_1</formula1>
      <formula2>0</formula2>
    </dataValidation>
    <dataValidation allowBlank="false" errorStyle="stop" operator="between" showDropDown="false" showErrorMessage="true" showInputMessage="true" sqref="F165" type="list">
      <formula1>V_RT_A_3_1</formula1>
      <formula2>0</formula2>
    </dataValidation>
    <dataValidation allowBlank="false" errorStyle="stop" operator="between" showDropDown="false" showErrorMessage="true" showInputMessage="true" sqref="F168" type="list">
      <formula1>V_RT_B_1_1</formula1>
      <formula2>0</formula2>
    </dataValidation>
    <dataValidation allowBlank="false" errorStyle="stop" operator="between" showDropDown="false" showErrorMessage="true" showInputMessage="true" sqref="F170" type="list">
      <formula1>V_RT_B_2_1</formula1>
      <formula2>0</formula2>
    </dataValidation>
    <dataValidation allowBlank="false" errorStyle="stop" operator="between" showDropDown="false" showErrorMessage="true" showInputMessage="true" sqref="F172" type="list">
      <formula1>V_RT_B_3_1</formula1>
      <formula2>0</formula2>
    </dataValidation>
    <dataValidation allowBlank="false" errorStyle="stop" operator="between" showDropDown="false" showErrorMessage="true" showInputMessage="true" sqref="F175" type="list">
      <formula1>V_ST_A_1_1</formula1>
      <formula2>0</formula2>
    </dataValidation>
    <dataValidation allowBlank="false" errorStyle="stop" operator="between" showDropDown="false" showErrorMessage="true" showInputMessage="true" sqref="F177" type="list">
      <formula1>V_ST_A_2_1</formula1>
      <formula2>0</formula2>
    </dataValidation>
    <dataValidation allowBlank="false" errorStyle="stop" operator="between" showDropDown="false" showErrorMessage="true" showInputMessage="true" sqref="F179" type="list">
      <formula1>V_ST_A_3_1</formula1>
      <formula2>0</formula2>
    </dataValidation>
    <dataValidation allowBlank="false" errorStyle="stop" operator="between" showDropDown="false" showErrorMessage="true" showInputMessage="true" sqref="F182" type="list">
      <formula1>V_ST_B_1_1</formula1>
      <formula2>0</formula2>
    </dataValidation>
    <dataValidation allowBlank="false" errorStyle="stop" operator="between" showDropDown="false" showErrorMessage="true" showInputMessage="true" sqref="F184" type="list">
      <formula1>V_ST_B_2_1</formula1>
      <formula2>0</formula2>
    </dataValidation>
    <dataValidation allowBlank="false" errorStyle="stop" operator="between" showDropDown="false" showErrorMessage="true" showInputMessage="true" sqref="F186" type="list">
      <formula1>V_ST_B_3_1</formula1>
      <formula2>0</formula2>
    </dataValidation>
    <dataValidation allowBlank="false" errorStyle="stop" operator="between" showDropDown="false" showErrorMessage="true" showInputMessage="true" sqref="F190" type="list">
      <formula1>O_IM_A_1_1</formula1>
      <formula2>0</formula2>
    </dataValidation>
    <dataValidation allowBlank="false" errorStyle="stop" operator="between" showDropDown="false" showErrorMessage="true" showInputMessage="true" sqref="F192" type="list">
      <formula1>O_IM_A_2_1</formula1>
      <formula2>0</formula2>
    </dataValidation>
    <dataValidation allowBlank="false" errorStyle="stop" operator="between" showDropDown="false" showErrorMessage="true" showInputMessage="true" sqref="F194" type="list">
      <formula1>O_IM_A_3_1</formula1>
      <formula2>0</formula2>
    </dataValidation>
    <dataValidation allowBlank="false" errorStyle="stop" operator="between" showDropDown="false" showErrorMessage="true" showInputMessage="true" sqref="F197" type="list">
      <formula1>O_IM_B_1_1</formula1>
      <formula2>0</formula2>
    </dataValidation>
    <dataValidation allowBlank="false" errorStyle="stop" operator="between" showDropDown="false" showErrorMessage="true" showInputMessage="true" sqref="F199" type="list">
      <formula1>O_IM_B_2_1</formula1>
      <formula2>0</formula2>
    </dataValidation>
    <dataValidation allowBlank="false" errorStyle="stop" operator="between" showDropDown="false" showErrorMessage="true" showInputMessage="true" sqref="F201" type="list">
      <formula1>O_IM_B_3_1</formula1>
      <formula2>0</formula2>
    </dataValidation>
    <dataValidation allowBlank="false" errorStyle="stop" operator="between" showDropDown="false" showErrorMessage="true" showInputMessage="true" sqref="F204" type="list">
      <formula1>O_EM_A_1_1</formula1>
      <formula2>0</formula2>
    </dataValidation>
    <dataValidation allowBlank="false" errorStyle="stop" operator="between" showDropDown="false" showErrorMessage="true" showInputMessage="true" sqref="F206" type="list">
      <formula1>O_EM_A_2_1</formula1>
      <formula2>0</formula2>
    </dataValidation>
    <dataValidation allowBlank="false" errorStyle="stop" operator="between" showDropDown="false" showErrorMessage="true" showInputMessage="true" sqref="F208" type="list">
      <formula1>O_EM_A_3_1</formula1>
      <formula2>0</formula2>
    </dataValidation>
    <dataValidation allowBlank="false" errorStyle="stop" operator="between" showDropDown="false" showErrorMessage="true" showInputMessage="true" sqref="F211" type="list">
      <formula1>O_EM_B_1_1</formula1>
      <formula2>0</formula2>
    </dataValidation>
    <dataValidation allowBlank="false" errorStyle="stop" operator="between" showDropDown="false" showErrorMessage="true" showInputMessage="true" sqref="F213" type="list">
      <formula1>O_EM_B_2_1</formula1>
      <formula2>0</formula2>
    </dataValidation>
    <dataValidation allowBlank="false" errorStyle="stop" operator="between" showDropDown="false" showErrorMessage="true" showInputMessage="true" sqref="F215" type="list">
      <formula1>O_EM_B_3_1</formula1>
      <formula2>0</formula2>
    </dataValidation>
    <dataValidation allowBlank="false" errorStyle="stop" operator="between" showDropDown="false" showErrorMessage="true" showInputMessage="true" sqref="F218" type="list">
      <formula1>O_OM_A_1_1</formula1>
      <formula2>0</formula2>
    </dataValidation>
    <dataValidation allowBlank="false" errorStyle="stop" operator="between" showDropDown="false" showErrorMessage="true" showInputMessage="true" sqref="F220" type="list">
      <formula1>O_OM_A_2_1</formula1>
      <formula2>0</formula2>
    </dataValidation>
    <dataValidation allowBlank="false" errorStyle="stop" operator="between" showDropDown="false" showErrorMessage="true" showInputMessage="true" sqref="F222" type="list">
      <formula1>O_OM_A_3_1</formula1>
      <formula2>0</formula2>
    </dataValidation>
    <dataValidation allowBlank="false" errorStyle="stop" operator="between" showDropDown="false" showErrorMessage="true" showInputMessage="true" sqref="F225" type="list">
      <formula1>O_OM_B_1_1</formula1>
      <formula2>0</formula2>
    </dataValidation>
    <dataValidation allowBlank="false" errorStyle="stop" operator="between" showDropDown="false" showErrorMessage="true" showInputMessage="true" sqref="F227" type="list">
      <formula1>O_OM_B_2_1</formula1>
      <formula2>0</formula2>
    </dataValidation>
  </dataValidations>
  <printOptions headings="false" gridLines="false" gridLinesSet="true" horizontalCentered="false" verticalCentered="false"/>
  <pageMargins left="0.75" right="0.75" top="1" bottom="1" header="0.511811023622047" footer="0.511811023622047"/>
  <pageSetup paperSize="9" scale="1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44"/>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U15" activeCellId="0" sqref="U15"/>
    </sheetView>
  </sheetViews>
  <sheetFormatPr defaultColWidth="8.82421875" defaultRowHeight="12.75" zeroHeight="false" outlineLevelRow="0" outlineLevelCol="0"/>
  <cols>
    <col collapsed="false" customWidth="true" hidden="false" outlineLevel="0" max="1" min="1" style="132" width="17.57"/>
    <col collapsed="false" customWidth="true" hidden="false" outlineLevel="0" max="2" min="2" style="132" width="27.22"/>
    <col collapsed="false" customWidth="true" hidden="false" outlineLevel="0" max="3" min="3" style="132" width="9.18"/>
    <col collapsed="false" customWidth="true" hidden="false" outlineLevel="0" max="6" min="4" style="132" width="6.63"/>
    <col collapsed="false" customWidth="true" hidden="true" outlineLevel="0" max="7" min="7" style="132" width="15"/>
    <col collapsed="false" customWidth="true" hidden="false" outlineLevel="0" max="8" min="8" style="132" width="9.18"/>
    <col collapsed="false" customWidth="true" hidden="false" outlineLevel="0" max="9" min="9" style="132" width="16.69"/>
    <col collapsed="false" customWidth="true" hidden="false" outlineLevel="0" max="10" min="10" style="132" width="15"/>
    <col collapsed="false" customWidth="true" hidden="false" outlineLevel="0" max="11" min="11" style="132" width="7.36"/>
    <col collapsed="false" customWidth="true" hidden="false" outlineLevel="0" max="14" min="12" style="132" width="15"/>
    <col collapsed="false" customWidth="true" hidden="false" outlineLevel="0" max="20" min="20" style="132" width="16.58"/>
    <col collapsed="false" customWidth="true" hidden="false" outlineLevel="0" max="21" min="21" style="132" width="26.72"/>
    <col collapsed="false" customWidth="true" hidden="false" outlineLevel="0" max="22" min="22" style="132" width="10.18"/>
    <col collapsed="false" customWidth="true" hidden="false" outlineLevel="0" max="24" min="23" style="132" width="10.45"/>
    <col collapsed="false" customWidth="true" hidden="false" outlineLevel="0" max="25" min="25" style="132" width="9.36"/>
  </cols>
  <sheetData>
    <row r="1" customFormat="false" ht="25.5" hidden="false" customHeight="true" outlineLevel="0" collapsed="false">
      <c r="A1" s="133" t="str">
        <f aca="false">CONCATENATE("Система показателей SAMM: ",C6,"  ",C5)</f>
        <v>Система показателей SAMM:   </v>
      </c>
      <c r="B1" s="133"/>
      <c r="C1" s="133"/>
      <c r="D1" s="133"/>
      <c r="E1" s="133"/>
      <c r="F1" s="133"/>
      <c r="G1" s="133"/>
      <c r="H1" s="133"/>
      <c r="I1" s="133"/>
      <c r="J1" s="133"/>
      <c r="K1" s="134"/>
      <c r="L1" s="134"/>
      <c r="M1" s="134"/>
      <c r="N1" s="134"/>
    </row>
    <row r="2" customFormat="false" ht="12.75" hidden="false" customHeight="true" outlineLevel="0" collapsed="false">
      <c r="A2" s="135"/>
      <c r="B2" s="135"/>
      <c r="C2" s="135"/>
      <c r="D2" s="135"/>
      <c r="E2" s="135"/>
      <c r="F2" s="135"/>
      <c r="G2" s="135"/>
      <c r="H2" s="135"/>
      <c r="I2" s="135"/>
      <c r="J2" s="135"/>
      <c r="K2" s="134"/>
      <c r="L2" s="134"/>
      <c r="M2" s="134"/>
      <c r="N2" s="134"/>
    </row>
    <row r="3" customFormat="false" ht="54" hidden="false" customHeight="true" outlineLevel="0" collapsed="false">
      <c r="A3" s="136" t="s">
        <v>153</v>
      </c>
      <c r="B3" s="136"/>
      <c r="C3" s="136"/>
      <c r="D3" s="136"/>
      <c r="E3" s="136"/>
      <c r="F3" s="136"/>
      <c r="G3" s="136"/>
      <c r="H3" s="136"/>
      <c r="I3" s="136"/>
      <c r="J3" s="136"/>
      <c r="K3" s="136"/>
      <c r="L3" s="134"/>
      <c r="M3" s="134"/>
      <c r="N3" s="134"/>
    </row>
    <row r="4" customFormat="false" ht="12.75" hidden="false" customHeight="true" outlineLevel="0" collapsed="false">
      <c r="A4" s="137"/>
      <c r="B4" s="137"/>
      <c r="C4" s="137"/>
      <c r="D4" s="137"/>
      <c r="E4" s="137"/>
      <c r="F4" s="137"/>
      <c r="G4" s="137"/>
      <c r="H4" s="137"/>
      <c r="I4" s="137"/>
      <c r="J4" s="137"/>
      <c r="K4" s="134"/>
      <c r="L4" s="134"/>
      <c r="M4" s="134"/>
      <c r="N4" s="134"/>
    </row>
    <row r="5" customFormat="false" ht="12.75" hidden="false" customHeight="true" outlineLevel="0" collapsed="false">
      <c r="A5" s="138" t="str">
        <f aca="false">Interview!B10</f>
        <v>Организация:</v>
      </c>
      <c r="B5" s="138"/>
      <c r="C5" s="139" t="str">
        <f aca="false">IF(ISBLANK(Interview!D10),"",Interview!D10)</f>
        <v/>
      </c>
      <c r="D5" s="139"/>
      <c r="E5" s="139"/>
      <c r="F5" s="139"/>
      <c r="G5" s="134"/>
      <c r="H5" s="134"/>
      <c r="I5" s="134"/>
      <c r="J5" s="134"/>
      <c r="K5" s="134"/>
      <c r="L5" s="134"/>
      <c r="M5" s="134"/>
      <c r="N5" s="134"/>
    </row>
    <row r="6" customFormat="false" ht="12.75" hidden="false" customHeight="true" outlineLevel="0" collapsed="false">
      <c r="A6" s="138" t="str">
        <f aca="false">Interview!B11</f>
        <v>Трайб/команда:</v>
      </c>
      <c r="B6" s="138"/>
      <c r="C6" s="139" t="str">
        <f aca="false">IF(ISBLANK(Interview!D11),"",Interview!D11)</f>
        <v/>
      </c>
      <c r="D6" s="139"/>
      <c r="E6" s="139"/>
      <c r="F6" s="139"/>
      <c r="G6" s="134"/>
      <c r="H6" s="134"/>
      <c r="I6" s="134"/>
      <c r="J6" s="134"/>
      <c r="K6" s="134"/>
      <c r="L6" s="134"/>
      <c r="M6" s="134"/>
      <c r="N6" s="134"/>
    </row>
    <row r="7" customFormat="false" ht="12.75" hidden="false" customHeight="true" outlineLevel="0" collapsed="false">
      <c r="A7" s="138" t="str">
        <f aca="false">Interview!B12</f>
        <v>Дата проведения:</v>
      </c>
      <c r="B7" s="138"/>
      <c r="C7" s="140" t="str">
        <f aca="false">IF(ISBLANK(Interview!D12),"",Interview!D12)</f>
        <v/>
      </c>
      <c r="D7" s="140"/>
      <c r="E7" s="140"/>
      <c r="F7" s="140"/>
      <c r="G7" s="134"/>
      <c r="H7" s="134"/>
      <c r="I7" s="134"/>
      <c r="J7" s="134"/>
      <c r="K7" s="134"/>
      <c r="L7" s="134"/>
      <c r="M7" s="134"/>
      <c r="N7" s="134"/>
    </row>
    <row r="8" customFormat="false" ht="12.75" hidden="false" customHeight="true" outlineLevel="0" collapsed="false">
      <c r="A8" s="138" t="str">
        <f aca="false">Interview!B13</f>
        <v>Руководитель:</v>
      </c>
      <c r="B8" s="138"/>
      <c r="C8" s="139" t="str">
        <f aca="false">IF(ISBLANK(Interview!D13),"",Interview!D13)</f>
        <v/>
      </c>
      <c r="D8" s="139"/>
      <c r="E8" s="139"/>
      <c r="F8" s="139"/>
      <c r="G8" s="134"/>
      <c r="H8" s="134"/>
      <c r="I8" s="134"/>
      <c r="J8" s="134"/>
      <c r="K8" s="134"/>
      <c r="L8" s="134"/>
      <c r="M8" s="134"/>
      <c r="N8" s="134"/>
    </row>
    <row r="9" customFormat="false" ht="12.75" hidden="false" customHeight="true" outlineLevel="0" collapsed="false">
      <c r="A9" s="138" t="str">
        <f aca="false">Interview!B14</f>
        <v>Участники опроса:</v>
      </c>
      <c r="B9" s="138"/>
      <c r="C9" s="141" t="str">
        <f aca="false">IF(ISBLANK(Interview!D14),"",Interview!D14)</f>
        <v/>
      </c>
      <c r="D9" s="141"/>
      <c r="E9" s="141"/>
      <c r="F9" s="141"/>
      <c r="G9" s="141"/>
      <c r="H9" s="141"/>
      <c r="I9" s="141"/>
      <c r="J9" s="134"/>
      <c r="K9" s="134"/>
      <c r="L9" s="134"/>
      <c r="M9" s="134"/>
      <c r="N9" s="134"/>
    </row>
    <row r="10" customFormat="false" ht="12.75" hidden="false" customHeight="true" outlineLevel="0" collapsed="false">
      <c r="A10" s="142"/>
      <c r="B10" s="134"/>
      <c r="C10" s="134"/>
      <c r="D10" s="134"/>
      <c r="E10" s="134"/>
      <c r="F10" s="134"/>
      <c r="G10" s="134"/>
      <c r="H10" s="134"/>
      <c r="I10" s="134"/>
      <c r="J10" s="134"/>
      <c r="K10" s="134"/>
      <c r="L10" s="134"/>
      <c r="M10" s="134"/>
      <c r="N10" s="134"/>
    </row>
    <row r="11" customFormat="false" ht="24.75" hidden="false" customHeight="true" outlineLevel="0" collapsed="false">
      <c r="A11" s="143" t="s">
        <v>154</v>
      </c>
      <c r="B11" s="143"/>
      <c r="C11" s="143"/>
      <c r="D11" s="143"/>
      <c r="E11" s="143"/>
      <c r="F11" s="143"/>
      <c r="G11" s="143"/>
      <c r="H11" s="143"/>
      <c r="I11" s="143"/>
      <c r="J11" s="143"/>
      <c r="K11" s="134"/>
      <c r="L11" s="143" t="s">
        <v>154</v>
      </c>
      <c r="M11" s="143"/>
      <c r="N11" s="143"/>
      <c r="O11" s="143"/>
      <c r="P11" s="143"/>
      <c r="Q11" s="143"/>
      <c r="R11" s="143"/>
      <c r="T11" s="144" t="s">
        <v>154</v>
      </c>
      <c r="U11" s="144"/>
      <c r="V11" s="144"/>
      <c r="W11" s="144"/>
      <c r="X11" s="144"/>
      <c r="Y11" s="144"/>
      <c r="Z11" s="144"/>
    </row>
    <row r="12" customFormat="false" ht="12.75" hidden="false" customHeight="true" outlineLevel="0" collapsed="false">
      <c r="A12" s="135"/>
      <c r="B12" s="135"/>
      <c r="C12" s="135"/>
      <c r="D12" s="145" t="s">
        <v>40</v>
      </c>
      <c r="E12" s="145"/>
      <c r="F12" s="145"/>
      <c r="G12" s="134"/>
      <c r="H12" s="134"/>
      <c r="I12" s="134"/>
      <c r="J12" s="134"/>
      <c r="K12" s="134"/>
      <c r="L12" s="134"/>
      <c r="M12" s="134"/>
      <c r="N12" s="134"/>
    </row>
    <row r="13" customFormat="false" ht="24.75" hidden="false" customHeight="true" outlineLevel="0" collapsed="false">
      <c r="A13" s="146" t="s">
        <v>155</v>
      </c>
      <c r="B13" s="146" t="s">
        <v>156</v>
      </c>
      <c r="C13" s="146" t="s">
        <v>44</v>
      </c>
      <c r="D13" s="147" t="n">
        <v>1</v>
      </c>
      <c r="E13" s="147" t="n">
        <v>2</v>
      </c>
      <c r="F13" s="147" t="n">
        <v>3</v>
      </c>
      <c r="G13" s="148" t="s">
        <v>157</v>
      </c>
      <c r="H13" s="149"/>
      <c r="I13" s="146" t="s">
        <v>155</v>
      </c>
      <c r="J13" s="146" t="s">
        <v>44</v>
      </c>
      <c r="L13" s="134"/>
      <c r="M13" s="134"/>
      <c r="N13" s="134"/>
      <c r="V13" s="132" t="str">
        <f aca="false">T14</f>
        <v>Управление</v>
      </c>
      <c r="W13" s="132" t="str">
        <f aca="false">T17</f>
        <v>Проектирование</v>
      </c>
      <c r="X13" s="132" t="str">
        <f aca="false">T20</f>
        <v>Внедрение</v>
      </c>
      <c r="Y13" s="132" t="str">
        <f aca="false">T23</f>
        <v>Верификация</v>
      </c>
      <c r="Z13" s="132" t="str">
        <f aca="false">T26</f>
        <v>Эксплуатация</v>
      </c>
    </row>
    <row r="14" customFormat="false" ht="24.75" hidden="false" customHeight="true" outlineLevel="0" collapsed="false">
      <c r="A14" s="150" t="str">
        <f aca="false">Interview!$B$16</f>
        <v>Управление</v>
      </c>
      <c r="B14" s="151" t="str">
        <f aca="false">Interview!$D$17</f>
        <v>Стратегия и показатели</v>
      </c>
      <c r="C14" s="152" t="n">
        <f aca="false">Interview!$J$18</f>
        <v>0</v>
      </c>
      <c r="D14" s="152" t="n">
        <f aca="false">Interview!H18</f>
        <v>0</v>
      </c>
      <c r="E14" s="152" t="n">
        <f aca="false">Interview!H20</f>
        <v>0</v>
      </c>
      <c r="F14" s="152" t="n">
        <f aca="false">Interview!H22</f>
        <v>0</v>
      </c>
      <c r="G14" s="153" t="n">
        <f aca="false">(((((IF((C14="0+"),0.5,0)+IF((C14=1),1,0))+IF((C14="1+"),1.5,0))+IF((C14=2),2,0))+IF((C14="2+"),2.5,0))+IF((C14=3),3,0))+IF((C14="3+"),3.5,0)</f>
        <v>0</v>
      </c>
      <c r="H14" s="154"/>
      <c r="I14" s="150" t="str">
        <f aca="false">A14</f>
        <v>Управление</v>
      </c>
      <c r="J14" s="152" t="n">
        <f aca="false">AVERAGE(C14:C16)</f>
        <v>0</v>
      </c>
      <c r="L14" s="134"/>
      <c r="M14" s="134"/>
      <c r="N14" s="134"/>
      <c r="T14" s="150" t="str">
        <f aca="false">A14</f>
        <v>Управление</v>
      </c>
      <c r="U14" s="151" t="str">
        <f aca="false">B14</f>
        <v>Стратегия и показатели</v>
      </c>
      <c r="V14" s="152" t="n">
        <f aca="false">C14</f>
        <v>0</v>
      </c>
      <c r="W14" s="152" t="n">
        <v>0</v>
      </c>
      <c r="X14" s="152" t="n">
        <v>0</v>
      </c>
      <c r="Y14" s="152" t="n">
        <v>0</v>
      </c>
      <c r="Z14" s="152" t="n">
        <v>0</v>
      </c>
    </row>
    <row r="15" customFormat="false" ht="24.75" hidden="false" customHeight="true" outlineLevel="0" collapsed="false">
      <c r="A15" s="150" t="str">
        <f aca="false">Interview!$B$16</f>
        <v>Управление</v>
      </c>
      <c r="B15" s="151" t="str">
        <f aca="false">Interview!$B$31</f>
        <v>Политики и соответствие требованиям</v>
      </c>
      <c r="C15" s="152" t="n">
        <f aca="false">Interview!$J$32</f>
        <v>0</v>
      </c>
      <c r="D15" s="152" t="n">
        <f aca="false">Interview!H32</f>
        <v>0</v>
      </c>
      <c r="E15" s="152" t="n">
        <f aca="false">Interview!H34</f>
        <v>0</v>
      </c>
      <c r="F15" s="152" t="n">
        <f aca="false">Interview!H36</f>
        <v>0</v>
      </c>
      <c r="G15" s="153" t="n">
        <f aca="false">(((((IF((C15="0+"),0.5,0)+IF((C15=1),1,0))+IF((C15="1+"),1.5,0))+IF((C15=2),2,0))+IF((C15="2+"),2.5,0))+IF((C15=3),3,0))+IF((C15="3+"),3.5,0)</f>
        <v>0</v>
      </c>
      <c r="H15" s="154"/>
      <c r="I15" s="155" t="str">
        <f aca="false">A17</f>
        <v>Проектирование</v>
      </c>
      <c r="J15" s="152" t="n">
        <f aca="false">AVERAGE(C17:C19)</f>
        <v>0</v>
      </c>
      <c r="L15" s="134"/>
      <c r="M15" s="134"/>
      <c r="N15" s="134"/>
      <c r="T15" s="150" t="str">
        <f aca="false">A15</f>
        <v>Управление</v>
      </c>
      <c r="U15" s="151" t="str">
        <f aca="false">B15</f>
        <v>Политики и соответствие требованиям</v>
      </c>
      <c r="V15" s="152" t="n">
        <f aca="false">C15</f>
        <v>0</v>
      </c>
      <c r="W15" s="152" t="n">
        <v>0</v>
      </c>
      <c r="X15" s="152" t="n">
        <v>0</v>
      </c>
      <c r="Y15" s="152" t="n">
        <v>0</v>
      </c>
      <c r="Z15" s="152" t="n">
        <v>0</v>
      </c>
    </row>
    <row r="16" customFormat="false" ht="24.75" hidden="false" customHeight="true" outlineLevel="0" collapsed="false">
      <c r="A16" s="150" t="str">
        <f aca="false">Interview!$B$16</f>
        <v>Управление</v>
      </c>
      <c r="B16" s="151" t="str">
        <f aca="false">Interview!$B$45</f>
        <v>Обучение и рекомендации</v>
      </c>
      <c r="C16" s="152" t="n">
        <f aca="false">Interview!$J$46</f>
        <v>0</v>
      </c>
      <c r="D16" s="152" t="n">
        <f aca="false">Interview!H46</f>
        <v>0</v>
      </c>
      <c r="E16" s="152" t="n">
        <f aca="false">Interview!H48</f>
        <v>0</v>
      </c>
      <c r="F16" s="152" t="n">
        <f aca="false">Interview!H50</f>
        <v>0</v>
      </c>
      <c r="G16" s="153" t="n">
        <f aca="false">(((((IF((C16="0+"),0.5,0)+IF((C16=1),1,0))+IF((C16="1+"),1.5,0))+IF((C16=2),2,0))+IF((C16="2+"),2.5,0))+IF((C16=3),3,0))+IF((C16="3+"),3.5,0)</f>
        <v>0</v>
      </c>
      <c r="H16" s="154"/>
      <c r="I16" s="156" t="str">
        <f aca="false">A20</f>
        <v>Внедрение</v>
      </c>
      <c r="J16" s="152" t="n">
        <f aca="false">AVERAGE(C20:C22)</f>
        <v>0</v>
      </c>
      <c r="L16" s="134"/>
      <c r="M16" s="134"/>
      <c r="N16" s="134"/>
      <c r="T16" s="150" t="str">
        <f aca="false">A16</f>
        <v>Управление</v>
      </c>
      <c r="U16" s="151" t="str">
        <f aca="false">B16</f>
        <v>Обучение и рекомендации</v>
      </c>
      <c r="V16" s="152" t="n">
        <f aca="false">C16</f>
        <v>0</v>
      </c>
      <c r="W16" s="152" t="n">
        <v>0</v>
      </c>
      <c r="X16" s="152" t="n">
        <v>0</v>
      </c>
      <c r="Y16" s="152" t="n">
        <v>0</v>
      </c>
      <c r="Z16" s="152" t="n">
        <v>0</v>
      </c>
    </row>
    <row r="17" customFormat="false" ht="24.75" hidden="false" customHeight="true" outlineLevel="0" collapsed="false">
      <c r="A17" s="155" t="str">
        <f aca="false">Interview!$B$59</f>
        <v>Проектирование</v>
      </c>
      <c r="B17" s="157" t="str">
        <f aca="false">Interview!$B$60</f>
        <v>Определение угроз</v>
      </c>
      <c r="C17" s="152" t="n">
        <f aca="false">Interview!$J$61</f>
        <v>0</v>
      </c>
      <c r="D17" s="152" t="n">
        <f aca="false">Interview!H61</f>
        <v>0</v>
      </c>
      <c r="E17" s="152" t="n">
        <f aca="false">Interview!H63</f>
        <v>0</v>
      </c>
      <c r="F17" s="152" t="n">
        <f aca="false">Interview!H65</f>
        <v>0</v>
      </c>
      <c r="G17" s="153" t="n">
        <f aca="false">(((((IF((C17="0+"),0.5,0)+IF((C17=1),1,0))+IF((C17="1+"),1.5,0))+IF((C17=2),2,0))+IF((C17="2+"),2.5,0))+IF((C17=3),3,0))+IF((C17="3+"),3.5,0)</f>
        <v>0</v>
      </c>
      <c r="H17" s="154"/>
      <c r="I17" s="158" t="str">
        <f aca="false">A23</f>
        <v>Верификация</v>
      </c>
      <c r="J17" s="152" t="n">
        <f aca="false">AVERAGE(C23:C25)</f>
        <v>0</v>
      </c>
      <c r="L17" s="134"/>
      <c r="M17" s="134"/>
      <c r="N17" s="134"/>
      <c r="T17" s="155" t="str">
        <f aca="false">A17</f>
        <v>Проектирование</v>
      </c>
      <c r="U17" s="157" t="str">
        <f aca="false">B17</f>
        <v>Определение угроз</v>
      </c>
      <c r="V17" s="152" t="n">
        <v>0</v>
      </c>
      <c r="W17" s="152" t="n">
        <f aca="false">C17</f>
        <v>0</v>
      </c>
      <c r="X17" s="152" t="n">
        <v>0</v>
      </c>
      <c r="Y17" s="152" t="n">
        <v>0</v>
      </c>
      <c r="Z17" s="152" t="n">
        <v>0</v>
      </c>
    </row>
    <row r="18" customFormat="false" ht="24.75" hidden="false" customHeight="true" outlineLevel="0" collapsed="false">
      <c r="A18" s="155" t="str">
        <f aca="false">Interview!$B$59</f>
        <v>Проектирование</v>
      </c>
      <c r="B18" s="157" t="str">
        <f aca="false">Interview!$B$74</f>
        <v>Требования безопасности</v>
      </c>
      <c r="C18" s="152" t="n">
        <f aca="false">Interview!$J$75</f>
        <v>0</v>
      </c>
      <c r="D18" s="152" t="n">
        <f aca="false">Interview!H75</f>
        <v>0</v>
      </c>
      <c r="E18" s="152" t="n">
        <f aca="false">Interview!H77</f>
        <v>0</v>
      </c>
      <c r="F18" s="152" t="n">
        <f aca="false">Interview!H79</f>
        <v>0</v>
      </c>
      <c r="G18" s="153" t="n">
        <f aca="false">(((((IF((C18="0+"),0.5,0)+IF((C18=1),1,0))+IF((C18="1+"),1.5,0))+IF((C18=2),2,0))+IF((C18="2+"),2.5,0))+IF((C18=3),3,0))+IF((C18="3+"),3.5,0)</f>
        <v>0</v>
      </c>
      <c r="H18" s="154"/>
      <c r="I18" s="159" t="str">
        <f aca="false">A26</f>
        <v>Эксплуатация</v>
      </c>
      <c r="J18" s="152" t="n">
        <f aca="false">AVERAGE(C26:C28)</f>
        <v>0</v>
      </c>
      <c r="K18" s="134"/>
      <c r="L18" s="134"/>
      <c r="M18" s="134"/>
      <c r="N18" s="134"/>
      <c r="T18" s="155" t="str">
        <f aca="false">A18</f>
        <v>Проектирование</v>
      </c>
      <c r="U18" s="157" t="str">
        <f aca="false">B18</f>
        <v>Требования безопасности</v>
      </c>
      <c r="V18" s="152" t="n">
        <v>0</v>
      </c>
      <c r="W18" s="152" t="n">
        <f aca="false">C18</f>
        <v>0</v>
      </c>
      <c r="X18" s="152" t="n">
        <v>0</v>
      </c>
      <c r="Y18" s="152" t="n">
        <v>0</v>
      </c>
      <c r="Z18" s="152" t="n">
        <v>0</v>
      </c>
    </row>
    <row r="19" customFormat="false" ht="24.75" hidden="false" customHeight="true" outlineLevel="0" collapsed="false">
      <c r="A19" s="155" t="str">
        <f aca="false">Interview!$B$59</f>
        <v>Проектирование</v>
      </c>
      <c r="B19" s="157" t="str">
        <f aca="false">Interview!$B$88</f>
        <v>Безопасная архитектура</v>
      </c>
      <c r="C19" s="152" t="n">
        <f aca="false">Interview!$J$89</f>
        <v>0</v>
      </c>
      <c r="D19" s="152" t="n">
        <f aca="false">Interview!H89</f>
        <v>0</v>
      </c>
      <c r="E19" s="152" t="n">
        <f aca="false">Interview!H91</f>
        <v>0</v>
      </c>
      <c r="F19" s="152" t="n">
        <f aca="false">Interview!H93</f>
        <v>0</v>
      </c>
      <c r="G19" s="153" t="n">
        <f aca="false">(((((IF((C19="0+"),0.5,0)+IF((C19=1),1,0))+IF((C19="1+"),1.5,0))+IF((C19=2),2,0))+IF((C19="2+"),2.5,0))+IF((C19=3),3,0))+IF((C19="3+"),3.5,0)</f>
        <v>0</v>
      </c>
      <c r="H19" s="154"/>
      <c r="I19" s="160" t="s">
        <v>158</v>
      </c>
      <c r="J19" s="152" t="n">
        <f aca="false">AVERAGE(J14:J18)</f>
        <v>0</v>
      </c>
      <c r="K19" s="134"/>
      <c r="L19" s="134"/>
      <c r="M19" s="134"/>
      <c r="N19" s="134"/>
      <c r="T19" s="155" t="str">
        <f aca="false">A19</f>
        <v>Проектирование</v>
      </c>
      <c r="U19" s="157" t="str">
        <f aca="false">B19</f>
        <v>Безопасная архитектура</v>
      </c>
      <c r="V19" s="152" t="n">
        <v>0</v>
      </c>
      <c r="W19" s="152" t="n">
        <f aca="false">C19</f>
        <v>0</v>
      </c>
      <c r="X19" s="152" t="n">
        <v>0</v>
      </c>
      <c r="Y19" s="152" t="n">
        <v>0</v>
      </c>
      <c r="Z19" s="152" t="n">
        <v>0</v>
      </c>
    </row>
    <row r="20" customFormat="false" ht="24.75" hidden="false" customHeight="true" outlineLevel="0" collapsed="false">
      <c r="A20" s="156" t="str">
        <f aca="false">Interview!$B$102</f>
        <v>Внедрение</v>
      </c>
      <c r="B20" s="161" t="str">
        <f aca="false">Interview!$B$103</f>
        <v>Безопасная сборка</v>
      </c>
      <c r="C20" s="152" t="n">
        <f aca="false">Interview!$J$104</f>
        <v>0</v>
      </c>
      <c r="D20" s="152" t="n">
        <f aca="false">Interview!H104</f>
        <v>0</v>
      </c>
      <c r="E20" s="152" t="n">
        <f aca="false">Interview!H106</f>
        <v>0</v>
      </c>
      <c r="F20" s="152" t="n">
        <f aca="false">Interview!H108</f>
        <v>0</v>
      </c>
      <c r="G20" s="153"/>
      <c r="H20" s="154"/>
      <c r="I20" s="134"/>
      <c r="J20" s="134"/>
      <c r="K20" s="134"/>
      <c r="L20" s="134"/>
      <c r="M20" s="134"/>
      <c r="N20" s="134"/>
      <c r="T20" s="156" t="str">
        <f aca="false">A20</f>
        <v>Внедрение</v>
      </c>
      <c r="U20" s="162" t="str">
        <f aca="false">B20</f>
        <v>Безопасная сборка</v>
      </c>
      <c r="V20" s="152" t="n">
        <v>0</v>
      </c>
      <c r="W20" s="152" t="n">
        <v>0</v>
      </c>
      <c r="X20" s="152" t="n">
        <f aca="false">C20</f>
        <v>0</v>
      </c>
      <c r="Y20" s="152" t="n">
        <v>0</v>
      </c>
      <c r="Z20" s="152" t="n">
        <v>0</v>
      </c>
    </row>
    <row r="21" customFormat="false" ht="24.75" hidden="false" customHeight="true" outlineLevel="0" collapsed="false">
      <c r="A21" s="156" t="str">
        <f aca="false">Interview!$B$102</f>
        <v>Внедрение</v>
      </c>
      <c r="B21" s="161" t="str">
        <f aca="false">Interview!$B$117</f>
        <v>Безопасное развёртывание</v>
      </c>
      <c r="C21" s="152" t="n">
        <f aca="false">Interview!$J$118</f>
        <v>0</v>
      </c>
      <c r="D21" s="152" t="n">
        <f aca="false">Interview!H118</f>
        <v>0</v>
      </c>
      <c r="E21" s="152" t="n">
        <f aca="false">Interview!H120</f>
        <v>0</v>
      </c>
      <c r="F21" s="152" t="n">
        <f aca="false">Interview!H122</f>
        <v>0</v>
      </c>
      <c r="G21" s="153"/>
      <c r="H21" s="154"/>
      <c r="I21" s="134"/>
      <c r="J21" s="134"/>
      <c r="K21" s="134"/>
      <c r="L21" s="134"/>
      <c r="M21" s="134"/>
      <c r="N21" s="134"/>
      <c r="T21" s="156" t="str">
        <f aca="false">A21</f>
        <v>Внедрение</v>
      </c>
      <c r="U21" s="162" t="str">
        <f aca="false">B21</f>
        <v>Безопасное развёртывание</v>
      </c>
      <c r="V21" s="152" t="n">
        <v>0</v>
      </c>
      <c r="W21" s="152" t="n">
        <v>0</v>
      </c>
      <c r="X21" s="152" t="n">
        <f aca="false">C21</f>
        <v>0</v>
      </c>
      <c r="Y21" s="152" t="n">
        <v>0</v>
      </c>
      <c r="Z21" s="152" t="n">
        <v>0</v>
      </c>
    </row>
    <row r="22" customFormat="false" ht="24.75" hidden="false" customHeight="true" outlineLevel="0" collapsed="false">
      <c r="A22" s="156" t="str">
        <f aca="false">Interview!$B$102</f>
        <v>Внедрение</v>
      </c>
      <c r="B22" s="161" t="str">
        <f aca="false">Interview!$B$131</f>
        <v>Управление дефектами</v>
      </c>
      <c r="C22" s="152" t="n">
        <f aca="false">Interview!$J$132</f>
        <v>0</v>
      </c>
      <c r="D22" s="152" t="n">
        <f aca="false">Interview!H132</f>
        <v>0</v>
      </c>
      <c r="E22" s="152" t="n">
        <f aca="false">Interview!H134</f>
        <v>0</v>
      </c>
      <c r="F22" s="152" t="n">
        <f aca="false">Interview!H136</f>
        <v>0</v>
      </c>
      <c r="G22" s="153"/>
      <c r="H22" s="154"/>
      <c r="I22" s="134"/>
      <c r="J22" s="134"/>
      <c r="K22" s="134"/>
      <c r="L22" s="134"/>
      <c r="M22" s="134"/>
      <c r="N22" s="134"/>
      <c r="T22" s="156" t="str">
        <f aca="false">A22</f>
        <v>Внедрение</v>
      </c>
      <c r="U22" s="162" t="str">
        <f aca="false">B22</f>
        <v>Управление дефектами</v>
      </c>
      <c r="V22" s="152" t="n">
        <v>0</v>
      </c>
      <c r="W22" s="152" t="n">
        <v>0</v>
      </c>
      <c r="X22" s="152" t="n">
        <f aca="false">C22</f>
        <v>0</v>
      </c>
      <c r="Y22" s="152" t="n">
        <v>0</v>
      </c>
      <c r="Z22" s="152" t="n">
        <v>0</v>
      </c>
    </row>
    <row r="23" customFormat="false" ht="24.75" hidden="false" customHeight="true" outlineLevel="0" collapsed="false">
      <c r="A23" s="158" t="str">
        <f aca="false">Interview!$B$145</f>
        <v>Верификация</v>
      </c>
      <c r="B23" s="163" t="str">
        <f aca="false">Interview!$B$146</f>
        <v>Анализ архитектуры</v>
      </c>
      <c r="C23" s="152" t="n">
        <f aca="false">Interview!$J$147</f>
        <v>0</v>
      </c>
      <c r="D23" s="152" t="n">
        <f aca="false">Interview!H147</f>
        <v>0</v>
      </c>
      <c r="E23" s="152" t="n">
        <f aca="false">Interview!H149</f>
        <v>0</v>
      </c>
      <c r="F23" s="152" t="n">
        <f aca="false">Interview!H151</f>
        <v>0</v>
      </c>
      <c r="G23" s="153" t="n">
        <f aca="false">(((((IF((C23="0+"),0.5,0)+IF((C23=1),1,0))+IF((C23="1+"),1.5,0))+IF((C23=2),2,0))+IF((C23="2+"),2.5,0))+IF((C23=3),3,0))+IF((C23="3+"),3.5,0)</f>
        <v>0</v>
      </c>
      <c r="H23" s="154"/>
      <c r="I23" s="134"/>
      <c r="J23" s="134"/>
      <c r="K23" s="134"/>
      <c r="L23" s="134"/>
      <c r="M23" s="134"/>
      <c r="N23" s="134"/>
      <c r="T23" s="158" t="str">
        <f aca="false">A23</f>
        <v>Верификация</v>
      </c>
      <c r="U23" s="163" t="str">
        <f aca="false">B23</f>
        <v>Анализ архитектуры</v>
      </c>
      <c r="V23" s="152" t="n">
        <v>0</v>
      </c>
      <c r="W23" s="152" t="n">
        <v>0</v>
      </c>
      <c r="X23" s="152" t="n">
        <v>0</v>
      </c>
      <c r="Y23" s="152" t="n">
        <f aca="false">C23</f>
        <v>0</v>
      </c>
      <c r="Z23" s="152" t="n">
        <v>0</v>
      </c>
    </row>
    <row r="24" customFormat="false" ht="24.75" hidden="false" customHeight="true" outlineLevel="0" collapsed="false">
      <c r="A24" s="158" t="str">
        <f aca="false">Interview!$B$145</f>
        <v>Верификация</v>
      </c>
      <c r="B24" s="163" t="str">
        <f aca="false">Interview!$B$160</f>
        <v>Тестирование на основе требований</v>
      </c>
      <c r="C24" s="152" t="n">
        <f aca="false">Interview!$J$161</f>
        <v>0</v>
      </c>
      <c r="D24" s="152" t="n">
        <f aca="false">Interview!H161</f>
        <v>0</v>
      </c>
      <c r="E24" s="152" t="n">
        <f aca="false">Interview!H163</f>
        <v>0</v>
      </c>
      <c r="F24" s="152" t="n">
        <f aca="false">Interview!H165</f>
        <v>0</v>
      </c>
      <c r="G24" s="153" t="n">
        <f aca="false">(((((IF((C24="0+"),0.5,0)+IF((C24=1),1,0))+IF((C24="1+"),1.5,0))+IF((C24=2),2,0))+IF((C24="2+"),2.5,0))+IF((C24=3),3,0))+IF((C24="3+"),3.5,0)</f>
        <v>0</v>
      </c>
      <c r="H24" s="154"/>
      <c r="I24" s="134"/>
      <c r="J24" s="134"/>
      <c r="K24" s="134"/>
      <c r="L24" s="134"/>
      <c r="M24" s="134"/>
      <c r="N24" s="134"/>
      <c r="T24" s="158" t="str">
        <f aca="false">A24</f>
        <v>Верификация</v>
      </c>
      <c r="U24" s="163" t="str">
        <f aca="false">B24</f>
        <v>Тестирование на основе требований</v>
      </c>
      <c r="V24" s="152" t="n">
        <v>0</v>
      </c>
      <c r="W24" s="152" t="n">
        <v>0</v>
      </c>
      <c r="X24" s="152" t="n">
        <v>0</v>
      </c>
      <c r="Y24" s="152" t="n">
        <f aca="false">C24</f>
        <v>0</v>
      </c>
      <c r="Z24" s="152" t="n">
        <v>0</v>
      </c>
    </row>
    <row r="25" customFormat="false" ht="24.75" hidden="false" customHeight="true" outlineLevel="0" collapsed="false">
      <c r="A25" s="158" t="str">
        <f aca="false">Interview!$B$145</f>
        <v>Верификация</v>
      </c>
      <c r="B25" s="163" t="str">
        <f aca="false">Interview!$B$174</f>
        <v>Оценка защищённости</v>
      </c>
      <c r="C25" s="152" t="n">
        <f aca="false">Interview!$J$175</f>
        <v>0</v>
      </c>
      <c r="D25" s="152" t="n">
        <f aca="false">Interview!H175</f>
        <v>0</v>
      </c>
      <c r="E25" s="152" t="n">
        <f aca="false">Interview!H177</f>
        <v>0</v>
      </c>
      <c r="F25" s="152" t="n">
        <f aca="false">Interview!H179</f>
        <v>0</v>
      </c>
      <c r="G25" s="153" t="n">
        <f aca="false">(((((IF((C25="0+"),0.5,0)+IF((C25=1),1,0))+IF((C25="1+"),1.5,0))+IF((C25=2),2,0))+IF((C25="2+"),2.5,0))+IF((C25=3),3,0))+IF((C25="3+"),3.5,0)</f>
        <v>0</v>
      </c>
      <c r="H25" s="154"/>
      <c r="I25" s="134"/>
      <c r="J25" s="134"/>
      <c r="K25" s="134"/>
      <c r="L25" s="134"/>
      <c r="M25" s="134"/>
      <c r="N25" s="134"/>
      <c r="T25" s="158" t="str">
        <f aca="false">A25</f>
        <v>Верификация</v>
      </c>
      <c r="U25" s="163" t="str">
        <f aca="false">B25</f>
        <v>Оценка защищённости</v>
      </c>
      <c r="V25" s="152" t="n">
        <v>0</v>
      </c>
      <c r="W25" s="152" t="n">
        <v>0</v>
      </c>
      <c r="X25" s="152" t="n">
        <v>0</v>
      </c>
      <c r="Y25" s="152" t="n">
        <f aca="false">C25</f>
        <v>0</v>
      </c>
      <c r="Z25" s="152" t="n">
        <v>0</v>
      </c>
    </row>
    <row r="26" customFormat="false" ht="24.75" hidden="false" customHeight="true" outlineLevel="0" collapsed="false">
      <c r="A26" s="159" t="str">
        <f aca="false">Interview!$B$188</f>
        <v>Эксплуатация</v>
      </c>
      <c r="B26" s="164" t="str">
        <f aca="false">Interview!$B$189</f>
        <v>Управление инцидентами</v>
      </c>
      <c r="C26" s="152" t="n">
        <f aca="false">Interview!$J$190</f>
        <v>0</v>
      </c>
      <c r="D26" s="152" t="n">
        <f aca="false">Interview!H190</f>
        <v>0</v>
      </c>
      <c r="E26" s="152" t="n">
        <f aca="false">Interview!H192</f>
        <v>0</v>
      </c>
      <c r="F26" s="152" t="n">
        <f aca="false">Interview!H194</f>
        <v>0</v>
      </c>
      <c r="G26" s="153" t="n">
        <f aca="false">(((((IF((C26="0+"),0.5,0)+IF((C26=1),1,0))+IF((C26="1+"),1.5,0))+IF((C26=2),2,0))+IF((C26="2+"),2.5,0))+IF((C26=3),3,0))+IF((C26="3+"),3.5,0)</f>
        <v>0</v>
      </c>
      <c r="H26" s="154"/>
      <c r="I26" s="134"/>
      <c r="J26" s="134"/>
      <c r="K26" s="134"/>
      <c r="L26" s="134"/>
      <c r="M26" s="134"/>
      <c r="N26" s="134"/>
      <c r="T26" s="159" t="str">
        <f aca="false">A26</f>
        <v>Эксплуатация</v>
      </c>
      <c r="U26" s="164" t="str">
        <f aca="false">B26</f>
        <v>Управление инцидентами</v>
      </c>
      <c r="V26" s="152" t="n">
        <v>0</v>
      </c>
      <c r="W26" s="152" t="n">
        <v>0</v>
      </c>
      <c r="X26" s="152" t="n">
        <v>0</v>
      </c>
      <c r="Y26" s="152" t="n">
        <v>0</v>
      </c>
      <c r="Z26" s="152" t="n">
        <f aca="false">C26</f>
        <v>0</v>
      </c>
    </row>
    <row r="27" customFormat="false" ht="24.75" hidden="false" customHeight="true" outlineLevel="0" collapsed="false">
      <c r="A27" s="159" t="str">
        <f aca="false">Interview!$B$188</f>
        <v>Эксплуатация</v>
      </c>
      <c r="B27" s="164" t="str">
        <f aca="false">Interview!$B$203</f>
        <v>Управление средой</v>
      </c>
      <c r="C27" s="152" t="n">
        <f aca="false">Interview!$J$204</f>
        <v>0</v>
      </c>
      <c r="D27" s="152" t="n">
        <f aca="false">Interview!H204</f>
        <v>0</v>
      </c>
      <c r="E27" s="152" t="n">
        <f aca="false">Interview!H206</f>
        <v>0</v>
      </c>
      <c r="F27" s="152" t="n">
        <f aca="false">Interview!H208</f>
        <v>0</v>
      </c>
      <c r="G27" s="153" t="n">
        <f aca="false">(((((IF((C27="0+"),0.5,0)+IF((C27=1),1,0))+IF((C27="1+"),1.5,0))+IF((C27=2),2,0))+IF((C27="2+"),2.5,0))+IF((C27=3),3,0))+IF((C27="3+"),3.5,0)</f>
        <v>0</v>
      </c>
      <c r="H27" s="154"/>
      <c r="I27" s="134"/>
      <c r="J27" s="134"/>
      <c r="K27" s="134"/>
      <c r="L27" s="134"/>
      <c r="M27" s="134"/>
      <c r="N27" s="134"/>
      <c r="T27" s="159" t="str">
        <f aca="false">A27</f>
        <v>Эксплуатация</v>
      </c>
      <c r="U27" s="164" t="str">
        <f aca="false">B27</f>
        <v>Управление средой</v>
      </c>
      <c r="V27" s="152" t="n">
        <v>0</v>
      </c>
      <c r="W27" s="152" t="n">
        <v>0</v>
      </c>
      <c r="X27" s="152" t="n">
        <v>0</v>
      </c>
      <c r="Y27" s="152" t="n">
        <v>0</v>
      </c>
      <c r="Z27" s="152" t="n">
        <f aca="false">C27</f>
        <v>0</v>
      </c>
    </row>
    <row r="28" customFormat="false" ht="24.75" hidden="false" customHeight="true" outlineLevel="0" collapsed="false">
      <c r="A28" s="159" t="str">
        <f aca="false">Interview!$B$188</f>
        <v>Эксплуатация</v>
      </c>
      <c r="B28" s="164" t="str">
        <f aca="false">Interview!$B$217</f>
        <v>Управление эксплуатацией</v>
      </c>
      <c r="C28" s="152" t="n">
        <f aca="false">Interview!$J$218</f>
        <v>0</v>
      </c>
      <c r="D28" s="152" t="n">
        <f aca="false">Interview!H218</f>
        <v>0</v>
      </c>
      <c r="E28" s="152" t="n">
        <f aca="false">Interview!H220</f>
        <v>0</v>
      </c>
      <c r="F28" s="152" t="n">
        <f aca="false">Interview!H222</f>
        <v>0</v>
      </c>
      <c r="G28" s="153" t="n">
        <f aca="false">(((((IF((C28="0+"),0.5,0)+IF((C28=1),1,0))+IF((C28="1+"),1.5,0))+IF((C28=2),2,0))+IF((C28="2+"),2.5,0))+IF((C28=3),3,0))+IF((C28="3+"),3.5,0)</f>
        <v>0</v>
      </c>
      <c r="H28" s="154"/>
      <c r="I28" s="134"/>
      <c r="J28" s="134"/>
      <c r="K28" s="134"/>
      <c r="L28" s="134"/>
      <c r="M28" s="134"/>
      <c r="N28" s="134"/>
      <c r="T28" s="159" t="str">
        <f aca="false">A28</f>
        <v>Эксплуатация</v>
      </c>
      <c r="U28" s="164" t="str">
        <f aca="false">B28</f>
        <v>Управление эксплуатацией</v>
      </c>
      <c r="V28" s="152" t="n">
        <v>0</v>
      </c>
      <c r="W28" s="152" t="n">
        <v>0</v>
      </c>
      <c r="X28" s="152" t="n">
        <v>0</v>
      </c>
      <c r="Y28" s="152" t="n">
        <v>0</v>
      </c>
      <c r="Z28" s="152" t="n">
        <f aca="false">C28</f>
        <v>0</v>
      </c>
    </row>
    <row r="29" customFormat="false" ht="12.75" hidden="false" customHeight="true" outlineLevel="0" collapsed="false">
      <c r="A29" s="137"/>
      <c r="B29" s="137"/>
      <c r="C29" s="137"/>
      <c r="D29" s="137"/>
      <c r="E29" s="137"/>
      <c r="F29" s="137"/>
      <c r="G29" s="134"/>
      <c r="H29" s="134"/>
      <c r="I29" s="134"/>
      <c r="J29" s="134"/>
      <c r="K29" s="134"/>
      <c r="L29" s="134"/>
      <c r="M29" s="134"/>
      <c r="N29" s="134"/>
    </row>
    <row r="30" customFormat="false" ht="12.75" hidden="false" customHeight="true" outlineLevel="0" collapsed="false">
      <c r="K30" s="134"/>
    </row>
    <row r="31" customFormat="false" ht="24.75" hidden="false" customHeight="true" outlineLevel="0" collapsed="false">
      <c r="A31" s="143" t="s">
        <v>159</v>
      </c>
      <c r="B31" s="143"/>
      <c r="C31" s="143"/>
      <c r="D31" s="143"/>
      <c r="E31" s="143"/>
      <c r="F31" s="143"/>
      <c r="G31" s="143"/>
      <c r="H31" s="143"/>
      <c r="I31" s="143"/>
      <c r="J31" s="143"/>
      <c r="K31" s="134"/>
      <c r="L31" s="143" t="s">
        <v>159</v>
      </c>
      <c r="M31" s="143"/>
      <c r="N31" s="143"/>
      <c r="O31" s="143"/>
      <c r="P31" s="143"/>
      <c r="Q31" s="143"/>
      <c r="R31" s="143"/>
      <c r="T31" s="144" t="s">
        <v>159</v>
      </c>
      <c r="U31" s="144"/>
      <c r="V31" s="144"/>
      <c r="W31" s="144"/>
      <c r="X31" s="144"/>
      <c r="Y31" s="144"/>
      <c r="Z31" s="144"/>
    </row>
    <row r="32" customFormat="false" ht="12" hidden="false" customHeight="true" outlineLevel="0" collapsed="false">
      <c r="A32" s="135"/>
      <c r="B32" s="135"/>
      <c r="C32" s="135"/>
      <c r="D32" s="145" t="s">
        <v>40</v>
      </c>
      <c r="E32" s="145"/>
      <c r="F32" s="145"/>
      <c r="G32" s="134"/>
      <c r="H32" s="134"/>
      <c r="I32" s="134"/>
      <c r="J32" s="134"/>
      <c r="K32" s="134"/>
      <c r="L32" s="134"/>
      <c r="M32" s="134"/>
      <c r="N32" s="134"/>
    </row>
    <row r="33" customFormat="false" ht="24.75" hidden="false" customHeight="true" outlineLevel="0" collapsed="false">
      <c r="A33" s="146" t="s">
        <v>155</v>
      </c>
      <c r="B33" s="146" t="s">
        <v>156</v>
      </c>
      <c r="C33" s="146" t="s">
        <v>44</v>
      </c>
      <c r="D33" s="147" t="n">
        <v>1</v>
      </c>
      <c r="E33" s="147" t="n">
        <v>2</v>
      </c>
      <c r="F33" s="147" t="n">
        <v>3</v>
      </c>
      <c r="G33" s="148" t="s">
        <v>157</v>
      </c>
      <c r="H33" s="149"/>
      <c r="I33" s="146" t="s">
        <v>155</v>
      </c>
      <c r="J33" s="146" t="s">
        <v>44</v>
      </c>
      <c r="K33" s="134"/>
      <c r="L33" s="134"/>
      <c r="M33" s="134"/>
      <c r="N33" s="134"/>
      <c r="V33" s="132" t="str">
        <f aca="false">T34</f>
        <v>Управление</v>
      </c>
      <c r="W33" s="132" t="str">
        <f aca="false">T37</f>
        <v>Проектирование</v>
      </c>
      <c r="X33" s="132" t="str">
        <f aca="false">T40</f>
        <v>Внедрение</v>
      </c>
      <c r="Y33" s="132" t="str">
        <f aca="false">T43</f>
        <v>Верификация</v>
      </c>
      <c r="Z33" s="132" t="str">
        <f aca="false">T46</f>
        <v>Эксплуатация</v>
      </c>
    </row>
    <row r="34" customFormat="false" ht="24.75" hidden="false" customHeight="true" outlineLevel="0" collapsed="false">
      <c r="A34" s="150" t="str">
        <f aca="false">Interview!$B$16</f>
        <v>Управление</v>
      </c>
      <c r="B34" s="151" t="str">
        <f aca="false">Interview!$D$17</f>
        <v>Стратегия и показатели</v>
      </c>
      <c r="C34" s="152" t="n">
        <f aca="false">Roadmap!M18</f>
        <v>0</v>
      </c>
      <c r="D34" s="152" t="n">
        <f aca="false">Roadmap!L18</f>
        <v>0</v>
      </c>
      <c r="E34" s="152" t="n">
        <f aca="false">Roadmap!L19</f>
        <v>0</v>
      </c>
      <c r="F34" s="152" t="n">
        <f aca="false">Roadmap!L20</f>
        <v>0</v>
      </c>
      <c r="G34" s="153" t="n">
        <f aca="false">(((((IF((C34="0+"),0.5,0)+IF((C34=1),1,0))+IF((C34="1+"),1.5,0))+IF((C34=2),2,0))+IF((C34="2+"),2.5,0))+IF((C34=3),3,0))+IF((C34="3+"),3.5,0)</f>
        <v>0</v>
      </c>
      <c r="H34" s="154"/>
      <c r="I34" s="150" t="str">
        <f aca="false">A34</f>
        <v>Управление</v>
      </c>
      <c r="J34" s="152" t="n">
        <f aca="false">AVERAGE(C34:C36)</f>
        <v>0</v>
      </c>
      <c r="K34" s="134"/>
      <c r="L34" s="134"/>
      <c r="M34" s="134"/>
      <c r="N34" s="134"/>
      <c r="T34" s="150" t="str">
        <f aca="false">Interview!$B$16</f>
        <v>Управление</v>
      </c>
      <c r="U34" s="151" t="str">
        <f aca="false">Interview!$D$17</f>
        <v>Стратегия и показатели</v>
      </c>
      <c r="V34" s="152" t="n">
        <f aca="false">C34</f>
        <v>0</v>
      </c>
      <c r="W34" s="152" t="n">
        <v>0</v>
      </c>
      <c r="X34" s="152" t="n">
        <v>0</v>
      </c>
      <c r="Y34" s="152" t="n">
        <v>0</v>
      </c>
      <c r="Z34" s="152" t="n">
        <v>0</v>
      </c>
    </row>
    <row r="35" customFormat="false" ht="24.75" hidden="false" customHeight="true" outlineLevel="0" collapsed="false">
      <c r="A35" s="150" t="str">
        <f aca="false">Interview!$B$16</f>
        <v>Управление</v>
      </c>
      <c r="B35" s="151" t="str">
        <f aca="false">Interview!$B$31</f>
        <v>Политики и соответствие требованиям</v>
      </c>
      <c r="C35" s="152" t="n">
        <f aca="false">Roadmap!M27</f>
        <v>0</v>
      </c>
      <c r="D35" s="152" t="n">
        <f aca="false">Roadmap!L27</f>
        <v>0</v>
      </c>
      <c r="E35" s="152" t="n">
        <f aca="false">Roadmap!L28</f>
        <v>0</v>
      </c>
      <c r="F35" s="152" t="n">
        <f aca="false">Roadmap!L29</f>
        <v>0</v>
      </c>
      <c r="G35" s="153" t="n">
        <f aca="false">(((((IF((C35="0+"),0.5,0)+IF((C35=1),1,0))+IF((C35="1+"),1.5,0))+IF((C35=2),2,0))+IF((C35="2+"),2.5,0))+IF((C35=3),3,0))+IF((C35="3+"),3.5,0)</f>
        <v>0</v>
      </c>
      <c r="H35" s="154"/>
      <c r="I35" s="155" t="str">
        <f aca="false">A37</f>
        <v>Проектирование</v>
      </c>
      <c r="J35" s="152" t="n">
        <f aca="false">AVERAGE(C37:C39)</f>
        <v>0</v>
      </c>
      <c r="K35" s="134"/>
      <c r="L35" s="134"/>
      <c r="M35" s="134"/>
      <c r="N35" s="134"/>
      <c r="T35" s="150" t="str">
        <f aca="false">Interview!$B$16</f>
        <v>Управление</v>
      </c>
      <c r="U35" s="151" t="str">
        <f aca="false">Interview!$B$31</f>
        <v>Политики и соответствие требованиям</v>
      </c>
      <c r="V35" s="152" t="n">
        <f aca="false">C35</f>
        <v>0</v>
      </c>
      <c r="W35" s="152" t="n">
        <v>0</v>
      </c>
      <c r="X35" s="152" t="n">
        <v>0</v>
      </c>
      <c r="Y35" s="152" t="n">
        <v>0</v>
      </c>
      <c r="Z35" s="152" t="n">
        <v>0</v>
      </c>
    </row>
    <row r="36" customFormat="false" ht="24.75" hidden="false" customHeight="true" outlineLevel="0" collapsed="false">
      <c r="A36" s="150" t="str">
        <f aca="false">Interview!$B$16</f>
        <v>Управление</v>
      </c>
      <c r="B36" s="151" t="str">
        <f aca="false">Interview!$B$45</f>
        <v>Обучение и рекомендации</v>
      </c>
      <c r="C36" s="152" t="n">
        <f aca="false">Roadmap!M36</f>
        <v>0</v>
      </c>
      <c r="D36" s="152" t="n">
        <f aca="false">Roadmap!L36</f>
        <v>0</v>
      </c>
      <c r="E36" s="152" t="n">
        <f aca="false">Roadmap!L37</f>
        <v>0</v>
      </c>
      <c r="F36" s="152" t="n">
        <f aca="false">Roadmap!L38</f>
        <v>0</v>
      </c>
      <c r="G36" s="153" t="n">
        <f aca="false">(((((IF((C36="0+"),0.5,0)+IF((C36=1),1,0))+IF((C36="1+"),1.5,0))+IF((C36=2),2,0))+IF((C36="2+"),2.5,0))+IF((C36=3),3,0))+IF((C36="3+"),3.5,0)</f>
        <v>0</v>
      </c>
      <c r="H36" s="154"/>
      <c r="I36" s="156" t="str">
        <f aca="false">A40</f>
        <v>Внедрение</v>
      </c>
      <c r="J36" s="152" t="n">
        <f aca="false">AVERAGE(C40:C42)</f>
        <v>0</v>
      </c>
      <c r="K36" s="134"/>
      <c r="L36" s="134"/>
      <c r="M36" s="134"/>
      <c r="N36" s="134"/>
      <c r="T36" s="150" t="str">
        <f aca="false">Interview!$B$16</f>
        <v>Управление</v>
      </c>
      <c r="U36" s="151" t="str">
        <f aca="false">Interview!$B$45</f>
        <v>Обучение и рекомендации</v>
      </c>
      <c r="V36" s="152" t="n">
        <f aca="false">C36</f>
        <v>0</v>
      </c>
      <c r="W36" s="152" t="n">
        <v>0</v>
      </c>
      <c r="X36" s="152" t="n">
        <v>0</v>
      </c>
      <c r="Y36" s="152" t="n">
        <v>0</v>
      </c>
      <c r="Z36" s="152" t="n">
        <v>0</v>
      </c>
    </row>
    <row r="37" customFormat="false" ht="24.75" hidden="false" customHeight="true" outlineLevel="0" collapsed="false">
      <c r="A37" s="155" t="str">
        <f aca="false">Interview!$B$59</f>
        <v>Проектирование</v>
      </c>
      <c r="B37" s="157" t="str">
        <f aca="false">Interview!$B$60</f>
        <v>Определение угроз</v>
      </c>
      <c r="C37" s="152" t="n">
        <f aca="false">Roadmap!M46</f>
        <v>0</v>
      </c>
      <c r="D37" s="152" t="n">
        <f aca="false">Roadmap!L46</f>
        <v>0</v>
      </c>
      <c r="E37" s="152" t="n">
        <f aca="false">Roadmap!L47</f>
        <v>0</v>
      </c>
      <c r="F37" s="152" t="n">
        <f aca="false">Roadmap!L48</f>
        <v>0</v>
      </c>
      <c r="G37" s="153" t="n">
        <f aca="false">(((((IF((C37="0+"),0.5,0)+IF((C37=1),1,0))+IF((C37="1+"),1.5,0))+IF((C37=2),2,0))+IF((C37="2+"),2.5,0))+IF((C37=3),3,0))+IF((C37="3+"),3.5,0)</f>
        <v>0</v>
      </c>
      <c r="H37" s="154"/>
      <c r="I37" s="158" t="str">
        <f aca="false">A43</f>
        <v>Верификация</v>
      </c>
      <c r="J37" s="152" t="n">
        <f aca="false">AVERAGE(C43:C45)</f>
        <v>0</v>
      </c>
      <c r="K37" s="134"/>
      <c r="L37" s="134"/>
      <c r="M37" s="134"/>
      <c r="N37" s="134"/>
      <c r="T37" s="155" t="str">
        <f aca="false">Interview!$B$59</f>
        <v>Проектирование</v>
      </c>
      <c r="U37" s="157" t="str">
        <f aca="false">Interview!$B$60</f>
        <v>Определение угроз</v>
      </c>
      <c r="V37" s="152" t="n">
        <v>0</v>
      </c>
      <c r="W37" s="152" t="n">
        <f aca="false">C37</f>
        <v>0</v>
      </c>
      <c r="X37" s="152" t="n">
        <v>0</v>
      </c>
      <c r="Y37" s="152" t="n">
        <v>0</v>
      </c>
      <c r="Z37" s="152" t="n">
        <v>0</v>
      </c>
    </row>
    <row r="38" customFormat="false" ht="24.75" hidden="false" customHeight="true" outlineLevel="0" collapsed="false">
      <c r="A38" s="155" t="str">
        <f aca="false">Interview!$B$59</f>
        <v>Проектирование</v>
      </c>
      <c r="B38" s="157" t="str">
        <f aca="false">Interview!$B$74</f>
        <v>Требования безопасности</v>
      </c>
      <c r="C38" s="152" t="n">
        <f aca="false">Roadmap!M55</f>
        <v>0</v>
      </c>
      <c r="D38" s="152" t="n">
        <f aca="false">Roadmap!L55</f>
        <v>0</v>
      </c>
      <c r="E38" s="152" t="n">
        <f aca="false">Roadmap!L56</f>
        <v>0</v>
      </c>
      <c r="F38" s="152" t="n">
        <f aca="false">Roadmap!L57</f>
        <v>0</v>
      </c>
      <c r="G38" s="153" t="n">
        <f aca="false">(((((IF((C38="0+"),0.5,0)+IF((C38=1),1,0))+IF((C38="1+"),1.5,0))+IF((C38=2),2,0))+IF((C38="2+"),2.5,0))+IF((C38=3),3,0))+IF((C38="3+"),3.5,0)</f>
        <v>0</v>
      </c>
      <c r="H38" s="154"/>
      <c r="I38" s="159" t="str">
        <f aca="false">A46</f>
        <v>Эксплуатация</v>
      </c>
      <c r="J38" s="152" t="n">
        <f aca="false">AVERAGE(C46:C48)</f>
        <v>0</v>
      </c>
      <c r="K38" s="134"/>
      <c r="L38" s="134"/>
      <c r="M38" s="134"/>
      <c r="N38" s="134"/>
      <c r="T38" s="155" t="str">
        <f aca="false">Interview!$B$59</f>
        <v>Проектирование</v>
      </c>
      <c r="U38" s="157" t="str">
        <f aca="false">Interview!$B$74</f>
        <v>Требования безопасности</v>
      </c>
      <c r="V38" s="152" t="n">
        <v>0</v>
      </c>
      <c r="W38" s="152" t="n">
        <f aca="false">C38</f>
        <v>0</v>
      </c>
      <c r="X38" s="152" t="n">
        <v>0</v>
      </c>
      <c r="Y38" s="152" t="n">
        <v>0</v>
      </c>
      <c r="Z38" s="152" t="n">
        <v>0</v>
      </c>
    </row>
    <row r="39" customFormat="false" ht="24.75" hidden="false" customHeight="true" outlineLevel="0" collapsed="false">
      <c r="A39" s="155" t="str">
        <f aca="false">Interview!$B$59</f>
        <v>Проектирование</v>
      </c>
      <c r="B39" s="157" t="str">
        <f aca="false">Interview!$B$88</f>
        <v>Безопасная архитектура</v>
      </c>
      <c r="C39" s="152" t="n">
        <f aca="false">Roadmap!M64</f>
        <v>0</v>
      </c>
      <c r="D39" s="152" t="n">
        <f aca="false">Roadmap!L64</f>
        <v>0</v>
      </c>
      <c r="E39" s="152" t="n">
        <f aca="false">Roadmap!L65</f>
        <v>0</v>
      </c>
      <c r="F39" s="152" t="n">
        <f aca="false">Roadmap!L66</f>
        <v>0</v>
      </c>
      <c r="G39" s="153" t="n">
        <f aca="false">(((((IF((C39="0+"),0.5,0)+IF((C39=1),1,0))+IF((C39="1+"),1.5,0))+IF((C39=2),2,0))+IF((C39="2+"),2.5,0))+IF((C39=3),3,0))+IF((C39="3+"),3.5,0)</f>
        <v>0</v>
      </c>
      <c r="H39" s="154"/>
      <c r="I39" s="160" t="s">
        <v>158</v>
      </c>
      <c r="J39" s="152" t="n">
        <f aca="false">AVERAGE(J34:J38)</f>
        <v>0</v>
      </c>
      <c r="K39" s="134"/>
      <c r="L39" s="134"/>
      <c r="M39" s="134"/>
      <c r="N39" s="134"/>
      <c r="T39" s="155" t="str">
        <f aca="false">Interview!$B$59</f>
        <v>Проектирование</v>
      </c>
      <c r="U39" s="157" t="str">
        <f aca="false">Interview!$B$88</f>
        <v>Безопасная архитектура</v>
      </c>
      <c r="V39" s="152" t="n">
        <v>0</v>
      </c>
      <c r="W39" s="152" t="n">
        <f aca="false">C39</f>
        <v>0</v>
      </c>
      <c r="X39" s="152" t="n">
        <v>0</v>
      </c>
      <c r="Y39" s="152" t="n">
        <v>0</v>
      </c>
      <c r="Z39" s="152" t="n">
        <v>0</v>
      </c>
    </row>
    <row r="40" customFormat="false" ht="24.75" hidden="false" customHeight="true" outlineLevel="0" collapsed="false">
      <c r="A40" s="156" t="str">
        <f aca="false">Interview!$B$102</f>
        <v>Внедрение</v>
      </c>
      <c r="B40" s="161" t="str">
        <f aca="false">Interview!$B$103</f>
        <v>Безопасная сборка</v>
      </c>
      <c r="C40" s="152" t="n">
        <f aca="false">Roadmap!M74</f>
        <v>0</v>
      </c>
      <c r="D40" s="152" t="n">
        <f aca="false">Roadmap!L74</f>
        <v>0</v>
      </c>
      <c r="E40" s="152" t="n">
        <f aca="false">Roadmap!L75</f>
        <v>0</v>
      </c>
      <c r="F40" s="152" t="n">
        <f aca="false">Roadmap!L76</f>
        <v>0</v>
      </c>
      <c r="G40" s="153"/>
      <c r="H40" s="154"/>
      <c r="I40" s="134"/>
      <c r="J40" s="134"/>
      <c r="K40" s="134"/>
      <c r="L40" s="134"/>
      <c r="M40" s="134"/>
      <c r="N40" s="134"/>
      <c r="T40" s="156" t="str">
        <f aca="false">Interview!$B$102</f>
        <v>Внедрение</v>
      </c>
      <c r="U40" s="161" t="str">
        <f aca="false">Interview!$B$103</f>
        <v>Безопасная сборка</v>
      </c>
      <c r="V40" s="152" t="n">
        <v>0</v>
      </c>
      <c r="W40" s="152" t="n">
        <v>0</v>
      </c>
      <c r="X40" s="152" t="n">
        <f aca="false">C40</f>
        <v>0</v>
      </c>
      <c r="Y40" s="152" t="n">
        <v>0</v>
      </c>
      <c r="Z40" s="152" t="n">
        <v>0</v>
      </c>
    </row>
    <row r="41" customFormat="false" ht="24.75" hidden="false" customHeight="true" outlineLevel="0" collapsed="false">
      <c r="A41" s="156" t="str">
        <f aca="false">Interview!$B$102</f>
        <v>Внедрение</v>
      </c>
      <c r="B41" s="161" t="str">
        <f aca="false">Interview!$B$117</f>
        <v>Безопасное развёртывание</v>
      </c>
      <c r="C41" s="152" t="n">
        <f aca="false">Roadmap!M83</f>
        <v>0</v>
      </c>
      <c r="D41" s="152" t="n">
        <f aca="false">Roadmap!L83</f>
        <v>0</v>
      </c>
      <c r="E41" s="152" t="n">
        <f aca="false">Roadmap!L84</f>
        <v>0</v>
      </c>
      <c r="F41" s="152" t="n">
        <f aca="false">Roadmap!L85</f>
        <v>0</v>
      </c>
      <c r="G41" s="153"/>
      <c r="H41" s="154"/>
      <c r="I41" s="134"/>
      <c r="J41" s="134"/>
      <c r="K41" s="134"/>
      <c r="L41" s="134"/>
      <c r="M41" s="134"/>
      <c r="N41" s="134"/>
      <c r="T41" s="156" t="str">
        <f aca="false">Interview!$B$102</f>
        <v>Внедрение</v>
      </c>
      <c r="U41" s="161" t="str">
        <f aca="false">Interview!$B$117</f>
        <v>Безопасное развёртывание</v>
      </c>
      <c r="V41" s="152" t="n">
        <v>0</v>
      </c>
      <c r="W41" s="152" t="n">
        <v>0</v>
      </c>
      <c r="X41" s="152" t="n">
        <f aca="false">C41</f>
        <v>0</v>
      </c>
      <c r="Y41" s="152" t="n">
        <v>0</v>
      </c>
      <c r="Z41" s="152" t="n">
        <v>0</v>
      </c>
    </row>
    <row r="42" customFormat="false" ht="24.75" hidden="false" customHeight="true" outlineLevel="0" collapsed="false">
      <c r="A42" s="156" t="str">
        <f aca="false">Interview!$B$102</f>
        <v>Внедрение</v>
      </c>
      <c r="B42" s="161" t="str">
        <f aca="false">Interview!$B$131</f>
        <v>Управление дефектами</v>
      </c>
      <c r="C42" s="152" t="n">
        <f aca="false">Roadmap!M92</f>
        <v>0</v>
      </c>
      <c r="D42" s="152" t="n">
        <f aca="false">Roadmap!L92</f>
        <v>0</v>
      </c>
      <c r="E42" s="152" t="n">
        <f aca="false">Roadmap!L93</f>
        <v>0</v>
      </c>
      <c r="F42" s="152" t="n">
        <f aca="false">Roadmap!L94</f>
        <v>0</v>
      </c>
      <c r="G42" s="153"/>
      <c r="H42" s="154"/>
      <c r="I42" s="134"/>
      <c r="J42" s="134"/>
      <c r="K42" s="134"/>
      <c r="L42" s="134"/>
      <c r="M42" s="134"/>
      <c r="N42" s="134"/>
      <c r="T42" s="156" t="str">
        <f aca="false">Interview!$B$102</f>
        <v>Внедрение</v>
      </c>
      <c r="U42" s="161" t="str">
        <f aca="false">Interview!$B$131</f>
        <v>Управление дефектами</v>
      </c>
      <c r="V42" s="152" t="n">
        <v>0</v>
      </c>
      <c r="W42" s="152" t="n">
        <v>0</v>
      </c>
      <c r="X42" s="152" t="n">
        <f aca="false">C42</f>
        <v>0</v>
      </c>
      <c r="Y42" s="152" t="n">
        <v>0</v>
      </c>
      <c r="Z42" s="152" t="n">
        <v>0</v>
      </c>
    </row>
    <row r="43" customFormat="false" ht="24.75" hidden="false" customHeight="true" outlineLevel="0" collapsed="false">
      <c r="A43" s="158" t="str">
        <f aca="false">Interview!$B$145</f>
        <v>Верификация</v>
      </c>
      <c r="B43" s="163" t="str">
        <f aca="false">Interview!$B$146</f>
        <v>Анализ архитектуры</v>
      </c>
      <c r="C43" s="152" t="n">
        <f aca="false">Roadmap!M102</f>
        <v>0</v>
      </c>
      <c r="D43" s="152" t="n">
        <f aca="false">Roadmap!L102</f>
        <v>0</v>
      </c>
      <c r="E43" s="152" t="n">
        <f aca="false">Roadmap!L103</f>
        <v>0</v>
      </c>
      <c r="F43" s="152" t="n">
        <f aca="false">Roadmap!L104</f>
        <v>0</v>
      </c>
      <c r="G43" s="153" t="n">
        <f aca="false">(((((IF((C43="0+"),0.5,0)+IF((C43=1),1,0))+IF((C43="1+"),1.5,0))+IF((C43=2),2,0))+IF((C43="2+"),2.5,0))+IF((C43=3),3,0))+IF((C43="3+"),3.5,0)</f>
        <v>0</v>
      </c>
      <c r="H43" s="154"/>
      <c r="I43" s="134"/>
      <c r="J43" s="134"/>
      <c r="K43" s="134"/>
      <c r="L43" s="134"/>
      <c r="M43" s="134"/>
      <c r="N43" s="134"/>
      <c r="T43" s="158" t="str">
        <f aca="false">Interview!$B$145</f>
        <v>Верификация</v>
      </c>
      <c r="U43" s="163" t="str">
        <f aca="false">Interview!$B$146</f>
        <v>Анализ архитектуры</v>
      </c>
      <c r="V43" s="152" t="n">
        <v>0</v>
      </c>
      <c r="W43" s="152" t="n">
        <v>0</v>
      </c>
      <c r="X43" s="152" t="n">
        <v>0</v>
      </c>
      <c r="Y43" s="152" t="n">
        <f aca="false">C43</f>
        <v>0</v>
      </c>
      <c r="Z43" s="152" t="n">
        <v>0</v>
      </c>
    </row>
    <row r="44" customFormat="false" ht="24.75" hidden="false" customHeight="true" outlineLevel="0" collapsed="false">
      <c r="A44" s="158" t="str">
        <f aca="false">Interview!$B$145</f>
        <v>Верификация</v>
      </c>
      <c r="B44" s="163" t="str">
        <f aca="false">Interview!$B$160</f>
        <v>Тестирование на основе требований</v>
      </c>
      <c r="C44" s="152" t="n">
        <f aca="false">Roadmap!M111</f>
        <v>0</v>
      </c>
      <c r="D44" s="152" t="n">
        <f aca="false">Roadmap!L111</f>
        <v>0</v>
      </c>
      <c r="E44" s="152" t="n">
        <f aca="false">Roadmap!L112</f>
        <v>0</v>
      </c>
      <c r="F44" s="152" t="n">
        <f aca="false">Roadmap!L113</f>
        <v>0</v>
      </c>
      <c r="G44" s="153" t="n">
        <f aca="false">(((((IF((C44="0+"),0.5,0)+IF((C44=1),1,0))+IF((C44="1+"),1.5,0))+IF((C44=2),2,0))+IF((C44="2+"),2.5,0))+IF((C44=3),3,0))+IF((C44="3+"),3.5,0)</f>
        <v>0</v>
      </c>
      <c r="H44" s="154"/>
      <c r="I44" s="134"/>
      <c r="J44" s="134"/>
      <c r="K44" s="134"/>
      <c r="L44" s="134"/>
      <c r="M44" s="134"/>
      <c r="N44" s="134"/>
      <c r="T44" s="158" t="str">
        <f aca="false">Interview!$B$145</f>
        <v>Верификация</v>
      </c>
      <c r="U44" s="163" t="str">
        <f aca="false">Interview!$B$160</f>
        <v>Тестирование на основе требований</v>
      </c>
      <c r="V44" s="152" t="n">
        <v>0</v>
      </c>
      <c r="W44" s="152" t="n">
        <v>0</v>
      </c>
      <c r="X44" s="152" t="n">
        <v>0</v>
      </c>
      <c r="Y44" s="152" t="n">
        <f aca="false">C44</f>
        <v>0</v>
      </c>
      <c r="Z44" s="152" t="n">
        <v>0</v>
      </c>
    </row>
    <row r="45" customFormat="false" ht="24.75" hidden="false" customHeight="true" outlineLevel="0" collapsed="false">
      <c r="A45" s="158" t="str">
        <f aca="false">Interview!$B$145</f>
        <v>Верификация</v>
      </c>
      <c r="B45" s="163" t="str">
        <f aca="false">Interview!$B$174</f>
        <v>Оценка защищённости</v>
      </c>
      <c r="C45" s="152" t="n">
        <f aca="false">Roadmap!M120</f>
        <v>0</v>
      </c>
      <c r="D45" s="152" t="n">
        <f aca="false">Roadmap!L120</f>
        <v>0</v>
      </c>
      <c r="E45" s="152" t="n">
        <f aca="false">Roadmap!L121</f>
        <v>0</v>
      </c>
      <c r="F45" s="152" t="n">
        <f aca="false">Roadmap!L122</f>
        <v>0</v>
      </c>
      <c r="G45" s="153" t="n">
        <f aca="false">(((((IF((C45="0+"),0.5,0)+IF((C45=1),1,0))+IF((C45="1+"),1.5,0))+IF((C45=2),2,0))+IF((C45="2+"),2.5,0))+IF((C45=3),3,0))+IF((C45="3+"),3.5,0)</f>
        <v>0</v>
      </c>
      <c r="H45" s="154"/>
      <c r="I45" s="134"/>
      <c r="J45" s="134"/>
      <c r="K45" s="134"/>
      <c r="L45" s="134"/>
      <c r="M45" s="134"/>
      <c r="N45" s="134"/>
      <c r="T45" s="158" t="str">
        <f aca="false">Interview!$B$145</f>
        <v>Верификация</v>
      </c>
      <c r="U45" s="163" t="str">
        <f aca="false">Interview!$B$174</f>
        <v>Оценка защищённости</v>
      </c>
      <c r="V45" s="152" t="n">
        <v>0</v>
      </c>
      <c r="W45" s="152" t="n">
        <v>0</v>
      </c>
      <c r="X45" s="152" t="n">
        <v>0</v>
      </c>
      <c r="Y45" s="152" t="n">
        <f aca="false">C45</f>
        <v>0</v>
      </c>
      <c r="Z45" s="152" t="n">
        <v>0</v>
      </c>
    </row>
    <row r="46" customFormat="false" ht="24.75" hidden="false" customHeight="true" outlineLevel="0" collapsed="false">
      <c r="A46" s="159" t="str">
        <f aca="false">Interview!$B$188</f>
        <v>Эксплуатация</v>
      </c>
      <c r="B46" s="164" t="str">
        <f aca="false">Interview!$B$189</f>
        <v>Управление инцидентами</v>
      </c>
      <c r="C46" s="152" t="n">
        <f aca="false">Roadmap!M130</f>
        <v>0</v>
      </c>
      <c r="D46" s="152" t="n">
        <f aca="false">Roadmap!L130</f>
        <v>0</v>
      </c>
      <c r="E46" s="152" t="n">
        <f aca="false">Roadmap!L131</f>
        <v>0</v>
      </c>
      <c r="F46" s="152" t="n">
        <f aca="false">Roadmap!L132</f>
        <v>0</v>
      </c>
      <c r="G46" s="153" t="n">
        <f aca="false">(((((IF((C46="0+"),0.5,0)+IF((C46=1),1,0))+IF((C46="1+"),1.5,0))+IF((C46=2),2,0))+IF((C46="2+"),2.5,0))+IF((C46=3),3,0))+IF((C46="3+"),3.5,0)</f>
        <v>0</v>
      </c>
      <c r="H46" s="154"/>
      <c r="I46" s="134"/>
      <c r="J46" s="134"/>
      <c r="K46" s="134"/>
      <c r="L46" s="134"/>
      <c r="M46" s="134"/>
      <c r="N46" s="134"/>
      <c r="T46" s="159" t="str">
        <f aca="false">Interview!$B$188</f>
        <v>Эксплуатация</v>
      </c>
      <c r="U46" s="164" t="str">
        <f aca="false">Interview!$B$189</f>
        <v>Управление инцидентами</v>
      </c>
      <c r="V46" s="152" t="n">
        <v>0</v>
      </c>
      <c r="W46" s="152" t="n">
        <v>0</v>
      </c>
      <c r="X46" s="152" t="n">
        <v>0</v>
      </c>
      <c r="Y46" s="152" t="n">
        <v>0</v>
      </c>
      <c r="Z46" s="152" t="n">
        <f aca="false">C46</f>
        <v>0</v>
      </c>
    </row>
    <row r="47" customFormat="false" ht="24.75" hidden="false" customHeight="true" outlineLevel="0" collapsed="false">
      <c r="A47" s="159" t="str">
        <f aca="false">Interview!$B$188</f>
        <v>Эксплуатация</v>
      </c>
      <c r="B47" s="164" t="str">
        <f aca="false">Interview!$B$203</f>
        <v>Управление средой</v>
      </c>
      <c r="C47" s="152" t="n">
        <f aca="false">Roadmap!M139</f>
        <v>0</v>
      </c>
      <c r="D47" s="152" t="n">
        <f aca="false">Roadmap!L139</f>
        <v>0</v>
      </c>
      <c r="E47" s="152" t="n">
        <f aca="false">Roadmap!L140</f>
        <v>0</v>
      </c>
      <c r="F47" s="152" t="n">
        <f aca="false">Roadmap!L141</f>
        <v>0</v>
      </c>
      <c r="G47" s="153" t="n">
        <f aca="false">(((((IF((C47="0+"),0.5,0)+IF((C47=1),1,0))+IF((C47="1+"),1.5,0))+IF((C47=2),2,0))+IF((C47="2+"),2.5,0))+IF((C47=3),3,0))+IF((C47="3+"),3.5,0)</f>
        <v>0</v>
      </c>
      <c r="H47" s="154"/>
      <c r="I47" s="134"/>
      <c r="J47" s="134"/>
      <c r="K47" s="134"/>
      <c r="L47" s="134"/>
      <c r="M47" s="134"/>
      <c r="N47" s="134"/>
      <c r="T47" s="159" t="str">
        <f aca="false">Interview!$B$188</f>
        <v>Эксплуатация</v>
      </c>
      <c r="U47" s="164" t="str">
        <f aca="false">Interview!$B$203</f>
        <v>Управление средой</v>
      </c>
      <c r="V47" s="152" t="n">
        <v>0</v>
      </c>
      <c r="W47" s="152" t="n">
        <v>0</v>
      </c>
      <c r="X47" s="152" t="n">
        <v>0</v>
      </c>
      <c r="Y47" s="152" t="n">
        <v>0</v>
      </c>
      <c r="Z47" s="152" t="n">
        <f aca="false">C47</f>
        <v>0</v>
      </c>
    </row>
    <row r="48" customFormat="false" ht="24.75" hidden="false" customHeight="true" outlineLevel="0" collapsed="false">
      <c r="A48" s="159" t="str">
        <f aca="false">Interview!$B$188</f>
        <v>Эксплуатация</v>
      </c>
      <c r="B48" s="164" t="str">
        <f aca="false">Interview!$B$217</f>
        <v>Управление эксплуатацией</v>
      </c>
      <c r="C48" s="152" t="n">
        <f aca="false">Roadmap!M148</f>
        <v>0</v>
      </c>
      <c r="D48" s="152" t="n">
        <f aca="false">Roadmap!L148</f>
        <v>0</v>
      </c>
      <c r="E48" s="152" t="n">
        <f aca="false">Roadmap!L149</f>
        <v>0</v>
      </c>
      <c r="F48" s="152" t="n">
        <f aca="false">Roadmap!L150</f>
        <v>0</v>
      </c>
      <c r="G48" s="153" t="n">
        <f aca="false">(((((IF((C48="0+"),0.5,0)+IF((C48=1),1,0))+IF((C48="1+"),1.5,0))+IF((C48=2),2,0))+IF((C48="2+"),2.5,0))+IF((C48=3),3,0))+IF((C48="3+"),3.5,0)</f>
        <v>0</v>
      </c>
      <c r="H48" s="154"/>
      <c r="I48" s="134"/>
      <c r="J48" s="134"/>
      <c r="K48" s="134"/>
      <c r="L48" s="134"/>
      <c r="M48" s="134"/>
      <c r="N48" s="134"/>
      <c r="T48" s="159" t="str">
        <f aca="false">Interview!$B$188</f>
        <v>Эксплуатация</v>
      </c>
      <c r="U48" s="164" t="str">
        <f aca="false">Interview!$B$217</f>
        <v>Управление эксплуатацией</v>
      </c>
      <c r="V48" s="152" t="n">
        <v>0</v>
      </c>
      <c r="W48" s="152" t="n">
        <v>0</v>
      </c>
      <c r="X48" s="152" t="n">
        <v>0</v>
      </c>
      <c r="Y48" s="152" t="n">
        <v>0</v>
      </c>
      <c r="Z48" s="152" t="n">
        <f aca="false">C48</f>
        <v>0</v>
      </c>
    </row>
    <row r="49" customFormat="false" ht="12.75" hidden="false" customHeight="true" outlineLevel="0" collapsed="false">
      <c r="A49" s="134"/>
      <c r="B49" s="134"/>
      <c r="C49" s="134"/>
      <c r="D49" s="134"/>
      <c r="E49" s="134"/>
      <c r="F49" s="134"/>
      <c r="G49" s="134"/>
      <c r="H49" s="134"/>
      <c r="I49" s="134"/>
      <c r="J49" s="134"/>
      <c r="K49" s="134"/>
      <c r="L49" s="134"/>
      <c r="M49" s="134"/>
      <c r="N49" s="134"/>
    </row>
    <row r="50" customFormat="false" ht="12.75" hidden="false" customHeight="true" outlineLevel="0" collapsed="false">
      <c r="K50" s="134"/>
    </row>
    <row r="51" customFormat="false" ht="24.75" hidden="false" customHeight="true" outlineLevel="0" collapsed="false">
      <c r="A51" s="143" t="s">
        <v>160</v>
      </c>
      <c r="B51" s="143"/>
      <c r="C51" s="143"/>
      <c r="D51" s="143"/>
      <c r="E51" s="143"/>
      <c r="F51" s="143"/>
      <c r="G51" s="143"/>
      <c r="H51" s="143"/>
      <c r="I51" s="143"/>
      <c r="J51" s="143"/>
      <c r="K51" s="134"/>
      <c r="L51" s="143" t="s">
        <v>160</v>
      </c>
      <c r="M51" s="143"/>
      <c r="N51" s="143"/>
      <c r="O51" s="143"/>
      <c r="P51" s="143"/>
      <c r="Q51" s="143"/>
      <c r="R51" s="143"/>
      <c r="T51" s="144" t="s">
        <v>160</v>
      </c>
      <c r="U51" s="144"/>
      <c r="V51" s="144"/>
      <c r="W51" s="144"/>
      <c r="X51" s="144"/>
      <c r="Y51" s="144"/>
      <c r="Z51" s="144"/>
    </row>
    <row r="52" customFormat="false" ht="12" hidden="false" customHeight="true" outlineLevel="0" collapsed="false">
      <c r="A52" s="135"/>
      <c r="B52" s="135"/>
      <c r="C52" s="135"/>
      <c r="D52" s="145" t="s">
        <v>40</v>
      </c>
      <c r="E52" s="145"/>
      <c r="F52" s="145"/>
      <c r="G52" s="134"/>
      <c r="H52" s="134"/>
      <c r="I52" s="134"/>
      <c r="J52" s="134"/>
      <c r="K52" s="134"/>
      <c r="L52" s="134"/>
      <c r="M52" s="134"/>
      <c r="N52" s="134"/>
    </row>
    <row r="53" customFormat="false" ht="24.75" hidden="false" customHeight="true" outlineLevel="0" collapsed="false">
      <c r="A53" s="146" t="s">
        <v>155</v>
      </c>
      <c r="B53" s="146" t="s">
        <v>156</v>
      </c>
      <c r="C53" s="146" t="s">
        <v>44</v>
      </c>
      <c r="D53" s="147" t="n">
        <v>1</v>
      </c>
      <c r="E53" s="147" t="n">
        <v>2</v>
      </c>
      <c r="F53" s="147" t="n">
        <v>3</v>
      </c>
      <c r="G53" s="148" t="s">
        <v>157</v>
      </c>
      <c r="H53" s="149"/>
      <c r="I53" s="146" t="s">
        <v>155</v>
      </c>
      <c r="J53" s="146" t="s">
        <v>44</v>
      </c>
      <c r="K53" s="134"/>
      <c r="L53" s="134"/>
      <c r="M53" s="134"/>
      <c r="N53" s="134"/>
      <c r="V53" s="132" t="str">
        <f aca="false">T54</f>
        <v>Управление</v>
      </c>
      <c r="W53" s="132" t="str">
        <f aca="false">T57</f>
        <v>Проектирование</v>
      </c>
      <c r="X53" s="132" t="str">
        <f aca="false">T60</f>
        <v>Внедрение</v>
      </c>
      <c r="Y53" s="132" t="str">
        <f aca="false">T63</f>
        <v>Верификация</v>
      </c>
      <c r="Z53" s="132" t="str">
        <f aca="false">T66</f>
        <v>Эксплуатация</v>
      </c>
    </row>
    <row r="54" customFormat="false" ht="24.75" hidden="false" customHeight="true" outlineLevel="0" collapsed="false">
      <c r="A54" s="150" t="str">
        <f aca="false">Interview!$B$16</f>
        <v>Управление</v>
      </c>
      <c r="B54" s="151" t="str">
        <f aca="false">Interview!$D$17</f>
        <v>Стратегия и показатели</v>
      </c>
      <c r="C54" s="152" t="n">
        <f aca="false">Roadmap!Q18</f>
        <v>0</v>
      </c>
      <c r="D54" s="152" t="n">
        <f aca="false">Roadmap!P18</f>
        <v>0</v>
      </c>
      <c r="E54" s="152" t="n">
        <f aca="false">Roadmap!P19</f>
        <v>0</v>
      </c>
      <c r="F54" s="152" t="n">
        <f aca="false">Roadmap!P20</f>
        <v>0</v>
      </c>
      <c r="G54" s="153" t="n">
        <f aca="false">(((((IF((C54="0+"),0.5,0)+IF((C54=1),1,0))+IF((C54="1+"),1.5,0))+IF((C54=2),2,0))+IF((C54="2+"),2.5,0))+IF((C54=3),3,0))+IF((C54="3+"),3.5,0)</f>
        <v>0</v>
      </c>
      <c r="H54" s="154"/>
      <c r="I54" s="150" t="str">
        <f aca="false">A54</f>
        <v>Управление</v>
      </c>
      <c r="J54" s="152" t="n">
        <f aca="false">AVERAGE(C54:C56)</f>
        <v>0</v>
      </c>
      <c r="K54" s="134"/>
      <c r="L54" s="134"/>
      <c r="M54" s="134"/>
      <c r="N54" s="134"/>
      <c r="T54" s="150" t="str">
        <f aca="false">Interview!$B$16</f>
        <v>Управление</v>
      </c>
      <c r="U54" s="151" t="str">
        <f aca="false">Interview!$D$17</f>
        <v>Стратегия и показатели</v>
      </c>
      <c r="V54" s="152" t="n">
        <f aca="false">C54</f>
        <v>0</v>
      </c>
      <c r="W54" s="152" t="n">
        <v>0</v>
      </c>
      <c r="X54" s="152" t="n">
        <v>0</v>
      </c>
      <c r="Y54" s="152" t="n">
        <v>0</v>
      </c>
      <c r="Z54" s="152" t="n">
        <v>0</v>
      </c>
    </row>
    <row r="55" customFormat="false" ht="24.75" hidden="false" customHeight="true" outlineLevel="0" collapsed="false">
      <c r="A55" s="150" t="str">
        <f aca="false">Interview!$B$16</f>
        <v>Управление</v>
      </c>
      <c r="B55" s="151" t="str">
        <f aca="false">Interview!$B$31</f>
        <v>Политики и соответствие требованиям</v>
      </c>
      <c r="C55" s="152" t="n">
        <f aca="false">Roadmap!Q27</f>
        <v>0</v>
      </c>
      <c r="D55" s="152" t="n">
        <f aca="false">Roadmap!P27</f>
        <v>0</v>
      </c>
      <c r="E55" s="152" t="n">
        <f aca="false">Roadmap!P28</f>
        <v>0</v>
      </c>
      <c r="F55" s="152" t="n">
        <f aca="false">Roadmap!P29</f>
        <v>0</v>
      </c>
      <c r="G55" s="153" t="n">
        <f aca="false">(((((IF((C55="0+"),0.5,0)+IF((C55=1),1,0))+IF((C55="1+"),1.5,0))+IF((C55=2),2,0))+IF((C55="2+"),2.5,0))+IF((C55=3),3,0))+IF((C55="3+"),3.5,0)</f>
        <v>0</v>
      </c>
      <c r="H55" s="154"/>
      <c r="I55" s="155" t="str">
        <f aca="false">A57</f>
        <v>Проектирование</v>
      </c>
      <c r="J55" s="152" t="n">
        <f aca="false">AVERAGE(C57:C59)</f>
        <v>0</v>
      </c>
      <c r="K55" s="134"/>
      <c r="L55" s="134"/>
      <c r="M55" s="134"/>
      <c r="N55" s="134"/>
      <c r="T55" s="150" t="str">
        <f aca="false">Interview!$B$16</f>
        <v>Управление</v>
      </c>
      <c r="U55" s="151" t="str">
        <f aca="false">Interview!$B$31</f>
        <v>Политики и соответствие требованиям</v>
      </c>
      <c r="V55" s="152" t="n">
        <f aca="false">C55</f>
        <v>0</v>
      </c>
      <c r="W55" s="152" t="n">
        <v>0</v>
      </c>
      <c r="X55" s="152" t="n">
        <v>0</v>
      </c>
      <c r="Y55" s="152" t="n">
        <v>0</v>
      </c>
      <c r="Z55" s="152" t="n">
        <v>0</v>
      </c>
    </row>
    <row r="56" customFormat="false" ht="24.75" hidden="false" customHeight="true" outlineLevel="0" collapsed="false">
      <c r="A56" s="150" t="str">
        <f aca="false">Interview!$B$16</f>
        <v>Управление</v>
      </c>
      <c r="B56" s="151" t="str">
        <f aca="false">Interview!$B$45</f>
        <v>Обучение и рекомендации</v>
      </c>
      <c r="C56" s="152" t="n">
        <f aca="false">Roadmap!Q36</f>
        <v>0</v>
      </c>
      <c r="D56" s="152" t="n">
        <f aca="false">Roadmap!P36</f>
        <v>0</v>
      </c>
      <c r="E56" s="152" t="n">
        <f aca="false">Roadmap!P37</f>
        <v>0</v>
      </c>
      <c r="F56" s="152" t="n">
        <f aca="false">Roadmap!P38</f>
        <v>0</v>
      </c>
      <c r="G56" s="153" t="n">
        <f aca="false">(((((IF((C56="0+"),0.5,0)+IF((C56=1),1,0))+IF((C56="1+"),1.5,0))+IF((C56=2),2,0))+IF((C56="2+"),2.5,0))+IF((C56=3),3,0))+IF((C56="3+"),3.5,0)</f>
        <v>0</v>
      </c>
      <c r="H56" s="154"/>
      <c r="I56" s="156" t="str">
        <f aca="false">A60</f>
        <v>Внедрение</v>
      </c>
      <c r="J56" s="152" t="n">
        <f aca="false">AVERAGE(C60:C62)</f>
        <v>0</v>
      </c>
      <c r="K56" s="134"/>
      <c r="L56" s="134"/>
      <c r="M56" s="134"/>
      <c r="N56" s="134"/>
      <c r="T56" s="150" t="str">
        <f aca="false">Interview!$B$16</f>
        <v>Управление</v>
      </c>
      <c r="U56" s="151" t="str">
        <f aca="false">Interview!$B$45</f>
        <v>Обучение и рекомендации</v>
      </c>
      <c r="V56" s="152" t="n">
        <f aca="false">C56</f>
        <v>0</v>
      </c>
      <c r="W56" s="152" t="n">
        <v>0</v>
      </c>
      <c r="X56" s="152" t="n">
        <v>0</v>
      </c>
      <c r="Y56" s="152" t="n">
        <v>0</v>
      </c>
      <c r="Z56" s="152" t="n">
        <v>0</v>
      </c>
    </row>
    <row r="57" customFormat="false" ht="24.75" hidden="false" customHeight="true" outlineLevel="0" collapsed="false">
      <c r="A57" s="155" t="str">
        <f aca="false">Interview!$B$59</f>
        <v>Проектирование</v>
      </c>
      <c r="B57" s="157" t="str">
        <f aca="false">Interview!$B$60</f>
        <v>Определение угроз</v>
      </c>
      <c r="C57" s="152" t="n">
        <f aca="false">Roadmap!Q46</f>
        <v>0</v>
      </c>
      <c r="D57" s="152" t="n">
        <f aca="false">Roadmap!P46</f>
        <v>0</v>
      </c>
      <c r="E57" s="152" t="n">
        <f aca="false">Roadmap!P47</f>
        <v>0</v>
      </c>
      <c r="F57" s="152" t="n">
        <f aca="false">Roadmap!P48</f>
        <v>0</v>
      </c>
      <c r="G57" s="153" t="n">
        <f aca="false">(((((IF((C57="0+"),0.5,0)+IF((C57=1),1,0))+IF((C57="1+"),1.5,0))+IF((C57=2),2,0))+IF((C57="2+"),2.5,0))+IF((C57=3),3,0))+IF((C57="3+"),3.5,0)</f>
        <v>0</v>
      </c>
      <c r="H57" s="154"/>
      <c r="I57" s="158" t="str">
        <f aca="false">A63</f>
        <v>Верификация</v>
      </c>
      <c r="J57" s="152" t="n">
        <f aca="false">AVERAGE(C63:C65)</f>
        <v>0</v>
      </c>
      <c r="K57" s="134"/>
      <c r="L57" s="134"/>
      <c r="M57" s="134"/>
      <c r="N57" s="134"/>
      <c r="T57" s="155" t="str">
        <f aca="false">Interview!$B$59</f>
        <v>Проектирование</v>
      </c>
      <c r="U57" s="157" t="str">
        <f aca="false">Interview!$B$60</f>
        <v>Определение угроз</v>
      </c>
      <c r="V57" s="152" t="n">
        <v>0</v>
      </c>
      <c r="W57" s="152" t="n">
        <f aca="false">C57</f>
        <v>0</v>
      </c>
      <c r="X57" s="152" t="n">
        <v>0</v>
      </c>
      <c r="Y57" s="152" t="n">
        <v>0</v>
      </c>
      <c r="Z57" s="152" t="n">
        <v>0</v>
      </c>
    </row>
    <row r="58" customFormat="false" ht="24.75" hidden="false" customHeight="true" outlineLevel="0" collapsed="false">
      <c r="A58" s="155" t="str">
        <f aca="false">Interview!$B$59</f>
        <v>Проектирование</v>
      </c>
      <c r="B58" s="157" t="str">
        <f aca="false">Interview!$B$74</f>
        <v>Требования безопасности</v>
      </c>
      <c r="C58" s="152" t="n">
        <f aca="false">Roadmap!Q55</f>
        <v>0</v>
      </c>
      <c r="D58" s="152" t="n">
        <f aca="false">Roadmap!P55</f>
        <v>0</v>
      </c>
      <c r="E58" s="152" t="n">
        <f aca="false">Roadmap!P56</f>
        <v>0</v>
      </c>
      <c r="F58" s="152" t="n">
        <f aca="false">Roadmap!P57</f>
        <v>0</v>
      </c>
      <c r="G58" s="153" t="n">
        <f aca="false">(((((IF((C58="0+"),0.5,0)+IF((C58=1),1,0))+IF((C58="1+"),1.5,0))+IF((C58=2),2,0))+IF((C58="2+"),2.5,0))+IF((C58=3),3,0))+IF((C58="3+"),3.5,0)</f>
        <v>0</v>
      </c>
      <c r="H58" s="154"/>
      <c r="I58" s="159" t="str">
        <f aca="false">A66</f>
        <v>Эксплуатация</v>
      </c>
      <c r="J58" s="152" t="n">
        <f aca="false">AVERAGE(C66:C68)</f>
        <v>0</v>
      </c>
      <c r="K58" s="134"/>
      <c r="L58" s="134"/>
      <c r="M58" s="134"/>
      <c r="N58" s="134"/>
      <c r="T58" s="155" t="str">
        <f aca="false">Interview!$B$59</f>
        <v>Проектирование</v>
      </c>
      <c r="U58" s="157" t="str">
        <f aca="false">Interview!$B$74</f>
        <v>Требования безопасности</v>
      </c>
      <c r="V58" s="152" t="n">
        <v>0</v>
      </c>
      <c r="W58" s="152" t="n">
        <f aca="false">C58</f>
        <v>0</v>
      </c>
      <c r="X58" s="152" t="n">
        <v>0</v>
      </c>
      <c r="Y58" s="152" t="n">
        <v>0</v>
      </c>
      <c r="Z58" s="152" t="n">
        <v>0</v>
      </c>
    </row>
    <row r="59" customFormat="false" ht="24.75" hidden="false" customHeight="true" outlineLevel="0" collapsed="false">
      <c r="A59" s="155" t="str">
        <f aca="false">Interview!$B$59</f>
        <v>Проектирование</v>
      </c>
      <c r="B59" s="157" t="str">
        <f aca="false">Interview!$B$88</f>
        <v>Безопасная архитектура</v>
      </c>
      <c r="C59" s="152" t="n">
        <f aca="false">Roadmap!Q64</f>
        <v>0</v>
      </c>
      <c r="D59" s="152" t="n">
        <f aca="false">Roadmap!P64</f>
        <v>0</v>
      </c>
      <c r="E59" s="152" t="n">
        <f aca="false">Roadmap!P65</f>
        <v>0</v>
      </c>
      <c r="F59" s="152" t="n">
        <f aca="false">Roadmap!P66</f>
        <v>0</v>
      </c>
      <c r="G59" s="153" t="n">
        <f aca="false">(((((IF((C59="0+"),0.5,0)+IF((C59=1),1,0))+IF((C59="1+"),1.5,0))+IF((C59=2),2,0))+IF((C59="2+"),2.5,0))+IF((C59=3),3,0))+IF((C59="3+"),3.5,0)</f>
        <v>0</v>
      </c>
      <c r="H59" s="154"/>
      <c r="I59" s="160" t="s">
        <v>158</v>
      </c>
      <c r="J59" s="152" t="n">
        <f aca="false">AVERAGE(J54:J58)</f>
        <v>0</v>
      </c>
      <c r="K59" s="134"/>
      <c r="L59" s="134"/>
      <c r="M59" s="134"/>
      <c r="N59" s="134"/>
      <c r="T59" s="155" t="str">
        <f aca="false">Interview!$B$59</f>
        <v>Проектирование</v>
      </c>
      <c r="U59" s="157" t="str">
        <f aca="false">Interview!$B$88</f>
        <v>Безопасная архитектура</v>
      </c>
      <c r="V59" s="152" t="n">
        <v>0</v>
      </c>
      <c r="W59" s="152" t="n">
        <f aca="false">C59</f>
        <v>0</v>
      </c>
      <c r="X59" s="152" t="n">
        <v>0</v>
      </c>
      <c r="Y59" s="152" t="n">
        <v>0</v>
      </c>
      <c r="Z59" s="152" t="n">
        <v>0</v>
      </c>
    </row>
    <row r="60" customFormat="false" ht="24.75" hidden="false" customHeight="true" outlineLevel="0" collapsed="false">
      <c r="A60" s="156" t="str">
        <f aca="false">Interview!$B$102</f>
        <v>Внедрение</v>
      </c>
      <c r="B60" s="161" t="str">
        <f aca="false">Interview!$B$103</f>
        <v>Безопасная сборка</v>
      </c>
      <c r="C60" s="152" t="n">
        <f aca="false">Roadmap!Q74</f>
        <v>0</v>
      </c>
      <c r="D60" s="152" t="n">
        <f aca="false">Roadmap!P74</f>
        <v>0</v>
      </c>
      <c r="E60" s="152" t="n">
        <f aca="false">Roadmap!P75</f>
        <v>0</v>
      </c>
      <c r="F60" s="152" t="n">
        <f aca="false">Roadmap!P76</f>
        <v>0</v>
      </c>
      <c r="G60" s="153"/>
      <c r="H60" s="154"/>
      <c r="I60" s="134"/>
      <c r="J60" s="134"/>
      <c r="K60" s="134"/>
      <c r="L60" s="134"/>
      <c r="M60" s="134"/>
      <c r="N60" s="134"/>
      <c r="T60" s="156" t="str">
        <f aca="false">Interview!$B$102</f>
        <v>Внедрение</v>
      </c>
      <c r="U60" s="161" t="str">
        <f aca="false">Interview!$B$103</f>
        <v>Безопасная сборка</v>
      </c>
      <c r="V60" s="152" t="n">
        <v>0</v>
      </c>
      <c r="W60" s="152" t="n">
        <v>0</v>
      </c>
      <c r="X60" s="152" t="n">
        <f aca="false">C60</f>
        <v>0</v>
      </c>
      <c r="Y60" s="152" t="n">
        <v>0</v>
      </c>
      <c r="Z60" s="152" t="n">
        <v>0</v>
      </c>
    </row>
    <row r="61" customFormat="false" ht="24.75" hidden="false" customHeight="true" outlineLevel="0" collapsed="false">
      <c r="A61" s="156" t="str">
        <f aca="false">Interview!$B$102</f>
        <v>Внедрение</v>
      </c>
      <c r="B61" s="161" t="str">
        <f aca="false">Interview!$B$117</f>
        <v>Безопасное развёртывание</v>
      </c>
      <c r="C61" s="152" t="n">
        <f aca="false">Roadmap!Q83</f>
        <v>0</v>
      </c>
      <c r="D61" s="152" t="n">
        <f aca="false">Roadmap!P83</f>
        <v>0</v>
      </c>
      <c r="E61" s="152" t="n">
        <f aca="false">Roadmap!P84</f>
        <v>0</v>
      </c>
      <c r="F61" s="152" t="n">
        <f aca="false">Roadmap!P85</f>
        <v>0</v>
      </c>
      <c r="G61" s="153"/>
      <c r="H61" s="154"/>
      <c r="I61" s="134"/>
      <c r="J61" s="134"/>
      <c r="K61" s="134"/>
      <c r="L61" s="134"/>
      <c r="M61" s="134"/>
      <c r="N61" s="134"/>
      <c r="T61" s="156" t="str">
        <f aca="false">Interview!$B$102</f>
        <v>Внедрение</v>
      </c>
      <c r="U61" s="161" t="str">
        <f aca="false">Interview!$B$117</f>
        <v>Безопасное развёртывание</v>
      </c>
      <c r="V61" s="152" t="n">
        <v>0</v>
      </c>
      <c r="W61" s="152" t="n">
        <v>0</v>
      </c>
      <c r="X61" s="152" t="n">
        <f aca="false">C61</f>
        <v>0</v>
      </c>
      <c r="Y61" s="152" t="n">
        <v>0</v>
      </c>
      <c r="Z61" s="152" t="n">
        <v>0</v>
      </c>
    </row>
    <row r="62" customFormat="false" ht="24.75" hidden="false" customHeight="true" outlineLevel="0" collapsed="false">
      <c r="A62" s="156" t="str">
        <f aca="false">Interview!$B$102</f>
        <v>Внедрение</v>
      </c>
      <c r="B62" s="161" t="str">
        <f aca="false">Interview!$B$131</f>
        <v>Управление дефектами</v>
      </c>
      <c r="C62" s="152" t="n">
        <f aca="false">Roadmap!Q92</f>
        <v>0</v>
      </c>
      <c r="D62" s="152" t="n">
        <f aca="false">Roadmap!P92</f>
        <v>0</v>
      </c>
      <c r="E62" s="152" t="n">
        <f aca="false">Roadmap!P93</f>
        <v>0</v>
      </c>
      <c r="F62" s="152" t="n">
        <f aca="false">Roadmap!P94</f>
        <v>0</v>
      </c>
      <c r="G62" s="153"/>
      <c r="H62" s="154"/>
      <c r="I62" s="134"/>
      <c r="J62" s="134"/>
      <c r="K62" s="134"/>
      <c r="L62" s="134"/>
      <c r="M62" s="134"/>
      <c r="N62" s="134"/>
      <c r="T62" s="156" t="str">
        <f aca="false">Interview!$B$102</f>
        <v>Внедрение</v>
      </c>
      <c r="U62" s="161" t="str">
        <f aca="false">Interview!$B$131</f>
        <v>Управление дефектами</v>
      </c>
      <c r="V62" s="152" t="n">
        <v>0</v>
      </c>
      <c r="W62" s="152" t="n">
        <v>0</v>
      </c>
      <c r="X62" s="152" t="n">
        <f aca="false">C62</f>
        <v>0</v>
      </c>
      <c r="Y62" s="152" t="n">
        <v>0</v>
      </c>
      <c r="Z62" s="152" t="n">
        <v>0</v>
      </c>
    </row>
    <row r="63" customFormat="false" ht="24.75" hidden="false" customHeight="true" outlineLevel="0" collapsed="false">
      <c r="A63" s="158" t="str">
        <f aca="false">Interview!$B$145</f>
        <v>Верификация</v>
      </c>
      <c r="B63" s="163" t="str">
        <f aca="false">Interview!$B$146</f>
        <v>Анализ архитектуры</v>
      </c>
      <c r="C63" s="152" t="n">
        <f aca="false">Roadmap!Q102</f>
        <v>0</v>
      </c>
      <c r="D63" s="152" t="n">
        <f aca="false">Roadmap!P102</f>
        <v>0</v>
      </c>
      <c r="E63" s="152" t="n">
        <f aca="false">Roadmap!P103</f>
        <v>0</v>
      </c>
      <c r="F63" s="152" t="n">
        <f aca="false">Roadmap!P104</f>
        <v>0</v>
      </c>
      <c r="G63" s="153" t="n">
        <f aca="false">(((((IF((C63="0+"),0.5,0)+IF((C63=1),1,0))+IF((C63="1+"),1.5,0))+IF((C63=2),2,0))+IF((C63="2+"),2.5,0))+IF((C63=3),3,0))+IF((C63="3+"),3.5,0)</f>
        <v>0</v>
      </c>
      <c r="H63" s="154"/>
      <c r="I63" s="134"/>
      <c r="J63" s="134"/>
      <c r="K63" s="134"/>
      <c r="L63" s="134"/>
      <c r="M63" s="134"/>
      <c r="N63" s="134"/>
      <c r="T63" s="158" t="str">
        <f aca="false">Interview!$B$145</f>
        <v>Верификация</v>
      </c>
      <c r="U63" s="163" t="str">
        <f aca="false">Interview!$B$146</f>
        <v>Анализ архитектуры</v>
      </c>
      <c r="V63" s="152" t="n">
        <v>0</v>
      </c>
      <c r="W63" s="152" t="n">
        <v>0</v>
      </c>
      <c r="X63" s="152" t="n">
        <v>0</v>
      </c>
      <c r="Y63" s="152" t="n">
        <f aca="false">C63</f>
        <v>0</v>
      </c>
      <c r="Z63" s="152" t="n">
        <v>0</v>
      </c>
    </row>
    <row r="64" customFormat="false" ht="24.75" hidden="false" customHeight="true" outlineLevel="0" collapsed="false">
      <c r="A64" s="158" t="str">
        <f aca="false">Interview!$B$145</f>
        <v>Верификация</v>
      </c>
      <c r="B64" s="163" t="str">
        <f aca="false">Interview!$B$160</f>
        <v>Тестирование на основе требований</v>
      </c>
      <c r="C64" s="152" t="n">
        <f aca="false">Roadmap!Q111</f>
        <v>0</v>
      </c>
      <c r="D64" s="152" t="n">
        <f aca="false">Roadmap!P111</f>
        <v>0</v>
      </c>
      <c r="E64" s="152" t="n">
        <f aca="false">Roadmap!P112</f>
        <v>0</v>
      </c>
      <c r="F64" s="152" t="n">
        <f aca="false">Roadmap!P113</f>
        <v>0</v>
      </c>
      <c r="G64" s="153" t="n">
        <f aca="false">(((((IF((C64="0+"),0.5,0)+IF((C64=1),1,0))+IF((C64="1+"),1.5,0))+IF((C64=2),2,0))+IF((C64="2+"),2.5,0))+IF((C64=3),3,0))+IF((C64="3+"),3.5,0)</f>
        <v>0</v>
      </c>
      <c r="H64" s="154"/>
      <c r="I64" s="134"/>
      <c r="J64" s="134"/>
      <c r="K64" s="134"/>
      <c r="L64" s="134"/>
      <c r="M64" s="134"/>
      <c r="N64" s="134"/>
      <c r="T64" s="158" t="str">
        <f aca="false">Interview!$B$145</f>
        <v>Верификация</v>
      </c>
      <c r="U64" s="163" t="str">
        <f aca="false">Interview!$B$160</f>
        <v>Тестирование на основе требований</v>
      </c>
      <c r="V64" s="152" t="n">
        <v>0</v>
      </c>
      <c r="W64" s="152" t="n">
        <v>0</v>
      </c>
      <c r="X64" s="152" t="n">
        <v>0</v>
      </c>
      <c r="Y64" s="152" t="n">
        <f aca="false">C64</f>
        <v>0</v>
      </c>
      <c r="Z64" s="152" t="n">
        <v>0</v>
      </c>
    </row>
    <row r="65" customFormat="false" ht="24.75" hidden="false" customHeight="true" outlineLevel="0" collapsed="false">
      <c r="A65" s="158" t="str">
        <f aca="false">Interview!$B$145</f>
        <v>Верификация</v>
      </c>
      <c r="B65" s="163" t="str">
        <f aca="false">Interview!$B$174</f>
        <v>Оценка защищённости</v>
      </c>
      <c r="C65" s="152" t="n">
        <f aca="false">Roadmap!Q120</f>
        <v>0</v>
      </c>
      <c r="D65" s="152" t="n">
        <f aca="false">Roadmap!P120</f>
        <v>0</v>
      </c>
      <c r="E65" s="152" t="n">
        <f aca="false">Roadmap!P121</f>
        <v>0</v>
      </c>
      <c r="F65" s="152" t="n">
        <f aca="false">Roadmap!P122</f>
        <v>0</v>
      </c>
      <c r="G65" s="153" t="n">
        <f aca="false">(((((IF((C65="0+"),0.5,0)+IF((C65=1),1,0))+IF((C65="1+"),1.5,0))+IF((C65=2),2,0))+IF((C65="2+"),2.5,0))+IF((C65=3),3,0))+IF((C65="3+"),3.5,0)</f>
        <v>0</v>
      </c>
      <c r="H65" s="154"/>
      <c r="I65" s="134"/>
      <c r="J65" s="134"/>
      <c r="K65" s="134"/>
      <c r="L65" s="134"/>
      <c r="M65" s="134"/>
      <c r="N65" s="134"/>
      <c r="T65" s="158" t="str">
        <f aca="false">Interview!$B$145</f>
        <v>Верификация</v>
      </c>
      <c r="U65" s="163" t="str">
        <f aca="false">Interview!$B$174</f>
        <v>Оценка защищённости</v>
      </c>
      <c r="V65" s="152" t="n">
        <v>0</v>
      </c>
      <c r="W65" s="152" t="n">
        <v>0</v>
      </c>
      <c r="X65" s="152" t="n">
        <v>0</v>
      </c>
      <c r="Y65" s="152" t="n">
        <f aca="false">C65</f>
        <v>0</v>
      </c>
      <c r="Z65" s="152" t="n">
        <v>0</v>
      </c>
    </row>
    <row r="66" customFormat="false" ht="24.75" hidden="false" customHeight="true" outlineLevel="0" collapsed="false">
      <c r="A66" s="159" t="str">
        <f aca="false">Interview!$B$188</f>
        <v>Эксплуатация</v>
      </c>
      <c r="B66" s="164" t="str">
        <f aca="false">Interview!$B$189</f>
        <v>Управление инцидентами</v>
      </c>
      <c r="C66" s="152" t="n">
        <f aca="false">Roadmap!Q130</f>
        <v>0</v>
      </c>
      <c r="D66" s="152" t="n">
        <f aca="false">Roadmap!P130</f>
        <v>0</v>
      </c>
      <c r="E66" s="152" t="n">
        <f aca="false">Roadmap!P131</f>
        <v>0</v>
      </c>
      <c r="F66" s="152" t="n">
        <f aca="false">Roadmap!P132</f>
        <v>0</v>
      </c>
      <c r="G66" s="153" t="n">
        <f aca="false">(((((IF((C66="0+"),0.5,0)+IF((C66=1),1,0))+IF((C66="1+"),1.5,0))+IF((C66=2),2,0))+IF((C66="2+"),2.5,0))+IF((C66=3),3,0))+IF((C66="3+"),3.5,0)</f>
        <v>0</v>
      </c>
      <c r="H66" s="154"/>
      <c r="I66" s="134"/>
      <c r="J66" s="134"/>
      <c r="K66" s="134"/>
      <c r="L66" s="134"/>
      <c r="M66" s="134"/>
      <c r="N66" s="134"/>
      <c r="T66" s="159" t="str">
        <f aca="false">Interview!$B$188</f>
        <v>Эксплуатация</v>
      </c>
      <c r="U66" s="164" t="str">
        <f aca="false">Interview!$B$189</f>
        <v>Управление инцидентами</v>
      </c>
      <c r="V66" s="152" t="n">
        <v>0</v>
      </c>
      <c r="W66" s="152" t="n">
        <v>0</v>
      </c>
      <c r="X66" s="152" t="n">
        <v>0</v>
      </c>
      <c r="Y66" s="152" t="n">
        <v>0</v>
      </c>
      <c r="Z66" s="152" t="n">
        <f aca="false">C66</f>
        <v>0</v>
      </c>
    </row>
    <row r="67" customFormat="false" ht="24.75" hidden="false" customHeight="true" outlineLevel="0" collapsed="false">
      <c r="A67" s="159" t="str">
        <f aca="false">Interview!$B$188</f>
        <v>Эксплуатация</v>
      </c>
      <c r="B67" s="164" t="str">
        <f aca="false">Interview!$B$203</f>
        <v>Управление средой</v>
      </c>
      <c r="C67" s="152" t="n">
        <f aca="false">Roadmap!Q139</f>
        <v>0</v>
      </c>
      <c r="D67" s="152" t="n">
        <f aca="false">Roadmap!P139</f>
        <v>0</v>
      </c>
      <c r="E67" s="152" t="n">
        <f aca="false">Roadmap!P140</f>
        <v>0</v>
      </c>
      <c r="F67" s="152" t="n">
        <f aca="false">Roadmap!P141</f>
        <v>0</v>
      </c>
      <c r="G67" s="153" t="n">
        <f aca="false">(((((IF((C67="0+"),0.5,0)+IF((C67=1),1,0))+IF((C67="1+"),1.5,0))+IF((C67=2),2,0))+IF((C67="2+"),2.5,0))+IF((C67=3),3,0))+IF((C67="3+"),3.5,0)</f>
        <v>0</v>
      </c>
      <c r="H67" s="154"/>
      <c r="I67" s="134"/>
      <c r="J67" s="134"/>
      <c r="K67" s="134"/>
      <c r="L67" s="134"/>
      <c r="M67" s="134"/>
      <c r="N67" s="134"/>
      <c r="T67" s="159" t="str">
        <f aca="false">Interview!$B$188</f>
        <v>Эксплуатация</v>
      </c>
      <c r="U67" s="164" t="str">
        <f aca="false">Interview!$B$203</f>
        <v>Управление средой</v>
      </c>
      <c r="V67" s="152" t="n">
        <v>0</v>
      </c>
      <c r="W67" s="152" t="n">
        <v>0</v>
      </c>
      <c r="X67" s="152" t="n">
        <v>0</v>
      </c>
      <c r="Y67" s="152" t="n">
        <v>0</v>
      </c>
      <c r="Z67" s="152" t="n">
        <f aca="false">C67</f>
        <v>0</v>
      </c>
    </row>
    <row r="68" customFormat="false" ht="24.75" hidden="false" customHeight="true" outlineLevel="0" collapsed="false">
      <c r="A68" s="159" t="str">
        <f aca="false">Interview!$B$188</f>
        <v>Эксплуатация</v>
      </c>
      <c r="B68" s="164" t="str">
        <f aca="false">Interview!$B$217</f>
        <v>Управление эксплуатацией</v>
      </c>
      <c r="C68" s="152" t="n">
        <f aca="false">Roadmap!Q148</f>
        <v>0</v>
      </c>
      <c r="D68" s="152" t="n">
        <f aca="false">Roadmap!P148</f>
        <v>0</v>
      </c>
      <c r="E68" s="152" t="n">
        <f aca="false">Roadmap!P149</f>
        <v>0</v>
      </c>
      <c r="F68" s="152" t="n">
        <f aca="false">Roadmap!P150</f>
        <v>0</v>
      </c>
      <c r="G68" s="153" t="n">
        <f aca="false">(((((IF((C68="0+"),0.5,0)+IF((C68=1),1,0))+IF((C68="1+"),1.5,0))+IF((C68=2),2,0))+IF((C68="2+"),2.5,0))+IF((C68=3),3,0))+IF((C68="3+"),3.5,0)</f>
        <v>0</v>
      </c>
      <c r="H68" s="154"/>
      <c r="I68" s="134"/>
      <c r="J68" s="134"/>
      <c r="K68" s="134"/>
      <c r="L68" s="134"/>
      <c r="M68" s="134"/>
      <c r="N68" s="134"/>
      <c r="T68" s="159" t="str">
        <f aca="false">Interview!$B$188</f>
        <v>Эксплуатация</v>
      </c>
      <c r="U68" s="164" t="str">
        <f aca="false">Interview!$B$217</f>
        <v>Управление эксплуатацией</v>
      </c>
      <c r="V68" s="152" t="n">
        <v>0</v>
      </c>
      <c r="W68" s="152" t="n">
        <v>0</v>
      </c>
      <c r="X68" s="152" t="n">
        <v>0</v>
      </c>
      <c r="Y68" s="152" t="n">
        <v>0</v>
      </c>
      <c r="Z68" s="152" t="n">
        <f aca="false">C68</f>
        <v>0</v>
      </c>
    </row>
    <row r="69" customFormat="false" ht="12.75" hidden="false" customHeight="true" outlineLevel="0" collapsed="false">
      <c r="K69" s="134"/>
    </row>
    <row r="70" customFormat="false" ht="24.75" hidden="false" customHeight="true" outlineLevel="0" collapsed="false">
      <c r="A70" s="143" t="s">
        <v>161</v>
      </c>
      <c r="B70" s="143"/>
      <c r="C70" s="143"/>
      <c r="D70" s="143"/>
      <c r="E70" s="143"/>
      <c r="F70" s="143"/>
      <c r="G70" s="143"/>
      <c r="H70" s="143"/>
      <c r="I70" s="143"/>
      <c r="J70" s="143"/>
      <c r="K70" s="134"/>
      <c r="L70" s="143" t="s">
        <v>161</v>
      </c>
      <c r="M70" s="143"/>
      <c r="N70" s="143"/>
      <c r="O70" s="143"/>
      <c r="P70" s="143"/>
      <c r="Q70" s="143"/>
      <c r="R70" s="143"/>
      <c r="T70" s="144" t="s">
        <v>161</v>
      </c>
      <c r="U70" s="144"/>
      <c r="V70" s="144"/>
      <c r="W70" s="144"/>
      <c r="X70" s="144"/>
      <c r="Y70" s="144"/>
      <c r="Z70" s="144"/>
    </row>
    <row r="71" customFormat="false" ht="12" hidden="false" customHeight="true" outlineLevel="0" collapsed="false">
      <c r="A71" s="135"/>
      <c r="B71" s="135"/>
      <c r="C71" s="135"/>
      <c r="D71" s="145" t="s">
        <v>40</v>
      </c>
      <c r="E71" s="145"/>
      <c r="F71" s="145"/>
      <c r="G71" s="134"/>
      <c r="H71" s="134"/>
      <c r="I71" s="134"/>
      <c r="J71" s="134"/>
      <c r="K71" s="134"/>
      <c r="L71" s="134"/>
      <c r="M71" s="134"/>
      <c r="N71" s="134"/>
    </row>
    <row r="72" customFormat="false" ht="24.75" hidden="false" customHeight="true" outlineLevel="0" collapsed="false">
      <c r="A72" s="146" t="s">
        <v>155</v>
      </c>
      <c r="B72" s="146" t="s">
        <v>156</v>
      </c>
      <c r="C72" s="146" t="s">
        <v>44</v>
      </c>
      <c r="D72" s="147" t="n">
        <v>1</v>
      </c>
      <c r="E72" s="147" t="n">
        <v>2</v>
      </c>
      <c r="F72" s="147" t="n">
        <v>3</v>
      </c>
      <c r="G72" s="148" t="s">
        <v>157</v>
      </c>
      <c r="H72" s="149"/>
      <c r="I72" s="146" t="s">
        <v>155</v>
      </c>
      <c r="J72" s="146" t="s">
        <v>44</v>
      </c>
      <c r="K72" s="134"/>
      <c r="L72" s="134"/>
      <c r="M72" s="134"/>
      <c r="N72" s="134"/>
      <c r="V72" s="132" t="str">
        <f aca="false">T73</f>
        <v>Управление</v>
      </c>
      <c r="W72" s="132" t="str">
        <f aca="false">T76</f>
        <v>Проектирование</v>
      </c>
      <c r="X72" s="132" t="str">
        <f aca="false">T79</f>
        <v>Внедрение</v>
      </c>
      <c r="Y72" s="132" t="str">
        <f aca="false">T82</f>
        <v>Верификация</v>
      </c>
      <c r="Z72" s="132" t="str">
        <f aca="false">T85</f>
        <v>Эксплуатация</v>
      </c>
    </row>
    <row r="73" customFormat="false" ht="24.75" hidden="false" customHeight="true" outlineLevel="0" collapsed="false">
      <c r="A73" s="150" t="str">
        <f aca="false">Interview!$B$16</f>
        <v>Управление</v>
      </c>
      <c r="B73" s="151" t="str">
        <f aca="false">Interview!$D$17</f>
        <v>Стратегия и показатели</v>
      </c>
      <c r="C73" s="152" t="n">
        <f aca="false">Roadmap!U18</f>
        <v>0</v>
      </c>
      <c r="D73" s="152" t="n">
        <f aca="false">Roadmap!T18</f>
        <v>0</v>
      </c>
      <c r="E73" s="152" t="n">
        <f aca="false">Roadmap!T19</f>
        <v>0</v>
      </c>
      <c r="F73" s="152" t="n">
        <f aca="false">Roadmap!T20</f>
        <v>0</v>
      </c>
      <c r="G73" s="153" t="n">
        <f aca="false">(((((IF((C73="0+"),0.5,0)+IF((C73=1),1,0))+IF((C73="1+"),1.5,0))+IF((C73=2),2,0))+IF((C73="2+"),2.5,0))+IF((C73=3),3,0))+IF((C73="3+"),3.5,0)</f>
        <v>0</v>
      </c>
      <c r="H73" s="154"/>
      <c r="I73" s="150" t="str">
        <f aca="false">A73</f>
        <v>Управление</v>
      </c>
      <c r="J73" s="152" t="n">
        <f aca="false">AVERAGE(C73:C75)</f>
        <v>0</v>
      </c>
      <c r="K73" s="134"/>
      <c r="L73" s="134"/>
      <c r="M73" s="134"/>
      <c r="N73" s="134"/>
      <c r="T73" s="150" t="str">
        <f aca="false">Interview!$B$16</f>
        <v>Управление</v>
      </c>
      <c r="U73" s="151" t="str">
        <f aca="false">Interview!$D$17</f>
        <v>Стратегия и показатели</v>
      </c>
      <c r="V73" s="152" t="n">
        <f aca="false">C73</f>
        <v>0</v>
      </c>
      <c r="W73" s="152" t="n">
        <v>0</v>
      </c>
      <c r="X73" s="152" t="n">
        <v>0</v>
      </c>
      <c r="Y73" s="152" t="n">
        <v>0</v>
      </c>
      <c r="Z73" s="152" t="n">
        <v>0</v>
      </c>
    </row>
    <row r="74" customFormat="false" ht="24.75" hidden="false" customHeight="true" outlineLevel="0" collapsed="false">
      <c r="A74" s="150" t="str">
        <f aca="false">Interview!$B$16</f>
        <v>Управление</v>
      </c>
      <c r="B74" s="151" t="str">
        <f aca="false">Interview!$B$31</f>
        <v>Политики и соответствие требованиям</v>
      </c>
      <c r="C74" s="152" t="n">
        <f aca="false">Roadmap!U27</f>
        <v>0</v>
      </c>
      <c r="D74" s="152" t="n">
        <f aca="false">Roadmap!T27</f>
        <v>0</v>
      </c>
      <c r="E74" s="152" t="n">
        <f aca="false">Roadmap!T28</f>
        <v>0</v>
      </c>
      <c r="F74" s="152" t="n">
        <f aca="false">Roadmap!T29</f>
        <v>0</v>
      </c>
      <c r="G74" s="153" t="n">
        <f aca="false">(((((IF((C74="0+"),0.5,0)+IF((C74=1),1,0))+IF((C74="1+"),1.5,0))+IF((C74=2),2,0))+IF((C74="2+"),2.5,0))+IF((C74=3),3,0))+IF((C74="3+"),3.5,0)</f>
        <v>0</v>
      </c>
      <c r="H74" s="154"/>
      <c r="I74" s="155" t="str">
        <f aca="false">A76</f>
        <v>Проектирование</v>
      </c>
      <c r="J74" s="152" t="n">
        <f aca="false">AVERAGE(C76:C78)</f>
        <v>0</v>
      </c>
      <c r="K74" s="134"/>
      <c r="L74" s="134"/>
      <c r="M74" s="134"/>
      <c r="N74" s="134"/>
      <c r="T74" s="150" t="str">
        <f aca="false">Interview!$B$16</f>
        <v>Управление</v>
      </c>
      <c r="U74" s="151" t="str">
        <f aca="false">Interview!$B$31</f>
        <v>Политики и соответствие требованиям</v>
      </c>
      <c r="V74" s="152" t="n">
        <f aca="false">C74</f>
        <v>0</v>
      </c>
      <c r="W74" s="152" t="n">
        <v>0</v>
      </c>
      <c r="X74" s="152" t="n">
        <v>0</v>
      </c>
      <c r="Y74" s="152" t="n">
        <v>0</v>
      </c>
      <c r="Z74" s="152" t="n">
        <v>0</v>
      </c>
    </row>
    <row r="75" customFormat="false" ht="24.75" hidden="false" customHeight="true" outlineLevel="0" collapsed="false">
      <c r="A75" s="150" t="str">
        <f aca="false">Interview!$B$16</f>
        <v>Управление</v>
      </c>
      <c r="B75" s="151" t="str">
        <f aca="false">Interview!$B$45</f>
        <v>Обучение и рекомендации</v>
      </c>
      <c r="C75" s="152" t="n">
        <f aca="false">Roadmap!U36</f>
        <v>0</v>
      </c>
      <c r="D75" s="152" t="n">
        <f aca="false">Roadmap!T36</f>
        <v>0</v>
      </c>
      <c r="E75" s="152" t="n">
        <f aca="false">Roadmap!T37</f>
        <v>0</v>
      </c>
      <c r="F75" s="152" t="n">
        <f aca="false">Roadmap!T38</f>
        <v>0</v>
      </c>
      <c r="G75" s="153" t="n">
        <f aca="false">(((((IF((C75="0+"),0.5,0)+IF((C75=1),1,0))+IF((C75="1+"),1.5,0))+IF((C75=2),2,0))+IF((C75="2+"),2.5,0))+IF((C75=3),3,0))+IF((C75="3+"),3.5,0)</f>
        <v>0</v>
      </c>
      <c r="H75" s="154"/>
      <c r="I75" s="156" t="str">
        <f aca="false">A79</f>
        <v>Внедрение</v>
      </c>
      <c r="J75" s="152" t="n">
        <f aca="false">AVERAGE(C79:C81)</f>
        <v>0</v>
      </c>
      <c r="K75" s="134"/>
      <c r="L75" s="134"/>
      <c r="M75" s="134"/>
      <c r="N75" s="134"/>
      <c r="T75" s="150" t="str">
        <f aca="false">Interview!$B$16</f>
        <v>Управление</v>
      </c>
      <c r="U75" s="151" t="str">
        <f aca="false">Interview!$B$45</f>
        <v>Обучение и рекомендации</v>
      </c>
      <c r="V75" s="152" t="n">
        <f aca="false">C75</f>
        <v>0</v>
      </c>
      <c r="W75" s="152" t="n">
        <v>0</v>
      </c>
      <c r="X75" s="152" t="n">
        <v>0</v>
      </c>
      <c r="Y75" s="152" t="n">
        <v>0</v>
      </c>
      <c r="Z75" s="152" t="n">
        <v>0</v>
      </c>
    </row>
    <row r="76" customFormat="false" ht="24.75" hidden="false" customHeight="true" outlineLevel="0" collapsed="false">
      <c r="A76" s="155" t="str">
        <f aca="false">Interview!$B$59</f>
        <v>Проектирование</v>
      </c>
      <c r="B76" s="157" t="str">
        <f aca="false">Interview!$B$60</f>
        <v>Определение угроз</v>
      </c>
      <c r="C76" s="152" t="n">
        <f aca="false">Roadmap!U46</f>
        <v>0</v>
      </c>
      <c r="D76" s="152" t="n">
        <f aca="false">Roadmap!T46</f>
        <v>0</v>
      </c>
      <c r="E76" s="152" t="n">
        <f aca="false">Roadmap!T47</f>
        <v>0</v>
      </c>
      <c r="F76" s="152" t="n">
        <f aca="false">Roadmap!T48</f>
        <v>0</v>
      </c>
      <c r="G76" s="153" t="n">
        <f aca="false">(((((IF((C76="0+"),0.5,0)+IF((C76=1),1,0))+IF((C76="1+"),1.5,0))+IF((C76=2),2,0))+IF((C76="2+"),2.5,0))+IF((C76=3),3,0))+IF((C76="3+"),3.5,0)</f>
        <v>0</v>
      </c>
      <c r="H76" s="154"/>
      <c r="I76" s="158" t="str">
        <f aca="false">A82</f>
        <v>Верификация</v>
      </c>
      <c r="J76" s="152" t="n">
        <f aca="false">AVERAGE(C82:C84)</f>
        <v>0</v>
      </c>
      <c r="K76" s="134"/>
      <c r="L76" s="134"/>
      <c r="M76" s="134"/>
      <c r="N76" s="134"/>
      <c r="T76" s="155" t="str">
        <f aca="false">Interview!$B$59</f>
        <v>Проектирование</v>
      </c>
      <c r="U76" s="157" t="str">
        <f aca="false">Interview!$B$60</f>
        <v>Определение угроз</v>
      </c>
      <c r="V76" s="152" t="n">
        <v>0</v>
      </c>
      <c r="W76" s="152" t="n">
        <f aca="false">C76</f>
        <v>0</v>
      </c>
      <c r="X76" s="152" t="n">
        <v>0</v>
      </c>
      <c r="Y76" s="152" t="n">
        <v>0</v>
      </c>
      <c r="Z76" s="152" t="n">
        <v>0</v>
      </c>
    </row>
    <row r="77" customFormat="false" ht="24.75" hidden="false" customHeight="true" outlineLevel="0" collapsed="false">
      <c r="A77" s="155" t="str">
        <f aca="false">Interview!$B$59</f>
        <v>Проектирование</v>
      </c>
      <c r="B77" s="157" t="str">
        <f aca="false">Interview!$B$74</f>
        <v>Требования безопасности</v>
      </c>
      <c r="C77" s="152" t="n">
        <f aca="false">Roadmap!U55</f>
        <v>0</v>
      </c>
      <c r="D77" s="152" t="n">
        <f aca="false">Roadmap!T55</f>
        <v>0</v>
      </c>
      <c r="E77" s="152" t="n">
        <f aca="false">Roadmap!T56</f>
        <v>0</v>
      </c>
      <c r="F77" s="152" t="n">
        <f aca="false">Roadmap!T57</f>
        <v>0</v>
      </c>
      <c r="G77" s="153" t="n">
        <f aca="false">(((((IF((C77="0+"),0.5,0)+IF((C77=1),1,0))+IF((C77="1+"),1.5,0))+IF((C77=2),2,0))+IF((C77="2+"),2.5,0))+IF((C77=3),3,0))+IF((C77="3+"),3.5,0)</f>
        <v>0</v>
      </c>
      <c r="H77" s="154"/>
      <c r="I77" s="159" t="str">
        <f aca="false">A85</f>
        <v>Эксплуатация</v>
      </c>
      <c r="J77" s="152" t="n">
        <f aca="false">AVERAGE(C85:C87)</f>
        <v>0</v>
      </c>
      <c r="K77" s="134"/>
      <c r="L77" s="134"/>
      <c r="M77" s="134"/>
      <c r="N77" s="134"/>
      <c r="T77" s="155" t="str">
        <f aca="false">Interview!$B$59</f>
        <v>Проектирование</v>
      </c>
      <c r="U77" s="157" t="str">
        <f aca="false">Interview!$B$74</f>
        <v>Требования безопасности</v>
      </c>
      <c r="V77" s="152" t="n">
        <v>0</v>
      </c>
      <c r="W77" s="152" t="n">
        <f aca="false">C77</f>
        <v>0</v>
      </c>
      <c r="X77" s="152" t="n">
        <v>0</v>
      </c>
      <c r="Y77" s="152" t="n">
        <v>0</v>
      </c>
      <c r="Z77" s="152" t="n">
        <v>0</v>
      </c>
    </row>
    <row r="78" customFormat="false" ht="24.75" hidden="false" customHeight="true" outlineLevel="0" collapsed="false">
      <c r="A78" s="155" t="str">
        <f aca="false">Interview!$B$59</f>
        <v>Проектирование</v>
      </c>
      <c r="B78" s="157" t="str">
        <f aca="false">Interview!$B$88</f>
        <v>Безопасная архитектура</v>
      </c>
      <c r="C78" s="152" t="n">
        <f aca="false">Roadmap!U64</f>
        <v>0</v>
      </c>
      <c r="D78" s="152" t="n">
        <f aca="false">Roadmap!T64</f>
        <v>0</v>
      </c>
      <c r="E78" s="152" t="n">
        <f aca="false">Roadmap!T65</f>
        <v>0</v>
      </c>
      <c r="F78" s="152" t="n">
        <f aca="false">Roadmap!T66</f>
        <v>0</v>
      </c>
      <c r="G78" s="153" t="n">
        <f aca="false">(((((IF((C78="0+"),0.5,0)+IF((C78=1),1,0))+IF((C78="1+"),1.5,0))+IF((C78=2),2,0))+IF((C78="2+"),2.5,0))+IF((C78=3),3,0))+IF((C78="3+"),3.5,0)</f>
        <v>0</v>
      </c>
      <c r="H78" s="154"/>
      <c r="I78" s="160" t="s">
        <v>158</v>
      </c>
      <c r="J78" s="152" t="n">
        <f aca="false">AVERAGE(J73:J77)</f>
        <v>0</v>
      </c>
      <c r="K78" s="134"/>
      <c r="L78" s="134"/>
      <c r="M78" s="134"/>
      <c r="N78" s="134"/>
      <c r="T78" s="155" t="str">
        <f aca="false">Interview!$B$59</f>
        <v>Проектирование</v>
      </c>
      <c r="U78" s="157" t="str">
        <f aca="false">Interview!$B$88</f>
        <v>Безопасная архитектура</v>
      </c>
      <c r="V78" s="152" t="n">
        <v>0</v>
      </c>
      <c r="W78" s="152" t="n">
        <f aca="false">C78</f>
        <v>0</v>
      </c>
      <c r="X78" s="152" t="n">
        <v>0</v>
      </c>
      <c r="Y78" s="152" t="n">
        <v>0</v>
      </c>
      <c r="Z78" s="152" t="n">
        <v>0</v>
      </c>
    </row>
    <row r="79" customFormat="false" ht="24.75" hidden="false" customHeight="true" outlineLevel="0" collapsed="false">
      <c r="A79" s="156" t="str">
        <f aca="false">Interview!$B$102</f>
        <v>Внедрение</v>
      </c>
      <c r="B79" s="161" t="str">
        <f aca="false">Interview!$B$103</f>
        <v>Безопасная сборка</v>
      </c>
      <c r="C79" s="152" t="n">
        <f aca="false">Roadmap!U74</f>
        <v>0</v>
      </c>
      <c r="D79" s="152" t="n">
        <f aca="false">Roadmap!T74</f>
        <v>0</v>
      </c>
      <c r="E79" s="152" t="n">
        <f aca="false">Roadmap!T75</f>
        <v>0</v>
      </c>
      <c r="F79" s="152" t="n">
        <f aca="false">Roadmap!T76</f>
        <v>0</v>
      </c>
      <c r="G79" s="153"/>
      <c r="H79" s="154"/>
      <c r="I79" s="134"/>
      <c r="J79" s="134"/>
      <c r="K79" s="134"/>
      <c r="L79" s="134"/>
      <c r="M79" s="134"/>
      <c r="N79" s="134"/>
      <c r="T79" s="156" t="str">
        <f aca="false">Interview!$B$102</f>
        <v>Внедрение</v>
      </c>
      <c r="U79" s="161" t="str">
        <f aca="false">Interview!$B$103</f>
        <v>Безопасная сборка</v>
      </c>
      <c r="V79" s="152" t="n">
        <v>0</v>
      </c>
      <c r="W79" s="152" t="n">
        <v>0</v>
      </c>
      <c r="X79" s="152" t="n">
        <f aca="false">C79</f>
        <v>0</v>
      </c>
      <c r="Y79" s="152" t="n">
        <v>0</v>
      </c>
      <c r="Z79" s="152" t="n">
        <v>0</v>
      </c>
    </row>
    <row r="80" customFormat="false" ht="24.75" hidden="false" customHeight="true" outlineLevel="0" collapsed="false">
      <c r="A80" s="156" t="str">
        <f aca="false">Interview!$B$102</f>
        <v>Внедрение</v>
      </c>
      <c r="B80" s="161" t="str">
        <f aca="false">Interview!$B$117</f>
        <v>Безопасное развёртывание</v>
      </c>
      <c r="C80" s="152" t="n">
        <f aca="false">Roadmap!U83</f>
        <v>0</v>
      </c>
      <c r="D80" s="152" t="n">
        <f aca="false">Roadmap!T83</f>
        <v>0</v>
      </c>
      <c r="E80" s="152" t="n">
        <f aca="false">Roadmap!T84</f>
        <v>0</v>
      </c>
      <c r="F80" s="152" t="n">
        <f aca="false">Roadmap!T85</f>
        <v>0</v>
      </c>
      <c r="G80" s="153"/>
      <c r="H80" s="154"/>
      <c r="I80" s="134"/>
      <c r="J80" s="134"/>
      <c r="K80" s="134"/>
      <c r="L80" s="134"/>
      <c r="M80" s="134"/>
      <c r="N80" s="134"/>
      <c r="T80" s="156" t="str">
        <f aca="false">Interview!$B$102</f>
        <v>Внедрение</v>
      </c>
      <c r="U80" s="161" t="str">
        <f aca="false">Interview!$B$117</f>
        <v>Безопасное развёртывание</v>
      </c>
      <c r="V80" s="152" t="n">
        <v>0</v>
      </c>
      <c r="W80" s="152" t="n">
        <v>0</v>
      </c>
      <c r="X80" s="152" t="n">
        <f aca="false">C80</f>
        <v>0</v>
      </c>
      <c r="Y80" s="152" t="n">
        <v>0</v>
      </c>
      <c r="Z80" s="152" t="n">
        <v>0</v>
      </c>
    </row>
    <row r="81" customFormat="false" ht="24.75" hidden="false" customHeight="true" outlineLevel="0" collapsed="false">
      <c r="A81" s="156" t="str">
        <f aca="false">Interview!$B$102</f>
        <v>Внедрение</v>
      </c>
      <c r="B81" s="161" t="str">
        <f aca="false">Interview!$B$131</f>
        <v>Управление дефектами</v>
      </c>
      <c r="C81" s="152" t="n">
        <f aca="false">Roadmap!U92</f>
        <v>0</v>
      </c>
      <c r="D81" s="152" t="n">
        <f aca="false">Roadmap!T92</f>
        <v>0</v>
      </c>
      <c r="E81" s="152" t="n">
        <f aca="false">Roadmap!T93</f>
        <v>0</v>
      </c>
      <c r="F81" s="152" t="n">
        <f aca="false">Roadmap!T94</f>
        <v>0</v>
      </c>
      <c r="G81" s="153"/>
      <c r="H81" s="154"/>
      <c r="I81" s="134"/>
      <c r="J81" s="134"/>
      <c r="K81" s="134"/>
      <c r="L81" s="134"/>
      <c r="M81" s="134"/>
      <c r="N81" s="134"/>
      <c r="T81" s="156" t="str">
        <f aca="false">Interview!$B$102</f>
        <v>Внедрение</v>
      </c>
      <c r="U81" s="161" t="str">
        <f aca="false">Interview!$B$131</f>
        <v>Управление дефектами</v>
      </c>
      <c r="V81" s="152" t="n">
        <v>0</v>
      </c>
      <c r="W81" s="152" t="n">
        <v>0</v>
      </c>
      <c r="X81" s="152" t="n">
        <f aca="false">C81</f>
        <v>0</v>
      </c>
      <c r="Y81" s="152" t="n">
        <v>0</v>
      </c>
      <c r="Z81" s="152" t="n">
        <v>0</v>
      </c>
    </row>
    <row r="82" customFormat="false" ht="24.75" hidden="false" customHeight="true" outlineLevel="0" collapsed="false">
      <c r="A82" s="158" t="str">
        <f aca="false">Interview!$B$145</f>
        <v>Верификация</v>
      </c>
      <c r="B82" s="163" t="str">
        <f aca="false">Interview!$B$146</f>
        <v>Анализ архитектуры</v>
      </c>
      <c r="C82" s="152" t="n">
        <f aca="false">Roadmap!U102</f>
        <v>0</v>
      </c>
      <c r="D82" s="152" t="n">
        <f aca="false">Roadmap!T102</f>
        <v>0</v>
      </c>
      <c r="E82" s="152" t="n">
        <f aca="false">Roadmap!T103</f>
        <v>0</v>
      </c>
      <c r="F82" s="152" t="n">
        <f aca="false">Roadmap!T104</f>
        <v>0</v>
      </c>
      <c r="G82" s="153" t="n">
        <f aca="false">(((((IF((C82="0+"),0.5,0)+IF((C82=1),1,0))+IF((C82="1+"),1.5,0))+IF((C82=2),2,0))+IF((C82="2+"),2.5,0))+IF((C82=3),3,0))+IF((C82="3+"),3.5,0)</f>
        <v>0</v>
      </c>
      <c r="H82" s="154"/>
      <c r="I82" s="134"/>
      <c r="J82" s="134"/>
      <c r="K82" s="134"/>
      <c r="L82" s="134"/>
      <c r="M82" s="134"/>
      <c r="N82" s="134"/>
      <c r="T82" s="158" t="str">
        <f aca="false">Interview!$B$145</f>
        <v>Верификация</v>
      </c>
      <c r="U82" s="163" t="str">
        <f aca="false">Interview!$B$146</f>
        <v>Анализ архитектуры</v>
      </c>
      <c r="V82" s="152" t="n">
        <v>0</v>
      </c>
      <c r="W82" s="152" t="n">
        <v>0</v>
      </c>
      <c r="X82" s="152" t="n">
        <v>0</v>
      </c>
      <c r="Y82" s="152" t="n">
        <f aca="false">C82</f>
        <v>0</v>
      </c>
      <c r="Z82" s="152" t="n">
        <v>0</v>
      </c>
    </row>
    <row r="83" customFormat="false" ht="24.75" hidden="false" customHeight="true" outlineLevel="0" collapsed="false">
      <c r="A83" s="158" t="str">
        <f aca="false">Interview!$B$145</f>
        <v>Верификация</v>
      </c>
      <c r="B83" s="163" t="str">
        <f aca="false">Interview!$B$160</f>
        <v>Тестирование на основе требований</v>
      </c>
      <c r="C83" s="152" t="n">
        <f aca="false">Roadmap!U111</f>
        <v>0</v>
      </c>
      <c r="D83" s="152" t="n">
        <f aca="false">Roadmap!T111</f>
        <v>0</v>
      </c>
      <c r="E83" s="152" t="n">
        <f aca="false">Roadmap!T112</f>
        <v>0</v>
      </c>
      <c r="F83" s="152" t="n">
        <f aca="false">Roadmap!T113</f>
        <v>0</v>
      </c>
      <c r="G83" s="153" t="n">
        <f aca="false">(((((IF((C83="0+"),0.5,0)+IF((C83=1),1,0))+IF((C83="1+"),1.5,0))+IF((C83=2),2,0))+IF((C83="2+"),2.5,0))+IF((C83=3),3,0))+IF((C83="3+"),3.5,0)</f>
        <v>0</v>
      </c>
      <c r="H83" s="154"/>
      <c r="I83" s="134"/>
      <c r="J83" s="134"/>
      <c r="K83" s="134"/>
      <c r="L83" s="134"/>
      <c r="M83" s="134"/>
      <c r="N83" s="134"/>
      <c r="T83" s="158" t="str">
        <f aca="false">Interview!$B$145</f>
        <v>Верификация</v>
      </c>
      <c r="U83" s="163" t="str">
        <f aca="false">Interview!$B$160</f>
        <v>Тестирование на основе требований</v>
      </c>
      <c r="V83" s="152" t="n">
        <v>0</v>
      </c>
      <c r="W83" s="152" t="n">
        <v>0</v>
      </c>
      <c r="X83" s="152" t="n">
        <v>0</v>
      </c>
      <c r="Y83" s="152" t="n">
        <f aca="false">C83</f>
        <v>0</v>
      </c>
      <c r="Z83" s="152" t="n">
        <v>0</v>
      </c>
    </row>
    <row r="84" customFormat="false" ht="24.75" hidden="false" customHeight="true" outlineLevel="0" collapsed="false">
      <c r="A84" s="158" t="str">
        <f aca="false">Interview!$B$145</f>
        <v>Верификация</v>
      </c>
      <c r="B84" s="163" t="str">
        <f aca="false">Interview!$B$174</f>
        <v>Оценка защищённости</v>
      </c>
      <c r="C84" s="152" t="n">
        <f aca="false">Roadmap!U120</f>
        <v>0</v>
      </c>
      <c r="D84" s="152" t="n">
        <f aca="false">Roadmap!T120</f>
        <v>0</v>
      </c>
      <c r="E84" s="152" t="n">
        <f aca="false">Roadmap!T121</f>
        <v>0</v>
      </c>
      <c r="F84" s="152" t="n">
        <f aca="false">Roadmap!T122</f>
        <v>0</v>
      </c>
      <c r="G84" s="153" t="n">
        <f aca="false">(((((IF((C84="0+"),0.5,0)+IF((C84=1),1,0))+IF((C84="1+"),1.5,0))+IF((C84=2),2,0))+IF((C84="2+"),2.5,0))+IF((C84=3),3,0))+IF((C84="3+"),3.5,0)</f>
        <v>0</v>
      </c>
      <c r="H84" s="154"/>
      <c r="I84" s="134"/>
      <c r="J84" s="134"/>
      <c r="K84" s="134"/>
      <c r="L84" s="134"/>
      <c r="M84" s="134"/>
      <c r="N84" s="134"/>
      <c r="T84" s="158" t="str">
        <f aca="false">Interview!$B$145</f>
        <v>Верификация</v>
      </c>
      <c r="U84" s="163" t="str">
        <f aca="false">Interview!$B$174</f>
        <v>Оценка защищённости</v>
      </c>
      <c r="V84" s="152" t="n">
        <v>0</v>
      </c>
      <c r="W84" s="152" t="n">
        <v>0</v>
      </c>
      <c r="X84" s="152" t="n">
        <v>0</v>
      </c>
      <c r="Y84" s="152" t="n">
        <f aca="false">C84</f>
        <v>0</v>
      </c>
      <c r="Z84" s="152" t="n">
        <v>0</v>
      </c>
    </row>
    <row r="85" customFormat="false" ht="24.75" hidden="false" customHeight="true" outlineLevel="0" collapsed="false">
      <c r="A85" s="159" t="str">
        <f aca="false">Interview!$B$188</f>
        <v>Эксплуатация</v>
      </c>
      <c r="B85" s="164" t="str">
        <f aca="false">Interview!$B$189</f>
        <v>Управление инцидентами</v>
      </c>
      <c r="C85" s="152" t="n">
        <f aca="false">Roadmap!U130</f>
        <v>0</v>
      </c>
      <c r="D85" s="152" t="n">
        <f aca="false">Roadmap!T130</f>
        <v>0</v>
      </c>
      <c r="E85" s="152" t="n">
        <f aca="false">Roadmap!T131</f>
        <v>0</v>
      </c>
      <c r="F85" s="152" t="n">
        <f aca="false">Roadmap!T132</f>
        <v>0</v>
      </c>
      <c r="G85" s="153" t="n">
        <f aca="false">(((((IF((C85="0+"),0.5,0)+IF((C85=1),1,0))+IF((C85="1+"),1.5,0))+IF((C85=2),2,0))+IF((C85="2+"),2.5,0))+IF((C85=3),3,0))+IF((C85="3+"),3.5,0)</f>
        <v>0</v>
      </c>
      <c r="H85" s="154"/>
      <c r="I85" s="134"/>
      <c r="J85" s="134"/>
      <c r="K85" s="134"/>
      <c r="L85" s="134"/>
      <c r="M85" s="134"/>
      <c r="N85" s="134"/>
      <c r="T85" s="159" t="str">
        <f aca="false">Interview!$B$188</f>
        <v>Эксплуатация</v>
      </c>
      <c r="U85" s="164" t="str">
        <f aca="false">Interview!$B$189</f>
        <v>Управление инцидентами</v>
      </c>
      <c r="V85" s="152" t="n">
        <v>0</v>
      </c>
      <c r="W85" s="152" t="n">
        <v>0</v>
      </c>
      <c r="X85" s="152" t="n">
        <v>0</v>
      </c>
      <c r="Y85" s="152" t="n">
        <v>0</v>
      </c>
      <c r="Z85" s="152" t="n">
        <f aca="false">C85</f>
        <v>0</v>
      </c>
    </row>
    <row r="86" customFormat="false" ht="24.75" hidden="false" customHeight="true" outlineLevel="0" collapsed="false">
      <c r="A86" s="159" t="str">
        <f aca="false">Interview!$B$188</f>
        <v>Эксплуатация</v>
      </c>
      <c r="B86" s="164" t="str">
        <f aca="false">Interview!$B$203</f>
        <v>Управление средой</v>
      </c>
      <c r="C86" s="152" t="n">
        <f aca="false">Roadmap!U139</f>
        <v>0</v>
      </c>
      <c r="D86" s="152" t="n">
        <f aca="false">Roadmap!T139</f>
        <v>0</v>
      </c>
      <c r="E86" s="152" t="n">
        <f aca="false">Roadmap!T140</f>
        <v>0</v>
      </c>
      <c r="F86" s="152" t="n">
        <f aca="false">Roadmap!T141</f>
        <v>0</v>
      </c>
      <c r="G86" s="153" t="n">
        <f aca="false">(((((IF((C86="0+"),0.5,0)+IF((C86=1),1,0))+IF((C86="1+"),1.5,0))+IF((C86=2),2,0))+IF((C86="2+"),2.5,0))+IF((C86=3),3,0))+IF((C86="3+"),3.5,0)</f>
        <v>0</v>
      </c>
      <c r="H86" s="154"/>
      <c r="I86" s="134"/>
      <c r="J86" s="134"/>
      <c r="K86" s="134"/>
      <c r="L86" s="134"/>
      <c r="M86" s="134"/>
      <c r="N86" s="134"/>
      <c r="T86" s="159" t="str">
        <f aca="false">Interview!$B$188</f>
        <v>Эксплуатация</v>
      </c>
      <c r="U86" s="164" t="str">
        <f aca="false">Interview!$B$203</f>
        <v>Управление средой</v>
      </c>
      <c r="V86" s="152" t="n">
        <v>0</v>
      </c>
      <c r="W86" s="152" t="n">
        <v>0</v>
      </c>
      <c r="X86" s="152" t="n">
        <v>0</v>
      </c>
      <c r="Y86" s="152" t="n">
        <v>0</v>
      </c>
      <c r="Z86" s="152" t="n">
        <f aca="false">C86</f>
        <v>0</v>
      </c>
    </row>
    <row r="87" customFormat="false" ht="24.75" hidden="false" customHeight="true" outlineLevel="0" collapsed="false">
      <c r="A87" s="159" t="str">
        <f aca="false">Interview!$B$188</f>
        <v>Эксплуатация</v>
      </c>
      <c r="B87" s="164" t="str">
        <f aca="false">Interview!$B$217</f>
        <v>Управление эксплуатацией</v>
      </c>
      <c r="C87" s="152" t="n">
        <f aca="false">Roadmap!U148</f>
        <v>0</v>
      </c>
      <c r="D87" s="152" t="n">
        <f aca="false">Roadmap!T148</f>
        <v>0</v>
      </c>
      <c r="E87" s="152" t="n">
        <f aca="false">Roadmap!T149</f>
        <v>0</v>
      </c>
      <c r="F87" s="152" t="n">
        <f aca="false">Roadmap!T150</f>
        <v>0</v>
      </c>
      <c r="G87" s="153" t="n">
        <f aca="false">(((((IF((C87="0+"),0.5,0)+IF((C87=1),1,0))+IF((C87="1+"),1.5,0))+IF((C87=2),2,0))+IF((C87="2+"),2.5,0))+IF((C87=3),3,0))+IF((C87="3+"),3.5,0)</f>
        <v>0</v>
      </c>
      <c r="H87" s="154"/>
      <c r="I87" s="134"/>
      <c r="J87" s="134"/>
      <c r="K87" s="134"/>
      <c r="L87" s="134"/>
      <c r="M87" s="134"/>
      <c r="N87" s="134"/>
      <c r="T87" s="159" t="str">
        <f aca="false">Interview!$B$188</f>
        <v>Эксплуатация</v>
      </c>
      <c r="U87" s="164" t="str">
        <f aca="false">Interview!$B$217</f>
        <v>Управление эксплуатацией</v>
      </c>
      <c r="V87" s="152" t="n">
        <v>0</v>
      </c>
      <c r="W87" s="152" t="n">
        <v>0</v>
      </c>
      <c r="X87" s="152" t="n">
        <v>0</v>
      </c>
      <c r="Y87" s="152" t="n">
        <v>0</v>
      </c>
      <c r="Z87" s="152" t="n">
        <f aca="false">C87</f>
        <v>0</v>
      </c>
    </row>
    <row r="88" customFormat="false" ht="12.75" hidden="false" customHeight="true" outlineLevel="0" collapsed="false">
      <c r="A88" s="134"/>
      <c r="B88" s="134"/>
      <c r="C88" s="134"/>
      <c r="D88" s="134"/>
      <c r="E88" s="134"/>
      <c r="F88" s="134"/>
      <c r="G88" s="134"/>
      <c r="H88" s="134"/>
      <c r="I88" s="134"/>
      <c r="J88" s="134"/>
      <c r="K88" s="134"/>
      <c r="L88" s="134"/>
      <c r="M88" s="134"/>
      <c r="N88" s="134"/>
    </row>
    <row r="89" customFormat="false" ht="12.75" hidden="false" customHeight="true" outlineLevel="0" collapsed="false">
      <c r="A89" s="134"/>
      <c r="B89" s="134"/>
      <c r="C89" s="134"/>
      <c r="D89" s="134"/>
      <c r="E89" s="134"/>
      <c r="F89" s="134"/>
      <c r="G89" s="134"/>
      <c r="H89" s="134"/>
      <c r="I89" s="134"/>
      <c r="J89" s="134"/>
      <c r="K89" s="134"/>
      <c r="L89" s="134"/>
      <c r="M89" s="134"/>
      <c r="N89" s="134"/>
    </row>
    <row r="90" customFormat="false" ht="12.75" hidden="false" customHeight="true" outlineLevel="0" collapsed="false">
      <c r="K90" s="134"/>
    </row>
    <row r="91" customFormat="false" ht="24.75" hidden="false" customHeight="true" outlineLevel="0" collapsed="false">
      <c r="A91" s="143" t="s">
        <v>162</v>
      </c>
      <c r="B91" s="143"/>
      <c r="C91" s="143"/>
      <c r="D91" s="143"/>
      <c r="E91" s="143"/>
      <c r="F91" s="143"/>
      <c r="G91" s="143"/>
      <c r="H91" s="143"/>
      <c r="I91" s="143"/>
      <c r="J91" s="143"/>
      <c r="K91" s="134"/>
      <c r="L91" s="143" t="s">
        <v>162</v>
      </c>
      <c r="M91" s="143"/>
      <c r="N91" s="143"/>
      <c r="O91" s="143"/>
      <c r="P91" s="143"/>
      <c r="Q91" s="143"/>
      <c r="R91" s="143"/>
      <c r="T91" s="144" t="s">
        <v>162</v>
      </c>
      <c r="U91" s="144"/>
      <c r="V91" s="144"/>
      <c r="W91" s="144"/>
      <c r="X91" s="144"/>
      <c r="Y91" s="144"/>
      <c r="Z91" s="144"/>
    </row>
    <row r="92" customFormat="false" ht="12" hidden="false" customHeight="true" outlineLevel="0" collapsed="false">
      <c r="A92" s="135"/>
      <c r="B92" s="135"/>
      <c r="C92" s="135"/>
      <c r="D92" s="145" t="s">
        <v>40</v>
      </c>
      <c r="E92" s="145"/>
      <c r="F92" s="145"/>
      <c r="G92" s="134"/>
      <c r="H92" s="134"/>
      <c r="I92" s="134"/>
      <c r="J92" s="134"/>
      <c r="K92" s="134"/>
      <c r="L92" s="134"/>
      <c r="M92" s="134"/>
      <c r="N92" s="134"/>
    </row>
    <row r="93" customFormat="false" ht="24.75" hidden="false" customHeight="true" outlineLevel="0" collapsed="false">
      <c r="A93" s="146" t="s">
        <v>155</v>
      </c>
      <c r="B93" s="146" t="s">
        <v>156</v>
      </c>
      <c r="C93" s="146" t="s">
        <v>44</v>
      </c>
      <c r="D93" s="147" t="n">
        <v>1</v>
      </c>
      <c r="E93" s="147" t="n">
        <v>2</v>
      </c>
      <c r="F93" s="147" t="n">
        <v>3</v>
      </c>
      <c r="G93" s="148" t="s">
        <v>157</v>
      </c>
      <c r="H93" s="149"/>
      <c r="I93" s="146" t="s">
        <v>155</v>
      </c>
      <c r="J93" s="146" t="s">
        <v>44</v>
      </c>
      <c r="K93" s="134"/>
      <c r="L93" s="134"/>
      <c r="M93" s="134"/>
      <c r="N93" s="134"/>
      <c r="V93" s="165" t="str">
        <f aca="false">T94</f>
        <v>Управление</v>
      </c>
      <c r="W93" s="165" t="str">
        <f aca="false">T97</f>
        <v>Проектирование</v>
      </c>
      <c r="X93" s="165" t="str">
        <f aca="false">T100</f>
        <v>Внедрение</v>
      </c>
      <c r="Y93" s="165" t="str">
        <f aca="false">T103</f>
        <v>Верификация</v>
      </c>
      <c r="Z93" s="165" t="str">
        <f aca="false">T106</f>
        <v>Эксплуатация</v>
      </c>
    </row>
    <row r="94" customFormat="false" ht="24.75" hidden="false" customHeight="true" outlineLevel="0" collapsed="false">
      <c r="A94" s="150" t="str">
        <f aca="false">Interview!$B$16</f>
        <v>Управление</v>
      </c>
      <c r="B94" s="151" t="str">
        <f aca="false">Interview!$D$17</f>
        <v>Стратегия и показатели</v>
      </c>
      <c r="C94" s="152" t="n">
        <f aca="false">Roadmap!Y18</f>
        <v>0</v>
      </c>
      <c r="D94" s="152" t="n">
        <f aca="false">Roadmap!X18</f>
        <v>0</v>
      </c>
      <c r="E94" s="152" t="n">
        <f aca="false">Roadmap!X19</f>
        <v>0</v>
      </c>
      <c r="F94" s="152" t="n">
        <f aca="false">Roadmap!X20</f>
        <v>0</v>
      </c>
      <c r="G94" s="153" t="n">
        <f aca="false">(((((IF((C94="0+"),0.5,0)+IF((C94=1),1,0))+IF((C94="1+"),1.5,0))+IF((C94=2),2,0))+IF((C94="2+"),2.5,0))+IF((C94=3),3,0))+IF((C94="3+"),3.5,0)</f>
        <v>0</v>
      </c>
      <c r="H94" s="154"/>
      <c r="I94" s="150" t="str">
        <f aca="false">A94</f>
        <v>Управление</v>
      </c>
      <c r="J94" s="152" t="n">
        <f aca="false">AVERAGE(C94:C96)</f>
        <v>0</v>
      </c>
      <c r="K94" s="134"/>
      <c r="L94" s="134"/>
      <c r="M94" s="134"/>
      <c r="N94" s="134"/>
      <c r="T94" s="150" t="str">
        <f aca="false">Interview!$B$16</f>
        <v>Управление</v>
      </c>
      <c r="U94" s="151" t="str">
        <f aca="false">Interview!$D$17</f>
        <v>Стратегия и показатели</v>
      </c>
      <c r="V94" s="152" t="n">
        <f aca="false">C94</f>
        <v>0</v>
      </c>
      <c r="W94" s="152" t="n">
        <v>0</v>
      </c>
      <c r="X94" s="152" t="n">
        <v>0</v>
      </c>
      <c r="Y94" s="152" t="n">
        <v>0</v>
      </c>
      <c r="Z94" s="152" t="n">
        <v>0</v>
      </c>
    </row>
    <row r="95" customFormat="false" ht="24.75" hidden="false" customHeight="true" outlineLevel="0" collapsed="false">
      <c r="A95" s="150" t="str">
        <f aca="false">Interview!$B$16</f>
        <v>Управление</v>
      </c>
      <c r="B95" s="151" t="str">
        <f aca="false">Interview!$B$31</f>
        <v>Политики и соответствие требованиям</v>
      </c>
      <c r="C95" s="152" t="n">
        <f aca="false">Roadmap!Y27</f>
        <v>0</v>
      </c>
      <c r="D95" s="152" t="n">
        <f aca="false">Roadmap!X27</f>
        <v>0</v>
      </c>
      <c r="E95" s="152" t="n">
        <f aca="false">Roadmap!X28</f>
        <v>0</v>
      </c>
      <c r="F95" s="152" t="n">
        <f aca="false">Roadmap!X29</f>
        <v>0</v>
      </c>
      <c r="G95" s="153" t="n">
        <f aca="false">(((((IF((C95="0+"),0.5,0)+IF((C95=1),1,0))+IF((C95="1+"),1.5,0))+IF((C95=2),2,0))+IF((C95="2+"),2.5,0))+IF((C95=3),3,0))+IF((C95="3+"),3.5,0)</f>
        <v>0</v>
      </c>
      <c r="H95" s="154"/>
      <c r="I95" s="155" t="str">
        <f aca="false">A97</f>
        <v>Проектирование</v>
      </c>
      <c r="J95" s="152" t="n">
        <f aca="false">AVERAGE(C97:C99)</f>
        <v>0</v>
      </c>
      <c r="K95" s="134"/>
      <c r="L95" s="134"/>
      <c r="M95" s="134"/>
      <c r="N95" s="134"/>
      <c r="T95" s="150" t="str">
        <f aca="false">Interview!$B$16</f>
        <v>Управление</v>
      </c>
      <c r="U95" s="151" t="str">
        <f aca="false">Interview!$B$31</f>
        <v>Политики и соответствие требованиям</v>
      </c>
      <c r="V95" s="152" t="n">
        <f aca="false">C95</f>
        <v>0</v>
      </c>
      <c r="W95" s="152" t="n">
        <v>0</v>
      </c>
      <c r="X95" s="152" t="n">
        <v>0</v>
      </c>
      <c r="Y95" s="152" t="n">
        <v>0</v>
      </c>
      <c r="Z95" s="152" t="n">
        <v>0</v>
      </c>
    </row>
    <row r="96" customFormat="false" ht="24.75" hidden="false" customHeight="true" outlineLevel="0" collapsed="false">
      <c r="A96" s="150" t="str">
        <f aca="false">Interview!$B$16</f>
        <v>Управление</v>
      </c>
      <c r="B96" s="151" t="str">
        <f aca="false">Interview!$B$45</f>
        <v>Обучение и рекомендации</v>
      </c>
      <c r="C96" s="152" t="n">
        <f aca="false">Roadmap!Y36</f>
        <v>0</v>
      </c>
      <c r="D96" s="152" t="n">
        <f aca="false">Roadmap!X36</f>
        <v>0</v>
      </c>
      <c r="E96" s="152" t="n">
        <f aca="false">Roadmap!X37</f>
        <v>0</v>
      </c>
      <c r="F96" s="152" t="n">
        <f aca="false">Roadmap!X38</f>
        <v>0</v>
      </c>
      <c r="G96" s="153" t="n">
        <f aca="false">(((((IF((C96="0+"),0.5,0)+IF((C96=1),1,0))+IF((C96="1+"),1.5,0))+IF((C96=2),2,0))+IF((C96="2+"),2.5,0))+IF((C96=3),3,0))+IF((C96="3+"),3.5,0)</f>
        <v>0</v>
      </c>
      <c r="H96" s="154"/>
      <c r="I96" s="156" t="str">
        <f aca="false">A100</f>
        <v>Внедрение</v>
      </c>
      <c r="J96" s="152" t="n">
        <f aca="false">AVERAGE(C100:C102)</f>
        <v>0</v>
      </c>
      <c r="K96" s="134"/>
      <c r="L96" s="134"/>
      <c r="M96" s="134"/>
      <c r="N96" s="134"/>
      <c r="T96" s="150" t="str">
        <f aca="false">Interview!$B$16</f>
        <v>Управление</v>
      </c>
      <c r="U96" s="151" t="str">
        <f aca="false">Interview!$B$45</f>
        <v>Обучение и рекомендации</v>
      </c>
      <c r="V96" s="152" t="n">
        <f aca="false">C96</f>
        <v>0</v>
      </c>
      <c r="W96" s="152" t="n">
        <v>0</v>
      </c>
      <c r="X96" s="152" t="n">
        <v>0</v>
      </c>
      <c r="Y96" s="152" t="n">
        <v>0</v>
      </c>
      <c r="Z96" s="152" t="n">
        <v>0</v>
      </c>
    </row>
    <row r="97" customFormat="false" ht="24.75" hidden="false" customHeight="true" outlineLevel="0" collapsed="false">
      <c r="A97" s="155" t="str">
        <f aca="false">Interview!$B$59</f>
        <v>Проектирование</v>
      </c>
      <c r="B97" s="157" t="str">
        <f aca="false">Interview!$B$60</f>
        <v>Определение угроз</v>
      </c>
      <c r="C97" s="152" t="n">
        <f aca="false">Roadmap!Y46</f>
        <v>0</v>
      </c>
      <c r="D97" s="152" t="n">
        <f aca="false">Roadmap!X46</f>
        <v>0</v>
      </c>
      <c r="E97" s="152" t="n">
        <f aca="false">Roadmap!X47</f>
        <v>0</v>
      </c>
      <c r="F97" s="152" t="n">
        <f aca="false">Roadmap!X48</f>
        <v>0</v>
      </c>
      <c r="G97" s="153" t="n">
        <f aca="false">(((((IF((C97="0+"),0.5,0)+IF((C97=1),1,0))+IF((C97="1+"),1.5,0))+IF((C97=2),2,0))+IF((C97="2+"),2.5,0))+IF((C97=3),3,0))+IF((C97="3+"),3.5,0)</f>
        <v>0</v>
      </c>
      <c r="H97" s="154"/>
      <c r="I97" s="158" t="str">
        <f aca="false">A103</f>
        <v>Верификация</v>
      </c>
      <c r="J97" s="152" t="n">
        <f aca="false">AVERAGE(C103:C105)</f>
        <v>0</v>
      </c>
      <c r="K97" s="134"/>
      <c r="L97" s="134"/>
      <c r="M97" s="134"/>
      <c r="N97" s="134"/>
      <c r="T97" s="155" t="str">
        <f aca="false">Interview!$B$59</f>
        <v>Проектирование</v>
      </c>
      <c r="U97" s="157" t="str">
        <f aca="false">Interview!$B$60</f>
        <v>Определение угроз</v>
      </c>
      <c r="V97" s="152" t="n">
        <v>0</v>
      </c>
      <c r="W97" s="152" t="n">
        <f aca="false">C97</f>
        <v>0</v>
      </c>
      <c r="X97" s="152" t="n">
        <v>0</v>
      </c>
      <c r="Y97" s="152" t="n">
        <v>0</v>
      </c>
      <c r="Z97" s="152" t="n">
        <v>0</v>
      </c>
    </row>
    <row r="98" customFormat="false" ht="24.75" hidden="false" customHeight="true" outlineLevel="0" collapsed="false">
      <c r="A98" s="155" t="str">
        <f aca="false">Interview!$B$59</f>
        <v>Проектирование</v>
      </c>
      <c r="B98" s="157" t="str">
        <f aca="false">Interview!$B$74</f>
        <v>Требования безопасности</v>
      </c>
      <c r="C98" s="152" t="n">
        <f aca="false">Roadmap!Y55</f>
        <v>0</v>
      </c>
      <c r="D98" s="152" t="n">
        <f aca="false">Roadmap!X55</f>
        <v>0</v>
      </c>
      <c r="E98" s="152" t="n">
        <f aca="false">Roadmap!X56</f>
        <v>0</v>
      </c>
      <c r="F98" s="152" t="n">
        <f aca="false">Roadmap!X57</f>
        <v>0</v>
      </c>
      <c r="G98" s="153" t="n">
        <f aca="false">(((((IF((C98="0+"),0.5,0)+IF((C98=1),1,0))+IF((C98="1+"),1.5,0))+IF((C98=2),2,0))+IF((C98="2+"),2.5,0))+IF((C98=3),3,0))+IF((C98="3+"),3.5,0)</f>
        <v>0</v>
      </c>
      <c r="H98" s="154"/>
      <c r="I98" s="159" t="str">
        <f aca="false">A106</f>
        <v>Эксплуатация</v>
      </c>
      <c r="J98" s="152" t="n">
        <f aca="false">AVERAGE(C106:C108)</f>
        <v>0</v>
      </c>
      <c r="K98" s="134"/>
      <c r="L98" s="134"/>
      <c r="M98" s="134"/>
      <c r="N98" s="134"/>
      <c r="T98" s="155" t="str">
        <f aca="false">Interview!$B$59</f>
        <v>Проектирование</v>
      </c>
      <c r="U98" s="157" t="str">
        <f aca="false">Interview!$B$74</f>
        <v>Требования безопасности</v>
      </c>
      <c r="V98" s="152" t="n">
        <v>0</v>
      </c>
      <c r="W98" s="152" t="n">
        <f aca="false">C98</f>
        <v>0</v>
      </c>
      <c r="X98" s="152" t="n">
        <v>0</v>
      </c>
      <c r="Y98" s="152" t="n">
        <v>0</v>
      </c>
      <c r="Z98" s="152" t="n">
        <v>0</v>
      </c>
    </row>
    <row r="99" customFormat="false" ht="24.75" hidden="false" customHeight="true" outlineLevel="0" collapsed="false">
      <c r="A99" s="155" t="str">
        <f aca="false">Interview!$B$59</f>
        <v>Проектирование</v>
      </c>
      <c r="B99" s="157" t="str">
        <f aca="false">Interview!$B$88</f>
        <v>Безопасная архитектура</v>
      </c>
      <c r="C99" s="152" t="n">
        <f aca="false">Roadmap!Y64</f>
        <v>0</v>
      </c>
      <c r="D99" s="152" t="n">
        <f aca="false">Roadmap!X64</f>
        <v>0</v>
      </c>
      <c r="E99" s="152" t="n">
        <f aca="false">Roadmap!X65</f>
        <v>0</v>
      </c>
      <c r="F99" s="152" t="n">
        <f aca="false">Roadmap!X66</f>
        <v>0</v>
      </c>
      <c r="G99" s="153" t="n">
        <f aca="false">(((((IF((C99="0+"),0.5,0)+IF((C99=1),1,0))+IF((C99="1+"),1.5,0))+IF((C99=2),2,0))+IF((C99="2+"),2.5,0))+IF((C99=3),3,0))+IF((C99="3+"),3.5,0)</f>
        <v>0</v>
      </c>
      <c r="H99" s="154"/>
      <c r="I99" s="160" t="s">
        <v>158</v>
      </c>
      <c r="J99" s="152" t="n">
        <f aca="false">AVERAGE(J94:J98)</f>
        <v>0</v>
      </c>
      <c r="K99" s="134"/>
      <c r="L99" s="134"/>
      <c r="M99" s="134"/>
      <c r="N99" s="134"/>
      <c r="T99" s="155" t="str">
        <f aca="false">Interview!$B$59</f>
        <v>Проектирование</v>
      </c>
      <c r="U99" s="157" t="str">
        <f aca="false">Interview!$B$88</f>
        <v>Безопасная архитектура</v>
      </c>
      <c r="V99" s="152" t="n">
        <v>0</v>
      </c>
      <c r="W99" s="152" t="n">
        <f aca="false">C99</f>
        <v>0</v>
      </c>
      <c r="X99" s="152" t="n">
        <v>0</v>
      </c>
      <c r="Y99" s="152" t="n">
        <v>0</v>
      </c>
      <c r="Z99" s="152" t="n">
        <v>0</v>
      </c>
    </row>
    <row r="100" customFormat="false" ht="24.75" hidden="false" customHeight="true" outlineLevel="0" collapsed="false">
      <c r="A100" s="156" t="str">
        <f aca="false">Interview!$B$102</f>
        <v>Внедрение</v>
      </c>
      <c r="B100" s="161" t="str">
        <f aca="false">Interview!$B$103</f>
        <v>Безопасная сборка</v>
      </c>
      <c r="C100" s="152" t="n">
        <f aca="false">Roadmap!Y74</f>
        <v>0</v>
      </c>
      <c r="D100" s="152" t="n">
        <f aca="false">Roadmap!X74</f>
        <v>0</v>
      </c>
      <c r="E100" s="152" t="n">
        <f aca="false">Roadmap!X75</f>
        <v>0</v>
      </c>
      <c r="F100" s="152" t="n">
        <f aca="false">Roadmap!X76</f>
        <v>0</v>
      </c>
      <c r="G100" s="153"/>
      <c r="H100" s="154"/>
      <c r="I100" s="134"/>
      <c r="J100" s="134"/>
      <c r="K100" s="134"/>
      <c r="L100" s="134"/>
      <c r="M100" s="134"/>
      <c r="N100" s="134"/>
      <c r="T100" s="156" t="str">
        <f aca="false">Interview!$B$102</f>
        <v>Внедрение</v>
      </c>
      <c r="U100" s="161" t="str">
        <f aca="false">Interview!$B$103</f>
        <v>Безопасная сборка</v>
      </c>
      <c r="V100" s="152" t="n">
        <v>0</v>
      </c>
      <c r="W100" s="152" t="n">
        <v>0</v>
      </c>
      <c r="X100" s="152" t="n">
        <f aca="false">C100</f>
        <v>0</v>
      </c>
      <c r="Y100" s="152" t="n">
        <v>0</v>
      </c>
      <c r="Z100" s="152" t="n">
        <v>0</v>
      </c>
    </row>
    <row r="101" customFormat="false" ht="24.75" hidden="false" customHeight="true" outlineLevel="0" collapsed="false">
      <c r="A101" s="156" t="str">
        <f aca="false">Interview!$B$102</f>
        <v>Внедрение</v>
      </c>
      <c r="B101" s="161" t="str">
        <f aca="false">Interview!$B$117</f>
        <v>Безопасное развёртывание</v>
      </c>
      <c r="C101" s="152" t="n">
        <f aca="false">Roadmap!Y83</f>
        <v>0</v>
      </c>
      <c r="D101" s="152" t="n">
        <f aca="false">Roadmap!X83</f>
        <v>0</v>
      </c>
      <c r="E101" s="152" t="n">
        <f aca="false">Roadmap!X84</f>
        <v>0</v>
      </c>
      <c r="F101" s="152" t="n">
        <f aca="false">Roadmap!X85</f>
        <v>0</v>
      </c>
      <c r="G101" s="153"/>
      <c r="H101" s="154"/>
      <c r="I101" s="134"/>
      <c r="J101" s="134"/>
      <c r="K101" s="134"/>
      <c r="L101" s="134"/>
      <c r="M101" s="134"/>
      <c r="N101" s="134"/>
      <c r="T101" s="156" t="str">
        <f aca="false">Interview!$B$102</f>
        <v>Внедрение</v>
      </c>
      <c r="U101" s="161" t="str">
        <f aca="false">Interview!$B$117</f>
        <v>Безопасное развёртывание</v>
      </c>
      <c r="V101" s="152" t="n">
        <v>0</v>
      </c>
      <c r="W101" s="152" t="n">
        <v>0</v>
      </c>
      <c r="X101" s="152" t="n">
        <f aca="false">C101</f>
        <v>0</v>
      </c>
      <c r="Y101" s="152" t="n">
        <v>0</v>
      </c>
      <c r="Z101" s="152" t="n">
        <v>0</v>
      </c>
    </row>
    <row r="102" customFormat="false" ht="24.75" hidden="false" customHeight="true" outlineLevel="0" collapsed="false">
      <c r="A102" s="156" t="str">
        <f aca="false">Interview!$B$102</f>
        <v>Внедрение</v>
      </c>
      <c r="B102" s="161" t="str">
        <f aca="false">Interview!$B$131</f>
        <v>Управление дефектами</v>
      </c>
      <c r="C102" s="152" t="n">
        <f aca="false">Roadmap!Y92</f>
        <v>0</v>
      </c>
      <c r="D102" s="152" t="n">
        <f aca="false">Roadmap!X92</f>
        <v>0</v>
      </c>
      <c r="E102" s="152" t="n">
        <f aca="false">Roadmap!X93</f>
        <v>0</v>
      </c>
      <c r="F102" s="152" t="n">
        <f aca="false">Roadmap!X94</f>
        <v>0</v>
      </c>
      <c r="G102" s="153"/>
      <c r="H102" s="154"/>
      <c r="I102" s="134"/>
      <c r="J102" s="134"/>
      <c r="K102" s="134"/>
      <c r="L102" s="134"/>
      <c r="M102" s="134"/>
      <c r="N102" s="134"/>
      <c r="T102" s="156" t="str">
        <f aca="false">Interview!$B$102</f>
        <v>Внедрение</v>
      </c>
      <c r="U102" s="161" t="str">
        <f aca="false">Interview!$B$131</f>
        <v>Управление дефектами</v>
      </c>
      <c r="V102" s="152" t="n">
        <v>0</v>
      </c>
      <c r="W102" s="152" t="n">
        <v>0</v>
      </c>
      <c r="X102" s="152" t="n">
        <f aca="false">C102</f>
        <v>0</v>
      </c>
      <c r="Y102" s="152" t="n">
        <v>0</v>
      </c>
      <c r="Z102" s="152" t="n">
        <v>0</v>
      </c>
    </row>
    <row r="103" customFormat="false" ht="24.75" hidden="false" customHeight="true" outlineLevel="0" collapsed="false">
      <c r="A103" s="158" t="str">
        <f aca="false">Interview!$B$145</f>
        <v>Верификация</v>
      </c>
      <c r="B103" s="163" t="str">
        <f aca="false">Interview!$B$146</f>
        <v>Анализ архитектуры</v>
      </c>
      <c r="C103" s="152" t="n">
        <f aca="false">Roadmap!Y102</f>
        <v>0</v>
      </c>
      <c r="D103" s="152" t="n">
        <f aca="false">Roadmap!X102</f>
        <v>0</v>
      </c>
      <c r="E103" s="152" t="n">
        <f aca="false">Roadmap!X103</f>
        <v>0</v>
      </c>
      <c r="F103" s="152" t="n">
        <f aca="false">Roadmap!X104</f>
        <v>0</v>
      </c>
      <c r="G103" s="153" t="n">
        <f aca="false">(((((IF((C103="0+"),0.5,0)+IF((C103=1),1,0))+IF((C103="1+"),1.5,0))+IF((C103=2),2,0))+IF((C103="2+"),2.5,0))+IF((C103=3),3,0))+IF((C103="3+"),3.5,0)</f>
        <v>0</v>
      </c>
      <c r="H103" s="154"/>
      <c r="I103" s="134"/>
      <c r="J103" s="134"/>
      <c r="K103" s="134"/>
      <c r="L103" s="134"/>
      <c r="M103" s="134"/>
      <c r="N103" s="134"/>
      <c r="T103" s="158" t="str">
        <f aca="false">Interview!$B$145</f>
        <v>Верификация</v>
      </c>
      <c r="U103" s="163" t="str">
        <f aca="false">Interview!$B$146</f>
        <v>Анализ архитектуры</v>
      </c>
      <c r="V103" s="152" t="n">
        <v>0</v>
      </c>
      <c r="W103" s="152" t="n">
        <v>0</v>
      </c>
      <c r="X103" s="152" t="n">
        <v>0</v>
      </c>
      <c r="Y103" s="152" t="n">
        <f aca="false">C103</f>
        <v>0</v>
      </c>
      <c r="Z103" s="152" t="n">
        <v>0</v>
      </c>
    </row>
    <row r="104" customFormat="false" ht="24.75" hidden="false" customHeight="true" outlineLevel="0" collapsed="false">
      <c r="A104" s="158" t="str">
        <f aca="false">Interview!$B$145</f>
        <v>Верификация</v>
      </c>
      <c r="B104" s="163" t="str">
        <f aca="false">Interview!$B$160</f>
        <v>Тестирование на основе требований</v>
      </c>
      <c r="C104" s="152" t="n">
        <f aca="false">Roadmap!Y111</f>
        <v>0</v>
      </c>
      <c r="D104" s="152" t="n">
        <f aca="false">Roadmap!X111</f>
        <v>0</v>
      </c>
      <c r="E104" s="152" t="n">
        <f aca="false">Roadmap!X112</f>
        <v>0</v>
      </c>
      <c r="F104" s="152" t="n">
        <f aca="false">Roadmap!X113</f>
        <v>0</v>
      </c>
      <c r="G104" s="153" t="n">
        <f aca="false">(((((IF((C104="0+"),0.5,0)+IF((C104=1),1,0))+IF((C104="1+"),1.5,0))+IF((C104=2),2,0))+IF((C104="2+"),2.5,0))+IF((C104=3),3,0))+IF((C104="3+"),3.5,0)</f>
        <v>0</v>
      </c>
      <c r="H104" s="154"/>
      <c r="I104" s="134"/>
      <c r="J104" s="134"/>
      <c r="K104" s="134"/>
      <c r="L104" s="134"/>
      <c r="M104" s="134"/>
      <c r="N104" s="134"/>
      <c r="T104" s="158" t="str">
        <f aca="false">Interview!$B$145</f>
        <v>Верификация</v>
      </c>
      <c r="U104" s="163" t="str">
        <f aca="false">Interview!$B$160</f>
        <v>Тестирование на основе требований</v>
      </c>
      <c r="V104" s="152" t="n">
        <v>0</v>
      </c>
      <c r="W104" s="152" t="n">
        <v>0</v>
      </c>
      <c r="X104" s="152" t="n">
        <v>0</v>
      </c>
      <c r="Y104" s="152" t="n">
        <f aca="false">C104</f>
        <v>0</v>
      </c>
      <c r="Z104" s="152" t="n">
        <v>0</v>
      </c>
    </row>
    <row r="105" customFormat="false" ht="24.75" hidden="false" customHeight="true" outlineLevel="0" collapsed="false">
      <c r="A105" s="158" t="str">
        <f aca="false">Interview!$B$145</f>
        <v>Верификация</v>
      </c>
      <c r="B105" s="163" t="str">
        <f aca="false">Interview!$B$174</f>
        <v>Оценка защищённости</v>
      </c>
      <c r="C105" s="152" t="n">
        <f aca="false">Roadmap!Y120</f>
        <v>0</v>
      </c>
      <c r="D105" s="152" t="n">
        <f aca="false">Roadmap!X120</f>
        <v>0</v>
      </c>
      <c r="E105" s="152" t="n">
        <f aca="false">Roadmap!X121</f>
        <v>0</v>
      </c>
      <c r="F105" s="152" t="n">
        <f aca="false">Roadmap!X122</f>
        <v>0</v>
      </c>
      <c r="G105" s="153" t="n">
        <f aca="false">(((((IF((C105="0+"),0.5,0)+IF((C105=1),1,0))+IF((C105="1+"),1.5,0))+IF((C105=2),2,0))+IF((C105="2+"),2.5,0))+IF((C105=3),3,0))+IF((C105="3+"),3.5,0)</f>
        <v>0</v>
      </c>
      <c r="H105" s="154"/>
      <c r="I105" s="134"/>
      <c r="J105" s="134"/>
      <c r="K105" s="134"/>
      <c r="L105" s="134"/>
      <c r="M105" s="134"/>
      <c r="N105" s="134"/>
      <c r="T105" s="158" t="str">
        <f aca="false">Interview!$B$145</f>
        <v>Верификация</v>
      </c>
      <c r="U105" s="163" t="str">
        <f aca="false">Interview!$B$174</f>
        <v>Оценка защищённости</v>
      </c>
      <c r="V105" s="152" t="n">
        <v>0</v>
      </c>
      <c r="W105" s="152" t="n">
        <v>0</v>
      </c>
      <c r="X105" s="152" t="n">
        <v>0</v>
      </c>
      <c r="Y105" s="152" t="n">
        <f aca="false">C105</f>
        <v>0</v>
      </c>
      <c r="Z105" s="152" t="n">
        <v>0</v>
      </c>
    </row>
    <row r="106" customFormat="false" ht="24.75" hidden="false" customHeight="true" outlineLevel="0" collapsed="false">
      <c r="A106" s="159" t="str">
        <f aca="false">Interview!$B$188</f>
        <v>Эксплуатация</v>
      </c>
      <c r="B106" s="164" t="str">
        <f aca="false">Interview!$B$189</f>
        <v>Управление инцидентами</v>
      </c>
      <c r="C106" s="152" t="n">
        <f aca="false">Roadmap!Y130</f>
        <v>0</v>
      </c>
      <c r="D106" s="152" t="n">
        <f aca="false">Roadmap!X130</f>
        <v>0</v>
      </c>
      <c r="E106" s="152" t="n">
        <f aca="false">Roadmap!X131</f>
        <v>0</v>
      </c>
      <c r="F106" s="152" t="n">
        <f aca="false">Roadmap!X132</f>
        <v>0</v>
      </c>
      <c r="G106" s="153" t="n">
        <f aca="false">(((((IF((C106="0+"),0.5,0)+IF((C106=1),1,0))+IF((C106="1+"),1.5,0))+IF((C106=2),2,0))+IF((C106="2+"),2.5,0))+IF((C106=3),3,0))+IF((C106="3+"),3.5,0)</f>
        <v>0</v>
      </c>
      <c r="H106" s="154"/>
      <c r="I106" s="134"/>
      <c r="J106" s="134"/>
      <c r="K106" s="134"/>
      <c r="L106" s="134"/>
      <c r="M106" s="134"/>
      <c r="N106" s="134"/>
      <c r="T106" s="159" t="str">
        <f aca="false">Interview!$B$188</f>
        <v>Эксплуатация</v>
      </c>
      <c r="U106" s="164" t="str">
        <f aca="false">Interview!$B$189</f>
        <v>Управление инцидентами</v>
      </c>
      <c r="V106" s="152" t="n">
        <v>0</v>
      </c>
      <c r="W106" s="152" t="n">
        <v>0</v>
      </c>
      <c r="X106" s="152" t="n">
        <v>0</v>
      </c>
      <c r="Y106" s="152" t="n">
        <v>0</v>
      </c>
      <c r="Z106" s="152" t="n">
        <f aca="false">C106</f>
        <v>0</v>
      </c>
    </row>
    <row r="107" customFormat="false" ht="24.75" hidden="false" customHeight="true" outlineLevel="0" collapsed="false">
      <c r="A107" s="159" t="str">
        <f aca="false">Interview!$B$188</f>
        <v>Эксплуатация</v>
      </c>
      <c r="B107" s="164" t="str">
        <f aca="false">Interview!$B$203</f>
        <v>Управление средой</v>
      </c>
      <c r="C107" s="152" t="n">
        <f aca="false">Roadmap!Y139</f>
        <v>0</v>
      </c>
      <c r="D107" s="152" t="n">
        <f aca="false">Roadmap!X139</f>
        <v>0</v>
      </c>
      <c r="E107" s="152" t="n">
        <f aca="false">Roadmap!X140</f>
        <v>0</v>
      </c>
      <c r="F107" s="152" t="n">
        <f aca="false">Roadmap!X141</f>
        <v>0</v>
      </c>
      <c r="G107" s="153" t="n">
        <f aca="false">(((((IF((C107="0+"),0.5,0)+IF((C107=1),1,0))+IF((C107="1+"),1.5,0))+IF((C107=2),2,0))+IF((C107="2+"),2.5,0))+IF((C107=3),3,0))+IF((C107="3+"),3.5,0)</f>
        <v>0</v>
      </c>
      <c r="H107" s="154"/>
      <c r="I107" s="134"/>
      <c r="J107" s="134"/>
      <c r="K107" s="134"/>
      <c r="L107" s="134"/>
      <c r="M107" s="134"/>
      <c r="N107" s="134"/>
      <c r="T107" s="159" t="str">
        <f aca="false">Interview!$B$188</f>
        <v>Эксплуатация</v>
      </c>
      <c r="U107" s="164" t="str">
        <f aca="false">Interview!$B$203</f>
        <v>Управление средой</v>
      </c>
      <c r="V107" s="152" t="n">
        <v>0</v>
      </c>
      <c r="W107" s="152" t="n">
        <v>0</v>
      </c>
      <c r="X107" s="152" t="n">
        <v>0</v>
      </c>
      <c r="Y107" s="152" t="n">
        <v>0</v>
      </c>
      <c r="Z107" s="152" t="n">
        <f aca="false">C107</f>
        <v>0</v>
      </c>
    </row>
    <row r="108" customFormat="false" ht="24.75" hidden="false" customHeight="true" outlineLevel="0" collapsed="false">
      <c r="A108" s="159" t="str">
        <f aca="false">Interview!$B$188</f>
        <v>Эксплуатация</v>
      </c>
      <c r="B108" s="164" t="str">
        <f aca="false">Interview!$B$217</f>
        <v>Управление эксплуатацией</v>
      </c>
      <c r="C108" s="152" t="n">
        <f aca="false">Roadmap!Y148</f>
        <v>0</v>
      </c>
      <c r="D108" s="152" t="n">
        <f aca="false">Roadmap!X148</f>
        <v>0</v>
      </c>
      <c r="E108" s="152" t="n">
        <f aca="false">Roadmap!X149</f>
        <v>0</v>
      </c>
      <c r="F108" s="152" t="n">
        <f aca="false">Roadmap!X150</f>
        <v>0</v>
      </c>
      <c r="G108" s="153" t="n">
        <f aca="false">(((((IF((C108="0+"),0.5,0)+IF((C108=1),1,0))+IF((C108="1+"),1.5,0))+IF((C108=2),2,0))+IF((C108="2+"),2.5,0))+IF((C108=3),3,0))+IF((C108="3+"),3.5,0)</f>
        <v>0</v>
      </c>
      <c r="H108" s="154"/>
      <c r="I108" s="134"/>
      <c r="J108" s="134"/>
      <c r="K108" s="134"/>
      <c r="L108" s="134"/>
      <c r="M108" s="134"/>
      <c r="N108" s="134"/>
      <c r="T108" s="159" t="str">
        <f aca="false">Interview!$B$188</f>
        <v>Эксплуатация</v>
      </c>
      <c r="U108" s="164" t="str">
        <f aca="false">Interview!$B$217</f>
        <v>Управление эксплуатацией</v>
      </c>
      <c r="V108" s="152" t="n">
        <v>0</v>
      </c>
      <c r="W108" s="152" t="n">
        <v>0</v>
      </c>
      <c r="X108" s="152" t="n">
        <v>0</v>
      </c>
      <c r="Y108" s="152" t="n">
        <v>0</v>
      </c>
      <c r="Z108" s="152" t="n">
        <f aca="false">C108</f>
        <v>0</v>
      </c>
    </row>
    <row r="109" customFormat="false" ht="12.75" hidden="false" customHeight="true" outlineLevel="0" collapsed="false">
      <c r="A109" s="134"/>
      <c r="B109" s="134"/>
      <c r="C109" s="134"/>
      <c r="D109" s="134"/>
      <c r="E109" s="134"/>
      <c r="F109" s="134"/>
      <c r="G109" s="134"/>
      <c r="H109" s="134"/>
      <c r="I109" s="134"/>
      <c r="J109" s="134"/>
      <c r="K109" s="134"/>
      <c r="L109" s="134"/>
      <c r="M109" s="134"/>
      <c r="N109" s="134"/>
    </row>
    <row r="110" customFormat="false" ht="12.75" hidden="false" customHeight="true" outlineLevel="0" collapsed="false">
      <c r="A110" s="134"/>
      <c r="B110" s="134"/>
      <c r="C110" s="134"/>
      <c r="D110" s="134"/>
      <c r="E110" s="134"/>
      <c r="F110" s="134"/>
      <c r="G110" s="134"/>
      <c r="H110" s="134"/>
      <c r="I110" s="134"/>
      <c r="J110" s="134"/>
      <c r="K110" s="134"/>
      <c r="L110" s="134"/>
      <c r="M110" s="134"/>
      <c r="N110" s="134"/>
    </row>
    <row r="111" customFormat="false" ht="12.75" hidden="false" customHeight="true" outlineLevel="0" collapsed="false">
      <c r="A111" s="134"/>
      <c r="B111" s="134"/>
      <c r="C111" s="134"/>
      <c r="D111" s="134"/>
      <c r="E111" s="134"/>
      <c r="F111" s="134"/>
      <c r="G111" s="134"/>
      <c r="H111" s="134"/>
      <c r="I111" s="134"/>
      <c r="J111" s="134"/>
      <c r="K111" s="134"/>
      <c r="L111" s="134"/>
      <c r="M111" s="134"/>
      <c r="N111" s="134"/>
    </row>
    <row r="112" customFormat="false" ht="12.75" hidden="false" customHeight="true" outlineLevel="0" collapsed="false">
      <c r="A112" s="134"/>
      <c r="B112" s="134"/>
      <c r="C112" s="134"/>
      <c r="D112" s="134"/>
      <c r="E112" s="134"/>
      <c r="F112" s="134"/>
      <c r="G112" s="134"/>
      <c r="H112" s="134"/>
      <c r="I112" s="134"/>
      <c r="J112" s="134"/>
      <c r="K112" s="134"/>
      <c r="L112" s="134"/>
      <c r="M112" s="134"/>
      <c r="N112" s="134"/>
    </row>
    <row r="113" customFormat="false" ht="12.75" hidden="false" customHeight="true" outlineLevel="0" collapsed="false">
      <c r="A113" s="134"/>
      <c r="B113" s="134"/>
      <c r="C113" s="134"/>
      <c r="D113" s="134"/>
      <c r="E113" s="134"/>
      <c r="F113" s="134"/>
      <c r="G113" s="134"/>
      <c r="H113" s="134"/>
      <c r="I113" s="134"/>
      <c r="J113" s="134"/>
      <c r="K113" s="134"/>
      <c r="L113" s="134"/>
      <c r="M113" s="134"/>
      <c r="N113" s="134"/>
    </row>
    <row r="114" customFormat="false" ht="12.75" hidden="false" customHeight="true" outlineLevel="0" collapsed="false">
      <c r="A114" s="134"/>
      <c r="B114" s="134"/>
      <c r="C114" s="134"/>
      <c r="D114" s="134"/>
      <c r="E114" s="134"/>
      <c r="F114" s="134"/>
      <c r="G114" s="134"/>
      <c r="H114" s="134"/>
      <c r="I114" s="134"/>
      <c r="J114" s="134"/>
      <c r="K114" s="134"/>
      <c r="L114" s="134"/>
      <c r="M114" s="134"/>
      <c r="N114" s="134"/>
    </row>
    <row r="115" customFormat="false" ht="12.75" hidden="false" customHeight="true" outlineLevel="0" collapsed="false">
      <c r="A115" s="134"/>
      <c r="B115" s="134"/>
      <c r="C115" s="134"/>
      <c r="D115" s="134"/>
      <c r="E115" s="134"/>
      <c r="F115" s="134"/>
      <c r="G115" s="134"/>
      <c r="H115" s="134"/>
      <c r="I115" s="134"/>
      <c r="J115" s="134"/>
      <c r="K115" s="134"/>
      <c r="L115" s="134"/>
      <c r="M115" s="134"/>
      <c r="N115" s="134"/>
    </row>
    <row r="116" customFormat="false" ht="12.75" hidden="false" customHeight="true" outlineLevel="0" collapsed="false">
      <c r="A116" s="134"/>
      <c r="B116" s="134"/>
      <c r="C116" s="134"/>
      <c r="D116" s="134"/>
      <c r="E116" s="134"/>
      <c r="F116" s="134"/>
      <c r="G116" s="134"/>
      <c r="H116" s="134"/>
      <c r="I116" s="134"/>
      <c r="J116" s="134"/>
      <c r="K116" s="134"/>
      <c r="L116" s="134"/>
      <c r="M116" s="134"/>
      <c r="N116" s="134"/>
    </row>
    <row r="117" customFormat="false" ht="12.75" hidden="false" customHeight="true" outlineLevel="0" collapsed="false">
      <c r="A117" s="134"/>
      <c r="B117" s="134"/>
      <c r="C117" s="134"/>
      <c r="D117" s="134"/>
      <c r="E117" s="134"/>
      <c r="F117" s="134"/>
      <c r="G117" s="134"/>
      <c r="H117" s="134"/>
      <c r="I117" s="134"/>
      <c r="J117" s="134"/>
      <c r="K117" s="134"/>
      <c r="L117" s="134"/>
      <c r="M117" s="134"/>
      <c r="N117" s="134"/>
    </row>
    <row r="118" customFormat="false" ht="12.75" hidden="false" customHeight="true" outlineLevel="0" collapsed="false">
      <c r="A118" s="134"/>
      <c r="B118" s="134"/>
      <c r="C118" s="134"/>
      <c r="D118" s="134"/>
      <c r="E118" s="134"/>
      <c r="F118" s="134"/>
      <c r="G118" s="134"/>
      <c r="H118" s="134"/>
      <c r="I118" s="134"/>
      <c r="J118" s="134"/>
      <c r="K118" s="134"/>
      <c r="L118" s="134"/>
      <c r="M118" s="134"/>
      <c r="N118" s="134"/>
    </row>
    <row r="119" customFormat="false" ht="12.75" hidden="false" customHeight="true" outlineLevel="0" collapsed="false">
      <c r="A119" s="134"/>
      <c r="B119" s="134"/>
      <c r="C119" s="134"/>
      <c r="D119" s="134"/>
      <c r="E119" s="134"/>
      <c r="F119" s="134"/>
      <c r="G119" s="134"/>
      <c r="H119" s="134"/>
      <c r="I119" s="134"/>
      <c r="J119" s="134"/>
      <c r="K119" s="134"/>
      <c r="L119" s="134"/>
      <c r="M119" s="134"/>
      <c r="N119" s="134"/>
    </row>
    <row r="120" customFormat="false" ht="12.75" hidden="false" customHeight="true" outlineLevel="0" collapsed="false">
      <c r="A120" s="134"/>
      <c r="B120" s="134"/>
      <c r="C120" s="134"/>
      <c r="D120" s="134"/>
      <c r="E120" s="134"/>
      <c r="F120" s="134"/>
      <c r="G120" s="134"/>
      <c r="H120" s="134"/>
      <c r="I120" s="134"/>
      <c r="J120" s="134"/>
      <c r="K120" s="134"/>
      <c r="L120" s="134"/>
      <c r="M120" s="134"/>
      <c r="N120" s="134"/>
    </row>
    <row r="121" customFormat="false" ht="12.75" hidden="false" customHeight="true" outlineLevel="0" collapsed="false">
      <c r="A121" s="134"/>
      <c r="B121" s="134"/>
      <c r="C121" s="134"/>
      <c r="D121" s="134"/>
      <c r="E121" s="134"/>
      <c r="F121" s="134"/>
      <c r="G121" s="134"/>
      <c r="H121" s="134"/>
      <c r="I121" s="134"/>
      <c r="J121" s="134"/>
      <c r="K121" s="134"/>
      <c r="L121" s="134"/>
      <c r="M121" s="134"/>
      <c r="N121" s="134"/>
    </row>
    <row r="122" customFormat="false" ht="12.75" hidden="false" customHeight="true" outlineLevel="0" collapsed="false">
      <c r="A122" s="134"/>
      <c r="B122" s="134"/>
      <c r="C122" s="134"/>
      <c r="D122" s="134"/>
      <c r="E122" s="134"/>
      <c r="F122" s="134"/>
      <c r="G122" s="134"/>
      <c r="H122" s="134"/>
      <c r="I122" s="134"/>
      <c r="J122" s="134"/>
      <c r="K122" s="134"/>
      <c r="L122" s="134"/>
      <c r="M122" s="134"/>
      <c r="N122" s="134"/>
    </row>
    <row r="123" customFormat="false" ht="12.75" hidden="false" customHeight="true" outlineLevel="0" collapsed="false">
      <c r="A123" s="134"/>
      <c r="B123" s="134"/>
      <c r="C123" s="134"/>
      <c r="D123" s="134"/>
      <c r="E123" s="134"/>
      <c r="F123" s="134"/>
      <c r="G123" s="134"/>
      <c r="H123" s="134"/>
      <c r="I123" s="134"/>
      <c r="J123" s="134"/>
      <c r="K123" s="134"/>
      <c r="L123" s="134"/>
      <c r="M123" s="134"/>
      <c r="N123" s="134"/>
    </row>
    <row r="124" customFormat="false" ht="12.75" hidden="false" customHeight="true" outlineLevel="0" collapsed="false">
      <c r="A124" s="134"/>
      <c r="B124" s="134"/>
      <c r="C124" s="134"/>
      <c r="D124" s="134"/>
      <c r="E124" s="134"/>
      <c r="F124" s="134"/>
      <c r="G124" s="134"/>
      <c r="H124" s="134"/>
      <c r="I124" s="134"/>
      <c r="J124" s="134"/>
      <c r="K124" s="134"/>
      <c r="L124" s="134"/>
      <c r="M124" s="134"/>
      <c r="N124" s="134"/>
    </row>
    <row r="125" customFormat="false" ht="12.75" hidden="false" customHeight="true" outlineLevel="0" collapsed="false">
      <c r="A125" s="134"/>
      <c r="B125" s="134"/>
      <c r="C125" s="134"/>
      <c r="D125" s="134"/>
      <c r="E125" s="134"/>
      <c r="F125" s="134"/>
      <c r="G125" s="134"/>
      <c r="H125" s="134"/>
      <c r="I125" s="134"/>
      <c r="J125" s="134"/>
      <c r="K125" s="134"/>
      <c r="L125" s="134"/>
      <c r="M125" s="134"/>
      <c r="N125" s="134"/>
    </row>
    <row r="126" customFormat="false" ht="12.75" hidden="false" customHeight="true" outlineLevel="0" collapsed="false">
      <c r="A126" s="134"/>
      <c r="B126" s="134"/>
      <c r="C126" s="134"/>
      <c r="D126" s="134"/>
      <c r="E126" s="134"/>
      <c r="F126" s="134"/>
      <c r="G126" s="134"/>
      <c r="H126" s="134"/>
      <c r="I126" s="134"/>
      <c r="J126" s="134"/>
      <c r="K126" s="134"/>
      <c r="L126" s="134"/>
      <c r="M126" s="134"/>
      <c r="N126" s="134"/>
    </row>
    <row r="127" customFormat="false" ht="12.75" hidden="false" customHeight="true" outlineLevel="0" collapsed="false">
      <c r="A127" s="134"/>
      <c r="B127" s="134"/>
      <c r="C127" s="134"/>
      <c r="D127" s="134"/>
      <c r="E127" s="134"/>
      <c r="F127" s="134"/>
      <c r="G127" s="134"/>
      <c r="H127" s="134"/>
      <c r="I127" s="134"/>
      <c r="J127" s="134"/>
      <c r="K127" s="134"/>
      <c r="L127" s="134"/>
      <c r="M127" s="134"/>
      <c r="N127" s="134"/>
    </row>
    <row r="128" customFormat="false" ht="12.75" hidden="false" customHeight="true" outlineLevel="0" collapsed="false">
      <c r="A128" s="134"/>
      <c r="B128" s="134"/>
      <c r="C128" s="134"/>
      <c r="D128" s="134"/>
      <c r="E128" s="134"/>
      <c r="F128" s="134"/>
      <c r="G128" s="134"/>
      <c r="H128" s="134"/>
      <c r="I128" s="134"/>
      <c r="J128" s="134"/>
      <c r="K128" s="134"/>
      <c r="L128" s="134"/>
      <c r="M128" s="134"/>
      <c r="N128" s="134"/>
    </row>
    <row r="129" customFormat="false" ht="12.75" hidden="false" customHeight="true" outlineLevel="0" collapsed="false">
      <c r="A129" s="134"/>
      <c r="B129" s="134"/>
      <c r="C129" s="134"/>
      <c r="D129" s="134"/>
      <c r="E129" s="134"/>
      <c r="F129" s="134"/>
      <c r="G129" s="134"/>
      <c r="H129" s="134"/>
      <c r="I129" s="134"/>
      <c r="J129" s="134"/>
      <c r="K129" s="134"/>
      <c r="L129" s="134"/>
      <c r="M129" s="134"/>
      <c r="N129" s="134"/>
    </row>
    <row r="130" customFormat="false" ht="12.75" hidden="false" customHeight="true" outlineLevel="0" collapsed="false">
      <c r="A130" s="134"/>
      <c r="B130" s="134"/>
      <c r="C130" s="134"/>
      <c r="D130" s="134"/>
      <c r="E130" s="134"/>
      <c r="F130" s="134"/>
      <c r="G130" s="134"/>
      <c r="H130" s="134"/>
      <c r="I130" s="134"/>
      <c r="J130" s="134"/>
      <c r="K130" s="134"/>
      <c r="L130" s="134"/>
      <c r="M130" s="134"/>
      <c r="N130" s="134"/>
    </row>
    <row r="131" customFormat="false" ht="12.75" hidden="false" customHeight="true" outlineLevel="0" collapsed="false">
      <c r="A131" s="134"/>
      <c r="B131" s="134"/>
      <c r="C131" s="134"/>
      <c r="D131" s="134"/>
      <c r="E131" s="134"/>
      <c r="F131" s="134"/>
      <c r="G131" s="134"/>
      <c r="H131" s="134"/>
      <c r="I131" s="134"/>
      <c r="J131" s="134"/>
      <c r="K131" s="134"/>
      <c r="L131" s="134"/>
      <c r="M131" s="134"/>
      <c r="N131" s="134"/>
    </row>
    <row r="132" customFormat="false" ht="12.75" hidden="false" customHeight="true" outlineLevel="0" collapsed="false">
      <c r="A132" s="134"/>
      <c r="B132" s="134"/>
      <c r="C132" s="134"/>
      <c r="D132" s="134"/>
      <c r="E132" s="134"/>
      <c r="F132" s="134"/>
      <c r="G132" s="134"/>
      <c r="H132" s="134"/>
      <c r="I132" s="134"/>
      <c r="J132" s="134"/>
      <c r="K132" s="134"/>
      <c r="L132" s="134"/>
      <c r="M132" s="134"/>
      <c r="N132" s="134"/>
    </row>
    <row r="133" customFormat="false" ht="12.75" hidden="false" customHeight="true" outlineLevel="0" collapsed="false">
      <c r="A133" s="134"/>
      <c r="B133" s="134"/>
      <c r="C133" s="134"/>
      <c r="D133" s="134"/>
      <c r="E133" s="134"/>
      <c r="F133" s="134"/>
      <c r="G133" s="134"/>
      <c r="H133" s="134"/>
      <c r="I133" s="134"/>
      <c r="J133" s="134"/>
      <c r="K133" s="134"/>
      <c r="L133" s="134"/>
      <c r="M133" s="134"/>
      <c r="N133" s="134"/>
    </row>
    <row r="134" customFormat="false" ht="12.75" hidden="false" customHeight="true" outlineLevel="0" collapsed="false">
      <c r="A134" s="134"/>
      <c r="B134" s="134"/>
      <c r="C134" s="134"/>
      <c r="D134" s="134"/>
      <c r="E134" s="134"/>
      <c r="F134" s="134"/>
      <c r="G134" s="134"/>
      <c r="H134" s="134"/>
      <c r="I134" s="134"/>
      <c r="J134" s="134"/>
      <c r="K134" s="134"/>
      <c r="L134" s="134"/>
      <c r="M134" s="134"/>
      <c r="N134" s="134"/>
    </row>
    <row r="135" customFormat="false" ht="12.75" hidden="false" customHeight="true" outlineLevel="0" collapsed="false">
      <c r="A135" s="134"/>
      <c r="B135" s="134"/>
      <c r="C135" s="134"/>
      <c r="D135" s="134"/>
      <c r="E135" s="134"/>
      <c r="F135" s="134"/>
      <c r="G135" s="134"/>
      <c r="H135" s="134"/>
      <c r="I135" s="134"/>
      <c r="J135" s="134"/>
      <c r="K135" s="134"/>
      <c r="L135" s="134"/>
      <c r="M135" s="134"/>
      <c r="N135" s="134"/>
    </row>
    <row r="136" customFormat="false" ht="12.75" hidden="false" customHeight="true" outlineLevel="0" collapsed="false">
      <c r="A136" s="134"/>
      <c r="B136" s="134"/>
      <c r="C136" s="134"/>
      <c r="D136" s="134"/>
      <c r="E136" s="134"/>
      <c r="F136" s="134"/>
      <c r="G136" s="134"/>
      <c r="H136" s="134"/>
      <c r="I136" s="134"/>
      <c r="J136" s="134"/>
      <c r="K136" s="134"/>
      <c r="L136" s="134"/>
      <c r="M136" s="134"/>
      <c r="N136" s="134"/>
    </row>
    <row r="137" customFormat="false" ht="12.75" hidden="false" customHeight="true" outlineLevel="0" collapsed="false">
      <c r="A137" s="134"/>
      <c r="B137" s="134"/>
      <c r="C137" s="134"/>
      <c r="D137" s="134"/>
      <c r="E137" s="134"/>
      <c r="F137" s="134"/>
      <c r="G137" s="134"/>
      <c r="H137" s="134"/>
      <c r="I137" s="134"/>
      <c r="J137" s="134"/>
      <c r="K137" s="134"/>
      <c r="L137" s="134"/>
      <c r="M137" s="134"/>
      <c r="N137" s="134"/>
    </row>
    <row r="138" customFormat="false" ht="12.75" hidden="false" customHeight="true" outlineLevel="0" collapsed="false">
      <c r="A138" s="134"/>
      <c r="B138" s="134"/>
      <c r="C138" s="134"/>
      <c r="D138" s="134"/>
      <c r="E138" s="134"/>
      <c r="F138" s="134"/>
      <c r="G138" s="134"/>
      <c r="H138" s="134"/>
      <c r="I138" s="134"/>
      <c r="J138" s="134"/>
      <c r="K138" s="134"/>
      <c r="L138" s="134"/>
      <c r="M138" s="134"/>
      <c r="N138" s="134"/>
    </row>
    <row r="139" customFormat="false" ht="12.75" hidden="false" customHeight="true" outlineLevel="0" collapsed="false">
      <c r="A139" s="134"/>
      <c r="B139" s="134"/>
      <c r="C139" s="134"/>
      <c r="D139" s="134"/>
      <c r="E139" s="134"/>
      <c r="F139" s="134"/>
      <c r="G139" s="134"/>
      <c r="H139" s="134"/>
      <c r="I139" s="134"/>
      <c r="J139" s="134"/>
      <c r="K139" s="134"/>
      <c r="L139" s="134"/>
      <c r="M139" s="134"/>
      <c r="N139" s="134"/>
    </row>
    <row r="140" customFormat="false" ht="12.75" hidden="false" customHeight="true" outlineLevel="0" collapsed="false">
      <c r="A140" s="134"/>
      <c r="B140" s="134"/>
      <c r="C140" s="134"/>
      <c r="D140" s="134"/>
      <c r="E140" s="134"/>
      <c r="F140" s="134"/>
      <c r="G140" s="134"/>
      <c r="H140" s="134"/>
      <c r="I140" s="134"/>
      <c r="J140" s="134"/>
      <c r="K140" s="134"/>
      <c r="L140" s="134"/>
      <c r="M140" s="134"/>
      <c r="N140" s="134"/>
    </row>
    <row r="141" customFormat="false" ht="12.75" hidden="false" customHeight="true" outlineLevel="0" collapsed="false">
      <c r="A141" s="134"/>
      <c r="B141" s="134"/>
      <c r="C141" s="134"/>
      <c r="D141" s="134"/>
      <c r="E141" s="134"/>
      <c r="F141" s="134"/>
      <c r="G141" s="134"/>
      <c r="H141" s="134"/>
      <c r="I141" s="134"/>
      <c r="J141" s="134"/>
      <c r="K141" s="134"/>
      <c r="L141" s="134"/>
      <c r="M141" s="134"/>
      <c r="N141" s="134"/>
    </row>
    <row r="142" customFormat="false" ht="12.75" hidden="false" customHeight="true" outlineLevel="0" collapsed="false">
      <c r="A142" s="134"/>
      <c r="B142" s="134"/>
      <c r="C142" s="134"/>
      <c r="D142" s="134"/>
      <c r="E142" s="134"/>
      <c r="F142" s="134"/>
      <c r="G142" s="134"/>
      <c r="H142" s="134"/>
      <c r="I142" s="134"/>
      <c r="J142" s="134"/>
      <c r="K142" s="134"/>
      <c r="L142" s="134"/>
      <c r="M142" s="134"/>
      <c r="N142" s="134"/>
    </row>
    <row r="143" customFormat="false" ht="12.75" hidden="false" customHeight="true" outlineLevel="0" collapsed="false">
      <c r="A143" s="134"/>
      <c r="B143" s="134"/>
      <c r="C143" s="134"/>
      <c r="D143" s="134"/>
      <c r="E143" s="134"/>
      <c r="F143" s="134"/>
      <c r="G143" s="134"/>
      <c r="H143" s="134"/>
      <c r="I143" s="134"/>
      <c r="J143" s="134"/>
      <c r="K143" s="134"/>
      <c r="L143" s="134"/>
      <c r="M143" s="134"/>
      <c r="N143" s="134"/>
    </row>
    <row r="144" customFormat="false" ht="12.75" hidden="false" customHeight="true" outlineLevel="0" collapsed="false">
      <c r="A144" s="134"/>
      <c r="B144" s="134"/>
      <c r="C144" s="134"/>
      <c r="D144" s="134"/>
      <c r="E144" s="134"/>
      <c r="F144" s="134"/>
      <c r="G144" s="134"/>
      <c r="H144" s="134"/>
      <c r="I144" s="134"/>
      <c r="J144" s="134"/>
      <c r="K144" s="134"/>
      <c r="L144" s="134"/>
      <c r="M144" s="134"/>
      <c r="N144" s="134"/>
    </row>
  </sheetData>
  <mergeCells count="32">
    <mergeCell ref="A1:J1"/>
    <mergeCell ref="A3:K3"/>
    <mergeCell ref="A5:B5"/>
    <mergeCell ref="C5:F5"/>
    <mergeCell ref="A6:B6"/>
    <mergeCell ref="C6:F6"/>
    <mergeCell ref="A7:B7"/>
    <mergeCell ref="C7:F7"/>
    <mergeCell ref="A8:B8"/>
    <mergeCell ref="C8:F8"/>
    <mergeCell ref="A9:B9"/>
    <mergeCell ref="C9:I9"/>
    <mergeCell ref="A11:J11"/>
    <mergeCell ref="L11:R11"/>
    <mergeCell ref="T11:Z11"/>
    <mergeCell ref="D12:F12"/>
    <mergeCell ref="A31:J31"/>
    <mergeCell ref="L31:R31"/>
    <mergeCell ref="T31:Z31"/>
    <mergeCell ref="D32:F32"/>
    <mergeCell ref="A51:J51"/>
    <mergeCell ref="L51:R51"/>
    <mergeCell ref="T51:Z51"/>
    <mergeCell ref="D52:F52"/>
    <mergeCell ref="A70:J70"/>
    <mergeCell ref="L70:R70"/>
    <mergeCell ref="T70:Z70"/>
    <mergeCell ref="D71:F71"/>
    <mergeCell ref="A91:J91"/>
    <mergeCell ref="L91:R91"/>
    <mergeCell ref="T91:Z91"/>
    <mergeCell ref="D92:F92"/>
  </mergeCells>
  <printOptions headings="false" gridLines="false" gridLinesSet="true" horizontalCentered="false" verticalCentered="false"/>
  <pageMargins left="0.75" right="0.75" top="1" bottom="1" header="0.511811023622047" footer="0.511811023622047"/>
  <pageSetup paperSize="9" scale="1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54"/>
  <sheetViews>
    <sheetView showFormulas="false" showGridLines="true" showRowColHeaders="true" showZeros="true" rightToLeft="false" tabSelected="false" showOutlineSymbols="true" defaultGridColor="true" view="normal" topLeftCell="B139" colorId="64" zoomScale="100" zoomScaleNormal="100" zoomScalePageLayoutView="100" workbookViewId="0">
      <selection pane="topLeft" activeCell="F112" activeCellId="0" sqref="F112"/>
    </sheetView>
  </sheetViews>
  <sheetFormatPr defaultColWidth="8.82421875" defaultRowHeight="12.75" zeroHeight="false" outlineLevelRow="0" outlineLevelCol="0"/>
  <cols>
    <col collapsed="false" customWidth="true" hidden="true" outlineLevel="0" max="1" min="1" style="166" width="11"/>
    <col collapsed="false" customWidth="true" hidden="false" outlineLevel="0" max="2" min="2" style="165" width="18.35"/>
    <col collapsed="false" customWidth="true" hidden="false" outlineLevel="0" max="3" min="3" style="165" width="8.62"/>
    <col collapsed="false" customWidth="true" hidden="false" outlineLevel="0" max="4" min="4" style="132" width="68"/>
    <col collapsed="false" customWidth="true" hidden="true" outlineLevel="0" max="5" min="5" style="166" width="5.18"/>
    <col collapsed="false" customWidth="true" hidden="false" outlineLevel="0" max="6" min="6" style="167" width="40.63"/>
    <col collapsed="false" customWidth="true" hidden="true" outlineLevel="0" max="7" min="7" style="166" width="8.63"/>
    <col collapsed="false" customWidth="true" hidden="true" outlineLevel="0" max="8" min="8" style="168" width="8.63"/>
    <col collapsed="false" customWidth="true" hidden="false" outlineLevel="0" max="9" min="9" style="169" width="15"/>
    <col collapsed="false" customWidth="true" hidden="false" outlineLevel="0" max="10" min="10" style="132" width="40.63"/>
    <col collapsed="false" customWidth="true" hidden="true" outlineLevel="0" max="11" min="11" style="132" width="7"/>
    <col collapsed="false" customWidth="true" hidden="true" outlineLevel="0" max="12" min="12" style="132" width="9.18"/>
    <col collapsed="false" customWidth="true" hidden="false" outlineLevel="0" max="13" min="13" style="132" width="16.45"/>
    <col collapsed="false" customWidth="true" hidden="false" outlineLevel="0" max="14" min="14" style="132" width="40.63"/>
    <col collapsed="false" customWidth="true" hidden="true" outlineLevel="0" max="15" min="15" style="132" width="28.63"/>
    <col collapsed="false" customWidth="true" hidden="true" outlineLevel="0" max="16" min="16" style="132" width="15"/>
    <col collapsed="false" customWidth="true" hidden="false" outlineLevel="0" max="17" min="17" style="132" width="15"/>
    <col collapsed="false" customWidth="true" hidden="false" outlineLevel="0" max="18" min="18" style="132" width="40.54"/>
    <col collapsed="false" customWidth="true" hidden="true" outlineLevel="0" max="20" min="19" style="132" width="15"/>
    <col collapsed="false" customWidth="true" hidden="false" outlineLevel="0" max="21" min="21" style="132" width="15"/>
    <col collapsed="false" customWidth="true" hidden="false" outlineLevel="0" max="22" min="22" style="132" width="40.63"/>
    <col collapsed="false" customWidth="true" hidden="true" outlineLevel="0" max="24" min="23" style="132" width="15"/>
    <col collapsed="false" customWidth="true" hidden="false" outlineLevel="0" max="25" min="25" style="132" width="15"/>
  </cols>
  <sheetData>
    <row r="1" customFormat="false" ht="18" hidden="false" customHeight="true" outlineLevel="0" collapsed="false">
      <c r="B1" s="170" t="str">
        <f aca="false">CONCATENATE("Опросный лист SAMM: ",D11,"  ",D10)</f>
        <v>Опросный лист SAMM:   </v>
      </c>
      <c r="C1" s="171"/>
      <c r="D1" s="172"/>
      <c r="E1" s="172"/>
      <c r="F1" s="172"/>
      <c r="G1" s="172"/>
      <c r="H1" s="172"/>
      <c r="I1" s="173"/>
      <c r="J1" s="134"/>
      <c r="K1" s="134"/>
      <c r="L1" s="134"/>
      <c r="M1" s="134"/>
      <c r="N1" s="134"/>
      <c r="O1" s="134"/>
      <c r="P1" s="134"/>
      <c r="Q1" s="134"/>
      <c r="R1" s="134"/>
      <c r="S1" s="134"/>
      <c r="T1" s="134"/>
      <c r="U1" s="134"/>
      <c r="V1" s="134"/>
      <c r="W1" s="134"/>
      <c r="X1" s="134"/>
      <c r="Y1" s="134"/>
    </row>
    <row r="2" customFormat="false" ht="15" hidden="false" customHeight="true" outlineLevel="0" collapsed="false">
      <c r="B2" s="174"/>
      <c r="C2" s="175"/>
      <c r="D2" s="134"/>
      <c r="E2" s="176"/>
      <c r="F2" s="177"/>
      <c r="G2" s="176"/>
      <c r="H2" s="178"/>
      <c r="I2" s="173"/>
      <c r="J2" s="134"/>
      <c r="K2" s="134"/>
      <c r="L2" s="134"/>
      <c r="M2" s="134"/>
      <c r="N2" s="134"/>
      <c r="O2" s="134"/>
      <c r="P2" s="134"/>
      <c r="Q2" s="134"/>
      <c r="R2" s="134"/>
      <c r="S2" s="134"/>
      <c r="T2" s="134"/>
      <c r="U2" s="134"/>
      <c r="V2" s="134"/>
      <c r="W2" s="134"/>
      <c r="X2" s="134"/>
      <c r="Y2" s="134"/>
    </row>
    <row r="3" customFormat="false" ht="13.8" hidden="false" customHeight="false" outlineLevel="0" collapsed="false">
      <c r="B3" s="179" t="s">
        <v>27</v>
      </c>
      <c r="C3" s="180"/>
      <c r="D3" s="181"/>
      <c r="E3" s="181"/>
      <c r="F3" s="182"/>
      <c r="G3" s="181"/>
      <c r="H3" s="181"/>
      <c r="I3" s="173"/>
      <c r="J3" s="134"/>
      <c r="K3" s="134"/>
      <c r="L3" s="134"/>
      <c r="M3" s="134"/>
      <c r="N3" s="134"/>
      <c r="O3" s="134"/>
      <c r="P3" s="134"/>
      <c r="Q3" s="134"/>
      <c r="R3" s="134"/>
      <c r="S3" s="134"/>
      <c r="T3" s="134"/>
      <c r="U3" s="134"/>
      <c r="V3" s="134"/>
      <c r="W3" s="134"/>
      <c r="X3" s="134"/>
      <c r="Y3" s="134"/>
    </row>
    <row r="4" customFormat="false" ht="13.8" hidden="false" customHeight="false" outlineLevel="0" collapsed="false">
      <c r="B4" s="183" t="s">
        <v>28</v>
      </c>
      <c r="C4" s="184"/>
      <c r="D4" s="185"/>
      <c r="E4" s="185"/>
      <c r="F4" s="186"/>
      <c r="G4" s="185"/>
      <c r="H4" s="185"/>
      <c r="I4" s="173"/>
      <c r="J4" s="134"/>
      <c r="K4" s="134"/>
      <c r="L4" s="134"/>
      <c r="M4" s="134"/>
      <c r="N4" s="134"/>
      <c r="O4" s="134"/>
      <c r="P4" s="134"/>
      <c r="Q4" s="134"/>
      <c r="R4" s="134"/>
      <c r="S4" s="134"/>
      <c r="T4" s="134"/>
      <c r="U4" s="134"/>
      <c r="V4" s="134"/>
      <c r="W4" s="134"/>
      <c r="X4" s="134"/>
      <c r="Y4" s="134"/>
    </row>
    <row r="5" customFormat="false" ht="13.8" hidden="false" customHeight="false" outlineLevel="0" collapsed="false">
      <c r="B5" s="187" t="s">
        <v>29</v>
      </c>
      <c r="C5" s="188"/>
      <c r="D5" s="189"/>
      <c r="E5" s="189"/>
      <c r="F5" s="190"/>
      <c r="G5" s="189"/>
      <c r="H5" s="189"/>
      <c r="I5" s="173"/>
      <c r="J5" s="134"/>
      <c r="K5" s="134"/>
      <c r="L5" s="134"/>
      <c r="M5" s="134"/>
      <c r="N5" s="134"/>
      <c r="O5" s="134"/>
      <c r="P5" s="134"/>
      <c r="Q5" s="134"/>
      <c r="R5" s="134"/>
      <c r="S5" s="134"/>
      <c r="T5" s="134"/>
      <c r="U5" s="134"/>
      <c r="V5" s="134"/>
      <c r="W5" s="134"/>
      <c r="X5" s="134"/>
      <c r="Y5" s="134"/>
    </row>
    <row r="6" customFormat="false" ht="13.8" hidden="false" customHeight="false" outlineLevel="0" collapsed="false">
      <c r="B6" s="187" t="s">
        <v>163</v>
      </c>
      <c r="C6" s="188"/>
      <c r="D6" s="189"/>
      <c r="E6" s="189"/>
      <c r="F6" s="190"/>
      <c r="G6" s="189"/>
      <c r="H6" s="189"/>
      <c r="I6" s="173"/>
      <c r="J6" s="134"/>
      <c r="K6" s="134"/>
      <c r="L6" s="134"/>
      <c r="M6" s="134"/>
      <c r="N6" s="134"/>
      <c r="O6" s="134"/>
      <c r="P6" s="134"/>
      <c r="Q6" s="134"/>
      <c r="R6" s="134"/>
      <c r="S6" s="134"/>
      <c r="T6" s="134"/>
      <c r="U6" s="134"/>
      <c r="V6" s="134"/>
      <c r="W6" s="134"/>
      <c r="X6" s="134"/>
      <c r="Y6" s="134"/>
    </row>
    <row r="7" customFormat="false" ht="13.8" hidden="false" customHeight="false" outlineLevel="0" collapsed="false">
      <c r="B7" s="187" t="s">
        <v>31</v>
      </c>
      <c r="C7" s="188"/>
      <c r="D7" s="189"/>
      <c r="E7" s="189"/>
      <c r="F7" s="190"/>
      <c r="G7" s="189"/>
      <c r="H7" s="189"/>
      <c r="I7" s="173"/>
      <c r="J7" s="134"/>
      <c r="K7" s="134"/>
      <c r="L7" s="134"/>
      <c r="M7" s="134"/>
      <c r="N7" s="134"/>
      <c r="O7" s="134"/>
      <c r="P7" s="134"/>
      <c r="Q7" s="134"/>
      <c r="R7" s="134"/>
      <c r="S7" s="134"/>
      <c r="T7" s="134"/>
      <c r="U7" s="134"/>
      <c r="V7" s="134"/>
      <c r="W7" s="134"/>
      <c r="X7" s="134"/>
      <c r="Y7" s="134"/>
    </row>
    <row r="8" customFormat="false" ht="15" hidden="false" customHeight="true" outlineLevel="0" collapsed="false">
      <c r="B8" s="191" t="s">
        <v>32</v>
      </c>
      <c r="C8" s="192"/>
      <c r="D8" s="193"/>
      <c r="E8" s="193"/>
      <c r="F8" s="194"/>
      <c r="G8" s="193"/>
      <c r="H8" s="193"/>
      <c r="I8" s="173"/>
      <c r="J8" s="134"/>
      <c r="K8" s="134"/>
      <c r="L8" s="134"/>
      <c r="M8" s="134"/>
      <c r="N8" s="134"/>
      <c r="O8" s="134"/>
      <c r="P8" s="134"/>
      <c r="Q8" s="134"/>
      <c r="R8" s="134"/>
      <c r="S8" s="134"/>
      <c r="T8" s="134"/>
      <c r="U8" s="134"/>
      <c r="V8" s="134"/>
      <c r="W8" s="134"/>
      <c r="X8" s="134"/>
      <c r="Y8" s="134"/>
    </row>
    <row r="9" customFormat="false" ht="15" hidden="false" customHeight="true" outlineLevel="0" collapsed="false">
      <c r="B9" s="174"/>
      <c r="C9" s="175"/>
      <c r="D9" s="134"/>
      <c r="E9" s="176"/>
      <c r="F9" s="177"/>
      <c r="G9" s="176"/>
      <c r="H9" s="178"/>
      <c r="I9" s="173"/>
      <c r="J9" s="134"/>
      <c r="K9" s="134"/>
      <c r="L9" s="134"/>
      <c r="M9" s="134"/>
      <c r="N9" s="134"/>
      <c r="O9" s="134"/>
      <c r="P9" s="134"/>
      <c r="Q9" s="134"/>
      <c r="R9" s="134"/>
      <c r="S9" s="134"/>
      <c r="T9" s="134"/>
      <c r="U9" s="134"/>
      <c r="V9" s="134"/>
      <c r="W9" s="134"/>
      <c r="X9" s="134"/>
      <c r="Y9" s="134"/>
    </row>
    <row r="10" customFormat="false" ht="15" hidden="false" customHeight="true" outlineLevel="0" collapsed="false">
      <c r="B10" s="195" t="s">
        <v>33</v>
      </c>
      <c r="C10" s="196"/>
      <c r="D10" s="197" t="str">
        <f aca="false">IF(ISBLANK(Interview!D10),"",Interview!D10)</f>
        <v/>
      </c>
      <c r="E10" s="176"/>
      <c r="F10" s="177"/>
      <c r="G10" s="176"/>
      <c r="H10" s="178"/>
      <c r="I10" s="173"/>
      <c r="J10" s="134"/>
      <c r="K10" s="134"/>
      <c r="L10" s="134"/>
      <c r="M10" s="134"/>
      <c r="N10" s="134"/>
      <c r="O10" s="134"/>
      <c r="P10" s="134"/>
      <c r="Q10" s="134"/>
      <c r="R10" s="134"/>
      <c r="S10" s="134"/>
      <c r="T10" s="134"/>
      <c r="U10" s="134"/>
      <c r="V10" s="134"/>
      <c r="W10" s="134"/>
      <c r="X10" s="134"/>
      <c r="Y10" s="134"/>
    </row>
    <row r="11" customFormat="false" ht="15" hidden="false" customHeight="true" outlineLevel="0" collapsed="false">
      <c r="B11" s="198" t="s">
        <v>34</v>
      </c>
      <c r="C11" s="199"/>
      <c r="D11" s="197" t="str">
        <f aca="false">IF(ISBLANK(Interview!D11),"",Interview!D11)</f>
        <v/>
      </c>
      <c r="E11" s="176"/>
      <c r="F11" s="177"/>
      <c r="G11" s="176"/>
      <c r="H11" s="178"/>
      <c r="I11" s="173"/>
      <c r="J11" s="134"/>
      <c r="K11" s="134"/>
      <c r="L11" s="134"/>
      <c r="M11" s="134"/>
      <c r="N11" s="134"/>
      <c r="O11" s="134"/>
      <c r="P11" s="134"/>
      <c r="Q11" s="134"/>
      <c r="R11" s="134"/>
      <c r="S11" s="134"/>
      <c r="T11" s="134"/>
      <c r="U11" s="134"/>
      <c r="V11" s="134"/>
      <c r="W11" s="134"/>
      <c r="X11" s="134"/>
      <c r="Y11" s="134"/>
    </row>
    <row r="12" customFormat="false" ht="15" hidden="false" customHeight="true" outlineLevel="0" collapsed="false">
      <c r="B12" s="198" t="s">
        <v>35</v>
      </c>
      <c r="C12" s="199"/>
      <c r="D12" s="200" t="str">
        <f aca="false">IF(ISBLANK(Interview!D12),"",Interview!D12)</f>
        <v/>
      </c>
      <c r="E12" s="201"/>
      <c r="F12" s="177"/>
      <c r="G12" s="176"/>
      <c r="H12" s="178"/>
      <c r="I12" s="173"/>
      <c r="J12" s="134"/>
      <c r="K12" s="134"/>
      <c r="L12" s="134"/>
      <c r="M12" s="134"/>
      <c r="N12" s="134"/>
      <c r="O12" s="134"/>
      <c r="P12" s="134"/>
      <c r="Q12" s="134"/>
      <c r="R12" s="134"/>
      <c r="S12" s="134"/>
      <c r="T12" s="134"/>
      <c r="U12" s="134"/>
      <c r="V12" s="134"/>
      <c r="W12" s="134"/>
      <c r="X12" s="134"/>
      <c r="Y12" s="134"/>
    </row>
    <row r="13" customFormat="false" ht="15" hidden="false" customHeight="true" outlineLevel="0" collapsed="false">
      <c r="B13" s="198" t="s">
        <v>36</v>
      </c>
      <c r="C13" s="202"/>
      <c r="D13" s="197" t="str">
        <f aca="false">IF(ISBLANK(Interview!D13),"",Interview!D13)</f>
        <v/>
      </c>
      <c r="E13" s="176"/>
      <c r="F13" s="177"/>
      <c r="G13" s="176"/>
      <c r="H13" s="178"/>
      <c r="I13" s="173"/>
      <c r="J13" s="134"/>
      <c r="K13" s="134"/>
      <c r="L13" s="134"/>
      <c r="M13" s="134"/>
      <c r="N13" s="134"/>
      <c r="O13" s="134"/>
      <c r="P13" s="134"/>
      <c r="Q13" s="134"/>
      <c r="R13" s="134"/>
      <c r="S13" s="134"/>
      <c r="T13" s="134"/>
      <c r="U13" s="134"/>
      <c r="V13" s="134"/>
      <c r="W13" s="134"/>
      <c r="X13" s="134"/>
      <c r="Y13" s="134"/>
    </row>
    <row r="14" customFormat="false" ht="24" hidden="false" customHeight="true" outlineLevel="0" collapsed="false">
      <c r="A14" s="203" t="str">
        <f aca="false">IF(A15=A16,"OK","Problem")</f>
        <v>OK</v>
      </c>
      <c r="B14" s="204" t="s">
        <v>37</v>
      </c>
      <c r="C14" s="205"/>
      <c r="D14" s="206" t="str">
        <f aca="false">IF(ISBLANK(Interview!D14),"",Interview!D14)</f>
        <v/>
      </c>
      <c r="E14" s="176"/>
      <c r="F14" s="177"/>
      <c r="G14" s="176"/>
      <c r="H14" s="178"/>
      <c r="I14" s="173"/>
      <c r="J14" s="134"/>
      <c r="K14" s="134"/>
      <c r="L14" s="134"/>
      <c r="M14" s="134"/>
      <c r="N14" s="134"/>
      <c r="O14" s="134"/>
      <c r="P14" s="134"/>
      <c r="Q14" s="134"/>
      <c r="R14" s="134"/>
      <c r="S14" s="134"/>
      <c r="T14" s="134"/>
      <c r="U14" s="134"/>
      <c r="V14" s="134"/>
      <c r="W14" s="134"/>
      <c r="X14" s="134"/>
      <c r="Y14" s="134"/>
    </row>
    <row r="15" customFormat="false" ht="13.8" hidden="false" customHeight="false" outlineLevel="0" collapsed="false">
      <c r="A15" s="166" t="n">
        <f aca="false">COUNTA('imp-questions'!A2:A300)</f>
        <v>90</v>
      </c>
      <c r="B15" s="175"/>
      <c r="C15" s="175"/>
      <c r="D15" s="134"/>
      <c r="E15" s="176"/>
      <c r="F15" s="177"/>
      <c r="G15" s="176"/>
      <c r="H15" s="178"/>
      <c r="I15" s="173"/>
      <c r="J15" s="134"/>
      <c r="K15" s="134"/>
      <c r="L15" s="134"/>
      <c r="M15" s="134"/>
      <c r="N15" s="134"/>
      <c r="O15" s="134"/>
      <c r="P15" s="134"/>
      <c r="Q15" s="134"/>
      <c r="R15" s="134"/>
      <c r="S15" s="134"/>
      <c r="T15" s="134"/>
      <c r="U15" s="134"/>
      <c r="V15" s="134"/>
      <c r="W15" s="134"/>
      <c r="X15" s="134"/>
      <c r="Y15" s="134"/>
    </row>
    <row r="16" customFormat="false" ht="12.75" hidden="false" customHeight="true" outlineLevel="0" collapsed="false">
      <c r="A16" s="166" t="n">
        <f aca="false">COUNTA(A18:A175)</f>
        <v>90</v>
      </c>
      <c r="B16" s="207" t="s">
        <v>38</v>
      </c>
      <c r="C16" s="207"/>
      <c r="D16" s="208"/>
      <c r="E16" s="208"/>
      <c r="F16" s="209" t="s">
        <v>164</v>
      </c>
      <c r="G16" s="209"/>
      <c r="H16" s="209"/>
      <c r="I16" s="209"/>
      <c r="J16" s="209" t="s">
        <v>165</v>
      </c>
      <c r="K16" s="209"/>
      <c r="L16" s="209"/>
      <c r="M16" s="209"/>
      <c r="N16" s="209" t="s">
        <v>166</v>
      </c>
      <c r="O16" s="209"/>
      <c r="P16" s="209"/>
      <c r="Q16" s="209"/>
      <c r="R16" s="209" t="s">
        <v>167</v>
      </c>
      <c r="S16" s="209"/>
      <c r="T16" s="209"/>
      <c r="U16" s="209"/>
      <c r="V16" s="209" t="s">
        <v>168</v>
      </c>
      <c r="W16" s="209"/>
      <c r="X16" s="209"/>
      <c r="Y16" s="209"/>
    </row>
    <row r="17" customFormat="false" ht="13.8" hidden="false" customHeight="false" outlineLevel="0" collapsed="false">
      <c r="B17" s="210" t="s">
        <v>39</v>
      </c>
      <c r="C17" s="211" t="s">
        <v>40</v>
      </c>
      <c r="D17" s="36" t="s">
        <v>41</v>
      </c>
      <c r="E17" s="37"/>
      <c r="F17" s="212" t="s">
        <v>42</v>
      </c>
      <c r="G17" s="38"/>
      <c r="H17" s="38"/>
      <c r="I17" s="213" t="s">
        <v>44</v>
      </c>
      <c r="J17" s="38" t="s">
        <v>42</v>
      </c>
      <c r="K17" s="38"/>
      <c r="L17" s="38"/>
      <c r="M17" s="213" t="s">
        <v>44</v>
      </c>
      <c r="N17" s="38" t="s">
        <v>42</v>
      </c>
      <c r="O17" s="38"/>
      <c r="P17" s="38"/>
      <c r="Q17" s="213" t="s">
        <v>44</v>
      </c>
      <c r="R17" s="38" t="s">
        <v>42</v>
      </c>
      <c r="S17" s="38"/>
      <c r="T17" s="38"/>
      <c r="U17" s="213" t="s">
        <v>44</v>
      </c>
      <c r="V17" s="38" t="s">
        <v>42</v>
      </c>
      <c r="W17" s="38"/>
      <c r="X17" s="38"/>
      <c r="Y17" s="213" t="s">
        <v>44</v>
      </c>
    </row>
    <row r="18" customFormat="false" ht="24.05" hidden="false" customHeight="false" outlineLevel="0" collapsed="false">
      <c r="A18" s="214" t="str">
        <f aca="false">Interview!A18</f>
        <v>G-SM-A-1-1</v>
      </c>
      <c r="B18" s="215" t="str">
        <f aca="false">VLOOKUP(A18,'imp-questions'!A:H,4,FALSE())</f>
        <v>Создавать и продвигать</v>
      </c>
      <c r="C18" s="216" t="n">
        <f aca="false">VLOOKUP(A18,'imp-questions'!A:H,5,FALSE())</f>
        <v>1</v>
      </c>
      <c r="D18" s="217" t="str">
        <f aca="false">VLOOKUP(A18,'imp-questions'!A:H,6,FALSE())</f>
        <v>Понимаете ли вы, что такое аппетит к риску для ваших приложений в масштабах организации?</v>
      </c>
      <c r="E18" s="43" t="str">
        <f aca="false">CHAR(65+VLOOKUP(A18,'imp-questions'!A:H,8,FALSE()))</f>
        <v>N</v>
      </c>
      <c r="F18" s="71" t="str">
        <f aca="false">IF(ISBLANK(Interview!F18),"",Interview!F18)</f>
        <v/>
      </c>
      <c r="G18" s="45" t="n">
        <f aca="true" t="array" ref="G18:G18">IFERROR(VLOOKUP(INDIRECT("RC[-1]",0),INDIRECT("Ans"&amp;INDIRECT("RC[-2]",0)&amp;"TBL"),2,FALSE()),0)</f>
        <v>0</v>
      </c>
      <c r="H18" s="45" t="n">
        <f aca="false">IFERROR(AVERAGE(G18,G22),0)</f>
        <v>0</v>
      </c>
      <c r="I18" s="218" t="n">
        <f aca="false">SUM(H18,H19,H20)</f>
        <v>0</v>
      </c>
      <c r="J18" s="219" t="str">
        <f aca="false">F18</f>
        <v/>
      </c>
      <c r="K18" s="45" t="n">
        <f aca="true" t="array" ref="K18:K18">IFERROR(VLOOKUP(INDIRECT("RC[-1]",0),INDIRECT("Ans"&amp;INDIRECT("RC[-6]",0)&amp;"TBL"),2,FALSE()),0)</f>
        <v>0</v>
      </c>
      <c r="L18" s="45" t="n">
        <f aca="false">IFERROR(AVERAGE(K18,K22),0)</f>
        <v>0</v>
      </c>
      <c r="M18" s="218" t="n">
        <f aca="false">SUM(L18,L19,L20)</f>
        <v>0</v>
      </c>
      <c r="N18" s="219" t="str">
        <f aca="false">J18</f>
        <v/>
      </c>
      <c r="O18" s="45" t="n">
        <f aca="true" t="array" ref="O18:O18">IFERROR(VLOOKUP(INDIRECT("RC[-1]",0),INDIRECT("Ans"&amp;INDIRECT("RC[-10]",0)&amp;"TBL"),2,FALSE()),0)</f>
        <v>0</v>
      </c>
      <c r="P18" s="45" t="n">
        <f aca="false">IFERROR(AVERAGE(O18,O22),0)</f>
        <v>0</v>
      </c>
      <c r="Q18" s="218" t="n">
        <f aca="false">SUM(P18,P19,P20)</f>
        <v>0</v>
      </c>
      <c r="R18" s="219" t="str">
        <f aca="false">N18</f>
        <v/>
      </c>
      <c r="S18" s="45" t="n">
        <f aca="true" t="array" ref="S18:S18">IFERROR(VLOOKUP(INDIRECT("RC[-1]",0),INDIRECT("Ans"&amp;INDIRECT("RC[-14]",0)&amp;"TBL"),2,FALSE()),0)</f>
        <v>0</v>
      </c>
      <c r="T18" s="45" t="n">
        <f aca="false">IFERROR(AVERAGE(S18,S22),0)</f>
        <v>0</v>
      </c>
      <c r="U18" s="218" t="n">
        <f aca="false">SUM(T18,T19,T20)</f>
        <v>0</v>
      </c>
      <c r="V18" s="219" t="str">
        <f aca="false">R18</f>
        <v/>
      </c>
      <c r="W18" s="45" t="n">
        <f aca="true" t="array" ref="W18:W18">IFERROR(VLOOKUP(INDIRECT("RC[-1]",0),INDIRECT("Ans"&amp;INDIRECT("RC[-18]",0)&amp;"TBL"),2,FALSE()),0)</f>
        <v>0</v>
      </c>
      <c r="X18" s="45" t="n">
        <f aca="false">IFERROR(AVERAGE(W18,W22),0)</f>
        <v>0</v>
      </c>
      <c r="Y18" s="218" t="n">
        <f aca="false">SUM(X18,X19,X20)</f>
        <v>0</v>
      </c>
    </row>
    <row r="19" customFormat="false" ht="24.05" hidden="false" customHeight="false" outlineLevel="0" collapsed="false">
      <c r="A19" s="214" t="str">
        <f aca="false">Interview!A20</f>
        <v>G-SM-A-2-1</v>
      </c>
      <c r="B19" s="215"/>
      <c r="C19" s="216" t="n">
        <f aca="false">VLOOKUP(A19,'imp-questions'!A:H,5,FALSE())</f>
        <v>2</v>
      </c>
      <c r="D19" s="217" t="str">
        <f aca="false">VLOOKUP(A19,'imp-questions'!A:H,6,FALSE())</f>
        <v>Есть ли у вас стратегический план по обеспечению безопасности приложений, и используете ли вы его при принятии решений?</v>
      </c>
      <c r="E19" s="55" t="str">
        <f aca="false">CHAR(65+VLOOKUP(A19,'imp-questions'!A:H,8,FALSE()))</f>
        <v>O</v>
      </c>
      <c r="F19" s="71" t="str">
        <f aca="false">IF(ISBLANK(Interview!F20),"",Interview!F20)</f>
        <v/>
      </c>
      <c r="G19" s="45" t="n">
        <f aca="true" t="array" ref="G19:G19">IFERROR(VLOOKUP(INDIRECT("RC[-1]",0),INDIRECT("Ans"&amp;INDIRECT("RC[-2]",0)&amp;"TBL"),2,FALSE()),0)</f>
        <v>0</v>
      </c>
      <c r="H19" s="57" t="n">
        <f aca="false">IFERROR(AVERAGE(G19,G23),0)</f>
        <v>0</v>
      </c>
      <c r="I19" s="218"/>
      <c r="J19" s="219" t="str">
        <f aca="false">F19</f>
        <v/>
      </c>
      <c r="K19" s="45" t="n">
        <f aca="true" t="array" ref="K19:K19">IFERROR(VLOOKUP(INDIRECT("RC[-1]",0),INDIRECT("Ans"&amp;INDIRECT("RC[-6]",0)&amp;"TBL"),2,FALSE()),0)</f>
        <v>0</v>
      </c>
      <c r="L19" s="57" t="n">
        <f aca="false">IFERROR(AVERAGE(K19,K23),0)</f>
        <v>0</v>
      </c>
      <c r="M19" s="218"/>
      <c r="N19" s="219" t="str">
        <f aca="false">J19</f>
        <v/>
      </c>
      <c r="O19" s="45" t="n">
        <f aca="true" t="array" ref="O19:O19">IFERROR(VLOOKUP(INDIRECT("RC[-1]",0),INDIRECT("Ans"&amp;INDIRECT("RC[-10]",0)&amp;"TBL"),2,FALSE()),0)</f>
        <v>0</v>
      </c>
      <c r="P19" s="57" t="n">
        <f aca="false">IFERROR(AVERAGE(O19,O23),0)</f>
        <v>0</v>
      </c>
      <c r="Q19" s="218"/>
      <c r="R19" s="219" t="str">
        <f aca="false">N19</f>
        <v/>
      </c>
      <c r="S19" s="45" t="n">
        <f aca="true" t="array" ref="S19:S19">IFERROR(VLOOKUP(INDIRECT("RC[-1]",0),INDIRECT("Ans"&amp;INDIRECT("RC[-14]",0)&amp;"TBL"),2,FALSE()),0)</f>
        <v>0</v>
      </c>
      <c r="T19" s="57" t="n">
        <f aca="false">IFERROR(AVERAGE(S19,S23),0)</f>
        <v>0</v>
      </c>
      <c r="U19" s="218"/>
      <c r="V19" s="219" t="str">
        <f aca="false">R19</f>
        <v/>
      </c>
      <c r="W19" s="45" t="n">
        <f aca="true" t="array" ref="W19:W19">IFERROR(VLOOKUP(INDIRECT("RC[-1]",0),INDIRECT("Ans"&amp;INDIRECT("RC[-18]",0)&amp;"TBL"),2,FALSE()),0)</f>
        <v>0</v>
      </c>
      <c r="X19" s="57" t="n">
        <f aca="false">IFERROR(AVERAGE(W19,W23),0)</f>
        <v>0</v>
      </c>
      <c r="Y19" s="218"/>
    </row>
    <row r="20" customFormat="false" ht="25.5" hidden="false" customHeight="true" outlineLevel="0" collapsed="false">
      <c r="A20" s="214" t="str">
        <f aca="false">Interview!A22</f>
        <v>G-SM-A-3-1</v>
      </c>
      <c r="B20" s="215"/>
      <c r="C20" s="216" t="n">
        <f aca="false">VLOOKUP(A20,'imp-questions'!A:H,5,FALSE())</f>
        <v>3</v>
      </c>
      <c r="D20" s="220" t="str">
        <f aca="false">VLOOKUP(A20,'imp-questions'!A:H,6,FALSE())</f>
        <v>Регулярно ли вы пересматриваете и обновляете стратегический план по обеспечению безопасности приложений?</v>
      </c>
      <c r="E20" s="55" t="str">
        <f aca="false">CHAR(65+VLOOKUP(A20,'imp-questions'!A:H,8,FALSE()))</f>
        <v>P</v>
      </c>
      <c r="F20" s="92" t="str">
        <f aca="false">IF(ISBLANK(Interview!F22),"",Interview!F22)</f>
        <v/>
      </c>
      <c r="G20" s="45" t="n">
        <f aca="true" t="array" ref="G20:G20">IFERROR(VLOOKUP(INDIRECT("RC[-1]",0),INDIRECT("Ans"&amp;INDIRECT("RC[-2]",0)&amp;"TBL"),2,FALSE()),0)</f>
        <v>0</v>
      </c>
      <c r="H20" s="57" t="n">
        <f aca="false">IFERROR(AVERAGE(G20,G24),0)</f>
        <v>0</v>
      </c>
      <c r="I20" s="218"/>
      <c r="J20" s="219" t="str">
        <f aca="false">F20</f>
        <v/>
      </c>
      <c r="K20" s="45" t="n">
        <f aca="true" t="array" ref="K20:K20">IFERROR(VLOOKUP(INDIRECT("RC[-1]",0),INDIRECT("Ans"&amp;INDIRECT("RC[-6]",0)&amp;"TBL"),2,FALSE()),0)</f>
        <v>0</v>
      </c>
      <c r="L20" s="57" t="n">
        <f aca="false">IFERROR(AVERAGE(K20,K24),0)</f>
        <v>0</v>
      </c>
      <c r="M20" s="218"/>
      <c r="N20" s="219" t="str">
        <f aca="false">J20</f>
        <v/>
      </c>
      <c r="O20" s="45" t="n">
        <f aca="true" t="array" ref="O20:O20">IFERROR(VLOOKUP(INDIRECT("RC[-1]",0),INDIRECT("Ans"&amp;INDIRECT("RC[-10]",0)&amp;"TBL"),2,FALSE()),0)</f>
        <v>0</v>
      </c>
      <c r="P20" s="57" t="n">
        <f aca="false">IFERROR(AVERAGE(O20,O24),0)</f>
        <v>0</v>
      </c>
      <c r="Q20" s="218"/>
      <c r="R20" s="219" t="str">
        <f aca="false">N20</f>
        <v/>
      </c>
      <c r="S20" s="45" t="n">
        <f aca="true" t="array" ref="S20:S20">IFERROR(VLOOKUP(INDIRECT("RC[-1]",0),INDIRECT("Ans"&amp;INDIRECT("RC[-14]",0)&amp;"TBL"),2,FALSE()),0)</f>
        <v>0</v>
      </c>
      <c r="T20" s="57" t="n">
        <f aca="false">IFERROR(AVERAGE(S20,S24),0)</f>
        <v>0</v>
      </c>
      <c r="U20" s="218"/>
      <c r="V20" s="219" t="str">
        <f aca="false">R20</f>
        <v/>
      </c>
      <c r="W20" s="45" t="n">
        <f aca="true" t="array" ref="W20:W20">IFERROR(VLOOKUP(INDIRECT("RC[-1]",0),INDIRECT("Ans"&amp;INDIRECT("RC[-18]",0)&amp;"TBL"),2,FALSE()),0)</f>
        <v>0</v>
      </c>
      <c r="X20" s="57" t="n">
        <f aca="false">IFERROR(AVERAGE(W20,W24),0)</f>
        <v>0</v>
      </c>
      <c r="Y20" s="218"/>
    </row>
    <row r="21" customFormat="false" ht="12.75" hidden="false" customHeight="true" outlineLevel="0" collapsed="false">
      <c r="A21" s="214"/>
      <c r="B21" s="221"/>
      <c r="C21" s="222"/>
      <c r="D21" s="63"/>
      <c r="E21" s="63"/>
      <c r="F21" s="63"/>
      <c r="G21" s="63"/>
      <c r="H21" s="63"/>
      <c r="I21" s="218"/>
      <c r="J21" s="63"/>
      <c r="K21" s="63"/>
      <c r="L21" s="63"/>
      <c r="M21" s="218"/>
      <c r="N21" s="63"/>
      <c r="O21" s="63"/>
      <c r="P21" s="63"/>
      <c r="Q21" s="218"/>
      <c r="R21" s="63"/>
      <c r="S21" s="63"/>
      <c r="T21" s="63"/>
      <c r="U21" s="218"/>
      <c r="V21" s="63"/>
      <c r="W21" s="63"/>
      <c r="X21" s="63"/>
      <c r="Y21" s="218"/>
    </row>
    <row r="22" customFormat="false" ht="35.5" hidden="false" customHeight="false" outlineLevel="0" collapsed="false">
      <c r="A22" s="214" t="str">
        <f aca="false">Interview!A25</f>
        <v>G-SM-B-1-1</v>
      </c>
      <c r="B22" s="215" t="str">
        <f aca="false">VLOOKUP(A22,'imp-questions'!A:H,4,FALSE())</f>
        <v>Измерять и совершенствовать</v>
      </c>
      <c r="C22" s="216" t="n">
        <f aca="false">VLOOKUP(A22,'imp-questions'!A:H,5,FALSE())</f>
        <v>1</v>
      </c>
      <c r="D22" s="217" t="str">
        <f aca="false">VLOOKUP(A22,'imp-questions'!A:H,6,FALSE())</f>
        <v>Используете ли вы систему показателей для измерения эффективности и результативности программы безопасности приложений для всех приложений?</v>
      </c>
      <c r="E22" s="43" t="str">
        <f aca="false">CHAR(65+VLOOKUP(A22,'imp-questions'!A:H,8,FALSE()))</f>
        <v>Q</v>
      </c>
      <c r="F22" s="87" t="str">
        <f aca="false">IF(ISBLANK(Interview!F25),"",Interview!F25)</f>
        <v/>
      </c>
      <c r="G22" s="45" t="n">
        <f aca="true" t="array" ref="G22:G22">IFERROR(VLOOKUP(INDIRECT("RC[-1]",0),INDIRECT("Ans"&amp;INDIRECT("RC[-2]",0)&amp;"TBL"),2,FALSE()),0)</f>
        <v>0</v>
      </c>
      <c r="H22" s="45"/>
      <c r="I22" s="218"/>
      <c r="J22" s="219" t="str">
        <f aca="false">F22</f>
        <v/>
      </c>
      <c r="K22" s="45" t="n">
        <f aca="true" t="array" ref="K22:K22">IFERROR(VLOOKUP(INDIRECT("RC[-1]",0),INDIRECT("Ans"&amp;INDIRECT("RC[-6]",0)&amp;"TBL"),2,FALSE()),0)</f>
        <v>0</v>
      </c>
      <c r="L22" s="45"/>
      <c r="M22" s="218"/>
      <c r="N22" s="219" t="str">
        <f aca="false">J22</f>
        <v/>
      </c>
      <c r="O22" s="45" t="n">
        <f aca="true" t="array" ref="O22:O22">IFERROR(VLOOKUP(INDIRECT("RC[-1]",0),INDIRECT("Ans"&amp;INDIRECT("RC[-10]",0)&amp;"TBL"),2,FALSE()),0)</f>
        <v>0</v>
      </c>
      <c r="P22" s="45"/>
      <c r="Q22" s="218"/>
      <c r="R22" s="219" t="str">
        <f aca="false">N22</f>
        <v/>
      </c>
      <c r="S22" s="45" t="n">
        <f aca="true" t="array" ref="S22:S22">IFERROR(VLOOKUP(INDIRECT("RC[-1]",0),INDIRECT("Ans"&amp;INDIRECT("RC[-14]",0)&amp;"TBL"),2,FALSE()),0)</f>
        <v>0</v>
      </c>
      <c r="T22" s="45"/>
      <c r="U22" s="218"/>
      <c r="V22" s="219" t="str">
        <f aca="false">R22</f>
        <v/>
      </c>
      <c r="W22" s="45" t="n">
        <f aca="true" t="array" ref="W22:W22">IFERROR(VLOOKUP(INDIRECT("RC[-1]",0),INDIRECT("Ans"&amp;INDIRECT("RC[-18]",0)&amp;"TBL"),2,FALSE()),0)</f>
        <v>0</v>
      </c>
      <c r="X22" s="45"/>
      <c r="Y22" s="218"/>
    </row>
    <row r="23" customFormat="false" ht="27.75" hidden="false" customHeight="true" outlineLevel="0" collapsed="false">
      <c r="A23" s="214" t="str">
        <f aca="false">Interview!A27</f>
        <v>G-SM-B-2-1</v>
      </c>
      <c r="B23" s="215"/>
      <c r="C23" s="216" t="n">
        <f aca="false">VLOOKUP(A23,'imp-questions'!A:H,5,FALSE())</f>
        <v>2</v>
      </c>
      <c r="D23" s="217" t="str">
        <f aca="false">VLOOKUP(A23,'imp-questions'!A:H,6,FALSE())</f>
        <v>Определили ли вы ключевые показатели эффективности (KPI) на основе имеющихся метрик безопасности приложений?</v>
      </c>
      <c r="E23" s="43" t="str">
        <f aca="false">CHAR(65+VLOOKUP(A23,'imp-questions'!A:H,8,FALSE()))</f>
        <v>T</v>
      </c>
      <c r="F23" s="71" t="str">
        <f aca="false">IF(ISBLANK(Interview!F27),"",Interview!F27)</f>
        <v/>
      </c>
      <c r="G23" s="45" t="n">
        <f aca="true" t="array" ref="G23:G23">IFERROR(VLOOKUP(INDIRECT("RC[-1]",0),INDIRECT("Ans"&amp;INDIRECT("RC[-2]",0)&amp;"TBL"),2,FALSE()),0)</f>
        <v>0</v>
      </c>
      <c r="H23" s="57"/>
      <c r="I23" s="218"/>
      <c r="J23" s="219" t="str">
        <f aca="false">F23</f>
        <v/>
      </c>
      <c r="K23" s="45" t="n">
        <f aca="true" t="array" ref="K23:K23">IFERROR(VLOOKUP(INDIRECT("RC[-1]",0),INDIRECT("Ans"&amp;INDIRECT("RC[-6]",0)&amp;"TBL"),2,FALSE()),0)</f>
        <v>0</v>
      </c>
      <c r="L23" s="57"/>
      <c r="M23" s="218"/>
      <c r="N23" s="219" t="str">
        <f aca="false">J23</f>
        <v/>
      </c>
      <c r="O23" s="45" t="n">
        <f aca="true" t="array" ref="O23:O23">IFERROR(VLOOKUP(INDIRECT("RC[-1]",0),INDIRECT("Ans"&amp;INDIRECT("RC[-10]",0)&amp;"TBL"),2,FALSE()),0)</f>
        <v>0</v>
      </c>
      <c r="P23" s="57"/>
      <c r="Q23" s="218"/>
      <c r="R23" s="219" t="str">
        <f aca="false">N23</f>
        <v/>
      </c>
      <c r="S23" s="45" t="n">
        <f aca="true" t="array" ref="S23:S23">IFERROR(VLOOKUP(INDIRECT("RC[-1]",0),INDIRECT("Ans"&amp;INDIRECT("RC[-14]",0)&amp;"TBL"),2,FALSE()),0)</f>
        <v>0</v>
      </c>
      <c r="T23" s="57"/>
      <c r="U23" s="218"/>
      <c r="V23" s="219" t="str">
        <f aca="false">R23</f>
        <v/>
      </c>
      <c r="W23" s="45" t="n">
        <f aca="true" t="array" ref="W23:W23">IFERROR(VLOOKUP(INDIRECT("RC[-1]",0),INDIRECT("Ans"&amp;INDIRECT("RC[-18]",0)&amp;"TBL"),2,FALSE()),0)</f>
        <v>0</v>
      </c>
      <c r="X23" s="57"/>
      <c r="Y23" s="218"/>
    </row>
    <row r="24" customFormat="false" ht="27.75" hidden="false" customHeight="true" outlineLevel="0" collapsed="false">
      <c r="A24" s="214" t="str">
        <f aca="false">Interview!A29</f>
        <v>G-SM-B-3-1</v>
      </c>
      <c r="B24" s="215"/>
      <c r="C24" s="216" t="n">
        <f aca="false">VLOOKUP(A24,'imp-questions'!A:H,5,FALSE())</f>
        <v>3</v>
      </c>
      <c r="D24" s="220" t="str">
        <f aca="false">VLOOKUP(A24,'imp-questions'!A:H,6,FALSE())</f>
        <v>Обновляете ли вы стратегию и дорожную карту безопасности приложений на основе показателей безопасности приложений и KPI?</v>
      </c>
      <c r="E24" s="43" t="str">
        <f aca="false">CHAR(65+VLOOKUP(A24,'imp-questions'!A:H,8,FALSE()))</f>
        <v>P</v>
      </c>
      <c r="F24" s="71" t="str">
        <f aca="false">IF(ISBLANK(Interview!F29),"",Interview!F29)</f>
        <v/>
      </c>
      <c r="G24" s="45" t="n">
        <f aca="true" t="array" ref="G24:G24">IFERROR(VLOOKUP(INDIRECT("RC[-1]",0),INDIRECT("Ans"&amp;INDIRECT("RC[-2]",0)&amp;"TBL"),2,FALSE()),0)</f>
        <v>0</v>
      </c>
      <c r="H24" s="57"/>
      <c r="I24" s="218"/>
      <c r="J24" s="219" t="str">
        <f aca="false">F24</f>
        <v/>
      </c>
      <c r="K24" s="45" t="n">
        <f aca="true" t="array" ref="K24:K24">IFERROR(VLOOKUP(INDIRECT("RC[-1]",0),INDIRECT("Ans"&amp;INDIRECT("RC[-6]",0)&amp;"TBL"),2,FALSE()),0)</f>
        <v>0</v>
      </c>
      <c r="L24" s="57"/>
      <c r="M24" s="218"/>
      <c r="N24" s="219" t="str">
        <f aca="false">J24</f>
        <v/>
      </c>
      <c r="O24" s="45" t="n">
        <f aca="true" t="array" ref="O24:O24">IFERROR(VLOOKUP(INDIRECT("RC[-1]",0),INDIRECT("Ans"&amp;INDIRECT("RC[-10]",0)&amp;"TBL"),2,FALSE()),0)</f>
        <v>0</v>
      </c>
      <c r="P24" s="57"/>
      <c r="Q24" s="218"/>
      <c r="R24" s="219" t="str">
        <f aca="false">N24</f>
        <v/>
      </c>
      <c r="S24" s="45" t="n">
        <f aca="true" t="array" ref="S24:S24">IFERROR(VLOOKUP(INDIRECT("RC[-1]",0),INDIRECT("Ans"&amp;INDIRECT("RC[-14]",0)&amp;"TBL"),2,FALSE()),0)</f>
        <v>0</v>
      </c>
      <c r="T24" s="57"/>
      <c r="U24" s="218"/>
      <c r="V24" s="219" t="str">
        <f aca="false">R24</f>
        <v/>
      </c>
      <c r="W24" s="45" t="n">
        <f aca="true" t="array" ref="W24:W24">IFERROR(VLOOKUP(INDIRECT("RC[-1]",0),INDIRECT("Ans"&amp;INDIRECT("RC[-18]",0)&amp;"TBL"),2,FALSE()),0)</f>
        <v>0</v>
      </c>
      <c r="X24" s="57"/>
      <c r="Y24" s="218"/>
    </row>
    <row r="25" customFormat="false" ht="12.75" hidden="false" customHeight="true" outlineLevel="0" collapsed="false">
      <c r="A25" s="214"/>
      <c r="B25" s="221"/>
      <c r="C25" s="222"/>
      <c r="D25" s="63"/>
      <c r="E25" s="63"/>
      <c r="F25" s="63"/>
      <c r="G25" s="63"/>
      <c r="H25" s="63"/>
      <c r="I25" s="63"/>
      <c r="J25" s="63"/>
      <c r="K25" s="63"/>
      <c r="L25" s="63"/>
      <c r="M25" s="63"/>
      <c r="N25" s="63"/>
      <c r="O25" s="63"/>
      <c r="P25" s="63"/>
      <c r="Q25" s="63"/>
      <c r="R25" s="63"/>
      <c r="S25" s="63"/>
      <c r="T25" s="63"/>
      <c r="U25" s="63"/>
      <c r="V25" s="63"/>
      <c r="W25" s="63"/>
      <c r="X25" s="63"/>
      <c r="Y25" s="63"/>
    </row>
    <row r="26" customFormat="false" ht="13.8" hidden="false" customHeight="false" outlineLevel="0" collapsed="false">
      <c r="A26" s="214"/>
      <c r="B26" s="210" t="s">
        <v>39</v>
      </c>
      <c r="C26" s="211" t="s">
        <v>40</v>
      </c>
      <c r="D26" s="223" t="s">
        <v>51</v>
      </c>
      <c r="E26" s="67"/>
      <c r="F26" s="212" t="s">
        <v>42</v>
      </c>
      <c r="G26" s="38"/>
      <c r="H26" s="38"/>
      <c r="I26" s="213" t="s">
        <v>44</v>
      </c>
      <c r="J26" s="38" t="s">
        <v>42</v>
      </c>
      <c r="K26" s="38"/>
      <c r="L26" s="38"/>
      <c r="M26" s="213" t="s">
        <v>44</v>
      </c>
      <c r="N26" s="38" t="s">
        <v>42</v>
      </c>
      <c r="O26" s="38"/>
      <c r="P26" s="38"/>
      <c r="Q26" s="213" t="s">
        <v>44</v>
      </c>
      <c r="R26" s="38" t="s">
        <v>42</v>
      </c>
      <c r="S26" s="38"/>
      <c r="T26" s="38"/>
      <c r="U26" s="213" t="s">
        <v>44</v>
      </c>
      <c r="V26" s="38" t="s">
        <v>42</v>
      </c>
      <c r="W26" s="38"/>
      <c r="X26" s="38"/>
      <c r="Y26" s="213" t="s">
        <v>44</v>
      </c>
    </row>
    <row r="27" customFormat="false" ht="24.05" hidden="false" customHeight="false" outlineLevel="0" collapsed="false">
      <c r="A27" s="214" t="str">
        <f aca="false">Interview!A32</f>
        <v>G-PC-A-1-1</v>
      </c>
      <c r="B27" s="215" t="str">
        <f aca="false">VLOOKUP(A27,'imp-questions'!A:H,4,FALSE())</f>
        <v>Политики и стандарты</v>
      </c>
      <c r="C27" s="216" t="n">
        <f aca="false">VLOOKUP(A27,'imp-questions'!A:H,5,FALSE())</f>
        <v>1</v>
      </c>
      <c r="D27" s="217" t="str">
        <f aca="false">VLOOKUP(A27,'imp-questions'!A:H,6,FALSE())</f>
        <v>Есть ли у вас общий набор политик и стандартов кибербезопасности, которые применяются во всей организации?</v>
      </c>
      <c r="E27" s="43" t="str">
        <f aca="false">CHAR(65+VLOOKUP(A27,'imp-questions'!A:H,8,FALSE()))</f>
        <v>A</v>
      </c>
      <c r="F27" s="44" t="str">
        <f aca="false">IF(ISBLANK(Interview!F32),"",Interview!F32)</f>
        <v/>
      </c>
      <c r="G27" s="45" t="n">
        <f aca="true" t="array" ref="G27:G27">IFERROR(VLOOKUP(INDIRECT("RC[-1]",0),INDIRECT("Ans"&amp;INDIRECT("RC[-2]",0)&amp;"TBL"),2,FALSE()),0)</f>
        <v>0</v>
      </c>
      <c r="H27" s="224" t="n">
        <f aca="false">IFERROR(AVERAGE(G27,G31),0)</f>
        <v>0</v>
      </c>
      <c r="I27" s="225" t="n">
        <f aca="false">SUM(H27,H28,H29)</f>
        <v>0</v>
      </c>
      <c r="J27" s="219" t="str">
        <f aca="false">F27</f>
        <v/>
      </c>
      <c r="K27" s="45" t="n">
        <f aca="true" t="array" ref="K27:K27">IFERROR(VLOOKUP(INDIRECT("RC[-1]",0),INDIRECT("Ans"&amp;INDIRECT("RC[-6]",0)&amp;"TBL"),2,FALSE()),0)</f>
        <v>0</v>
      </c>
      <c r="L27" s="224" t="n">
        <f aca="false">IFERROR(AVERAGE(K27,K31),0)</f>
        <v>0</v>
      </c>
      <c r="M27" s="225" t="n">
        <f aca="false">SUM(L27,L28,L29)</f>
        <v>0</v>
      </c>
      <c r="N27" s="219" t="str">
        <f aca="false">J27</f>
        <v/>
      </c>
      <c r="O27" s="45" t="n">
        <f aca="true" t="array" ref="O27:O27">IFERROR(VLOOKUP(INDIRECT("RC[-1]",0),INDIRECT("Ans"&amp;INDIRECT("RC[-10]",0)&amp;"TBL"),2,FALSE()),0)</f>
        <v>0</v>
      </c>
      <c r="P27" s="224" t="n">
        <f aca="false">IFERROR(AVERAGE(O27,O31),0)</f>
        <v>0</v>
      </c>
      <c r="Q27" s="225" t="n">
        <f aca="false">SUM(P27,P28,P29)</f>
        <v>0</v>
      </c>
      <c r="R27" s="219" t="str">
        <f aca="false">N27</f>
        <v/>
      </c>
      <c r="S27" s="45" t="n">
        <f aca="true" t="array" ref="S27:S27">IFERROR(VLOOKUP(INDIRECT("RC[-1]",0),INDIRECT("Ans"&amp;INDIRECT("RC[-14]",0)&amp;"TBL"),2,FALSE()),0)</f>
        <v>0</v>
      </c>
      <c r="T27" s="224" t="n">
        <f aca="false">IFERROR(AVERAGE(S27,S31),0)</f>
        <v>0</v>
      </c>
      <c r="U27" s="225" t="n">
        <f aca="false">SUM(T27,T28,T29)</f>
        <v>0</v>
      </c>
      <c r="V27" s="219" t="str">
        <f aca="false">R27</f>
        <v/>
      </c>
      <c r="W27" s="45" t="n">
        <f aca="true" t="array" ref="W27:W27">IFERROR(VLOOKUP(INDIRECT("RC[-1]",0),INDIRECT("Ans"&amp;INDIRECT("RC[-18]",0)&amp;"TBL"),2,FALSE()),0)</f>
        <v>0</v>
      </c>
      <c r="X27" s="224" t="n">
        <f aca="false">IFERROR(AVERAGE(W27,W31),0)</f>
        <v>0</v>
      </c>
      <c r="Y27" s="225" t="n">
        <f aca="false">SUM(X27,X28,X29)</f>
        <v>0</v>
      </c>
    </row>
    <row r="28" customFormat="false" ht="35.5" hidden="false" customHeight="false" outlineLevel="0" collapsed="false">
      <c r="A28" s="214" t="str">
        <f aca="false">Interview!A34</f>
        <v>G-PC-A-2-1</v>
      </c>
      <c r="B28" s="215"/>
      <c r="C28" s="216" t="n">
        <f aca="false">VLOOKUP(A28,'imp-questions'!A:H,5,FALSE())</f>
        <v>2</v>
      </c>
      <c r="D28" s="217" t="str">
        <f aca="false">VLOOKUP(A28,'imp-questions'!A:H,6,FALSE())</f>
        <v>Публикуете ли вы политики организации в виде тестовых сценариев или сборников процедур (run-books) для удобства интерпретации группами разработчиков?</v>
      </c>
      <c r="E28" s="43" t="str">
        <f aca="false">CHAR(65+VLOOKUP(A28,'imp-questions'!A:H,8,FALSE()))</f>
        <v>C</v>
      </c>
      <c r="F28" s="44" t="str">
        <f aca="false">IF(ISBLANK(Interview!F34),"",Interview!F34)</f>
        <v/>
      </c>
      <c r="G28" s="45" t="n">
        <f aca="true" t="array" ref="G28:G28">IFERROR(VLOOKUP(INDIRECT("RC[-1]",0),INDIRECT("Ans"&amp;INDIRECT("RC[-2]",0)&amp;"TBL"),2,FALSE()),0)</f>
        <v>0</v>
      </c>
      <c r="H28" s="226" t="n">
        <f aca="false">IFERROR(AVERAGE(G28,G32),0)</f>
        <v>0</v>
      </c>
      <c r="I28" s="225"/>
      <c r="J28" s="219" t="str">
        <f aca="false">F28</f>
        <v/>
      </c>
      <c r="K28" s="45" t="n">
        <f aca="true" t="array" ref="K28:K28">IFERROR(VLOOKUP(INDIRECT("RC[-1]",0),INDIRECT("Ans"&amp;INDIRECT("RC[-6]",0)&amp;"TBL"),2,FALSE()),0)</f>
        <v>0</v>
      </c>
      <c r="L28" s="226" t="n">
        <f aca="false">IFERROR(AVERAGE(K28,K32),0)</f>
        <v>0</v>
      </c>
      <c r="M28" s="225"/>
      <c r="N28" s="219" t="str">
        <f aca="false">J28</f>
        <v/>
      </c>
      <c r="O28" s="45" t="n">
        <f aca="true" t="array" ref="O28:O28">IFERROR(VLOOKUP(INDIRECT("RC[-1]",0),INDIRECT("Ans"&amp;INDIRECT("RC[-10]",0)&amp;"TBL"),2,FALSE()),0)</f>
        <v>0</v>
      </c>
      <c r="P28" s="226" t="n">
        <f aca="false">IFERROR(AVERAGE(O28,O32),0)</f>
        <v>0</v>
      </c>
      <c r="Q28" s="225"/>
      <c r="R28" s="219" t="str">
        <f aca="false">N28</f>
        <v/>
      </c>
      <c r="S28" s="45" t="n">
        <f aca="true" t="array" ref="S28:S28">IFERROR(VLOOKUP(INDIRECT("RC[-1]",0),INDIRECT("Ans"&amp;INDIRECT("RC[-14]",0)&amp;"TBL"),2,FALSE()),0)</f>
        <v>0</v>
      </c>
      <c r="T28" s="226" t="n">
        <f aca="false">IFERROR(AVERAGE(S28,S32),0)</f>
        <v>0</v>
      </c>
      <c r="U28" s="225"/>
      <c r="V28" s="219" t="str">
        <f aca="false">R28</f>
        <v/>
      </c>
      <c r="W28" s="45" t="n">
        <f aca="true" t="array" ref="W28:W28">IFERROR(VLOOKUP(INDIRECT("RC[-1]",0),INDIRECT("Ans"&amp;INDIRECT("RC[-18]",0)&amp;"TBL"),2,FALSE()),0)</f>
        <v>0</v>
      </c>
      <c r="X28" s="226" t="n">
        <f aca="false">IFERROR(AVERAGE(W28,W32),0)</f>
        <v>0</v>
      </c>
      <c r="Y28" s="225"/>
    </row>
    <row r="29" customFormat="false" ht="35.5" hidden="false" customHeight="false" outlineLevel="0" collapsed="false">
      <c r="A29" s="214" t="str">
        <f aca="false">Interview!A36</f>
        <v>G-PC-A-3-1</v>
      </c>
      <c r="B29" s="215"/>
      <c r="C29" s="216" t="n">
        <f aca="false">VLOOKUP(A29,'imp-questions'!A:H,5,FALSE())</f>
        <v>3</v>
      </c>
      <c r="D29" s="217" t="str">
        <f aca="false">VLOOKUP(A29,'imp-questions'!A:H,6,FALSE())</f>
        <v>Регулярно ли вы отчитываетесь о соответствии политикам и стандартам и используете ли вы эту информацию как руководство по улучшению соответствия?</v>
      </c>
      <c r="E29" s="43" t="str">
        <f aca="false">CHAR(65+VLOOKUP(A29,'imp-questions'!A:H,8,FALSE()))</f>
        <v>U</v>
      </c>
      <c r="F29" s="44" t="str">
        <f aca="false">IF(ISBLANK(Interview!F36),"",Interview!F36)</f>
        <v/>
      </c>
      <c r="G29" s="45" t="n">
        <f aca="true" t="array" ref="G29:G29">IFERROR(VLOOKUP(INDIRECT("RC[-1]",0),INDIRECT("Ans"&amp;INDIRECT("RC[-2]",0)&amp;"TBL"),2,FALSE()),0)</f>
        <v>0</v>
      </c>
      <c r="H29" s="226" t="n">
        <f aca="false">IFERROR(AVERAGE(G29,G33),0)</f>
        <v>0</v>
      </c>
      <c r="I29" s="225"/>
      <c r="J29" s="219" t="str">
        <f aca="false">F29</f>
        <v/>
      </c>
      <c r="K29" s="45" t="n">
        <f aca="true" t="array" ref="K29:K29">IFERROR(VLOOKUP(INDIRECT("RC[-1]",0),INDIRECT("Ans"&amp;INDIRECT("RC[-6]",0)&amp;"TBL"),2,FALSE()),0)</f>
        <v>0</v>
      </c>
      <c r="L29" s="226" t="n">
        <f aca="false">IFERROR(AVERAGE(K29,K33),0)</f>
        <v>0</v>
      </c>
      <c r="M29" s="225"/>
      <c r="N29" s="219" t="str">
        <f aca="false">J29</f>
        <v/>
      </c>
      <c r="O29" s="45" t="n">
        <f aca="true" t="array" ref="O29:O29">IFERROR(VLOOKUP(INDIRECT("RC[-1]",0),INDIRECT("Ans"&amp;INDIRECT("RC[-10]",0)&amp;"TBL"),2,FALSE()),0)</f>
        <v>0</v>
      </c>
      <c r="P29" s="226" t="n">
        <f aca="false">IFERROR(AVERAGE(O29,O33),0)</f>
        <v>0</v>
      </c>
      <c r="Q29" s="225"/>
      <c r="R29" s="219" t="str">
        <f aca="false">N29</f>
        <v/>
      </c>
      <c r="S29" s="45" t="n">
        <f aca="true" t="array" ref="S29:S29">IFERROR(VLOOKUP(INDIRECT("RC[-1]",0),INDIRECT("Ans"&amp;INDIRECT("RC[-14]",0)&amp;"TBL"),2,FALSE()),0)</f>
        <v>0</v>
      </c>
      <c r="T29" s="226" t="n">
        <f aca="false">IFERROR(AVERAGE(S29,S33),0)</f>
        <v>0</v>
      </c>
      <c r="U29" s="225"/>
      <c r="V29" s="219" t="str">
        <f aca="false">R29</f>
        <v/>
      </c>
      <c r="W29" s="45" t="n">
        <f aca="true" t="array" ref="W29:W29">IFERROR(VLOOKUP(INDIRECT("RC[-1]",0),INDIRECT("Ans"&amp;INDIRECT("RC[-18]",0)&amp;"TBL"),2,FALSE()),0)</f>
        <v>0</v>
      </c>
      <c r="X29" s="226" t="n">
        <f aca="false">IFERROR(AVERAGE(W29,W33),0)</f>
        <v>0</v>
      </c>
      <c r="Y29" s="225"/>
    </row>
    <row r="30" customFormat="false" ht="12.75" hidden="false" customHeight="true" outlineLevel="0" collapsed="false">
      <c r="A30" s="214"/>
      <c r="B30" s="227"/>
      <c r="C30" s="228"/>
      <c r="D30" s="69"/>
      <c r="E30" s="69"/>
      <c r="F30" s="69"/>
      <c r="G30" s="69"/>
      <c r="H30" s="69"/>
      <c r="I30" s="225"/>
      <c r="J30" s="69"/>
      <c r="K30" s="69"/>
      <c r="L30" s="69"/>
      <c r="M30" s="225"/>
      <c r="N30" s="69"/>
      <c r="O30" s="69"/>
      <c r="P30" s="69"/>
      <c r="Q30" s="225"/>
      <c r="R30" s="69"/>
      <c r="S30" s="69"/>
      <c r="T30" s="69"/>
      <c r="U30" s="225"/>
      <c r="V30" s="69"/>
      <c r="W30" s="69"/>
      <c r="X30" s="69"/>
      <c r="Y30" s="225"/>
    </row>
    <row r="31" customFormat="false" ht="35.5" hidden="false" customHeight="false" outlineLevel="0" collapsed="false">
      <c r="A31" s="214" t="str">
        <f aca="false">Interview!A39</f>
        <v>G-PC-B-1-1</v>
      </c>
      <c r="B31" s="229" t="str">
        <f aca="false">VLOOKUP(A31,'imp-questions'!A:H,4,FALSE())</f>
        <v>Ссоответствие требованиям</v>
      </c>
      <c r="C31" s="216" t="n">
        <f aca="false">VLOOKUP(A31,'imp-questions'!A:H,5,FALSE())</f>
        <v>1</v>
      </c>
      <c r="D31" s="217" t="str">
        <f aca="false">VLOOKUP(A31,'imp-questions'!A:H,6,FALSE())</f>
        <v>Есть ли у вас полное представление о ваших внешних обязательствах по соблюдению нормативно-правовых требований в области кибербезопасности?</v>
      </c>
      <c r="E31" s="43" t="str">
        <f aca="false">CHAR(65+VLOOKUP(A31,'imp-questions'!A:H,8,FALSE()))</f>
        <v>A</v>
      </c>
      <c r="F31" s="71" t="str">
        <f aca="false">IF(ISBLANK(Interview!F39),"",Interview!F39)</f>
        <v/>
      </c>
      <c r="G31" s="45" t="n">
        <f aca="true" t="array" ref="G31:G31">IFERROR(VLOOKUP(INDIRECT("RC[-1]",0),INDIRECT("Ans"&amp;INDIRECT("RC[-2]",0)&amp;"TBL"),2,FALSE()),0)</f>
        <v>0</v>
      </c>
      <c r="H31" s="230"/>
      <c r="I31" s="225"/>
      <c r="J31" s="219" t="str">
        <f aca="false">F31</f>
        <v/>
      </c>
      <c r="K31" s="45" t="n">
        <f aca="true" t="array" ref="K31:K31">IFERROR(VLOOKUP(INDIRECT("RC[-1]",0),INDIRECT("Ans"&amp;INDIRECT("RC[-6]",0)&amp;"TBL"),2,FALSE()),0)</f>
        <v>0</v>
      </c>
      <c r="L31" s="230"/>
      <c r="M31" s="225"/>
      <c r="N31" s="219" t="str">
        <f aca="false">J31</f>
        <v/>
      </c>
      <c r="O31" s="45" t="n">
        <f aca="true" t="array" ref="O31:O31">IFERROR(VLOOKUP(INDIRECT("RC[-1]",0),INDIRECT("Ans"&amp;INDIRECT("RC[-10]",0)&amp;"TBL"),2,FALSE()),0)</f>
        <v>0</v>
      </c>
      <c r="P31" s="230"/>
      <c r="Q31" s="225"/>
      <c r="R31" s="219" t="str">
        <f aca="false">N31</f>
        <v/>
      </c>
      <c r="S31" s="45" t="n">
        <f aca="true" t="array" ref="S31:S31">IFERROR(VLOOKUP(INDIRECT("RC[-1]",0),INDIRECT("Ans"&amp;INDIRECT("RC[-14]",0)&amp;"TBL"),2,FALSE()),0)</f>
        <v>0</v>
      </c>
      <c r="T31" s="230"/>
      <c r="U31" s="225"/>
      <c r="V31" s="219" t="str">
        <f aca="false">R31</f>
        <v/>
      </c>
      <c r="W31" s="45" t="n">
        <f aca="true" t="array" ref="W31:W31">IFERROR(VLOOKUP(INDIRECT("RC[-1]",0),INDIRECT("Ans"&amp;INDIRECT("RC[-18]",0)&amp;"TBL"),2,FALSE()),0)</f>
        <v>0</v>
      </c>
      <c r="X31" s="230"/>
      <c r="Y31" s="225"/>
    </row>
    <row r="32" customFormat="false" ht="35.5" hidden="false" customHeight="false" outlineLevel="0" collapsed="false">
      <c r="A32" s="214" t="str">
        <f aca="false">Interview!A41</f>
        <v>G-PC-B-2-1</v>
      </c>
      <c r="B32" s="229"/>
      <c r="C32" s="216" t="n">
        <f aca="false">VLOOKUP(A32,'imp-questions'!A:H,5,FALSE())</f>
        <v>2</v>
      </c>
      <c r="D32" s="217" t="str">
        <f aca="false">VLOOKUP(A32,'imp-questions'!A:H,6,FALSE())</f>
        <v>Есть ли у вас стандартный набор требований безопасности и процедур их тестирования, учитывающих внешние обязательства организации по обеспечению соответствия требованиям?</v>
      </c>
      <c r="E32" s="43" t="str">
        <f aca="false">CHAR(65+VLOOKUP(A32,'imp-questions'!A:H,8,FALSE()))</f>
        <v>V</v>
      </c>
      <c r="F32" s="71" t="str">
        <f aca="false">IF(ISBLANK(Interview!F41),"",Interview!F41)</f>
        <v/>
      </c>
      <c r="G32" s="45" t="n">
        <f aca="true" t="array" ref="G32:G32">IFERROR(VLOOKUP(INDIRECT("RC[-1]",0),INDIRECT("Ans"&amp;INDIRECT("RC[-2]",0)&amp;"TBL"),2,FALSE()),0)</f>
        <v>0</v>
      </c>
      <c r="H32" s="230"/>
      <c r="I32" s="225"/>
      <c r="J32" s="219" t="str">
        <f aca="false">F32</f>
        <v/>
      </c>
      <c r="K32" s="45" t="n">
        <f aca="true" t="array" ref="K32:K32">IFERROR(VLOOKUP(INDIRECT("RC[-1]",0),INDIRECT("Ans"&amp;INDIRECT("RC[-6]",0)&amp;"TBL"),2,FALSE()),0)</f>
        <v>0</v>
      </c>
      <c r="L32" s="230"/>
      <c r="M32" s="225"/>
      <c r="N32" s="219" t="str">
        <f aca="false">J32</f>
        <v/>
      </c>
      <c r="O32" s="45" t="n">
        <f aca="true" t="array" ref="O32:O32">IFERROR(VLOOKUP(INDIRECT("RC[-1]",0),INDIRECT("Ans"&amp;INDIRECT("RC[-10]",0)&amp;"TBL"),2,FALSE()),0)</f>
        <v>0</v>
      </c>
      <c r="P32" s="230"/>
      <c r="Q32" s="225"/>
      <c r="R32" s="219" t="str">
        <f aca="false">N32</f>
        <v/>
      </c>
      <c r="S32" s="45" t="n">
        <f aca="true" t="array" ref="S32:S32">IFERROR(VLOOKUP(INDIRECT("RC[-1]",0),INDIRECT("Ans"&amp;INDIRECT("RC[-14]",0)&amp;"TBL"),2,FALSE()),0)</f>
        <v>0</v>
      </c>
      <c r="T32" s="230"/>
      <c r="U32" s="225"/>
      <c r="V32" s="219" t="str">
        <f aca="false">R32</f>
        <v/>
      </c>
      <c r="W32" s="45" t="n">
        <f aca="true" t="array" ref="W32:W32">IFERROR(VLOOKUP(INDIRECT("RC[-1]",0),INDIRECT("Ans"&amp;INDIRECT("RC[-18]",0)&amp;"TBL"),2,FALSE()),0)</f>
        <v>0</v>
      </c>
      <c r="X32" s="230"/>
      <c r="Y32" s="225"/>
    </row>
    <row r="33" customFormat="false" ht="35.5" hidden="false" customHeight="false" outlineLevel="0" collapsed="false">
      <c r="A33" s="214" t="str">
        <f aca="false">Interview!A43</f>
        <v>G-PC-B-3-1</v>
      </c>
      <c r="B33" s="229"/>
      <c r="C33" s="216" t="n">
        <f aca="false">VLOOKUP(A33,'imp-questions'!A:H,5,FALSE())</f>
        <v>3</v>
      </c>
      <c r="D33" s="217" t="str">
        <f aca="false">VLOOKUP(A33,'imp-questions'!A:H,6,FALSE())</f>
        <v>Регулярно ли вы отчитываетесь о соблюдении внешних обязательств по соблюдению требований и используете ли эту информацию как руководство по устранению недостатков в соблюдении требований?</v>
      </c>
      <c r="E33" s="43" t="str">
        <f aca="false">CHAR(65+VLOOKUP(A33,'imp-questions'!A:H,8,FALSE()))</f>
        <v>U</v>
      </c>
      <c r="F33" s="71" t="str">
        <f aca="false">IF(ISBLANK(Interview!F43),"",Interview!F43)</f>
        <v/>
      </c>
      <c r="G33" s="45" t="n">
        <f aca="true" t="array" ref="G33:G33">IFERROR(VLOOKUP(INDIRECT("RC[-1]",0),INDIRECT("Ans"&amp;INDIRECT("RC[-2]",0)&amp;"TBL"),2,FALSE()),0)</f>
        <v>0</v>
      </c>
      <c r="H33" s="230"/>
      <c r="I33" s="225"/>
      <c r="J33" s="219" t="str">
        <f aca="false">F33</f>
        <v/>
      </c>
      <c r="K33" s="45" t="n">
        <f aca="true" t="array" ref="K33:K33">IFERROR(VLOOKUP(INDIRECT("RC[-1]",0),INDIRECT("Ans"&amp;INDIRECT("RC[-6]",0)&amp;"TBL"),2,FALSE()),0)</f>
        <v>0</v>
      </c>
      <c r="L33" s="230"/>
      <c r="M33" s="225"/>
      <c r="N33" s="219" t="str">
        <f aca="false">J33</f>
        <v/>
      </c>
      <c r="O33" s="45" t="n">
        <f aca="true" t="array" ref="O33:O33">IFERROR(VLOOKUP(INDIRECT("RC[-1]",0),INDIRECT("Ans"&amp;INDIRECT("RC[-10]",0)&amp;"TBL"),2,FALSE()),0)</f>
        <v>0</v>
      </c>
      <c r="P33" s="230"/>
      <c r="Q33" s="225"/>
      <c r="R33" s="219" t="str">
        <f aca="false">N33</f>
        <v/>
      </c>
      <c r="S33" s="45" t="n">
        <f aca="true" t="array" ref="S33:S33">IFERROR(VLOOKUP(INDIRECT("RC[-1]",0),INDIRECT("Ans"&amp;INDIRECT("RC[-14]",0)&amp;"TBL"),2,FALSE()),0)</f>
        <v>0</v>
      </c>
      <c r="T33" s="230"/>
      <c r="U33" s="225"/>
      <c r="V33" s="219" t="str">
        <f aca="false">R33</f>
        <v/>
      </c>
      <c r="W33" s="45" t="n">
        <f aca="true" t="array" ref="W33:W33">IFERROR(VLOOKUP(INDIRECT("RC[-1]",0),INDIRECT("Ans"&amp;INDIRECT("RC[-18]",0)&amp;"TBL"),2,FALSE()),0)</f>
        <v>0</v>
      </c>
      <c r="X33" s="230"/>
      <c r="Y33" s="225"/>
    </row>
    <row r="34" customFormat="false" ht="12.75" hidden="false" customHeight="true" outlineLevel="0" collapsed="false">
      <c r="A34" s="214"/>
      <c r="B34" s="227"/>
      <c r="C34" s="228"/>
      <c r="D34" s="69"/>
      <c r="E34" s="69"/>
      <c r="F34" s="69"/>
      <c r="G34" s="69"/>
      <c r="H34" s="69"/>
      <c r="I34" s="63"/>
      <c r="J34" s="69"/>
      <c r="K34" s="69"/>
      <c r="L34" s="69"/>
      <c r="M34" s="63"/>
      <c r="N34" s="69"/>
      <c r="O34" s="69"/>
      <c r="P34" s="69"/>
      <c r="Q34" s="63"/>
      <c r="R34" s="69"/>
      <c r="S34" s="69"/>
      <c r="T34" s="69"/>
      <c r="U34" s="63"/>
      <c r="V34" s="69"/>
      <c r="W34" s="69"/>
      <c r="X34" s="69"/>
      <c r="Y34" s="63"/>
    </row>
    <row r="35" customFormat="false" ht="13.8" hidden="false" customHeight="false" outlineLevel="0" collapsed="false">
      <c r="A35" s="214"/>
      <c r="B35" s="210" t="s">
        <v>39</v>
      </c>
      <c r="C35" s="211" t="s">
        <v>40</v>
      </c>
      <c r="D35" s="223" t="s">
        <v>58</v>
      </c>
      <c r="E35" s="67"/>
      <c r="F35" s="212" t="s">
        <v>42</v>
      </c>
      <c r="G35" s="38"/>
      <c r="H35" s="38"/>
      <c r="I35" s="213" t="s">
        <v>44</v>
      </c>
      <c r="J35" s="38" t="s">
        <v>42</v>
      </c>
      <c r="K35" s="38"/>
      <c r="L35" s="38"/>
      <c r="M35" s="213" t="s">
        <v>44</v>
      </c>
      <c r="N35" s="38" t="s">
        <v>42</v>
      </c>
      <c r="O35" s="38"/>
      <c r="P35" s="38"/>
      <c r="Q35" s="213" t="s">
        <v>44</v>
      </c>
      <c r="R35" s="38" t="s">
        <v>42</v>
      </c>
      <c r="S35" s="38"/>
      <c r="T35" s="38"/>
      <c r="U35" s="213" t="s">
        <v>44</v>
      </c>
      <c r="V35" s="38" t="s">
        <v>42</v>
      </c>
      <c r="W35" s="38"/>
      <c r="X35" s="38"/>
      <c r="Y35" s="213" t="s">
        <v>44</v>
      </c>
    </row>
    <row r="36" customFormat="false" ht="27.75" hidden="false" customHeight="true" outlineLevel="0" collapsed="false">
      <c r="A36" s="214" t="str">
        <f aca="false">Interview!A46</f>
        <v>G-EG-A-1-1</v>
      </c>
      <c r="B36" s="215" t="str">
        <f aca="false">VLOOKUP(A36,'imp-questions'!A:H,4,FALSE())</f>
        <v>Обучение и осведомлённость</v>
      </c>
      <c r="C36" s="216" t="n">
        <f aca="false">VLOOKUP(A36,'imp-questions'!A:H,5,FALSE())</f>
        <v>1</v>
      </c>
      <c r="D36" s="217" t="str">
        <f aca="false">VLOOKUP(A36,'imp-questions'!A:H,6,FALSE())</f>
        <v>Требуете ли вы, чтобы те, кто занимается разработкой приложений, проходили обучение безопасному SDLC?</v>
      </c>
      <c r="E36" s="43" t="str">
        <f aca="false">CHAR(65+VLOOKUP(A36,'imp-questions'!A:H,8,FALSE()))</f>
        <v>B</v>
      </c>
      <c r="F36" s="87" t="str">
        <f aca="false">IF(ISBLANK(Interview!F46),"",Interview!F46)</f>
        <v/>
      </c>
      <c r="G36" s="45" t="n">
        <f aca="true" t="array" ref="G36:G36">IFERROR(VLOOKUP(INDIRECT("RC[-1]",0),INDIRECT("Ans"&amp;INDIRECT("RC[-2]",0)&amp;"TBL"),2,FALSE()),0)</f>
        <v>0</v>
      </c>
      <c r="H36" s="224" t="n">
        <f aca="false">IFERROR(AVERAGE(G36,G40),0)</f>
        <v>0</v>
      </c>
      <c r="I36" s="231" t="n">
        <f aca="false">SUM(H36,H37,H38)</f>
        <v>0</v>
      </c>
      <c r="J36" s="219" t="str">
        <f aca="false">F36</f>
        <v/>
      </c>
      <c r="K36" s="45" t="n">
        <f aca="true" t="array" ref="K36:K36">IFERROR(VLOOKUP(INDIRECT("RC[-1]",0),INDIRECT("Ans"&amp;INDIRECT("RC[-6]",0)&amp;"TBL"),2,FALSE()),0)</f>
        <v>0</v>
      </c>
      <c r="L36" s="224" t="n">
        <f aca="false">IFERROR(AVERAGE(K36,K40),0)</f>
        <v>0</v>
      </c>
      <c r="M36" s="231" t="n">
        <f aca="false">SUM(L36,L37,L38)</f>
        <v>0</v>
      </c>
      <c r="N36" s="219" t="str">
        <f aca="false">J36</f>
        <v/>
      </c>
      <c r="O36" s="45" t="n">
        <f aca="true" t="array" ref="O36:O36">IFERROR(VLOOKUP(INDIRECT("RC[-1]",0),INDIRECT("Ans"&amp;INDIRECT("RC[-10]",0)&amp;"TBL"),2,FALSE()),0)</f>
        <v>0</v>
      </c>
      <c r="P36" s="224" t="n">
        <f aca="false">IFERROR(AVERAGE(O36,O40),0)</f>
        <v>0</v>
      </c>
      <c r="Q36" s="231" t="n">
        <f aca="false">SUM(P36,P37,P38)</f>
        <v>0</v>
      </c>
      <c r="R36" s="219" t="str">
        <f aca="false">N36</f>
        <v/>
      </c>
      <c r="S36" s="45" t="n">
        <f aca="true" t="array" ref="S36:S36">IFERROR(VLOOKUP(INDIRECT("RC[-1]",0),INDIRECT("Ans"&amp;INDIRECT("RC[-14]",0)&amp;"TBL"),2,FALSE()),0)</f>
        <v>0</v>
      </c>
      <c r="T36" s="224" t="n">
        <f aca="false">IFERROR(AVERAGE(S36,S40),0)</f>
        <v>0</v>
      </c>
      <c r="U36" s="231" t="n">
        <f aca="false">SUM(T36,T37,T38)</f>
        <v>0</v>
      </c>
      <c r="V36" s="219" t="str">
        <f aca="false">R36</f>
        <v/>
      </c>
      <c r="W36" s="45" t="n">
        <f aca="true" t="array" ref="W36:W36">IFERROR(VLOOKUP(INDIRECT("RC[-1]",0),INDIRECT("Ans"&amp;INDIRECT("RC[-18]",0)&amp;"TBL"),2,FALSE()),0)</f>
        <v>0</v>
      </c>
      <c r="X36" s="224" t="n">
        <f aca="false">IFERROR(AVERAGE(W36,W40),0)</f>
        <v>0</v>
      </c>
      <c r="Y36" s="231" t="n">
        <f aca="false">SUM(X36,X37,X38)</f>
        <v>0</v>
      </c>
    </row>
    <row r="37" customFormat="false" ht="27.75" hidden="false" customHeight="true" outlineLevel="0" collapsed="false">
      <c r="A37" s="214" t="str">
        <f aca="false">Interview!A48</f>
        <v>G-EG-A-2-1</v>
      </c>
      <c r="B37" s="215"/>
      <c r="C37" s="216" t="n">
        <f aca="false">VLOOKUP(A37,'imp-questions'!A:H,5,FALSE())</f>
        <v>2</v>
      </c>
      <c r="D37" s="217" t="str">
        <f aca="false">VLOOKUP(A37,'imp-questions'!A:H,6,FALSE())</f>
        <v>Адаптировано ли обучение под конкретные роли, такие как разработчик, тестировщик или Security Champion?</v>
      </c>
      <c r="E37" s="55" t="str">
        <f aca="false">CHAR(65+VLOOKUP(A37,'imp-questions'!A:H,8,FALSE()))</f>
        <v>D</v>
      </c>
      <c r="F37" s="71" t="str">
        <f aca="false">IF(ISBLANK(Interview!F48),"",Interview!F48)</f>
        <v/>
      </c>
      <c r="G37" s="45" t="n">
        <f aca="true" t="array" ref="G37:G37">IFERROR(VLOOKUP(INDIRECT("RC[-1]",0),INDIRECT("Ans"&amp;INDIRECT("RC[-2]",0)&amp;"TBL"),2,FALSE()),0)</f>
        <v>0</v>
      </c>
      <c r="H37" s="226" t="n">
        <f aca="false">IFERROR(AVERAGE(G37,G41),0)</f>
        <v>0</v>
      </c>
      <c r="I37" s="231"/>
      <c r="J37" s="219" t="str">
        <f aca="false">F37</f>
        <v/>
      </c>
      <c r="K37" s="45" t="n">
        <f aca="true" t="array" ref="K37:K37">IFERROR(VLOOKUP(INDIRECT("RC[-1]",0),INDIRECT("Ans"&amp;INDIRECT("RC[-6]",0)&amp;"TBL"),2,FALSE()),0)</f>
        <v>0</v>
      </c>
      <c r="L37" s="226" t="n">
        <f aca="false">IFERROR(AVERAGE(K37,K41),0)</f>
        <v>0</v>
      </c>
      <c r="M37" s="231"/>
      <c r="N37" s="219" t="str">
        <f aca="false">J37</f>
        <v/>
      </c>
      <c r="O37" s="45" t="n">
        <f aca="true" t="array" ref="O37:O37">IFERROR(VLOOKUP(INDIRECT("RC[-1]",0),INDIRECT("Ans"&amp;INDIRECT("RC[-10]",0)&amp;"TBL"),2,FALSE()),0)</f>
        <v>0</v>
      </c>
      <c r="P37" s="226" t="n">
        <f aca="false">IFERROR(AVERAGE(O37,O41),0)</f>
        <v>0</v>
      </c>
      <c r="Q37" s="231"/>
      <c r="R37" s="219" t="str">
        <f aca="false">N37</f>
        <v/>
      </c>
      <c r="S37" s="45" t="n">
        <f aca="true" t="array" ref="S37:S37">IFERROR(VLOOKUP(INDIRECT("RC[-1]",0),INDIRECT("Ans"&amp;INDIRECT("RC[-14]",0)&amp;"TBL"),2,FALSE()),0)</f>
        <v>0</v>
      </c>
      <c r="T37" s="226" t="n">
        <f aca="false">IFERROR(AVERAGE(S37,S41),0)</f>
        <v>0</v>
      </c>
      <c r="U37" s="231"/>
      <c r="V37" s="219" t="str">
        <f aca="false">R37</f>
        <v/>
      </c>
      <c r="W37" s="45" t="n">
        <f aca="true" t="array" ref="W37:W37">IFERROR(VLOOKUP(INDIRECT("RC[-1]",0),INDIRECT("Ans"&amp;INDIRECT("RC[-18]",0)&amp;"TBL"),2,FALSE()),0)</f>
        <v>0</v>
      </c>
      <c r="X37" s="226" t="n">
        <f aca="false">IFERROR(AVERAGE(W37,W41),0)</f>
        <v>0</v>
      </c>
      <c r="Y37" s="231"/>
    </row>
    <row r="38" customFormat="false" ht="27.75" hidden="false" customHeight="true" outlineLevel="0" collapsed="false">
      <c r="A38" s="214" t="str">
        <f aca="false">Interview!A50</f>
        <v>G-EG-A-3-1</v>
      </c>
      <c r="B38" s="215"/>
      <c r="C38" s="216" t="n">
        <f aca="false">VLOOKUP(A38,'imp-questions'!A:H,5,FALSE())</f>
        <v>3</v>
      </c>
      <c r="D38" s="220" t="str">
        <f aca="false">VLOOKUP(A38,'imp-questions'!A:H,6,FALSE())</f>
        <v>Используете ли вы систему управления обучением или её аналог для отслеживания процессов обучения и сертификации сотрудников?</v>
      </c>
      <c r="E38" s="55" t="str">
        <f aca="false">CHAR(65+VLOOKUP(A38,'imp-questions'!A:H,8,FALSE()))</f>
        <v>D</v>
      </c>
      <c r="F38" s="71" t="str">
        <f aca="false">IF(ISBLANK(Interview!F50),"",Interview!F50)</f>
        <v/>
      </c>
      <c r="G38" s="45" t="n">
        <f aca="true" t="array" ref="G38:G38">IFERROR(VLOOKUP(INDIRECT("RC[-1]",0),INDIRECT("Ans"&amp;INDIRECT("RC[-2]",0)&amp;"TBL"),2,FALSE()),0)</f>
        <v>0</v>
      </c>
      <c r="H38" s="226" t="n">
        <f aca="false">IFERROR(AVERAGE(G38,G42),0)</f>
        <v>0</v>
      </c>
      <c r="I38" s="231"/>
      <c r="J38" s="219" t="str">
        <f aca="false">F38</f>
        <v/>
      </c>
      <c r="K38" s="45" t="n">
        <f aca="true" t="array" ref="K38:K38">IFERROR(VLOOKUP(INDIRECT("RC[-1]",0),INDIRECT("Ans"&amp;INDIRECT("RC[-6]",0)&amp;"TBL"),2,FALSE()),0)</f>
        <v>0</v>
      </c>
      <c r="L38" s="226" t="n">
        <f aca="false">IFERROR(AVERAGE(K38,K42),0)</f>
        <v>0</v>
      </c>
      <c r="M38" s="231"/>
      <c r="N38" s="219" t="str">
        <f aca="false">J38</f>
        <v/>
      </c>
      <c r="O38" s="45" t="n">
        <f aca="true" t="array" ref="O38:O38">IFERROR(VLOOKUP(INDIRECT("RC[-1]",0),INDIRECT("Ans"&amp;INDIRECT("RC[-10]",0)&amp;"TBL"),2,FALSE()),0)</f>
        <v>0</v>
      </c>
      <c r="P38" s="226" t="n">
        <f aca="false">IFERROR(AVERAGE(O38,O42),0)</f>
        <v>0</v>
      </c>
      <c r="Q38" s="231"/>
      <c r="R38" s="219" t="str">
        <f aca="false">N38</f>
        <v/>
      </c>
      <c r="S38" s="45" t="n">
        <f aca="true" t="array" ref="S38:S38">IFERROR(VLOOKUP(INDIRECT("RC[-1]",0),INDIRECT("Ans"&amp;INDIRECT("RC[-14]",0)&amp;"TBL"),2,FALSE()),0)</f>
        <v>0</v>
      </c>
      <c r="T38" s="226" t="n">
        <f aca="false">IFERROR(AVERAGE(S38,S42),0)</f>
        <v>0</v>
      </c>
      <c r="U38" s="231"/>
      <c r="V38" s="219" t="str">
        <f aca="false">R38</f>
        <v/>
      </c>
      <c r="W38" s="45" t="n">
        <f aca="true" t="array" ref="W38:W38">IFERROR(VLOOKUP(INDIRECT("RC[-1]",0),INDIRECT("Ans"&amp;INDIRECT("RC[-18]",0)&amp;"TBL"),2,FALSE()),0)</f>
        <v>0</v>
      </c>
      <c r="X38" s="226" t="n">
        <f aca="false">IFERROR(AVERAGE(W38,W42),0)</f>
        <v>0</v>
      </c>
      <c r="Y38" s="231"/>
    </row>
    <row r="39" customFormat="false" ht="12.75" hidden="false" customHeight="true" outlineLevel="0" collapsed="false">
      <c r="A39" s="214"/>
      <c r="B39" s="221"/>
      <c r="C39" s="222"/>
      <c r="D39" s="63"/>
      <c r="E39" s="63"/>
      <c r="F39" s="63"/>
      <c r="G39" s="63"/>
      <c r="H39" s="63"/>
      <c r="I39" s="231"/>
      <c r="J39" s="63"/>
      <c r="K39" s="63"/>
      <c r="L39" s="63"/>
      <c r="M39" s="231"/>
      <c r="N39" s="63"/>
      <c r="O39" s="63"/>
      <c r="P39" s="63"/>
      <c r="Q39" s="231"/>
      <c r="R39" s="63"/>
      <c r="S39" s="63"/>
      <c r="T39" s="63"/>
      <c r="U39" s="231"/>
      <c r="V39" s="63"/>
      <c r="W39" s="63"/>
      <c r="X39" s="63"/>
      <c r="Y39" s="231"/>
    </row>
    <row r="40" customFormat="false" ht="12.75" hidden="false" customHeight="true" outlineLevel="0" collapsed="false">
      <c r="A40" s="214" t="str">
        <f aca="false">Interview!A53</f>
        <v>G-EG-B-1-1</v>
      </c>
      <c r="B40" s="215" t="str">
        <f aca="false">VLOOKUP(A40,'imp-questions'!A:H,4,FALSE())</f>
        <v>Организация и культура</v>
      </c>
      <c r="C40" s="216" t="n">
        <f aca="false">VLOOKUP(A40,'imp-questions'!A:H,5,FALSE())</f>
        <v>1</v>
      </c>
      <c r="D40" s="217" t="str">
        <f aca="false">VLOOKUP(A40,'imp-questions'!A:H,6,FALSE())</f>
        <v>Определили ли вы ответственного за безопасность (Security Champion) в каждой команде разработки?</v>
      </c>
      <c r="E40" s="43" t="str">
        <f aca="false">CHAR(65+VLOOKUP(A40,'imp-questions'!A:H,8,FALSE()))</f>
        <v>W</v>
      </c>
      <c r="F40" s="87" t="str">
        <f aca="false">IF(ISBLANK(Interview!F53),"",Interview!F53)</f>
        <v/>
      </c>
      <c r="G40" s="45" t="n">
        <f aca="true" t="array" ref="G40:G40">IFERROR(VLOOKUP(INDIRECT("RC[-1]",0),INDIRECT("Ans"&amp;INDIRECT("RC[-2]",0)&amp;"TBL"),2,FALSE()),0)</f>
        <v>0</v>
      </c>
      <c r="H40" s="226"/>
      <c r="I40" s="231"/>
      <c r="J40" s="219" t="str">
        <f aca="false">F40</f>
        <v/>
      </c>
      <c r="K40" s="45" t="n">
        <f aca="true" t="array" ref="K40:K40">IFERROR(VLOOKUP(INDIRECT("RC[-1]",0),INDIRECT("Ans"&amp;INDIRECT("RC[-6]",0)&amp;"TBL"),2,FALSE()),0)</f>
        <v>0</v>
      </c>
      <c r="L40" s="226"/>
      <c r="M40" s="231"/>
      <c r="N40" s="219" t="str">
        <f aca="false">J40</f>
        <v/>
      </c>
      <c r="O40" s="45" t="n">
        <f aca="true" t="array" ref="O40:O40">IFERROR(VLOOKUP(INDIRECT("RC[-1]",0),INDIRECT("Ans"&amp;INDIRECT("RC[-10]",0)&amp;"TBL"),2,FALSE()),0)</f>
        <v>0</v>
      </c>
      <c r="P40" s="226"/>
      <c r="Q40" s="231"/>
      <c r="R40" s="219" t="str">
        <f aca="false">N40</f>
        <v/>
      </c>
      <c r="S40" s="45" t="n">
        <f aca="true" t="array" ref="S40:S40">IFERROR(VLOOKUP(INDIRECT("RC[-1]",0),INDIRECT("Ans"&amp;INDIRECT("RC[-14]",0)&amp;"TBL"),2,FALSE()),0)</f>
        <v>0</v>
      </c>
      <c r="T40" s="226"/>
      <c r="U40" s="231"/>
      <c r="V40" s="219" t="str">
        <f aca="false">R40</f>
        <v/>
      </c>
      <c r="W40" s="45" t="n">
        <f aca="true" t="array" ref="W40:W40">IFERROR(VLOOKUP(INDIRECT("RC[-1]",0),INDIRECT("Ans"&amp;INDIRECT("RC[-18]",0)&amp;"TBL"),2,FALSE()),0)</f>
        <v>0</v>
      </c>
      <c r="X40" s="226"/>
      <c r="Y40" s="231"/>
    </row>
    <row r="41" customFormat="false" ht="25.5" hidden="false" customHeight="true" outlineLevel="0" collapsed="false">
      <c r="A41" s="214" t="str">
        <f aca="false">Interview!A55</f>
        <v>G-EG-B-2-1</v>
      </c>
      <c r="B41" s="215"/>
      <c r="C41" s="216" t="n">
        <f aca="false">VLOOKUP(A41,'imp-questions'!A:H,5,FALSE())</f>
        <v>2</v>
      </c>
      <c r="D41" s="217" t="str">
        <f aca="false">VLOOKUP(A41,'imp-questions'!A:H,6,FALSE())</f>
        <v>Есть ли в организации центр передового опыта по безопасности приложений (Secure Software Center of Excellence, SSCE)?</v>
      </c>
      <c r="E41" s="43" t="str">
        <f aca="false">CHAR(65+VLOOKUP(A41,'imp-questions'!A:H,8,FALSE()))</f>
        <v>F</v>
      </c>
      <c r="F41" s="71" t="str">
        <f aca="false">IF(ISBLANK(Interview!F55),"",Interview!F55)</f>
        <v/>
      </c>
      <c r="G41" s="45" t="n">
        <f aca="true" t="array" ref="G41:G41">IFERROR(VLOOKUP(INDIRECT("RC[-1]",0),INDIRECT("Ans"&amp;INDIRECT("RC[-2]",0)&amp;"TBL"),2,FALSE()),0)</f>
        <v>0</v>
      </c>
      <c r="H41" s="226"/>
      <c r="I41" s="231"/>
      <c r="J41" s="219" t="str">
        <f aca="false">F41</f>
        <v/>
      </c>
      <c r="K41" s="45" t="n">
        <f aca="true" t="array" ref="K41:K41">IFERROR(VLOOKUP(INDIRECT("RC[-1]",0),INDIRECT("Ans"&amp;INDIRECT("RC[-6]",0)&amp;"TBL"),2,FALSE()),0)</f>
        <v>0</v>
      </c>
      <c r="L41" s="226"/>
      <c r="M41" s="231"/>
      <c r="N41" s="219" t="str">
        <f aca="false">J41</f>
        <v/>
      </c>
      <c r="O41" s="45" t="n">
        <f aca="true" t="array" ref="O41:O41">IFERROR(VLOOKUP(INDIRECT("RC[-1]",0),INDIRECT("Ans"&amp;INDIRECT("RC[-10]",0)&amp;"TBL"),2,FALSE()),0)</f>
        <v>0</v>
      </c>
      <c r="P41" s="226"/>
      <c r="Q41" s="231"/>
      <c r="R41" s="219" t="str">
        <f aca="false">N41</f>
        <v/>
      </c>
      <c r="S41" s="45" t="n">
        <f aca="true" t="array" ref="S41:S41">IFERROR(VLOOKUP(INDIRECT("RC[-1]",0),INDIRECT("Ans"&amp;INDIRECT("RC[-14]",0)&amp;"TBL"),2,FALSE()),0)</f>
        <v>0</v>
      </c>
      <c r="T41" s="226"/>
      <c r="U41" s="231"/>
      <c r="V41" s="219" t="str">
        <f aca="false">R41</f>
        <v/>
      </c>
      <c r="W41" s="45" t="n">
        <f aca="true" t="array" ref="W41:W41">IFERROR(VLOOKUP(INDIRECT("RC[-1]",0),INDIRECT("Ans"&amp;INDIRECT("RC[-18]",0)&amp;"TBL"),2,FALSE()),0)</f>
        <v>0</v>
      </c>
      <c r="X41" s="226"/>
      <c r="Y41" s="231"/>
    </row>
    <row r="42" customFormat="false" ht="42" hidden="false" customHeight="true" outlineLevel="0" collapsed="false">
      <c r="A42" s="214" t="str">
        <f aca="false">Interview!A57</f>
        <v>G-EG-B-3-1</v>
      </c>
      <c r="B42" s="215"/>
      <c r="C42" s="216" t="n">
        <f aca="false">VLOOKUP(A42,'imp-questions'!A:H,5,FALSE())</f>
        <v>3</v>
      </c>
      <c r="D42" s="220" t="str">
        <f aca="false">VLOOKUP(A42,'imp-questions'!A:H,6,FALSE())</f>
        <v>Существует ли единый портал, на котором разработчики и эксперты по безопасности приложений из разных команд и бизнес-подразделений могут общаться и обмениваться информацией?</v>
      </c>
      <c r="E42" s="43" t="str">
        <f aca="false">CHAR(65+VLOOKUP(A42,'imp-questions'!A:H,8,FALSE()))</f>
        <v>F</v>
      </c>
      <c r="F42" s="71" t="str">
        <f aca="false">IF(ISBLANK(Interview!F57),"",Interview!F57)</f>
        <v/>
      </c>
      <c r="G42" s="45" t="n">
        <f aca="true" t="array" ref="G42:G42">IFERROR(VLOOKUP(INDIRECT("RC[-1]",0),INDIRECT("Ans"&amp;INDIRECT("RC[-2]",0)&amp;"TBL"),2,FALSE()),0)</f>
        <v>0</v>
      </c>
      <c r="H42" s="226"/>
      <c r="I42" s="231"/>
      <c r="J42" s="219" t="str">
        <f aca="false">F42</f>
        <v/>
      </c>
      <c r="K42" s="45" t="n">
        <f aca="true" t="array" ref="K42:K42">IFERROR(VLOOKUP(INDIRECT("RC[-1]",0),INDIRECT("Ans"&amp;INDIRECT("RC[-6]",0)&amp;"TBL"),2,FALSE()),0)</f>
        <v>0</v>
      </c>
      <c r="L42" s="226"/>
      <c r="M42" s="231"/>
      <c r="N42" s="219" t="str">
        <f aca="false">J42</f>
        <v/>
      </c>
      <c r="O42" s="45" t="n">
        <f aca="true" t="array" ref="O42:O42">IFERROR(VLOOKUP(INDIRECT("RC[-1]",0),INDIRECT("Ans"&amp;INDIRECT("RC[-10]",0)&amp;"TBL"),2,FALSE()),0)</f>
        <v>0</v>
      </c>
      <c r="P42" s="226"/>
      <c r="Q42" s="231"/>
      <c r="R42" s="219" t="str">
        <f aca="false">N42</f>
        <v/>
      </c>
      <c r="S42" s="45" t="n">
        <f aca="true" t="array" ref="S42:S42">IFERROR(VLOOKUP(INDIRECT("RC[-1]",0),INDIRECT("Ans"&amp;INDIRECT("RC[-14]",0)&amp;"TBL"),2,FALSE()),0)</f>
        <v>0</v>
      </c>
      <c r="T42" s="226"/>
      <c r="U42" s="231"/>
      <c r="V42" s="219" t="str">
        <f aca="false">R42</f>
        <v/>
      </c>
      <c r="W42" s="45" t="n">
        <f aca="true" t="array" ref="W42:W42">IFERROR(VLOOKUP(INDIRECT("RC[-1]",0),INDIRECT("Ans"&amp;INDIRECT("RC[-18]",0)&amp;"TBL"),2,FALSE()),0)</f>
        <v>0</v>
      </c>
      <c r="X42" s="226"/>
      <c r="Y42" s="231"/>
    </row>
    <row r="43" customFormat="false" ht="12.75" hidden="false" customHeight="true" outlineLevel="0" collapsed="false">
      <c r="A43" s="214"/>
      <c r="B43" s="221"/>
      <c r="C43" s="222"/>
      <c r="D43" s="63"/>
      <c r="E43" s="63"/>
      <c r="F43" s="63"/>
      <c r="G43" s="63"/>
      <c r="H43" s="63"/>
      <c r="I43" s="63"/>
      <c r="J43" s="63"/>
      <c r="K43" s="63"/>
      <c r="L43" s="63"/>
      <c r="M43" s="63"/>
      <c r="N43" s="63"/>
      <c r="O43" s="63"/>
      <c r="P43" s="63"/>
      <c r="Q43" s="63"/>
      <c r="R43" s="63"/>
      <c r="S43" s="63"/>
      <c r="T43" s="63"/>
      <c r="U43" s="63"/>
      <c r="V43" s="63"/>
      <c r="W43" s="63"/>
      <c r="X43" s="63"/>
      <c r="Y43" s="63"/>
    </row>
    <row r="44" customFormat="false" ht="12.75" hidden="false" customHeight="true" outlineLevel="0" collapsed="false">
      <c r="A44" s="214"/>
      <c r="B44" s="232" t="s">
        <v>65</v>
      </c>
      <c r="C44" s="232"/>
      <c r="D44" s="233"/>
      <c r="E44" s="233"/>
      <c r="F44" s="234" t="s">
        <v>164</v>
      </c>
      <c r="G44" s="234"/>
      <c r="H44" s="234"/>
      <c r="I44" s="234"/>
      <c r="J44" s="235" t="s">
        <v>165</v>
      </c>
      <c r="K44" s="235"/>
      <c r="L44" s="235"/>
      <c r="M44" s="235"/>
      <c r="N44" s="235" t="s">
        <v>166</v>
      </c>
      <c r="O44" s="235"/>
      <c r="P44" s="235"/>
      <c r="Q44" s="235"/>
      <c r="R44" s="235" t="s">
        <v>167</v>
      </c>
      <c r="S44" s="235"/>
      <c r="T44" s="235"/>
      <c r="U44" s="235"/>
      <c r="V44" s="235" t="s">
        <v>168</v>
      </c>
      <c r="W44" s="235"/>
      <c r="X44" s="235"/>
      <c r="Y44" s="235"/>
    </row>
    <row r="45" customFormat="false" ht="13.8" hidden="false" customHeight="false" outlineLevel="0" collapsed="false">
      <c r="A45" s="214"/>
      <c r="B45" s="236" t="s">
        <v>39</v>
      </c>
      <c r="C45" s="237" t="s">
        <v>40</v>
      </c>
      <c r="D45" s="238" t="s">
        <v>66</v>
      </c>
      <c r="E45" s="84"/>
      <c r="F45" s="83" t="s">
        <v>42</v>
      </c>
      <c r="G45" s="83"/>
      <c r="H45" s="83"/>
      <c r="I45" s="239" t="s">
        <v>44</v>
      </c>
      <c r="J45" s="83" t="s">
        <v>42</v>
      </c>
      <c r="K45" s="83"/>
      <c r="L45" s="83"/>
      <c r="M45" s="239" t="s">
        <v>44</v>
      </c>
      <c r="N45" s="83" t="s">
        <v>42</v>
      </c>
      <c r="O45" s="83"/>
      <c r="P45" s="83"/>
      <c r="Q45" s="239" t="s">
        <v>44</v>
      </c>
      <c r="R45" s="83" t="s">
        <v>42</v>
      </c>
      <c r="S45" s="83"/>
      <c r="T45" s="83"/>
      <c r="U45" s="239" t="s">
        <v>44</v>
      </c>
      <c r="V45" s="83" t="s">
        <v>42</v>
      </c>
      <c r="W45" s="83"/>
      <c r="X45" s="83"/>
      <c r="Y45" s="239" t="s">
        <v>44</v>
      </c>
    </row>
    <row r="46" customFormat="false" ht="24.05" hidden="false" customHeight="false" outlineLevel="0" collapsed="false">
      <c r="A46" s="214" t="str">
        <f aca="false">Interview!A61</f>
        <v>D-TA-A-1-1</v>
      </c>
      <c r="B46" s="240" t="str">
        <f aca="false">VLOOKUP(A46,'imp-questions'!A:H,4,FALSE())</f>
        <v>Профиль риска приложения</v>
      </c>
      <c r="C46" s="241" t="n">
        <f aca="false">VLOOKUP(A46,'imp-questions'!A:H,5,FALSE())</f>
        <v>1</v>
      </c>
      <c r="D46" s="217" t="str">
        <f aca="false">VLOOKUP(A46,'imp-questions'!A:H,6,FALSE())</f>
        <v>Классифицируете ли вы приложения по степени бизнес-риска на основе простого и заранее определенного набора вопросов?</v>
      </c>
      <c r="E46" s="43" t="str">
        <f aca="false">CHAR(65+VLOOKUP(A46,'imp-questions'!A:H,8,FALSE()))</f>
        <v>B</v>
      </c>
      <c r="F46" s="44" t="str">
        <f aca="false">IF(ISBLANK(Interview!F61),"",Interview!F61)</f>
        <v/>
      </c>
      <c r="G46" s="45" t="n">
        <f aca="true" t="array" ref="G46:G46">IFERROR(VLOOKUP(INDIRECT("RC[-1]",0),INDIRECT("Ans"&amp;INDIRECT("RC[-2]",0)&amp;"TBL"),2,FALSE()),0)</f>
        <v>0</v>
      </c>
      <c r="H46" s="224" t="n">
        <f aca="false">IFERROR(AVERAGE(G46,G50),0)</f>
        <v>0</v>
      </c>
      <c r="I46" s="242" t="n">
        <f aca="false">SUM(H46:H48)</f>
        <v>0</v>
      </c>
      <c r="J46" s="219" t="str">
        <f aca="false">F46</f>
        <v/>
      </c>
      <c r="K46" s="45" t="n">
        <f aca="true" t="array" ref="K46:K46">IFERROR(VLOOKUP(INDIRECT("RC[-1]",0),INDIRECT("Ans"&amp;INDIRECT("RC[-6]",0)&amp;"TBL"),2,FALSE()),0)</f>
        <v>0</v>
      </c>
      <c r="L46" s="224" t="n">
        <f aca="false">IFERROR(AVERAGE(K46,K50),0)</f>
        <v>0</v>
      </c>
      <c r="M46" s="242" t="n">
        <f aca="false">SUM(L46:L48)</f>
        <v>0</v>
      </c>
      <c r="N46" s="219" t="str">
        <f aca="false">J46</f>
        <v/>
      </c>
      <c r="O46" s="45" t="n">
        <f aca="true" t="array" ref="O46:O46">IFERROR(VLOOKUP(INDIRECT("RC[-1]",0),INDIRECT("Ans"&amp;INDIRECT("RC[-10]",0)&amp;"TBL"),2,FALSE()),0)</f>
        <v>0</v>
      </c>
      <c r="P46" s="224" t="n">
        <f aca="false">IFERROR(AVERAGE(O46,O50),0)</f>
        <v>0</v>
      </c>
      <c r="Q46" s="242" t="n">
        <f aca="false">SUM(P46:P48)</f>
        <v>0</v>
      </c>
      <c r="R46" s="219" t="str">
        <f aca="false">N46</f>
        <v/>
      </c>
      <c r="S46" s="45" t="n">
        <f aca="true" t="array" ref="S46:S46">IFERROR(VLOOKUP(INDIRECT("RC[-1]",0),INDIRECT("Ans"&amp;INDIRECT("RC[-14]",0)&amp;"TBL"),2,FALSE()),0)</f>
        <v>0</v>
      </c>
      <c r="T46" s="224" t="n">
        <f aca="false">IFERROR(AVERAGE(S46,S50),0)</f>
        <v>0</v>
      </c>
      <c r="U46" s="242" t="n">
        <f aca="false">SUM(T46:T48)</f>
        <v>0</v>
      </c>
      <c r="V46" s="219" t="str">
        <f aca="false">R46</f>
        <v/>
      </c>
      <c r="W46" s="45" t="n">
        <f aca="true" t="array" ref="W46:W46">IFERROR(VLOOKUP(INDIRECT("RC[-1]",0),INDIRECT("Ans"&amp;INDIRECT("RC[-18]",0)&amp;"TBL"),2,FALSE()),0)</f>
        <v>0</v>
      </c>
      <c r="X46" s="224" t="n">
        <f aca="false">IFERROR(AVERAGE(W46,W50),0)</f>
        <v>0</v>
      </c>
      <c r="Y46" s="242" t="n">
        <f aca="false">SUM(X46:X48)</f>
        <v>0</v>
      </c>
    </row>
    <row r="47" customFormat="false" ht="24.05" hidden="false" customHeight="false" outlineLevel="0" collapsed="false">
      <c r="A47" s="214" t="str">
        <f aca="false">Interview!A63</f>
        <v>D-TA-A-2-1</v>
      </c>
      <c r="B47" s="240"/>
      <c r="C47" s="241" t="n">
        <f aca="false">VLOOKUP(A47,'imp-questions'!A:H,5,FALSE())</f>
        <v>2</v>
      </c>
      <c r="D47" s="217" t="str">
        <f aca="false">VLOOKUP(A47,'imp-questions'!A:H,6,FALSE())</f>
        <v>Используете ли вы централизованные и количественно выраженные профили риска приложений для оценки бизнес-рисков?</v>
      </c>
      <c r="E47" s="43" t="str">
        <f aca="false">CHAR(65+VLOOKUP(A47,'imp-questions'!A:H,8,FALSE()))</f>
        <v>A</v>
      </c>
      <c r="F47" s="87" t="str">
        <f aca="false">IF(ISBLANK(Interview!F63),"",Interview!F63)</f>
        <v/>
      </c>
      <c r="G47" s="45" t="n">
        <f aca="true" t="array" ref="G47:G47">IFERROR(VLOOKUP(INDIRECT("RC[-1]",0),INDIRECT("Ans"&amp;INDIRECT("RC[-2]",0)&amp;"TBL"),2,FALSE()),0)</f>
        <v>0</v>
      </c>
      <c r="H47" s="224" t="n">
        <f aca="false">IFERROR(AVERAGE(G47,G51),0)</f>
        <v>0</v>
      </c>
      <c r="I47" s="242"/>
      <c r="J47" s="219" t="str">
        <f aca="false">F47</f>
        <v/>
      </c>
      <c r="K47" s="45" t="n">
        <f aca="true" t="array" ref="K47:K47">IFERROR(VLOOKUP(INDIRECT("RC[-1]",0),INDIRECT("Ans"&amp;INDIRECT("RC[-6]",0)&amp;"TBL"),2,FALSE()),0)</f>
        <v>0</v>
      </c>
      <c r="L47" s="224" t="n">
        <f aca="false">IFERROR(AVERAGE(K47,K51),0)</f>
        <v>0</v>
      </c>
      <c r="M47" s="242"/>
      <c r="N47" s="219" t="str">
        <f aca="false">J47</f>
        <v/>
      </c>
      <c r="O47" s="45" t="n">
        <f aca="true" t="array" ref="O47:O47">IFERROR(VLOOKUP(INDIRECT("RC[-1]",0),INDIRECT("Ans"&amp;INDIRECT("RC[-10]",0)&amp;"TBL"),2,FALSE()),0)</f>
        <v>0</v>
      </c>
      <c r="P47" s="224" t="n">
        <f aca="false">IFERROR(AVERAGE(O47,O51),0)</f>
        <v>0</v>
      </c>
      <c r="Q47" s="242"/>
      <c r="R47" s="219" t="str">
        <f aca="false">N47</f>
        <v/>
      </c>
      <c r="S47" s="45" t="n">
        <f aca="true" t="array" ref="S47:S47">IFERROR(VLOOKUP(INDIRECT("RC[-1]",0),INDIRECT("Ans"&amp;INDIRECT("RC[-14]",0)&amp;"TBL"),2,FALSE()),0)</f>
        <v>0</v>
      </c>
      <c r="T47" s="224" t="n">
        <f aca="false">IFERROR(AVERAGE(S47,S51),0)</f>
        <v>0</v>
      </c>
      <c r="U47" s="242"/>
      <c r="V47" s="219" t="str">
        <f aca="false">R47</f>
        <v/>
      </c>
      <c r="W47" s="45" t="n">
        <f aca="true" t="array" ref="W47:W47">IFERROR(VLOOKUP(INDIRECT("RC[-1]",0),INDIRECT("Ans"&amp;INDIRECT("RC[-18]",0)&amp;"TBL"),2,FALSE()),0)</f>
        <v>0</v>
      </c>
      <c r="X47" s="224" t="n">
        <f aca="false">IFERROR(AVERAGE(W47,W51),0)</f>
        <v>0</v>
      </c>
      <c r="Y47" s="242"/>
    </row>
    <row r="48" customFormat="false" ht="24.05" hidden="false" customHeight="false" outlineLevel="0" collapsed="false">
      <c r="A48" s="214" t="str">
        <f aca="false">Interview!A65</f>
        <v>D-TA-A-3-1</v>
      </c>
      <c r="B48" s="240"/>
      <c r="C48" s="241" t="n">
        <f aca="false">VLOOKUP(A48,'imp-questions'!A:H,5,FALSE())</f>
        <v>3</v>
      </c>
      <c r="D48" s="220" t="str">
        <f aca="false">VLOOKUP(A48,'imp-questions'!A:H,6,FALSE())</f>
        <v>Регулярно ли вы пересматриваете и обновляете профили риска для своих приложений?</v>
      </c>
      <c r="E48" s="43" t="str">
        <f aca="false">CHAR(65+VLOOKUP(A48,'imp-questions'!A:H,8,FALSE()))</f>
        <v>R</v>
      </c>
      <c r="F48" s="87" t="str">
        <f aca="false">IF(ISBLANK(Interview!F65),"",Interview!F65)</f>
        <v/>
      </c>
      <c r="G48" s="45" t="n">
        <f aca="true" t="array" ref="G48:G48">IFERROR(VLOOKUP(INDIRECT("RC[-1]",0),INDIRECT("Ans"&amp;INDIRECT("RC[-2]",0)&amp;"TBL"),2,FALSE()),0)</f>
        <v>0</v>
      </c>
      <c r="H48" s="224" t="n">
        <f aca="false">IFERROR(AVERAGE(G48,G52),0)</f>
        <v>0</v>
      </c>
      <c r="I48" s="242"/>
      <c r="J48" s="219" t="str">
        <f aca="false">F48</f>
        <v/>
      </c>
      <c r="K48" s="45" t="n">
        <f aca="true" t="array" ref="K48:K48">IFERROR(VLOOKUP(INDIRECT("RC[-1]",0),INDIRECT("Ans"&amp;INDIRECT("RC[-6]",0)&amp;"TBL"),2,FALSE()),0)</f>
        <v>0</v>
      </c>
      <c r="L48" s="224" t="n">
        <f aca="false">IFERROR(AVERAGE(K48,K52),0)</f>
        <v>0</v>
      </c>
      <c r="M48" s="242"/>
      <c r="N48" s="219" t="str">
        <f aca="false">J48</f>
        <v/>
      </c>
      <c r="O48" s="45" t="n">
        <f aca="true" t="array" ref="O48:O48">IFERROR(VLOOKUP(INDIRECT("RC[-1]",0),INDIRECT("Ans"&amp;INDIRECT("RC[-10]",0)&amp;"TBL"),2,FALSE()),0)</f>
        <v>0</v>
      </c>
      <c r="P48" s="224" t="n">
        <f aca="false">IFERROR(AVERAGE(O48,O52),0)</f>
        <v>0</v>
      </c>
      <c r="Q48" s="242"/>
      <c r="R48" s="219" t="str">
        <f aca="false">N48</f>
        <v/>
      </c>
      <c r="S48" s="45" t="n">
        <f aca="true" t="array" ref="S48:S48">IFERROR(VLOOKUP(INDIRECT("RC[-1]",0),INDIRECT("Ans"&amp;INDIRECT("RC[-14]",0)&amp;"TBL"),2,FALSE()),0)</f>
        <v>0</v>
      </c>
      <c r="T48" s="224" t="n">
        <f aca="false">IFERROR(AVERAGE(S48,S52),0)</f>
        <v>0</v>
      </c>
      <c r="U48" s="242"/>
      <c r="V48" s="219" t="str">
        <f aca="false">R48</f>
        <v/>
      </c>
      <c r="W48" s="45" t="n">
        <f aca="true" t="array" ref="W48:W48">IFERROR(VLOOKUP(INDIRECT("RC[-1]",0),INDIRECT("Ans"&amp;INDIRECT("RC[-18]",0)&amp;"TBL"),2,FALSE()),0)</f>
        <v>0</v>
      </c>
      <c r="X48" s="224" t="n">
        <f aca="false">IFERROR(AVERAGE(W48,W52),0)</f>
        <v>0</v>
      </c>
      <c r="Y48" s="242"/>
    </row>
    <row r="49" customFormat="false" ht="12.75" hidden="false" customHeight="true" outlineLevel="0" collapsed="false">
      <c r="A49" s="214"/>
      <c r="B49" s="221"/>
      <c r="C49" s="222"/>
      <c r="D49" s="63"/>
      <c r="E49" s="63"/>
      <c r="F49" s="63"/>
      <c r="G49" s="63"/>
      <c r="H49" s="63"/>
      <c r="I49" s="242"/>
      <c r="J49" s="63"/>
      <c r="K49" s="63"/>
      <c r="L49" s="63"/>
      <c r="M49" s="242"/>
      <c r="N49" s="63"/>
      <c r="O49" s="63"/>
      <c r="P49" s="63"/>
      <c r="Q49" s="242"/>
      <c r="R49" s="63"/>
      <c r="S49" s="63"/>
      <c r="T49" s="63"/>
      <c r="U49" s="242"/>
      <c r="V49" s="63"/>
      <c r="W49" s="63"/>
      <c r="X49" s="63"/>
      <c r="Y49" s="242"/>
    </row>
    <row r="50" customFormat="false" ht="25.5" hidden="false" customHeight="true" outlineLevel="0" collapsed="false">
      <c r="A50" s="214" t="str">
        <f aca="false">Interview!A68</f>
        <v>D-TA-B-1-1</v>
      </c>
      <c r="B50" s="240" t="str">
        <f aca="false">VLOOKUP(A50,'imp-questions'!A:H,4,FALSE())</f>
        <v>Моделирование угроз</v>
      </c>
      <c r="C50" s="241" t="n">
        <f aca="false">VLOOKUP(A50,'imp-questions'!A:H,5,FALSE())</f>
        <v>1</v>
      </c>
      <c r="D50" s="217" t="str">
        <f aca="false">VLOOKUP(A50,'imp-questions'!A:H,6,FALSE())</f>
        <v>Выявляете ли вы недостатки архитектурного проектирования и устраняете ли их с помощью моделирования угроз?</v>
      </c>
      <c r="E50" s="43" t="str">
        <f aca="false">CHAR(65+VLOOKUP(A50,'imp-questions'!A:H,8,FALSE()))</f>
        <v>B</v>
      </c>
      <c r="F50" s="87" t="str">
        <f aca="false">IF(ISBLANK(Interview!F68),"",Interview!F68)</f>
        <v/>
      </c>
      <c r="G50" s="45" t="n">
        <f aca="true" t="array" ref="G50:G50">IFERROR(VLOOKUP(INDIRECT("RC[-1]",0),INDIRECT("Ans"&amp;INDIRECT("RC[-2]",0)&amp;"TBL"),2,FALSE()),0)</f>
        <v>0</v>
      </c>
      <c r="H50" s="226"/>
      <c r="I50" s="242"/>
      <c r="J50" s="219" t="str">
        <f aca="false">F50</f>
        <v/>
      </c>
      <c r="K50" s="45" t="n">
        <f aca="true" t="array" ref="K50:K50">IFERROR(VLOOKUP(INDIRECT("RC[-1]",0),INDIRECT("Ans"&amp;INDIRECT("RC[-6]",0)&amp;"TBL"),2,FALSE()),0)</f>
        <v>0</v>
      </c>
      <c r="L50" s="226"/>
      <c r="M50" s="242"/>
      <c r="N50" s="219" t="str">
        <f aca="false">J50</f>
        <v/>
      </c>
      <c r="O50" s="45" t="n">
        <f aca="true" t="array" ref="O50:O50">IFERROR(VLOOKUP(INDIRECT("RC[-1]",0),INDIRECT("Ans"&amp;INDIRECT("RC[-10]",0)&amp;"TBL"),2,FALSE()),0)</f>
        <v>0</v>
      </c>
      <c r="P50" s="226"/>
      <c r="Q50" s="242"/>
      <c r="R50" s="219" t="str">
        <f aca="false">N50</f>
        <v/>
      </c>
      <c r="S50" s="45" t="n">
        <f aca="true" t="array" ref="S50:S50">IFERROR(VLOOKUP(INDIRECT("RC[-1]",0),INDIRECT("Ans"&amp;INDIRECT("RC[-14]",0)&amp;"TBL"),2,FALSE()),0)</f>
        <v>0</v>
      </c>
      <c r="T50" s="226"/>
      <c r="U50" s="242"/>
      <c r="V50" s="219" t="str">
        <f aca="false">R50</f>
        <v/>
      </c>
      <c r="W50" s="45" t="n">
        <f aca="true" t="array" ref="W50:W50">IFERROR(VLOOKUP(INDIRECT("RC[-1]",0),INDIRECT("Ans"&amp;INDIRECT("RC[-18]",0)&amp;"TBL"),2,FALSE()),0)</f>
        <v>0</v>
      </c>
      <c r="X50" s="226"/>
      <c r="Y50" s="242"/>
    </row>
    <row r="51" customFormat="false" ht="25.5" hidden="false" customHeight="true" outlineLevel="0" collapsed="false">
      <c r="A51" s="214" t="str">
        <f aca="false">Interview!A70</f>
        <v>D-TA-B-2-1</v>
      </c>
      <c r="B51" s="240"/>
      <c r="C51" s="241" t="n">
        <f aca="false">VLOOKUP(A51,'imp-questions'!A:H,5,FALSE())</f>
        <v>2</v>
      </c>
      <c r="D51" s="217" t="str">
        <f aca="false">VLOOKUP(A51,'imp-questions'!A:H,6,FALSE())</f>
        <v>Используете ли вы стандартную методологию, при оценке уровня риска приложений?</v>
      </c>
      <c r="E51" s="43" t="str">
        <f aca="false">CHAR(65+VLOOKUP(A51,'imp-questions'!A:H,8,FALSE()))</f>
        <v>A</v>
      </c>
      <c r="F51" s="71" t="str">
        <f aca="false">IF(ISBLANK(Interview!F70),"",Interview!F70)</f>
        <v/>
      </c>
      <c r="G51" s="45" t="n">
        <f aca="true" t="array" ref="G51:G51">IFERROR(VLOOKUP(INDIRECT("RC[-1]",0),INDIRECT("Ans"&amp;INDIRECT("RC[-2]",0)&amp;"TBL"),2,FALSE()),0)</f>
        <v>0</v>
      </c>
      <c r="H51" s="226"/>
      <c r="I51" s="242"/>
      <c r="J51" s="219" t="str">
        <f aca="false">F51</f>
        <v/>
      </c>
      <c r="K51" s="45" t="n">
        <f aca="true" t="array" ref="K51:K51">IFERROR(VLOOKUP(INDIRECT("RC[-1]",0),INDIRECT("Ans"&amp;INDIRECT("RC[-6]",0)&amp;"TBL"),2,FALSE()),0)</f>
        <v>0</v>
      </c>
      <c r="L51" s="226"/>
      <c r="M51" s="242"/>
      <c r="N51" s="219" t="str">
        <f aca="false">J51</f>
        <v/>
      </c>
      <c r="O51" s="45" t="n">
        <f aca="true" t="array" ref="O51:O51">IFERROR(VLOOKUP(INDIRECT("RC[-1]",0),INDIRECT("Ans"&amp;INDIRECT("RC[-10]",0)&amp;"TBL"),2,FALSE()),0)</f>
        <v>0</v>
      </c>
      <c r="P51" s="226"/>
      <c r="Q51" s="242"/>
      <c r="R51" s="219" t="str">
        <f aca="false">N51</f>
        <v/>
      </c>
      <c r="S51" s="45" t="n">
        <f aca="true" t="array" ref="S51:S51">IFERROR(VLOOKUP(INDIRECT("RC[-1]",0),INDIRECT("Ans"&amp;INDIRECT("RC[-14]",0)&amp;"TBL"),2,FALSE()),0)</f>
        <v>0</v>
      </c>
      <c r="T51" s="226"/>
      <c r="U51" s="242"/>
      <c r="V51" s="219" t="str">
        <f aca="false">R51</f>
        <v/>
      </c>
      <c r="W51" s="45" t="n">
        <f aca="true" t="array" ref="W51:W51">IFERROR(VLOOKUP(INDIRECT("RC[-1]",0),INDIRECT("Ans"&amp;INDIRECT("RC[-18]",0)&amp;"TBL"),2,FALSE()),0)</f>
        <v>0</v>
      </c>
      <c r="X51" s="226"/>
      <c r="Y51" s="242"/>
    </row>
    <row r="52" customFormat="false" ht="27.75" hidden="false" customHeight="true" outlineLevel="0" collapsed="false">
      <c r="A52" s="214" t="str">
        <f aca="false">Interview!A72</f>
        <v>D-TA-B-3-1</v>
      </c>
      <c r="B52" s="240"/>
      <c r="C52" s="241" t="n">
        <f aca="false">VLOOKUP(A52,'imp-questions'!A:H,5,FALSE())</f>
        <v>3</v>
      </c>
      <c r="D52" s="220" t="str">
        <f aca="false">VLOOKUP(A52,'imp-questions'!A:H,6,FALSE())</f>
        <v>Регулярно ли вы пересматриваете и обновляете методологию моделирования угроз для своих приложений?</v>
      </c>
      <c r="E52" s="43" t="str">
        <f aca="false">CHAR(65+VLOOKUP(A52,'imp-questions'!A:H,8,FALSE()))</f>
        <v>P</v>
      </c>
      <c r="F52" s="71" t="str">
        <f aca="false">IF(ISBLANK(Interview!F72),"",Interview!F72)</f>
        <v/>
      </c>
      <c r="G52" s="45" t="n">
        <f aca="true" t="array" ref="G52:G52">IFERROR(VLOOKUP(INDIRECT("RC[-1]",0),INDIRECT("Ans"&amp;INDIRECT("RC[-2]",0)&amp;"TBL"),2,FALSE()),0)</f>
        <v>0</v>
      </c>
      <c r="H52" s="226"/>
      <c r="I52" s="242"/>
      <c r="J52" s="219" t="str">
        <f aca="false">F52</f>
        <v/>
      </c>
      <c r="K52" s="45" t="n">
        <f aca="true" t="array" ref="K52:K52">IFERROR(VLOOKUP(INDIRECT("RC[-1]",0),INDIRECT("Ans"&amp;INDIRECT("RC[-6]",0)&amp;"TBL"),2,FALSE()),0)</f>
        <v>0</v>
      </c>
      <c r="L52" s="226"/>
      <c r="M52" s="242"/>
      <c r="N52" s="219" t="str">
        <f aca="false">J52</f>
        <v/>
      </c>
      <c r="O52" s="45" t="n">
        <f aca="true" t="array" ref="O52:O52">IFERROR(VLOOKUP(INDIRECT("RC[-1]",0),INDIRECT("Ans"&amp;INDIRECT("RC[-10]",0)&amp;"TBL"),2,FALSE()),0)</f>
        <v>0</v>
      </c>
      <c r="P52" s="226"/>
      <c r="Q52" s="242"/>
      <c r="R52" s="219" t="str">
        <f aca="false">N52</f>
        <v/>
      </c>
      <c r="S52" s="45" t="n">
        <f aca="true" t="array" ref="S52:S52">IFERROR(VLOOKUP(INDIRECT("RC[-1]",0),INDIRECT("Ans"&amp;INDIRECT("RC[-14]",0)&amp;"TBL"),2,FALSE()),0)</f>
        <v>0</v>
      </c>
      <c r="T52" s="226"/>
      <c r="U52" s="242"/>
      <c r="V52" s="219" t="str">
        <f aca="false">R52</f>
        <v/>
      </c>
      <c r="W52" s="45" t="n">
        <f aca="true" t="array" ref="W52:W52">IFERROR(VLOOKUP(INDIRECT("RC[-1]",0),INDIRECT("Ans"&amp;INDIRECT("RC[-18]",0)&amp;"TBL"),2,FALSE()),0)</f>
        <v>0</v>
      </c>
      <c r="X52" s="226"/>
      <c r="Y52" s="242"/>
    </row>
    <row r="53" customFormat="false" ht="12.75" hidden="false" customHeight="true" outlineLevel="0" collapsed="false">
      <c r="A53" s="214"/>
      <c r="B53" s="221"/>
      <c r="C53" s="222"/>
      <c r="D53" s="63"/>
      <c r="E53" s="63"/>
      <c r="F53" s="63"/>
      <c r="G53" s="63"/>
      <c r="H53" s="63"/>
      <c r="I53" s="63"/>
      <c r="J53" s="63"/>
      <c r="K53" s="63"/>
      <c r="L53" s="63"/>
      <c r="M53" s="63"/>
      <c r="N53" s="63"/>
      <c r="O53" s="63"/>
      <c r="P53" s="63"/>
      <c r="Q53" s="63"/>
      <c r="R53" s="63"/>
      <c r="S53" s="63"/>
      <c r="T53" s="63"/>
      <c r="U53" s="63"/>
      <c r="V53" s="63"/>
      <c r="W53" s="63"/>
      <c r="X53" s="63"/>
      <c r="Y53" s="63"/>
    </row>
    <row r="54" customFormat="false" ht="13.8" hidden="false" customHeight="false" outlineLevel="0" collapsed="false">
      <c r="A54" s="214"/>
      <c r="B54" s="236" t="s">
        <v>39</v>
      </c>
      <c r="C54" s="237" t="s">
        <v>40</v>
      </c>
      <c r="D54" s="243" t="s">
        <v>73</v>
      </c>
      <c r="E54" s="91"/>
      <c r="F54" s="90" t="s">
        <v>42</v>
      </c>
      <c r="G54" s="90"/>
      <c r="H54" s="90"/>
      <c r="I54" s="239" t="s">
        <v>44</v>
      </c>
      <c r="J54" s="90" t="s">
        <v>42</v>
      </c>
      <c r="K54" s="90"/>
      <c r="L54" s="90"/>
      <c r="M54" s="239" t="s">
        <v>44</v>
      </c>
      <c r="N54" s="90" t="s">
        <v>42</v>
      </c>
      <c r="O54" s="90"/>
      <c r="P54" s="90"/>
      <c r="Q54" s="239" t="s">
        <v>44</v>
      </c>
      <c r="R54" s="90" t="s">
        <v>42</v>
      </c>
      <c r="S54" s="90"/>
      <c r="T54" s="90"/>
      <c r="U54" s="239" t="s">
        <v>44</v>
      </c>
      <c r="V54" s="90" t="s">
        <v>42</v>
      </c>
      <c r="W54" s="90"/>
      <c r="X54" s="90"/>
      <c r="Y54" s="239" t="s">
        <v>44</v>
      </c>
    </row>
    <row r="55" customFormat="false" ht="12.75" hidden="false" customHeight="false" outlineLevel="0" collapsed="false">
      <c r="A55" s="214" t="str">
        <f aca="false">Interview!A75</f>
        <v>D-SR-A-1-1</v>
      </c>
      <c r="B55" s="244" t="str">
        <f aca="false">VLOOKUP(A55,'imp-questions'!A:H,4,FALSE())</f>
        <v>Требования к ПО</v>
      </c>
      <c r="C55" s="241" t="n">
        <f aca="false">VLOOKUP(A55,'imp-questions'!A:H,5,FALSE())</f>
        <v>1</v>
      </c>
      <c r="D55" s="217" t="str">
        <f aca="false">VLOOKUP(A55,'imp-questions'!A:H,6,FALSE())</f>
        <v>Указывают ли команды требования к безопасности в процессе разработки?</v>
      </c>
      <c r="E55" s="43" t="str">
        <f aca="false">CHAR(65+VLOOKUP(A55,'imp-questions'!A:H,8,FALSE()))</f>
        <v>A</v>
      </c>
      <c r="F55" s="87" t="str">
        <f aca="false">IF(ISBLANK(Interview!F75),"",Interview!F75)</f>
        <v/>
      </c>
      <c r="G55" s="45" t="n">
        <f aca="true" t="array" ref="G55:G55">IFERROR(VLOOKUP(INDIRECT("RC[-1]",0),INDIRECT("Ans"&amp;INDIRECT("RC[-2]",0)&amp;"TBL"),2,FALSE()),0)</f>
        <v>0</v>
      </c>
      <c r="H55" s="224" t="n">
        <f aca="false">IFERROR(AVERAGE(G55,G59),0)</f>
        <v>0</v>
      </c>
      <c r="I55" s="242" t="n">
        <f aca="false">SUM(H55:H57)</f>
        <v>0</v>
      </c>
      <c r="J55" s="219" t="str">
        <f aca="false">F55</f>
        <v/>
      </c>
      <c r="K55" s="45" t="n">
        <f aca="true" t="array" ref="K55:K55">IFERROR(VLOOKUP(INDIRECT("RC[-1]",0),INDIRECT("Ans"&amp;INDIRECT("RC[-6]",0)&amp;"TBL"),2,FALSE()),0)</f>
        <v>0</v>
      </c>
      <c r="L55" s="224" t="n">
        <f aca="false">IFERROR(AVERAGE(K55,K59),0)</f>
        <v>0</v>
      </c>
      <c r="M55" s="242" t="n">
        <f aca="false">SUM(L55:L57)</f>
        <v>0</v>
      </c>
      <c r="N55" s="219" t="str">
        <f aca="false">J55</f>
        <v/>
      </c>
      <c r="O55" s="45" t="n">
        <f aca="true" t="array" ref="O55:O55">IFERROR(VLOOKUP(INDIRECT("RC[-1]",0),INDIRECT("Ans"&amp;INDIRECT("RC[-10]",0)&amp;"TBL"),2,FALSE()),0)</f>
        <v>0</v>
      </c>
      <c r="P55" s="224" t="n">
        <f aca="false">IFERROR(AVERAGE(O55,O59),0)</f>
        <v>0</v>
      </c>
      <c r="Q55" s="242" t="n">
        <f aca="false">SUM(P55:P57)</f>
        <v>0</v>
      </c>
      <c r="R55" s="219" t="str">
        <f aca="false">N55</f>
        <v/>
      </c>
      <c r="S55" s="45" t="n">
        <f aca="true" t="array" ref="S55:S55">IFERROR(VLOOKUP(INDIRECT("RC[-1]",0),INDIRECT("Ans"&amp;INDIRECT("RC[-14]",0)&amp;"TBL"),2,FALSE()),0)</f>
        <v>0</v>
      </c>
      <c r="T55" s="224" t="n">
        <f aca="false">IFERROR(AVERAGE(S55,S59),0)</f>
        <v>0</v>
      </c>
      <c r="U55" s="242" t="n">
        <f aca="false">SUM(T55:T57)</f>
        <v>0</v>
      </c>
      <c r="V55" s="219" t="str">
        <f aca="false">R55</f>
        <v/>
      </c>
      <c r="W55" s="45" t="n">
        <f aca="true" t="array" ref="W55:W55">IFERROR(VLOOKUP(INDIRECT("RC[-1]",0),INDIRECT("Ans"&amp;INDIRECT("RC[-18]",0)&amp;"TBL"),2,FALSE()),0)</f>
        <v>0</v>
      </c>
      <c r="X55" s="224" t="n">
        <f aca="false">IFERROR(AVERAGE(W55,W59),0)</f>
        <v>0</v>
      </c>
      <c r="Y55" s="242" t="n">
        <f aca="false">SUM(X55:X57)</f>
        <v>0</v>
      </c>
    </row>
    <row r="56" customFormat="false" ht="27.75" hidden="false" customHeight="true" outlineLevel="0" collapsed="false">
      <c r="A56" s="214" t="str">
        <f aca="false">Interview!A77</f>
        <v>D-SR-A-2-1</v>
      </c>
      <c r="B56" s="244"/>
      <c r="C56" s="241" t="n">
        <f aca="false">VLOOKUP(A56,'imp-questions'!A:H,5,FALSE())</f>
        <v>2</v>
      </c>
      <c r="D56" s="217" t="str">
        <f aca="false">VLOOKUP(A56,'imp-questions'!A:H,6,FALSE())</f>
        <v>Вы определяете, систематизируете и расставляете приоритеты в артефакты процесса сбора требований безопасности?</v>
      </c>
      <c r="E56" s="43" t="str">
        <f aca="false">CHAR(65+VLOOKUP(A56,'imp-questions'!A:H,8,FALSE()))</f>
        <v>E</v>
      </c>
      <c r="F56" s="92" t="str">
        <f aca="false">IF(ISBLANK(Interview!F77),"",Interview!F77)</f>
        <v/>
      </c>
      <c r="G56" s="45" t="n">
        <f aca="true" t="array" ref="G56:G56">IFERROR(VLOOKUP(INDIRECT("RC[-1]",0),INDIRECT("Ans"&amp;INDIRECT("RC[-2]",0)&amp;"TBL"),2,FALSE()),0)</f>
        <v>0</v>
      </c>
      <c r="H56" s="224" t="n">
        <f aca="false">IFERROR(AVERAGE(G56,G60),0)</f>
        <v>0</v>
      </c>
      <c r="I56" s="242"/>
      <c r="J56" s="219" t="str">
        <f aca="false">F56</f>
        <v/>
      </c>
      <c r="K56" s="45" t="n">
        <f aca="true" t="array" ref="K56:K56">IFERROR(VLOOKUP(INDIRECT("RC[-1]",0),INDIRECT("Ans"&amp;INDIRECT("RC[-6]",0)&amp;"TBL"),2,FALSE()),0)</f>
        <v>0</v>
      </c>
      <c r="L56" s="224" t="n">
        <f aca="false">IFERROR(AVERAGE(K56,K60),0)</f>
        <v>0</v>
      </c>
      <c r="M56" s="242"/>
      <c r="N56" s="219" t="str">
        <f aca="false">J56</f>
        <v/>
      </c>
      <c r="O56" s="45" t="n">
        <f aca="true" t="array" ref="O56:O56">IFERROR(VLOOKUP(INDIRECT("RC[-1]",0),INDIRECT("Ans"&amp;INDIRECT("RC[-10]",0)&amp;"TBL"),2,FALSE()),0)</f>
        <v>0</v>
      </c>
      <c r="P56" s="224" t="n">
        <f aca="false">IFERROR(AVERAGE(O56,O60),0)</f>
        <v>0</v>
      </c>
      <c r="Q56" s="242"/>
      <c r="R56" s="219" t="str">
        <f aca="false">N56</f>
        <v/>
      </c>
      <c r="S56" s="45" t="n">
        <f aca="true" t="array" ref="S56:S56">IFERROR(VLOOKUP(INDIRECT("RC[-1]",0),INDIRECT("Ans"&amp;INDIRECT("RC[-14]",0)&amp;"TBL"),2,FALSE()),0)</f>
        <v>0</v>
      </c>
      <c r="T56" s="224" t="n">
        <f aca="false">IFERROR(AVERAGE(S56,S60),0)</f>
        <v>0</v>
      </c>
      <c r="U56" s="242"/>
      <c r="V56" s="219" t="str">
        <f aca="false">R56</f>
        <v/>
      </c>
      <c r="W56" s="45" t="n">
        <f aca="true" t="array" ref="W56:W56">IFERROR(VLOOKUP(INDIRECT("RC[-1]",0),INDIRECT("Ans"&amp;INDIRECT("RC[-18]",0)&amp;"TBL"),2,FALSE()),0)</f>
        <v>0</v>
      </c>
      <c r="X56" s="224" t="n">
        <f aca="false">IFERROR(AVERAGE(W56,W60),0)</f>
        <v>0</v>
      </c>
      <c r="Y56" s="242"/>
    </row>
    <row r="57" customFormat="false" ht="27.75" hidden="false" customHeight="true" outlineLevel="0" collapsed="false">
      <c r="A57" s="214" t="str">
        <f aca="false">Interview!A79</f>
        <v>D-SR-A-3-1</v>
      </c>
      <c r="B57" s="244"/>
      <c r="C57" s="241" t="n">
        <f aca="false">VLOOKUP(A57,'imp-questions'!A:H,5,FALSE())</f>
        <v>3</v>
      </c>
      <c r="D57" s="217" t="str">
        <f aca="false">VLOOKUP(A57,'imp-questions'!A:H,6,FALSE())</f>
        <v>Используете ли вы какой-либо стандарт для упрощения определения требований к безопасности?</v>
      </c>
      <c r="E57" s="43" t="str">
        <f aca="false">CHAR(65+VLOOKUP(A57,'imp-questions'!A:H,8,FALSE()))</f>
        <v>A</v>
      </c>
      <c r="F57" s="87" t="str">
        <f aca="false">IF(ISBLANK(Interview!F79),"",Interview!F79)</f>
        <v/>
      </c>
      <c r="G57" s="45" t="n">
        <f aca="true" t="array" ref="G57:G57">IFERROR(VLOOKUP(INDIRECT("RC[-1]",0),INDIRECT("Ans"&amp;INDIRECT("RC[-2]",0)&amp;"TBL"),2,FALSE()),0)</f>
        <v>0</v>
      </c>
      <c r="H57" s="224" t="n">
        <f aca="false">IFERROR(AVERAGE(G57,G61),0)</f>
        <v>0</v>
      </c>
      <c r="I57" s="242"/>
      <c r="J57" s="219" t="str">
        <f aca="false">F57</f>
        <v/>
      </c>
      <c r="K57" s="45" t="n">
        <f aca="true" t="array" ref="K57:K57">IFERROR(VLOOKUP(INDIRECT("RC[-1]",0),INDIRECT("Ans"&amp;INDIRECT("RC[-6]",0)&amp;"TBL"),2,FALSE()),0)</f>
        <v>0</v>
      </c>
      <c r="L57" s="224" t="n">
        <f aca="false">IFERROR(AVERAGE(K57,K61),0)</f>
        <v>0</v>
      </c>
      <c r="M57" s="242"/>
      <c r="N57" s="219" t="str">
        <f aca="false">J57</f>
        <v/>
      </c>
      <c r="O57" s="45" t="n">
        <f aca="true" t="array" ref="O57:O57">IFERROR(VLOOKUP(INDIRECT("RC[-1]",0),INDIRECT("Ans"&amp;INDIRECT("RC[-10]",0)&amp;"TBL"),2,FALSE()),0)</f>
        <v>0</v>
      </c>
      <c r="P57" s="224" t="n">
        <f aca="false">IFERROR(AVERAGE(O57,O61),0)</f>
        <v>0</v>
      </c>
      <c r="Q57" s="242"/>
      <c r="R57" s="219" t="str">
        <f aca="false">N57</f>
        <v/>
      </c>
      <c r="S57" s="45" t="n">
        <f aca="true" t="array" ref="S57:S57">IFERROR(VLOOKUP(INDIRECT("RC[-1]",0),INDIRECT("Ans"&amp;INDIRECT("RC[-14]",0)&amp;"TBL"),2,FALSE()),0)</f>
        <v>0</v>
      </c>
      <c r="T57" s="224" t="n">
        <f aca="false">IFERROR(AVERAGE(S57,S61),0)</f>
        <v>0</v>
      </c>
      <c r="U57" s="242"/>
      <c r="V57" s="219" t="str">
        <f aca="false">R57</f>
        <v/>
      </c>
      <c r="W57" s="45" t="n">
        <f aca="true" t="array" ref="W57:W57">IFERROR(VLOOKUP(INDIRECT("RC[-1]",0),INDIRECT("Ans"&amp;INDIRECT("RC[-18]",0)&amp;"TBL"),2,FALSE()),0)</f>
        <v>0</v>
      </c>
      <c r="X57" s="224" t="n">
        <f aca="false">IFERROR(AVERAGE(W57,W61),0)</f>
        <v>0</v>
      </c>
      <c r="Y57" s="242"/>
    </row>
    <row r="58" customFormat="false" ht="12.75" hidden="false" customHeight="true" outlineLevel="0" collapsed="false">
      <c r="A58" s="214"/>
      <c r="B58" s="245"/>
      <c r="C58" s="222"/>
      <c r="D58" s="63"/>
      <c r="E58" s="63"/>
      <c r="F58" s="63"/>
      <c r="G58" s="63"/>
      <c r="H58" s="63"/>
      <c r="I58" s="242"/>
      <c r="J58" s="63"/>
      <c r="K58" s="63"/>
      <c r="L58" s="63"/>
      <c r="M58" s="242"/>
      <c r="N58" s="63"/>
      <c r="O58" s="63"/>
      <c r="P58" s="63"/>
      <c r="Q58" s="242"/>
      <c r="R58" s="63"/>
      <c r="S58" s="63"/>
      <c r="T58" s="63"/>
      <c r="U58" s="242"/>
      <c r="V58" s="63"/>
      <c r="W58" s="63"/>
      <c r="X58" s="63"/>
      <c r="Y58" s="242"/>
    </row>
    <row r="59" customFormat="false" ht="35.5" hidden="false" customHeight="false" outlineLevel="0" collapsed="false">
      <c r="A59" s="214" t="str">
        <f aca="false">Interview!A82</f>
        <v>D-SR-B-1-1</v>
      </c>
      <c r="B59" s="240" t="str">
        <f aca="false">VLOOKUP(A59,'imp-questions'!A:H,4,FALSE())</f>
        <v>Безопасность поставщиков</v>
      </c>
      <c r="C59" s="241" t="n">
        <f aca="false">VLOOKUP(A59,'imp-questions'!A:H,5,FALSE())</f>
        <v>1</v>
      </c>
      <c r="D59" s="217" t="str">
        <f aca="false">VLOOKUP(A59,'imp-questions'!A:H,6,FALSE())</f>
        <v>Анализируют ли заинтересованные лица совместную работу с вендорами и контрагентами на предмет требований и методологии обеспечения безопасности?</v>
      </c>
      <c r="E59" s="43" t="str">
        <f aca="false">CHAR(65+VLOOKUP(A59,'imp-questions'!A:H,8,FALSE()))</f>
        <v>E</v>
      </c>
      <c r="F59" s="87" t="str">
        <f aca="false">IF(ISBLANK(Interview!F82),"",Interview!F82)</f>
        <v/>
      </c>
      <c r="G59" s="45" t="n">
        <f aca="true" t="array" ref="G59:G59">IFERROR(VLOOKUP(INDIRECT("RC[-1]",0),INDIRECT("Ans"&amp;INDIRECT("RC[-2]",0)&amp;"TBL"),2,FALSE()),0)</f>
        <v>0</v>
      </c>
      <c r="H59" s="226"/>
      <c r="I59" s="242"/>
      <c r="J59" s="219" t="str">
        <f aca="false">F59</f>
        <v/>
      </c>
      <c r="K59" s="45" t="n">
        <f aca="true" t="array" ref="K59:K59">IFERROR(VLOOKUP(INDIRECT("RC[-1]",0),INDIRECT("Ans"&amp;INDIRECT("RC[-6]",0)&amp;"TBL"),2,FALSE()),0)</f>
        <v>0</v>
      </c>
      <c r="L59" s="226"/>
      <c r="M59" s="242"/>
      <c r="N59" s="219" t="str">
        <f aca="false">J59</f>
        <v/>
      </c>
      <c r="O59" s="45" t="n">
        <f aca="true" t="array" ref="O59:O59">IFERROR(VLOOKUP(INDIRECT("RC[-1]",0),INDIRECT("Ans"&amp;INDIRECT("RC[-10]",0)&amp;"TBL"),2,FALSE()),0)</f>
        <v>0</v>
      </c>
      <c r="P59" s="226"/>
      <c r="Q59" s="242"/>
      <c r="R59" s="219" t="str">
        <f aca="false">N59</f>
        <v/>
      </c>
      <c r="S59" s="45" t="n">
        <f aca="true" t="array" ref="S59:S59">IFERROR(VLOOKUP(INDIRECT("RC[-1]",0),INDIRECT("Ans"&amp;INDIRECT("RC[-14]",0)&amp;"TBL"),2,FALSE()),0)</f>
        <v>0</v>
      </c>
      <c r="T59" s="226"/>
      <c r="U59" s="242"/>
      <c r="V59" s="219" t="str">
        <f aca="false">R59</f>
        <v/>
      </c>
      <c r="W59" s="45" t="n">
        <f aca="true" t="array" ref="W59:W59">IFERROR(VLOOKUP(INDIRECT("RC[-1]",0),INDIRECT("Ans"&amp;INDIRECT("RC[-18]",0)&amp;"TBL"),2,FALSE()),0)</f>
        <v>0</v>
      </c>
      <c r="X59" s="226"/>
      <c r="Y59" s="242"/>
    </row>
    <row r="60" customFormat="false" ht="35.5" hidden="false" customHeight="false" outlineLevel="0" collapsed="false">
      <c r="A60" s="214" t="str">
        <f aca="false">Interview!A84</f>
        <v>D-SR-B-2-1</v>
      </c>
      <c r="B60" s="240"/>
      <c r="C60" s="241" t="n">
        <f aca="false">VLOOKUP(A60,'imp-questions'!A:H,5,FALSE())</f>
        <v>2</v>
      </c>
      <c r="D60" s="217" t="str">
        <f aca="false">VLOOKUP(A60,'imp-questions'!A:H,6,FALSE())</f>
        <v>Соблюдают ли контрагенты (вендоры) обязательства по обеспечению безопасности и показатели качества, предусмотренные соглашениями об уровне обслуживания, определенными организацией?</v>
      </c>
      <c r="E60" s="43" t="str">
        <f aca="false">CHAR(65+VLOOKUP(A60,'imp-questions'!A:H,8,FALSE()))</f>
        <v>E</v>
      </c>
      <c r="F60" s="92" t="str">
        <f aca="false">IF(ISBLANK(Interview!F84),"",Interview!F84)</f>
        <v/>
      </c>
      <c r="G60" s="45" t="n">
        <f aca="true" t="array" ref="G60:G60">IFERROR(VLOOKUP(INDIRECT("RC[-1]",0),INDIRECT("Ans"&amp;INDIRECT("RC[-2]",0)&amp;"TBL"),2,FALSE()),0)</f>
        <v>0</v>
      </c>
      <c r="H60" s="226"/>
      <c r="I60" s="242"/>
      <c r="J60" s="219" t="str">
        <f aca="false">F60</f>
        <v/>
      </c>
      <c r="K60" s="45" t="n">
        <f aca="true" t="array" ref="K60:K60">IFERROR(VLOOKUP(INDIRECT("RC[-1]",0),INDIRECT("Ans"&amp;INDIRECT("RC[-6]",0)&amp;"TBL"),2,FALSE()),0)</f>
        <v>0</v>
      </c>
      <c r="L60" s="226"/>
      <c r="M60" s="242"/>
      <c r="N60" s="219" t="str">
        <f aca="false">J60</f>
        <v/>
      </c>
      <c r="O60" s="45" t="n">
        <f aca="true" t="array" ref="O60:O60">IFERROR(VLOOKUP(INDIRECT("RC[-1]",0),INDIRECT("Ans"&amp;INDIRECT("RC[-10]",0)&amp;"TBL"),2,FALSE()),0)</f>
        <v>0</v>
      </c>
      <c r="P60" s="226"/>
      <c r="Q60" s="242"/>
      <c r="R60" s="219" t="str">
        <f aca="false">N60</f>
        <v/>
      </c>
      <c r="S60" s="45" t="n">
        <f aca="true" t="array" ref="S60:S60">IFERROR(VLOOKUP(INDIRECT("RC[-1]",0),INDIRECT("Ans"&amp;INDIRECT("RC[-14]",0)&amp;"TBL"),2,FALSE()),0)</f>
        <v>0</v>
      </c>
      <c r="T60" s="226"/>
      <c r="U60" s="242"/>
      <c r="V60" s="219" t="str">
        <f aca="false">R60</f>
        <v/>
      </c>
      <c r="W60" s="45" t="n">
        <f aca="true" t="array" ref="W60:W60">IFERROR(VLOOKUP(INDIRECT("RC[-1]",0),INDIRECT("Ans"&amp;INDIRECT("RC[-18]",0)&amp;"TBL"),2,FALSE()),0)</f>
        <v>0</v>
      </c>
      <c r="X60" s="226"/>
      <c r="Y60" s="242"/>
    </row>
    <row r="61" customFormat="false" ht="35.5" hidden="false" customHeight="false" outlineLevel="0" collapsed="false">
      <c r="A61" s="214" t="str">
        <f aca="false">Interview!A86</f>
        <v>D-SR-B-3-1</v>
      </c>
      <c r="B61" s="240"/>
      <c r="C61" s="241" t="n">
        <f aca="false">VLOOKUP(A61,'imp-questions'!A:H,5,FALSE())</f>
        <v>3</v>
      </c>
      <c r="D61" s="220" t="str">
        <f aca="false">VLOOKUP(A61,'imp-questions'!A:H,6,FALSE())</f>
        <v>Соблюдают ли контрагенты (вендоры) стандартные меры защиты и используют ли они средства и процессы безопасной разработки программного обеспечения, используемые в организации?</v>
      </c>
      <c r="E61" s="43" t="str">
        <f aca="false">CHAR(65+VLOOKUP(A61,'imp-questions'!A:H,8,FALSE()))</f>
        <v>E</v>
      </c>
      <c r="F61" s="92" t="str">
        <f aca="false">IF(ISBLANK(Interview!F86),"",Interview!F86)</f>
        <v/>
      </c>
      <c r="G61" s="45" t="n">
        <f aca="true" t="array" ref="G61:G61">IFERROR(VLOOKUP(INDIRECT("RC[-1]",0),INDIRECT("Ans"&amp;INDIRECT("RC[-2]",0)&amp;"TBL"),2,FALSE()),0)</f>
        <v>0</v>
      </c>
      <c r="H61" s="226"/>
      <c r="I61" s="242"/>
      <c r="J61" s="219" t="str">
        <f aca="false">F61</f>
        <v/>
      </c>
      <c r="K61" s="45" t="n">
        <f aca="true" t="array" ref="K61:K61">IFERROR(VLOOKUP(INDIRECT("RC[-1]",0),INDIRECT("Ans"&amp;INDIRECT("RC[-6]",0)&amp;"TBL"),2,FALSE()),0)</f>
        <v>0</v>
      </c>
      <c r="L61" s="226"/>
      <c r="M61" s="242"/>
      <c r="N61" s="219" t="str">
        <f aca="false">J61</f>
        <v/>
      </c>
      <c r="O61" s="45" t="n">
        <f aca="true" t="array" ref="O61:O61">IFERROR(VLOOKUP(INDIRECT("RC[-1]",0),INDIRECT("Ans"&amp;INDIRECT("RC[-10]",0)&amp;"TBL"),2,FALSE()),0)</f>
        <v>0</v>
      </c>
      <c r="P61" s="226"/>
      <c r="Q61" s="242"/>
      <c r="R61" s="219" t="str">
        <f aca="false">N61</f>
        <v/>
      </c>
      <c r="S61" s="45" t="n">
        <f aca="true" t="array" ref="S61:S61">IFERROR(VLOOKUP(INDIRECT("RC[-1]",0),INDIRECT("Ans"&amp;INDIRECT("RC[-14]",0)&amp;"TBL"),2,FALSE()),0)</f>
        <v>0</v>
      </c>
      <c r="T61" s="226"/>
      <c r="U61" s="242"/>
      <c r="V61" s="219" t="str">
        <f aca="false">R61</f>
        <v/>
      </c>
      <c r="W61" s="45" t="n">
        <f aca="true" t="array" ref="W61:W61">IFERROR(VLOOKUP(INDIRECT("RC[-1]",0),INDIRECT("Ans"&amp;INDIRECT("RC[-18]",0)&amp;"TBL"),2,FALSE()),0)</f>
        <v>0</v>
      </c>
      <c r="X61" s="226"/>
      <c r="Y61" s="242"/>
    </row>
    <row r="62" customFormat="false" ht="12.75" hidden="false" customHeight="true" outlineLevel="0" collapsed="false">
      <c r="A62" s="214"/>
      <c r="B62" s="221"/>
      <c r="C62" s="222"/>
      <c r="D62" s="63"/>
      <c r="E62" s="63"/>
      <c r="F62" s="63"/>
      <c r="G62" s="63"/>
      <c r="H62" s="63"/>
      <c r="I62" s="63"/>
      <c r="J62" s="63"/>
      <c r="K62" s="63"/>
      <c r="L62" s="63"/>
      <c r="M62" s="63"/>
      <c r="N62" s="63"/>
      <c r="O62" s="63"/>
      <c r="P62" s="63"/>
      <c r="Q62" s="63"/>
      <c r="R62" s="63"/>
      <c r="S62" s="63"/>
      <c r="T62" s="63"/>
      <c r="U62" s="63"/>
      <c r="V62" s="63"/>
      <c r="W62" s="63"/>
      <c r="X62" s="63"/>
      <c r="Y62" s="63"/>
    </row>
    <row r="63" customFormat="false" ht="13.8" hidden="false" customHeight="false" outlineLevel="0" collapsed="false">
      <c r="A63" s="214"/>
      <c r="B63" s="236" t="s">
        <v>39</v>
      </c>
      <c r="C63" s="237" t="s">
        <v>40</v>
      </c>
      <c r="D63" s="243" t="s">
        <v>80</v>
      </c>
      <c r="E63" s="91"/>
      <c r="F63" s="90" t="s">
        <v>42</v>
      </c>
      <c r="G63" s="90"/>
      <c r="H63" s="90"/>
      <c r="I63" s="239" t="s">
        <v>44</v>
      </c>
      <c r="J63" s="90" t="s">
        <v>42</v>
      </c>
      <c r="K63" s="90"/>
      <c r="L63" s="90"/>
      <c r="M63" s="239" t="s">
        <v>44</v>
      </c>
      <c r="N63" s="90" t="s">
        <v>42</v>
      </c>
      <c r="O63" s="90"/>
      <c r="P63" s="90"/>
      <c r="Q63" s="239" t="s">
        <v>44</v>
      </c>
      <c r="R63" s="90" t="s">
        <v>42</v>
      </c>
      <c r="S63" s="90"/>
      <c r="T63" s="90"/>
      <c r="U63" s="239" t="s">
        <v>44</v>
      </c>
      <c r="V63" s="90" t="s">
        <v>42</v>
      </c>
      <c r="W63" s="90"/>
      <c r="X63" s="90"/>
      <c r="Y63" s="239" t="s">
        <v>44</v>
      </c>
    </row>
    <row r="64" customFormat="false" ht="12.75" hidden="false" customHeight="true" outlineLevel="0" collapsed="false">
      <c r="A64" s="214" t="str">
        <f aca="false">Interview!A89</f>
        <v>D-SA-A-1-1</v>
      </c>
      <c r="B64" s="244" t="str">
        <f aca="false">VLOOKUP(A64,'imp-questions'!A:H,4,FALSE())</f>
        <v>Проектирование архитектуры</v>
      </c>
      <c r="C64" s="241" t="n">
        <f aca="false">VLOOKUP(A64,'imp-questions'!A:H,5,FALSE())</f>
        <v>1</v>
      </c>
      <c r="D64" s="217" t="str">
        <f aca="false">VLOOKUP(A64,'imp-questions'!A:H,6,FALSE())</f>
        <v>Используют ли команды принципы безопасности при проектировании?</v>
      </c>
      <c r="E64" s="43" t="str">
        <f aca="false">CHAR(65+VLOOKUP(A64,'imp-questions'!A:H,8,FALSE()))</f>
        <v>A</v>
      </c>
      <c r="F64" s="87" t="str">
        <f aca="false">IF(ISBLANK(Interview!F89),"",Interview!F89)</f>
        <v/>
      </c>
      <c r="G64" s="45" t="n">
        <f aca="true" t="array" ref="G64:G64">IFERROR(VLOOKUP(INDIRECT("RC[-1]",0),INDIRECT("Ans"&amp;INDIRECT("RC[-2]",0)&amp;"TBL"),2,FALSE()),0)</f>
        <v>0</v>
      </c>
      <c r="H64" s="224" t="n">
        <f aca="false">IFERROR(AVERAGE(G64,G68),0)</f>
        <v>0</v>
      </c>
      <c r="I64" s="246" t="n">
        <f aca="false">SUM(H64:H66)</f>
        <v>0</v>
      </c>
      <c r="J64" s="219" t="str">
        <f aca="false">F64</f>
        <v/>
      </c>
      <c r="K64" s="45" t="n">
        <f aca="true" t="array" ref="K64:K64">IFERROR(VLOOKUP(INDIRECT("RC[-1]",0),INDIRECT("Ans"&amp;INDIRECT("RC[-6]",0)&amp;"TBL"),2,FALSE()),0)</f>
        <v>0</v>
      </c>
      <c r="L64" s="224" t="n">
        <f aca="false">IFERROR(AVERAGE(K64,K68),0)</f>
        <v>0</v>
      </c>
      <c r="M64" s="246" t="n">
        <f aca="false">SUM(L64:L66)</f>
        <v>0</v>
      </c>
      <c r="N64" s="219" t="str">
        <f aca="false">J64</f>
        <v/>
      </c>
      <c r="O64" s="45" t="n">
        <f aca="true" t="array" ref="O64:O64">IFERROR(VLOOKUP(INDIRECT("RC[-1]",0),INDIRECT("Ans"&amp;INDIRECT("RC[-10]",0)&amp;"TBL"),2,FALSE()),0)</f>
        <v>0</v>
      </c>
      <c r="P64" s="224" t="n">
        <f aca="false">IFERROR(AVERAGE(O64,O68),0)</f>
        <v>0</v>
      </c>
      <c r="Q64" s="246" t="n">
        <f aca="false">SUM(P64:P66)</f>
        <v>0</v>
      </c>
      <c r="R64" s="219" t="str">
        <f aca="false">N64</f>
        <v/>
      </c>
      <c r="S64" s="45" t="n">
        <f aca="true" t="array" ref="S64:S64">IFERROR(VLOOKUP(INDIRECT("RC[-1]",0),INDIRECT("Ans"&amp;INDIRECT("RC[-14]",0)&amp;"TBL"),2,FALSE()),0)</f>
        <v>0</v>
      </c>
      <c r="T64" s="224" t="n">
        <f aca="false">IFERROR(AVERAGE(S64,S68),0)</f>
        <v>0</v>
      </c>
      <c r="U64" s="246" t="n">
        <f aca="false">SUM(T64:T66)</f>
        <v>0</v>
      </c>
      <c r="V64" s="219" t="str">
        <f aca="false">R64</f>
        <v/>
      </c>
      <c r="W64" s="45" t="n">
        <f aca="true" t="array" ref="W64:W64">IFERROR(VLOOKUP(INDIRECT("RC[-1]",0),INDIRECT("Ans"&amp;INDIRECT("RC[-18]",0)&amp;"TBL"),2,FALSE()),0)</f>
        <v>0</v>
      </c>
      <c r="X64" s="224" t="n">
        <f aca="false">IFERROR(AVERAGE(W64,W68),0)</f>
        <v>0</v>
      </c>
      <c r="Y64" s="246" t="n">
        <f aca="false">SUM(X64:X66)</f>
        <v>0</v>
      </c>
    </row>
    <row r="65" customFormat="false" ht="24.05" hidden="false" customHeight="false" outlineLevel="0" collapsed="false">
      <c r="A65" s="214" t="str">
        <f aca="false">Interview!A91</f>
        <v>D-SA-A-2-1</v>
      </c>
      <c r="B65" s="244"/>
      <c r="C65" s="241" t="n">
        <f aca="false">VLOOKUP(A65,'imp-questions'!A:H,5,FALSE())</f>
        <v>2</v>
      </c>
      <c r="D65" s="217" t="str">
        <f aca="false">VLOOKUP(A65,'imp-questions'!A:H,6,FALSE())</f>
        <v>Используете ли вы централизованные сервисы безопасности вашей организации при проектировании?</v>
      </c>
      <c r="E65" s="43" t="str">
        <f aca="false">CHAR(65+VLOOKUP(A65,'imp-questions'!A:H,8,FALSE()))</f>
        <v>A</v>
      </c>
      <c r="F65" s="87" t="str">
        <f aca="false">IF(ISBLANK(Interview!F91),"",Interview!F91)</f>
        <v/>
      </c>
      <c r="G65" s="45" t="n">
        <f aca="true" t="array" ref="G65:G65">IFERROR(VLOOKUP(INDIRECT("RC[-1]",0),INDIRECT("Ans"&amp;INDIRECT("RC[-2]",0)&amp;"TBL"),2,FALSE()),0)</f>
        <v>0</v>
      </c>
      <c r="H65" s="224" t="n">
        <f aca="false">IFERROR(AVERAGE(G65,G69),0)</f>
        <v>0</v>
      </c>
      <c r="I65" s="246"/>
      <c r="J65" s="219" t="str">
        <f aca="false">F65</f>
        <v/>
      </c>
      <c r="K65" s="45" t="n">
        <f aca="true" t="array" ref="K65:K65">IFERROR(VLOOKUP(INDIRECT("RC[-1]",0),INDIRECT("Ans"&amp;INDIRECT("RC[-6]",0)&amp;"TBL"),2,FALSE()),0)</f>
        <v>0</v>
      </c>
      <c r="L65" s="224" t="n">
        <f aca="false">IFERROR(AVERAGE(K65,K69),0)</f>
        <v>0</v>
      </c>
      <c r="M65" s="246"/>
      <c r="N65" s="219" t="str">
        <f aca="false">J65</f>
        <v/>
      </c>
      <c r="O65" s="45" t="n">
        <f aca="true" t="array" ref="O65:O65">IFERROR(VLOOKUP(INDIRECT("RC[-1]",0),INDIRECT("Ans"&amp;INDIRECT("RC[-10]",0)&amp;"TBL"),2,FALSE()),0)</f>
        <v>0</v>
      </c>
      <c r="P65" s="224" t="n">
        <f aca="false">IFERROR(AVERAGE(O65,O69),0)</f>
        <v>0</v>
      </c>
      <c r="Q65" s="246"/>
      <c r="R65" s="219" t="str">
        <f aca="false">N65</f>
        <v/>
      </c>
      <c r="S65" s="45" t="n">
        <f aca="true" t="array" ref="S65:S65">IFERROR(VLOOKUP(INDIRECT("RC[-1]",0),INDIRECT("Ans"&amp;INDIRECT("RC[-14]",0)&amp;"TBL"),2,FALSE()),0)</f>
        <v>0</v>
      </c>
      <c r="T65" s="224" t="n">
        <f aca="false">IFERROR(AVERAGE(S65,S69),0)</f>
        <v>0</v>
      </c>
      <c r="U65" s="246"/>
      <c r="V65" s="219" t="str">
        <f aca="false">R65</f>
        <v/>
      </c>
      <c r="W65" s="45" t="n">
        <f aca="true" t="array" ref="W65:W65">IFERROR(VLOOKUP(INDIRECT("RC[-1]",0),INDIRECT("Ans"&amp;INDIRECT("RC[-18]",0)&amp;"TBL"),2,FALSE()),0)</f>
        <v>0</v>
      </c>
      <c r="X65" s="224" t="n">
        <f aca="false">IFERROR(AVERAGE(W65,W69),0)</f>
        <v>0</v>
      </c>
      <c r="Y65" s="246"/>
    </row>
    <row r="66" customFormat="false" ht="24.05" hidden="false" customHeight="false" outlineLevel="0" collapsed="false">
      <c r="A66" s="214" t="str">
        <f aca="false">Interview!A93</f>
        <v>D-SA-A-3-1</v>
      </c>
      <c r="B66" s="244"/>
      <c r="C66" s="241" t="n">
        <f aca="false">VLOOKUP(A66,'imp-questions'!A:H,5,FALSE())</f>
        <v>3</v>
      </c>
      <c r="D66" s="220" t="str">
        <f aca="false">VLOOKUP(A66,'imp-questions'!A:H,6,FALSE())</f>
        <v>Известно ли вам об эталонной архитектуре и используете ли вы шаблоны проектирования?</v>
      </c>
      <c r="E66" s="43" t="str">
        <f aca="false">CHAR(65+VLOOKUP(A66,'imp-questions'!A:H,8,FALSE()))</f>
        <v>A</v>
      </c>
      <c r="F66" s="87" t="str">
        <f aca="false">IF(ISBLANK(Interview!F93),"",Interview!F93)</f>
        <v/>
      </c>
      <c r="G66" s="45" t="n">
        <f aca="true" t="array" ref="G66:G66">IFERROR(VLOOKUP(INDIRECT("RC[-1]",0),INDIRECT("Ans"&amp;INDIRECT("RC[-2]",0)&amp;"TBL"),2,FALSE()),0)</f>
        <v>0</v>
      </c>
      <c r="H66" s="224" t="n">
        <f aca="false">IFERROR(AVERAGE(G66,G70),0)</f>
        <v>0</v>
      </c>
      <c r="I66" s="246"/>
      <c r="J66" s="219" t="str">
        <f aca="false">F66</f>
        <v/>
      </c>
      <c r="K66" s="45" t="n">
        <f aca="true" t="array" ref="K66:K66">IFERROR(VLOOKUP(INDIRECT("RC[-1]",0),INDIRECT("Ans"&amp;INDIRECT("RC[-6]",0)&amp;"TBL"),2,FALSE()),0)</f>
        <v>0</v>
      </c>
      <c r="L66" s="224" t="n">
        <f aca="false">IFERROR(AVERAGE(K66,K70),0)</f>
        <v>0</v>
      </c>
      <c r="M66" s="246"/>
      <c r="N66" s="219" t="str">
        <f aca="false">J66</f>
        <v/>
      </c>
      <c r="O66" s="45" t="n">
        <f aca="true" t="array" ref="O66:O66">IFERROR(VLOOKUP(INDIRECT("RC[-1]",0),INDIRECT("Ans"&amp;INDIRECT("RC[-10]",0)&amp;"TBL"),2,FALSE()),0)</f>
        <v>0</v>
      </c>
      <c r="P66" s="224" t="n">
        <f aca="false">IFERROR(AVERAGE(O66,O70),0)</f>
        <v>0</v>
      </c>
      <c r="Q66" s="246"/>
      <c r="R66" s="219" t="str">
        <f aca="false">N66</f>
        <v/>
      </c>
      <c r="S66" s="45" t="n">
        <f aca="true" t="array" ref="S66:S66">IFERROR(VLOOKUP(INDIRECT("RC[-1]",0),INDIRECT("Ans"&amp;INDIRECT("RC[-14]",0)&amp;"TBL"),2,FALSE()),0)</f>
        <v>0</v>
      </c>
      <c r="T66" s="224" t="n">
        <f aca="false">IFERROR(AVERAGE(S66,S70),0)</f>
        <v>0</v>
      </c>
      <c r="U66" s="246"/>
      <c r="V66" s="219" t="str">
        <f aca="false">R66</f>
        <v/>
      </c>
      <c r="W66" s="45" t="n">
        <f aca="true" t="array" ref="W66:W66">IFERROR(VLOOKUP(INDIRECT("RC[-1]",0),INDIRECT("Ans"&amp;INDIRECT("RC[-18]",0)&amp;"TBL"),2,FALSE()),0)</f>
        <v>0</v>
      </c>
      <c r="X66" s="224" t="n">
        <f aca="false">IFERROR(AVERAGE(W66,W70),0)</f>
        <v>0</v>
      </c>
      <c r="Y66" s="246"/>
    </row>
    <row r="67" customFormat="false" ht="12.75" hidden="false" customHeight="true" outlineLevel="0" collapsed="false">
      <c r="A67" s="214"/>
      <c r="B67" s="245"/>
      <c r="C67" s="222"/>
      <c r="D67" s="63"/>
      <c r="E67" s="63"/>
      <c r="F67" s="63"/>
      <c r="G67" s="63"/>
      <c r="H67" s="63"/>
      <c r="I67" s="246"/>
      <c r="J67" s="63"/>
      <c r="K67" s="63"/>
      <c r="L67" s="63"/>
      <c r="M67" s="246"/>
      <c r="N67" s="63"/>
      <c r="O67" s="63"/>
      <c r="P67" s="63"/>
      <c r="Q67" s="246"/>
      <c r="R67" s="63"/>
      <c r="S67" s="63"/>
      <c r="T67" s="63"/>
      <c r="U67" s="246"/>
      <c r="V67" s="63"/>
      <c r="W67" s="63"/>
      <c r="X67" s="63"/>
      <c r="Y67" s="246"/>
    </row>
    <row r="68" customFormat="false" ht="27.75" hidden="false" customHeight="true" outlineLevel="0" collapsed="false">
      <c r="A68" s="214" t="str">
        <f aca="false">Interview!A96</f>
        <v>D-SA-B-1-1</v>
      </c>
      <c r="B68" s="247" t="str">
        <f aca="false">VLOOKUP(A68,'imp-questions'!A:H,4,FALSE())</f>
        <v>Управление ИТ</v>
      </c>
      <c r="C68" s="241" t="n">
        <f aca="false">VLOOKUP(A68,'imp-questions'!A:H,5,FALSE())</f>
        <v>1</v>
      </c>
      <c r="D68" s="217" t="str">
        <f aca="false">VLOOKUP(A68,'imp-questions'!A:H,6,FALSE())</f>
        <v>Анализируете ли вы значимые технологии, используемые при разработке с точки зрения безопасности?</v>
      </c>
      <c r="E68" s="43" t="str">
        <f aca="false">CHAR(65+VLOOKUP(A68,'imp-questions'!A:H,8,FALSE()))</f>
        <v>A</v>
      </c>
      <c r="F68" s="87" t="str">
        <f aca="false">IF(ISBLANK(Interview!F96),"",Interview!F96)</f>
        <v/>
      </c>
      <c r="G68" s="45" t="n">
        <f aca="true" t="array" ref="G68:G68">IFERROR(VLOOKUP(INDIRECT("RC[-1]",0),INDIRECT("Ans"&amp;INDIRECT("RC[-2]",0)&amp;"TBL"),2,FALSE()),0)</f>
        <v>0</v>
      </c>
      <c r="H68" s="226"/>
      <c r="I68" s="246"/>
      <c r="J68" s="219" t="str">
        <f aca="false">F68</f>
        <v/>
      </c>
      <c r="K68" s="45" t="n">
        <f aca="true" t="array" ref="K68:K68">IFERROR(VLOOKUP(INDIRECT("RC[-1]",0),INDIRECT("Ans"&amp;INDIRECT("RC[-6]",0)&amp;"TBL"),2,FALSE()),0)</f>
        <v>0</v>
      </c>
      <c r="L68" s="226"/>
      <c r="M68" s="246"/>
      <c r="N68" s="219" t="str">
        <f aca="false">J68</f>
        <v/>
      </c>
      <c r="O68" s="45" t="n">
        <f aca="true" t="array" ref="O68:O68">IFERROR(VLOOKUP(INDIRECT("RC[-1]",0),INDIRECT("Ans"&amp;INDIRECT("RC[-10]",0)&amp;"TBL"),2,FALSE()),0)</f>
        <v>0</v>
      </c>
      <c r="P68" s="226"/>
      <c r="Q68" s="246"/>
      <c r="R68" s="219" t="str">
        <f aca="false">N68</f>
        <v/>
      </c>
      <c r="S68" s="45" t="n">
        <f aca="true" t="array" ref="S68:S68">IFERROR(VLOOKUP(INDIRECT("RC[-1]",0),INDIRECT("Ans"&amp;INDIRECT("RC[-14]",0)&amp;"TBL"),2,FALSE()),0)</f>
        <v>0</v>
      </c>
      <c r="T68" s="226"/>
      <c r="U68" s="246"/>
      <c r="V68" s="219" t="str">
        <f aca="false">R68</f>
        <v/>
      </c>
      <c r="W68" s="45" t="n">
        <f aca="true" t="array" ref="W68:W68">IFERROR(VLOOKUP(INDIRECT("RC[-1]",0),INDIRECT("Ans"&amp;INDIRECT("RC[-18]",0)&amp;"TBL"),2,FALSE()),0)</f>
        <v>0</v>
      </c>
      <c r="X68" s="226"/>
      <c r="Y68" s="246"/>
    </row>
    <row r="69" customFormat="false" ht="12.75" hidden="false" customHeight="true" outlineLevel="0" collapsed="false">
      <c r="A69" s="214" t="str">
        <f aca="false">Interview!A98</f>
        <v>D-SA-B-2-1</v>
      </c>
      <c r="B69" s="247"/>
      <c r="C69" s="241" t="n">
        <f aca="false">VLOOKUP(A69,'imp-questions'!A:H,5,FALSE())</f>
        <v>2</v>
      </c>
      <c r="D69" s="217" t="str">
        <f aca="false">VLOOKUP(A69,'imp-questions'!A:H,6,FALSE())</f>
        <v>Знаете ли вы о списке рекомендуемых в вашей организации технологий?</v>
      </c>
      <c r="E69" s="43" t="str">
        <f aca="false">CHAR(65+VLOOKUP(A69,'imp-questions'!A:H,8,FALSE()))</f>
        <v>M</v>
      </c>
      <c r="F69" s="92" t="str">
        <f aca="false">IF(ISBLANK(Interview!F98),"",Interview!F98)</f>
        <v/>
      </c>
      <c r="G69" s="45" t="n">
        <f aca="true" t="array" ref="G69:G69">IFERROR(VLOOKUP(INDIRECT("RC[-1]",0),INDIRECT("Ans"&amp;INDIRECT("RC[-2]",0)&amp;"TBL"),2,FALSE()),0)</f>
        <v>0</v>
      </c>
      <c r="H69" s="226"/>
      <c r="I69" s="246"/>
      <c r="J69" s="219" t="str">
        <f aca="false">F69</f>
        <v/>
      </c>
      <c r="K69" s="45" t="n">
        <f aca="true" t="array" ref="K69:K69">IFERROR(VLOOKUP(INDIRECT("RC[-1]",0),INDIRECT("Ans"&amp;INDIRECT("RC[-6]",0)&amp;"TBL"),2,FALSE()),0)</f>
        <v>0</v>
      </c>
      <c r="L69" s="226"/>
      <c r="M69" s="246"/>
      <c r="N69" s="219" t="str">
        <f aca="false">J69</f>
        <v/>
      </c>
      <c r="O69" s="45" t="n">
        <f aca="true" t="array" ref="O69:O69">IFERROR(VLOOKUP(INDIRECT("RC[-1]",0),INDIRECT("Ans"&amp;INDIRECT("RC[-10]",0)&amp;"TBL"),2,FALSE()),0)</f>
        <v>0</v>
      </c>
      <c r="P69" s="226"/>
      <c r="Q69" s="246"/>
      <c r="R69" s="219" t="str">
        <f aca="false">N69</f>
        <v/>
      </c>
      <c r="S69" s="45" t="n">
        <f aca="true" t="array" ref="S69:S69">IFERROR(VLOOKUP(INDIRECT("RC[-1]",0),INDIRECT("Ans"&amp;INDIRECT("RC[-14]",0)&amp;"TBL"),2,FALSE()),0)</f>
        <v>0</v>
      </c>
      <c r="T69" s="226"/>
      <c r="U69" s="246"/>
      <c r="V69" s="219" t="str">
        <f aca="false">R69</f>
        <v/>
      </c>
      <c r="W69" s="45" t="n">
        <f aca="true" t="array" ref="W69:W69">IFERROR(VLOOKUP(INDIRECT("RC[-1]",0),INDIRECT("Ans"&amp;INDIRECT("RC[-18]",0)&amp;"TBL"),2,FALSE()),0)</f>
        <v>0</v>
      </c>
      <c r="X69" s="226"/>
      <c r="Y69" s="246"/>
    </row>
    <row r="70" customFormat="false" ht="25.5" hidden="false" customHeight="true" outlineLevel="0" collapsed="false">
      <c r="A70" s="214" t="str">
        <f aca="false">Interview!A100</f>
        <v>D-SA-B-3-1</v>
      </c>
      <c r="B70" s="247"/>
      <c r="C70" s="241" t="n">
        <f aca="false">VLOOKUP(A70,'imp-questions'!A:H,5,FALSE())</f>
        <v>3</v>
      </c>
      <c r="D70" s="220" t="str">
        <f aca="false">VLOOKUP(A70,'imp-questions'!A:H,6,FALSE())</f>
        <v>Кто-нибудь контролирует перечень используемых технологий?</v>
      </c>
      <c r="E70" s="43" t="str">
        <f aca="false">CHAR(65+VLOOKUP(A70,'imp-questions'!A:H,8,FALSE()))</f>
        <v>A</v>
      </c>
      <c r="F70" s="87" t="str">
        <f aca="false">IF(ISBLANK(Interview!F100),"",Interview!F100)</f>
        <v/>
      </c>
      <c r="G70" s="45" t="n">
        <f aca="true" t="array" ref="G70:G70">IFERROR(VLOOKUP(INDIRECT("RC[-1]",0),INDIRECT("Ans"&amp;INDIRECT("RC[-2]",0)&amp;"TBL"),2,FALSE()),0)</f>
        <v>0</v>
      </c>
      <c r="H70" s="226"/>
      <c r="I70" s="246"/>
      <c r="J70" s="219" t="str">
        <f aca="false">F70</f>
        <v/>
      </c>
      <c r="K70" s="45" t="n">
        <f aca="true" t="array" ref="K70:K70">IFERROR(VLOOKUP(INDIRECT("RC[-1]",0),INDIRECT("Ans"&amp;INDIRECT("RC[-6]",0)&amp;"TBL"),2,FALSE()),0)</f>
        <v>0</v>
      </c>
      <c r="L70" s="226"/>
      <c r="M70" s="246"/>
      <c r="N70" s="219" t="str">
        <f aca="false">J70</f>
        <v/>
      </c>
      <c r="O70" s="45" t="n">
        <f aca="true" t="array" ref="O70:O70">IFERROR(VLOOKUP(INDIRECT("RC[-1]",0),INDIRECT("Ans"&amp;INDIRECT("RC[-10]",0)&amp;"TBL"),2,FALSE()),0)</f>
        <v>0</v>
      </c>
      <c r="P70" s="226"/>
      <c r="Q70" s="246"/>
      <c r="R70" s="219" t="str">
        <f aca="false">N70</f>
        <v/>
      </c>
      <c r="S70" s="45" t="n">
        <f aca="true" t="array" ref="S70:S70">IFERROR(VLOOKUP(INDIRECT("RC[-1]",0),INDIRECT("Ans"&amp;INDIRECT("RC[-14]",0)&amp;"TBL"),2,FALSE()),0)</f>
        <v>0</v>
      </c>
      <c r="T70" s="226"/>
      <c r="U70" s="246"/>
      <c r="V70" s="219" t="str">
        <f aca="false">R70</f>
        <v/>
      </c>
      <c r="W70" s="45" t="n">
        <f aca="true" t="array" ref="W70:W70">IFERROR(VLOOKUP(INDIRECT("RC[-1]",0),INDIRECT("Ans"&amp;INDIRECT("RC[-18]",0)&amp;"TBL"),2,FALSE()),0)</f>
        <v>0</v>
      </c>
      <c r="X70" s="226"/>
      <c r="Y70" s="246"/>
    </row>
    <row r="71" customFormat="false" ht="12.75" hidden="false" customHeight="true" outlineLevel="0" collapsed="false">
      <c r="A71" s="214"/>
      <c r="B71" s="245"/>
      <c r="C71" s="222"/>
      <c r="D71" s="63"/>
      <c r="E71" s="63"/>
      <c r="F71" s="63"/>
      <c r="G71" s="63"/>
      <c r="H71" s="63"/>
      <c r="I71" s="63"/>
      <c r="J71" s="63"/>
      <c r="K71" s="63"/>
      <c r="L71" s="63"/>
      <c r="M71" s="63"/>
      <c r="N71" s="63"/>
      <c r="O71" s="63"/>
      <c r="P71" s="63"/>
      <c r="Q71" s="63"/>
      <c r="R71" s="63"/>
      <c r="S71" s="63"/>
      <c r="T71" s="63"/>
      <c r="U71" s="63"/>
      <c r="V71" s="63"/>
      <c r="W71" s="63"/>
      <c r="X71" s="63"/>
      <c r="Y71" s="63"/>
    </row>
    <row r="72" customFormat="false" ht="12.75" hidden="false" customHeight="false" outlineLevel="0" collapsed="false">
      <c r="A72" s="214"/>
      <c r="B72" s="248" t="s">
        <v>87</v>
      </c>
      <c r="C72" s="248"/>
      <c r="D72" s="249"/>
      <c r="E72" s="249"/>
      <c r="F72" s="250" t="s">
        <v>164</v>
      </c>
      <c r="G72" s="250"/>
      <c r="H72" s="250"/>
      <c r="I72" s="250"/>
      <c r="J72" s="251" t="s">
        <v>165</v>
      </c>
      <c r="K72" s="251"/>
      <c r="L72" s="251"/>
      <c r="M72" s="251"/>
      <c r="N72" s="251" t="s">
        <v>166</v>
      </c>
      <c r="O72" s="251"/>
      <c r="P72" s="251"/>
      <c r="Q72" s="251"/>
      <c r="R72" s="251" t="s">
        <v>167</v>
      </c>
      <c r="S72" s="251"/>
      <c r="T72" s="251"/>
      <c r="U72" s="251"/>
      <c r="V72" s="251" t="s">
        <v>168</v>
      </c>
      <c r="W72" s="251"/>
      <c r="X72" s="251"/>
      <c r="Y72" s="251"/>
    </row>
    <row r="73" customFormat="false" ht="13.8" hidden="false" customHeight="false" outlineLevel="0" collapsed="false">
      <c r="A73" s="214"/>
      <c r="B73" s="252" t="s">
        <v>39</v>
      </c>
      <c r="C73" s="253" t="s">
        <v>40</v>
      </c>
      <c r="D73" s="252" t="s">
        <v>88</v>
      </c>
      <c r="E73" s="97"/>
      <c r="F73" s="96" t="s">
        <v>42</v>
      </c>
      <c r="G73" s="96"/>
      <c r="H73" s="96"/>
      <c r="I73" s="254" t="s">
        <v>44</v>
      </c>
      <c r="J73" s="96" t="s">
        <v>42</v>
      </c>
      <c r="K73" s="96"/>
      <c r="L73" s="96"/>
      <c r="M73" s="254" t="s">
        <v>44</v>
      </c>
      <c r="N73" s="96" t="s">
        <v>42</v>
      </c>
      <c r="O73" s="96"/>
      <c r="P73" s="96"/>
      <c r="Q73" s="254" t="s">
        <v>44</v>
      </c>
      <c r="R73" s="96" t="s">
        <v>42</v>
      </c>
      <c r="S73" s="96"/>
      <c r="T73" s="96"/>
      <c r="U73" s="254" t="s">
        <v>44</v>
      </c>
      <c r="V73" s="96" t="s">
        <v>42</v>
      </c>
      <c r="W73" s="96"/>
      <c r="X73" s="96"/>
      <c r="Y73" s="254" t="s">
        <v>44</v>
      </c>
    </row>
    <row r="74" customFormat="false" ht="12.75" hidden="false" customHeight="true" outlineLevel="0" collapsed="false">
      <c r="A74" s="214" t="str">
        <f aca="false">Interview!A104</f>
        <v>I-SB-A-1-1</v>
      </c>
      <c r="B74" s="255" t="str">
        <f aca="false">VLOOKUP(A74,'imp-questions'!A:H,4,FALSE())</f>
        <v>Процесс сборки</v>
      </c>
      <c r="C74" s="256" t="n">
        <f aca="false">VLOOKUP(A74,'imp-questions'!A:H,5,FALSE())</f>
        <v>1</v>
      </c>
      <c r="D74" s="217" t="str">
        <f aca="false">VLOOKUP(A74,'imp-questions'!A:H,6,FALSE())</f>
        <v>Формализован ли процесс сборки полностью?</v>
      </c>
      <c r="E74" s="43" t="str">
        <f aca="false">CHAR(65+VLOOKUP(A74,'imp-questions'!A:H,8,FALSE()))</f>
        <v>A</v>
      </c>
      <c r="F74" s="87" t="str">
        <f aca="false">IF(ISBLANK(Interview!F104),"",Interview!F104)</f>
        <v/>
      </c>
      <c r="G74" s="45" t="n">
        <f aca="true" t="array" ref="G74:G74">IFERROR(VLOOKUP(INDIRECT("RC[-1]",0),INDIRECT("Ans"&amp;INDIRECT("RC[-2]",0)&amp;"TBL"),2,FALSE()),0)</f>
        <v>0</v>
      </c>
      <c r="H74" s="224" t="n">
        <f aca="false">IFERROR(AVERAGE(G74,G78),0)</f>
        <v>0</v>
      </c>
      <c r="I74" s="257" t="n">
        <f aca="false">SUM(H74:H76)</f>
        <v>0</v>
      </c>
      <c r="J74" s="87" t="str">
        <f aca="false">F74</f>
        <v/>
      </c>
      <c r="K74" s="45" t="n">
        <f aca="true" t="array" ref="K74:K74">IFERROR(VLOOKUP(INDIRECT("RC[-1]",0),INDIRECT("Ans"&amp;INDIRECT("RC[-6]",0)&amp;"TBL"),2,FALSE()),0)</f>
        <v>0</v>
      </c>
      <c r="L74" s="224" t="n">
        <f aca="false">IFERROR(AVERAGE(K74,K78),0)</f>
        <v>0</v>
      </c>
      <c r="M74" s="257" t="n">
        <f aca="false">SUM(L74:L76)</f>
        <v>0</v>
      </c>
      <c r="N74" s="87" t="str">
        <f aca="false">J74</f>
        <v/>
      </c>
      <c r="O74" s="45" t="n">
        <f aca="true" t="array" ref="O74:O74">IFERROR(VLOOKUP(INDIRECT("RC[-1]",0),INDIRECT("Ans"&amp;INDIRECT("RC[-10]",0)&amp;"TBL"),2,FALSE()),0)</f>
        <v>0</v>
      </c>
      <c r="P74" s="224" t="n">
        <f aca="false">IFERROR(AVERAGE(O74,O78),0)</f>
        <v>0</v>
      </c>
      <c r="Q74" s="257" t="n">
        <f aca="false">SUM(P74:P76)</f>
        <v>0</v>
      </c>
      <c r="R74" s="219" t="str">
        <f aca="false">N74</f>
        <v/>
      </c>
      <c r="S74" s="45" t="n">
        <f aca="true" t="array" ref="S74:S74">IFERROR(VLOOKUP(INDIRECT("RC[-1]",0),INDIRECT("Ans"&amp;INDIRECT("RC[-14]",0)&amp;"TBL"),2,FALSE()),0)</f>
        <v>0</v>
      </c>
      <c r="T74" s="224" t="n">
        <f aca="false">IFERROR(AVERAGE(S74,S78),0)</f>
        <v>0</v>
      </c>
      <c r="U74" s="257" t="n">
        <f aca="false">SUM(T74:T76)</f>
        <v>0</v>
      </c>
      <c r="V74" s="219" t="str">
        <f aca="false">R74</f>
        <v/>
      </c>
      <c r="W74" s="45" t="n">
        <f aca="true" t="array" ref="W74:W74">IFERROR(VLOOKUP(INDIRECT("RC[-1]",0),INDIRECT("Ans"&amp;INDIRECT("RC[-18]",0)&amp;"TBL"),2,FALSE()),0)</f>
        <v>0</v>
      </c>
      <c r="X74" s="224" t="n">
        <f aca="false">IFERROR(AVERAGE(W74,W78),0)</f>
        <v>0</v>
      </c>
      <c r="Y74" s="257" t="n">
        <f aca="false">SUM(X74:X76)</f>
        <v>0</v>
      </c>
    </row>
    <row r="75" customFormat="false" ht="12.75" hidden="false" customHeight="true" outlineLevel="0" collapsed="false">
      <c r="A75" s="214" t="str">
        <f aca="false">Interview!A106</f>
        <v>I-SB-A-2-1</v>
      </c>
      <c r="B75" s="255"/>
      <c r="C75" s="256" t="n">
        <f aca="false">VLOOKUP(A75,'imp-questions'!A:H,5,FALSE())</f>
        <v>2</v>
      </c>
      <c r="D75" s="217" t="str">
        <f aca="false">VLOOKUP(A75,'imp-questions'!A:H,6,FALSE())</f>
        <v>Полностью ли автоматизирован процесс сборки?</v>
      </c>
      <c r="E75" s="43" t="str">
        <f aca="false">CHAR(65+VLOOKUP(A75,'imp-questions'!A:H,8,FALSE()))</f>
        <v>A</v>
      </c>
      <c r="F75" s="87" t="str">
        <f aca="false">IF(ISBLANK(Interview!F106),"",Interview!F106)</f>
        <v/>
      </c>
      <c r="G75" s="45" t="n">
        <f aca="true" t="array" ref="G75:G75">IFERROR(VLOOKUP(INDIRECT("RC[-1]",0),INDIRECT("Ans"&amp;INDIRECT("RC[-2]",0)&amp;"TBL"),2,FALSE()),0)</f>
        <v>0</v>
      </c>
      <c r="H75" s="224" t="n">
        <f aca="false">IFERROR(AVERAGE(G75,G79),0)</f>
        <v>0</v>
      </c>
      <c r="I75" s="257"/>
      <c r="J75" s="87" t="str">
        <f aca="false">F75</f>
        <v/>
      </c>
      <c r="K75" s="45" t="n">
        <f aca="true" t="array" ref="K75:K75">IFERROR(VLOOKUP(INDIRECT("RC[-1]",0),INDIRECT("Ans"&amp;INDIRECT("RC[-6]",0)&amp;"TBL"),2,FALSE()),0)</f>
        <v>0</v>
      </c>
      <c r="L75" s="224" t="n">
        <f aca="false">IFERROR(AVERAGE(K75,K79),0)</f>
        <v>0</v>
      </c>
      <c r="M75" s="257"/>
      <c r="N75" s="87" t="str">
        <f aca="false">J75</f>
        <v/>
      </c>
      <c r="O75" s="45" t="n">
        <f aca="true" t="array" ref="O75:O75">IFERROR(VLOOKUP(INDIRECT("RC[-1]",0),INDIRECT("Ans"&amp;INDIRECT("RC[-10]",0)&amp;"TBL"),2,FALSE()),0)</f>
        <v>0</v>
      </c>
      <c r="P75" s="224" t="n">
        <f aca="false">IFERROR(AVERAGE(O75,O79),0)</f>
        <v>0</v>
      </c>
      <c r="Q75" s="257"/>
      <c r="R75" s="219" t="str">
        <f aca="false">N75</f>
        <v/>
      </c>
      <c r="S75" s="45" t="n">
        <f aca="true" t="array" ref="S75:S75">IFERROR(VLOOKUP(INDIRECT("RC[-1]",0),INDIRECT("Ans"&amp;INDIRECT("RC[-14]",0)&amp;"TBL"),2,FALSE()),0)</f>
        <v>0</v>
      </c>
      <c r="T75" s="224" t="n">
        <f aca="false">IFERROR(AVERAGE(S75,S79),0)</f>
        <v>0</v>
      </c>
      <c r="U75" s="257"/>
      <c r="V75" s="219" t="str">
        <f aca="false">R75</f>
        <v/>
      </c>
      <c r="W75" s="45" t="n">
        <f aca="true" t="array" ref="W75:W75">IFERROR(VLOOKUP(INDIRECT("RC[-1]",0),INDIRECT("Ans"&amp;INDIRECT("RC[-18]",0)&amp;"TBL"),2,FALSE()),0)</f>
        <v>0</v>
      </c>
      <c r="X75" s="224" t="n">
        <f aca="false">IFERROR(AVERAGE(W75,W79),0)</f>
        <v>0</v>
      </c>
      <c r="Y75" s="257"/>
    </row>
    <row r="76" customFormat="false" ht="24.05" hidden="false" customHeight="false" outlineLevel="0" collapsed="false">
      <c r="A76" s="214" t="str">
        <f aca="false">Interview!A108</f>
        <v>I-SB-A-3-1</v>
      </c>
      <c r="B76" s="255"/>
      <c r="C76" s="256" t="n">
        <f aca="false">VLOOKUP(A76,'imp-questions'!A:H,5,FALSE())</f>
        <v>3</v>
      </c>
      <c r="D76" s="220" t="str">
        <f aca="false">VLOOKUP(A76,'imp-questions'!A:H,6,FALSE())</f>
        <v>Применяете ли вы автоматические проверки безопасности в процессе сборки?</v>
      </c>
      <c r="E76" s="43" t="str">
        <f aca="false">CHAR(65+VLOOKUP(A76,'imp-questions'!A:H,8,FALSE()))</f>
        <v>A</v>
      </c>
      <c r="F76" s="87" t="str">
        <f aca="false">IF(ISBLANK(Interview!F108),"",Interview!F108)</f>
        <v/>
      </c>
      <c r="G76" s="45" t="n">
        <f aca="true" t="array" ref="G76:G76">IFERROR(VLOOKUP(INDIRECT("RC[-1]",0),INDIRECT("Ans"&amp;INDIRECT("RC[-2]",0)&amp;"TBL"),2,FALSE()),0)</f>
        <v>0</v>
      </c>
      <c r="H76" s="224" t="n">
        <f aca="false">IFERROR(AVERAGE(G76,G80),0)</f>
        <v>0</v>
      </c>
      <c r="I76" s="257"/>
      <c r="J76" s="87" t="str">
        <f aca="false">F76</f>
        <v/>
      </c>
      <c r="K76" s="45" t="n">
        <f aca="true" t="array" ref="K76:K76">IFERROR(VLOOKUP(INDIRECT("RC[-1]",0),INDIRECT("Ans"&amp;INDIRECT("RC[-6]",0)&amp;"TBL"),2,FALSE()),0)</f>
        <v>0</v>
      </c>
      <c r="L76" s="224" t="n">
        <f aca="false">IFERROR(AVERAGE(K76,K80),0)</f>
        <v>0</v>
      </c>
      <c r="M76" s="257"/>
      <c r="N76" s="87" t="str">
        <f aca="false">J76</f>
        <v/>
      </c>
      <c r="O76" s="45" t="n">
        <f aca="true" t="array" ref="O76:O76">IFERROR(VLOOKUP(INDIRECT("RC[-1]",0),INDIRECT("Ans"&amp;INDIRECT("RC[-10]",0)&amp;"TBL"),2,FALSE()),0)</f>
        <v>0</v>
      </c>
      <c r="P76" s="224" t="n">
        <f aca="false">IFERROR(AVERAGE(O76,O80),0)</f>
        <v>0</v>
      </c>
      <c r="Q76" s="257"/>
      <c r="R76" s="219" t="str">
        <f aca="false">N76</f>
        <v/>
      </c>
      <c r="S76" s="45" t="n">
        <f aca="true" t="array" ref="S76:S76">IFERROR(VLOOKUP(INDIRECT("RC[-1]",0),INDIRECT("Ans"&amp;INDIRECT("RC[-14]",0)&amp;"TBL"),2,FALSE()),0)</f>
        <v>0</v>
      </c>
      <c r="T76" s="224" t="n">
        <f aca="false">IFERROR(AVERAGE(S76,S80),0)</f>
        <v>0</v>
      </c>
      <c r="U76" s="257"/>
      <c r="V76" s="219" t="str">
        <f aca="false">R76</f>
        <v/>
      </c>
      <c r="W76" s="45" t="n">
        <f aca="true" t="array" ref="W76:W76">IFERROR(VLOOKUP(INDIRECT("RC[-1]",0),INDIRECT("Ans"&amp;INDIRECT("RC[-18]",0)&amp;"TBL"),2,FALSE()),0)</f>
        <v>0</v>
      </c>
      <c r="X76" s="224" t="n">
        <f aca="false">IFERROR(AVERAGE(W76,W80),0)</f>
        <v>0</v>
      </c>
      <c r="Y76" s="257"/>
    </row>
    <row r="77" customFormat="false" ht="12.75" hidden="false" customHeight="true" outlineLevel="0" collapsed="false">
      <c r="A77" s="214"/>
      <c r="B77" s="221"/>
      <c r="C77" s="222"/>
      <c r="D77" s="63"/>
      <c r="E77" s="63"/>
      <c r="F77" s="63"/>
      <c r="G77" s="63"/>
      <c r="H77" s="63"/>
      <c r="I77" s="257"/>
      <c r="J77" s="63"/>
      <c r="K77" s="63"/>
      <c r="L77" s="63"/>
      <c r="M77" s="257"/>
      <c r="N77" s="63"/>
      <c r="O77" s="63"/>
      <c r="P77" s="63"/>
      <c r="Q77" s="257"/>
      <c r="R77" s="63"/>
      <c r="S77" s="63"/>
      <c r="T77" s="63"/>
      <c r="U77" s="257"/>
      <c r="V77" s="63"/>
      <c r="W77" s="63"/>
      <c r="X77" s="63"/>
      <c r="Y77" s="257"/>
    </row>
    <row r="78" customFormat="false" ht="12.75" hidden="false" customHeight="true" outlineLevel="0" collapsed="false">
      <c r="A78" s="214" t="str">
        <f aca="false">Interview!A111</f>
        <v>I-SB-B-1-1</v>
      </c>
      <c r="B78" s="255" t="str">
        <f aca="false">VLOOKUP(A78,'imp-questions'!A:H,4,FALSE())</f>
        <v>Зависимости</v>
      </c>
      <c r="C78" s="256" t="n">
        <f aca="false">VLOOKUP(A78,'imp-questions'!A:H,5,FALSE())</f>
        <v>1</v>
      </c>
      <c r="D78" s="217" t="str">
        <f aca="false">VLOOKUP(A78,'imp-questions'!A:H,6,FALSE())</f>
        <v>Исследуете ли вы зависимости, на которые полагаетесь в своём ПО?</v>
      </c>
      <c r="E78" s="43" t="str">
        <f aca="false">CHAR(65+VLOOKUP(A78,'imp-questions'!A:H,8,FALSE()))</f>
        <v>A</v>
      </c>
      <c r="F78" s="87" t="str">
        <f aca="false">IF(ISBLANK(Interview!F111),"",Interview!F111)</f>
        <v/>
      </c>
      <c r="G78" s="45" t="n">
        <f aca="true" t="array" ref="G78:G78">IFERROR(VLOOKUP(INDIRECT("RC[-1]",0),INDIRECT("Ans"&amp;INDIRECT("RC[-2]",0)&amp;"TBL"),2,FALSE()),0)</f>
        <v>0</v>
      </c>
      <c r="H78" s="226"/>
      <c r="I78" s="257"/>
      <c r="J78" s="87" t="str">
        <f aca="false">F78</f>
        <v/>
      </c>
      <c r="K78" s="45" t="n">
        <f aca="true" t="array" ref="K78:K78">IFERROR(VLOOKUP(INDIRECT("RC[-1]",0),INDIRECT("Ans"&amp;INDIRECT("RC[-6]",0)&amp;"TBL"),2,FALSE()),0)</f>
        <v>0</v>
      </c>
      <c r="L78" s="226"/>
      <c r="M78" s="257"/>
      <c r="N78" s="87" t="str">
        <f aca="false">J78</f>
        <v/>
      </c>
      <c r="O78" s="45" t="n">
        <f aca="true" t="array" ref="O78:O78">IFERROR(VLOOKUP(INDIRECT("RC[-1]",0),INDIRECT("Ans"&amp;INDIRECT("RC[-10]",0)&amp;"TBL"),2,FALSE()),0)</f>
        <v>0</v>
      </c>
      <c r="P78" s="226"/>
      <c r="Q78" s="257"/>
      <c r="R78" s="219" t="str">
        <f aca="false">N78</f>
        <v/>
      </c>
      <c r="S78" s="45" t="n">
        <f aca="true" t="array" ref="S78:S78">IFERROR(VLOOKUP(INDIRECT("RC[-1]",0),INDIRECT("Ans"&amp;INDIRECT("RC[-14]",0)&amp;"TBL"),2,FALSE()),0)</f>
        <v>0</v>
      </c>
      <c r="T78" s="226"/>
      <c r="U78" s="257"/>
      <c r="V78" s="219" t="str">
        <f aca="false">R78</f>
        <v/>
      </c>
      <c r="W78" s="45" t="n">
        <f aca="true" t="array" ref="W78:W78">IFERROR(VLOOKUP(INDIRECT("RC[-1]",0),INDIRECT("Ans"&amp;INDIRECT("RC[-18]",0)&amp;"TBL"),2,FALSE()),0)</f>
        <v>0</v>
      </c>
      <c r="X78" s="226"/>
      <c r="Y78" s="257"/>
    </row>
    <row r="79" customFormat="false" ht="24.05" hidden="false" customHeight="false" outlineLevel="0" collapsed="false">
      <c r="A79" s="214" t="str">
        <f aca="false">Interview!A113</f>
        <v>I-SB-B-2-1</v>
      </c>
      <c r="B79" s="255"/>
      <c r="C79" s="256" t="n">
        <f aca="false">VLOOKUP(A79,'imp-questions'!A:H,5,FALSE())</f>
        <v>2</v>
      </c>
      <c r="D79" s="217" t="str">
        <f aca="false">VLOOKUP(A79,'imp-questions'!A:H,6,FALSE())</f>
        <v>Управляете ли вы риском зависимости от третьих сторон с помощью формального процесса?</v>
      </c>
      <c r="E79" s="43" t="str">
        <f aca="false">CHAR(65+VLOOKUP(A79,'imp-questions'!A:H,8,FALSE()))</f>
        <v>A</v>
      </c>
      <c r="F79" s="87" t="str">
        <f aca="false">IF(ISBLANK(Interview!F113),"",Interview!F113)</f>
        <v/>
      </c>
      <c r="G79" s="45" t="n">
        <f aca="true" t="array" ref="G79:G79">IFERROR(VLOOKUP(INDIRECT("RC[-1]",0),INDIRECT("Ans"&amp;INDIRECT("RC[-2]",0)&amp;"TBL"),2,FALSE()),0)</f>
        <v>0</v>
      </c>
      <c r="H79" s="226"/>
      <c r="I79" s="257"/>
      <c r="J79" s="87" t="str">
        <f aca="false">F79</f>
        <v/>
      </c>
      <c r="K79" s="45" t="n">
        <f aca="true" t="array" ref="K79:K79">IFERROR(VLOOKUP(INDIRECT("RC[-1]",0),INDIRECT("Ans"&amp;INDIRECT("RC[-6]",0)&amp;"TBL"),2,FALSE()),0)</f>
        <v>0</v>
      </c>
      <c r="L79" s="226"/>
      <c r="M79" s="257"/>
      <c r="N79" s="87" t="str">
        <f aca="false">J79</f>
        <v/>
      </c>
      <c r="O79" s="45" t="n">
        <f aca="true" t="array" ref="O79:O79">IFERROR(VLOOKUP(INDIRECT("RC[-1]",0),INDIRECT("Ans"&amp;INDIRECT("RC[-10]",0)&amp;"TBL"),2,FALSE()),0)</f>
        <v>0</v>
      </c>
      <c r="P79" s="226"/>
      <c r="Q79" s="257"/>
      <c r="R79" s="219" t="str">
        <f aca="false">N79</f>
        <v/>
      </c>
      <c r="S79" s="45" t="n">
        <f aca="true" t="array" ref="S79:S79">IFERROR(VLOOKUP(INDIRECT("RC[-1]",0),INDIRECT("Ans"&amp;INDIRECT("RC[-14]",0)&amp;"TBL"),2,FALSE()),0)</f>
        <v>0</v>
      </c>
      <c r="T79" s="226"/>
      <c r="U79" s="257"/>
      <c r="V79" s="219" t="str">
        <f aca="false">R79</f>
        <v/>
      </c>
      <c r="W79" s="45" t="n">
        <f aca="true" t="array" ref="W79:W79">IFERROR(VLOOKUP(INDIRECT("RC[-1]",0),INDIRECT("Ans"&amp;INDIRECT("RC[-18]",0)&amp;"TBL"),2,FALSE()),0)</f>
        <v>0</v>
      </c>
      <c r="X79" s="226"/>
      <c r="Y79" s="257"/>
    </row>
    <row r="80" customFormat="false" ht="27.75" hidden="false" customHeight="true" outlineLevel="0" collapsed="false">
      <c r="A80" s="214" t="str">
        <f aca="false">Interview!A115</f>
        <v>I-SB-B-3-1</v>
      </c>
      <c r="B80" s="255"/>
      <c r="C80" s="256" t="n">
        <f aca="false">VLOOKUP(A80,'imp-questions'!A:H,5,FALSE())</f>
        <v>3</v>
      </c>
      <c r="D80" s="220" t="str">
        <f aca="false">VLOOKUP(A80,'imp-questions'!A:H,6,FALSE())</f>
        <v>Препятствуете ли вы сборке приложения, если оно подвержено уязвимостям в зависимостях?</v>
      </c>
      <c r="E80" s="43" t="str">
        <f aca="false">CHAR(65+VLOOKUP(A80,'imp-questions'!A:H,8,FALSE()))</f>
        <v>A</v>
      </c>
      <c r="F80" s="87" t="str">
        <f aca="false">IF(ISBLANK(Interview!F115),"",Interview!F115)</f>
        <v/>
      </c>
      <c r="G80" s="45" t="n">
        <f aca="true" t="array" ref="G80:G80">IFERROR(VLOOKUP(INDIRECT("RC[-1]",0),INDIRECT("Ans"&amp;INDIRECT("RC[-2]",0)&amp;"TBL"),2,FALSE()),0)</f>
        <v>0</v>
      </c>
      <c r="H80" s="226"/>
      <c r="I80" s="257"/>
      <c r="J80" s="87" t="str">
        <f aca="false">F80</f>
        <v/>
      </c>
      <c r="K80" s="45" t="n">
        <f aca="true" t="array" ref="K80:K80">IFERROR(VLOOKUP(INDIRECT("RC[-1]",0),INDIRECT("Ans"&amp;INDIRECT("RC[-6]",0)&amp;"TBL"),2,FALSE()),0)</f>
        <v>0</v>
      </c>
      <c r="L80" s="226"/>
      <c r="M80" s="257"/>
      <c r="N80" s="87" t="str">
        <f aca="false">J80</f>
        <v/>
      </c>
      <c r="O80" s="45" t="n">
        <f aca="true" t="array" ref="O80:O80">IFERROR(VLOOKUP(INDIRECT("RC[-1]",0),INDIRECT("Ans"&amp;INDIRECT("RC[-10]",0)&amp;"TBL"),2,FALSE()),0)</f>
        <v>0</v>
      </c>
      <c r="P80" s="226"/>
      <c r="Q80" s="257"/>
      <c r="R80" s="219" t="str">
        <f aca="false">N80</f>
        <v/>
      </c>
      <c r="S80" s="45" t="n">
        <f aca="true" t="array" ref="S80:S80">IFERROR(VLOOKUP(INDIRECT("RC[-1]",0),INDIRECT("Ans"&amp;INDIRECT("RC[-14]",0)&amp;"TBL"),2,FALSE()),0)</f>
        <v>0</v>
      </c>
      <c r="T80" s="226"/>
      <c r="U80" s="257"/>
      <c r="V80" s="219" t="str">
        <f aca="false">R80</f>
        <v/>
      </c>
      <c r="W80" s="45" t="n">
        <f aca="true" t="array" ref="W80:W80">IFERROR(VLOOKUP(INDIRECT("RC[-1]",0),INDIRECT("Ans"&amp;INDIRECT("RC[-18]",0)&amp;"TBL"),2,FALSE()),0)</f>
        <v>0</v>
      </c>
      <c r="X80" s="226"/>
      <c r="Y80" s="257"/>
    </row>
    <row r="81" customFormat="false" ht="12.75" hidden="false" customHeight="true" outlineLevel="0" collapsed="false">
      <c r="A81" s="214"/>
      <c r="B81" s="221"/>
      <c r="C81" s="222"/>
      <c r="D81" s="63"/>
      <c r="E81" s="63"/>
      <c r="F81" s="63"/>
      <c r="G81" s="63"/>
      <c r="H81" s="63"/>
      <c r="I81" s="63"/>
      <c r="J81" s="63"/>
      <c r="K81" s="63"/>
      <c r="L81" s="63"/>
      <c r="M81" s="63"/>
      <c r="N81" s="63"/>
      <c r="O81" s="63"/>
      <c r="P81" s="63"/>
      <c r="Q81" s="63"/>
      <c r="R81" s="63"/>
      <c r="S81" s="63"/>
      <c r="T81" s="63"/>
      <c r="U81" s="63"/>
      <c r="V81" s="63"/>
      <c r="W81" s="63"/>
      <c r="X81" s="63"/>
      <c r="Y81" s="63"/>
    </row>
    <row r="82" customFormat="false" ht="13.8" hidden="false" customHeight="false" outlineLevel="0" collapsed="false">
      <c r="A82" s="214"/>
      <c r="B82" s="252" t="s">
        <v>39</v>
      </c>
      <c r="C82" s="253" t="s">
        <v>40</v>
      </c>
      <c r="D82" s="258" t="s">
        <v>95</v>
      </c>
      <c r="E82" s="259"/>
      <c r="F82" s="101" t="s">
        <v>42</v>
      </c>
      <c r="G82" s="101"/>
      <c r="H82" s="101"/>
      <c r="I82" s="254" t="s">
        <v>44</v>
      </c>
      <c r="J82" s="101" t="s">
        <v>42</v>
      </c>
      <c r="K82" s="101"/>
      <c r="L82" s="101"/>
      <c r="M82" s="254" t="s">
        <v>44</v>
      </c>
      <c r="N82" s="101" t="s">
        <v>42</v>
      </c>
      <c r="O82" s="101"/>
      <c r="P82" s="101"/>
      <c r="Q82" s="254" t="s">
        <v>44</v>
      </c>
      <c r="R82" s="101" t="s">
        <v>42</v>
      </c>
      <c r="S82" s="101"/>
      <c r="T82" s="101"/>
      <c r="U82" s="254" t="s">
        <v>44</v>
      </c>
      <c r="V82" s="101" t="s">
        <v>42</v>
      </c>
      <c r="W82" s="101"/>
      <c r="X82" s="101"/>
      <c r="Y82" s="254" t="s">
        <v>44</v>
      </c>
    </row>
    <row r="83" customFormat="false" ht="12.75" hidden="false" customHeight="true" outlineLevel="0" collapsed="false">
      <c r="A83" s="214" t="str">
        <f aca="false">Interview!A118</f>
        <v>I-SD-A-1-1</v>
      </c>
      <c r="B83" s="255" t="str">
        <f aca="false">VLOOKUP(A83,'imp-questions'!A:H,4,FALSE())</f>
        <v>Процесс развёртывания</v>
      </c>
      <c r="C83" s="256" t="n">
        <f aca="false">VLOOKUP(A83,'imp-questions'!A:H,5,FALSE())</f>
        <v>1</v>
      </c>
      <c r="D83" s="217" t="str">
        <f aca="false">VLOOKUP(A83,'imp-questions'!A:H,6,FALSE())</f>
        <v>Используете ли вы формализованные процессы развёртывания?</v>
      </c>
      <c r="E83" s="43" t="str">
        <f aca="false">CHAR(65+VLOOKUP(A83,'imp-questions'!A:H,8,FALSE()))</f>
        <v>A</v>
      </c>
      <c r="F83" s="87" t="str">
        <f aca="false">IF(ISBLANK(Interview!F118),"",Interview!F118)</f>
        <v/>
      </c>
      <c r="G83" s="45" t="n">
        <f aca="true" t="array" ref="G83:G83">IFERROR(VLOOKUP(INDIRECT("RC[-1]",0),INDIRECT("Ans"&amp;INDIRECT("RC[-2]",0)&amp;"TBL"),2,FALSE()),0)</f>
        <v>0</v>
      </c>
      <c r="H83" s="224" t="n">
        <f aca="false">IFERROR(AVERAGE(G83,G87),0)</f>
        <v>0</v>
      </c>
      <c r="I83" s="257" t="n">
        <f aca="false">SUM(H83:H85)</f>
        <v>0</v>
      </c>
      <c r="J83" s="87" t="str">
        <f aca="false">F83</f>
        <v/>
      </c>
      <c r="K83" s="45" t="n">
        <f aca="true" t="array" ref="K83:K83">IFERROR(VLOOKUP(INDIRECT("RC[-1]",0),INDIRECT("Ans"&amp;INDIRECT("RC[-6]",0)&amp;"TBL"),2,FALSE()),0)</f>
        <v>0</v>
      </c>
      <c r="L83" s="224" t="n">
        <f aca="false">IFERROR(AVERAGE(K83,K87),0)</f>
        <v>0</v>
      </c>
      <c r="M83" s="257" t="n">
        <f aca="false">SUM(L83:L85)</f>
        <v>0</v>
      </c>
      <c r="N83" s="87" t="str">
        <f aca="false">J83</f>
        <v/>
      </c>
      <c r="O83" s="45" t="n">
        <f aca="true" t="array" ref="O83:O83">IFERROR(VLOOKUP(INDIRECT("RC[-1]",0),INDIRECT("Ans"&amp;INDIRECT("RC[-10]",0)&amp;"TBL"),2,FALSE()),0)</f>
        <v>0</v>
      </c>
      <c r="P83" s="224" t="n">
        <f aca="false">IFERROR(AVERAGE(O83,O87),0)</f>
        <v>0</v>
      </c>
      <c r="Q83" s="257" t="n">
        <f aca="false">SUM(P83:P85)</f>
        <v>0</v>
      </c>
      <c r="R83" s="219" t="str">
        <f aca="false">N83</f>
        <v/>
      </c>
      <c r="S83" s="45" t="n">
        <f aca="true" t="array" ref="S83:S83">IFERROR(VLOOKUP(INDIRECT("RC[-1]",0),INDIRECT("Ans"&amp;INDIRECT("RC[-14]",0)&amp;"TBL"),2,FALSE()),0)</f>
        <v>0</v>
      </c>
      <c r="T83" s="224" t="n">
        <f aca="false">IFERROR(AVERAGE(S83,S87),0)</f>
        <v>0</v>
      </c>
      <c r="U83" s="257" t="n">
        <f aca="false">SUM(T83:T85)</f>
        <v>0</v>
      </c>
      <c r="V83" s="219" t="str">
        <f aca="false">R83</f>
        <v/>
      </c>
      <c r="W83" s="45" t="n">
        <f aca="true" t="array" ref="W83:W83">IFERROR(VLOOKUP(INDIRECT("RC[-1]",0),INDIRECT("Ans"&amp;INDIRECT("RC[-18]",0)&amp;"TBL"),2,FALSE()),0)</f>
        <v>0</v>
      </c>
      <c r="X83" s="224" t="n">
        <f aca="false">IFERROR(AVERAGE(W83,W87),0)</f>
        <v>0</v>
      </c>
      <c r="Y83" s="257" t="n">
        <f aca="false">SUM(X83:X85)</f>
        <v>0</v>
      </c>
    </row>
    <row r="84" customFormat="false" ht="24.05" hidden="false" customHeight="false" outlineLevel="0" collapsed="false">
      <c r="A84" s="214" t="str">
        <f aca="false">Interview!A120</f>
        <v>I-SD-A-2-1</v>
      </c>
      <c r="B84" s="255"/>
      <c r="C84" s="256" t="n">
        <f aca="false">VLOOKUP(A84,'imp-questions'!A:H,5,FALSE())</f>
        <v>2</v>
      </c>
      <c r="D84" s="217" t="str">
        <f aca="false">VLOOKUP(A84,'imp-questions'!A:H,6,FALSE())</f>
        <v>Автоматизированы ли процессы развёртывания и используются ли в них проверки безопасности?</v>
      </c>
      <c r="E84" s="43" t="str">
        <f aca="false">CHAR(65+VLOOKUP(A84,'imp-questions'!A:H,8,FALSE()))</f>
        <v>A</v>
      </c>
      <c r="F84" s="87" t="str">
        <f aca="false">IF(ISBLANK(Interview!F120),"",Interview!F120)</f>
        <v/>
      </c>
      <c r="G84" s="45" t="n">
        <f aca="true" t="array" ref="G84:G84">IFERROR(VLOOKUP(INDIRECT("RC[-1]",0),INDIRECT("Ans"&amp;INDIRECT("RC[-2]",0)&amp;"TBL"),2,FALSE()),0)</f>
        <v>0</v>
      </c>
      <c r="H84" s="224" t="n">
        <f aca="false">IFERROR(AVERAGE(G84,G88),0)</f>
        <v>0</v>
      </c>
      <c r="I84" s="257"/>
      <c r="J84" s="87" t="str">
        <f aca="false">F84</f>
        <v/>
      </c>
      <c r="K84" s="45" t="n">
        <f aca="true" t="array" ref="K84:K84">IFERROR(VLOOKUP(INDIRECT("RC[-1]",0),INDIRECT("Ans"&amp;INDIRECT("RC[-6]",0)&amp;"TBL"),2,FALSE()),0)</f>
        <v>0</v>
      </c>
      <c r="L84" s="224" t="n">
        <f aca="false">IFERROR(AVERAGE(K84,K88),0)</f>
        <v>0</v>
      </c>
      <c r="M84" s="257"/>
      <c r="N84" s="87" t="str">
        <f aca="false">J84</f>
        <v/>
      </c>
      <c r="O84" s="45" t="n">
        <f aca="true" t="array" ref="O84:O84">IFERROR(VLOOKUP(INDIRECT("RC[-1]",0),INDIRECT("Ans"&amp;INDIRECT("RC[-10]",0)&amp;"TBL"),2,FALSE()),0)</f>
        <v>0</v>
      </c>
      <c r="P84" s="224" t="n">
        <f aca="false">IFERROR(AVERAGE(O84,O88),0)</f>
        <v>0</v>
      </c>
      <c r="Q84" s="257"/>
      <c r="R84" s="219" t="str">
        <f aca="false">N84</f>
        <v/>
      </c>
      <c r="S84" s="45" t="n">
        <f aca="true" t="array" ref="S84:S84">IFERROR(VLOOKUP(INDIRECT("RC[-1]",0),INDIRECT("Ans"&amp;INDIRECT("RC[-14]",0)&amp;"TBL"),2,FALSE()),0)</f>
        <v>0</v>
      </c>
      <c r="T84" s="224" t="n">
        <f aca="false">IFERROR(AVERAGE(S84,S88),0)</f>
        <v>0</v>
      </c>
      <c r="U84" s="257"/>
      <c r="V84" s="219" t="str">
        <f aca="false">R84</f>
        <v/>
      </c>
      <c r="W84" s="45" t="n">
        <f aca="true" t="array" ref="W84:W84">IFERROR(VLOOKUP(INDIRECT("RC[-1]",0),INDIRECT("Ans"&amp;INDIRECT("RC[-18]",0)&amp;"TBL"),2,FALSE()),0)</f>
        <v>0</v>
      </c>
      <c r="X84" s="224" t="n">
        <f aca="false">IFERROR(AVERAGE(W84,W88),0)</f>
        <v>0</v>
      </c>
      <c r="Y84" s="257"/>
    </row>
    <row r="85" customFormat="false" ht="12.75" hidden="false" customHeight="true" outlineLevel="0" collapsed="false">
      <c r="A85" s="214" t="str">
        <f aca="false">Interview!A122</f>
        <v>I-SD-A-3-1</v>
      </c>
      <c r="B85" s="255"/>
      <c r="C85" s="256" t="n">
        <f aca="false">VLOOKUP(A85,'imp-questions'!A:H,5,FALSE())</f>
        <v>3</v>
      </c>
      <c r="D85" s="220" t="str">
        <f aca="false">VLOOKUP(A85,'imp-questions'!A:H,6,FALSE())</f>
        <v>Когда вы проверяете целостность развёрнутых артефактов?</v>
      </c>
      <c r="E85" s="43" t="str">
        <f aca="false">CHAR(65+VLOOKUP(A85,'imp-questions'!A:H,8,FALSE()))</f>
        <v>A</v>
      </c>
      <c r="F85" s="87" t="str">
        <f aca="false">IF(ISBLANK(Interview!F122),"",Interview!F122)</f>
        <v/>
      </c>
      <c r="G85" s="45" t="n">
        <f aca="true" t="array" ref="G85:G85">IFERROR(VLOOKUP(INDIRECT("RC[-1]",0),INDIRECT("Ans"&amp;INDIRECT("RC[-2]",0)&amp;"TBL"),2,FALSE()),0)</f>
        <v>0</v>
      </c>
      <c r="H85" s="224" t="n">
        <f aca="false">IFERROR(AVERAGE(G85,G89),0)</f>
        <v>0</v>
      </c>
      <c r="I85" s="257"/>
      <c r="J85" s="87" t="str">
        <f aca="false">F85</f>
        <v/>
      </c>
      <c r="K85" s="45" t="n">
        <f aca="true" t="array" ref="K85:K85">IFERROR(VLOOKUP(INDIRECT("RC[-1]",0),INDIRECT("Ans"&amp;INDIRECT("RC[-6]",0)&amp;"TBL"),2,FALSE()),0)</f>
        <v>0</v>
      </c>
      <c r="L85" s="224" t="n">
        <f aca="false">IFERROR(AVERAGE(K85,K89),0)</f>
        <v>0</v>
      </c>
      <c r="M85" s="257"/>
      <c r="N85" s="87" t="str">
        <f aca="false">J85</f>
        <v/>
      </c>
      <c r="O85" s="45" t="n">
        <f aca="true" t="array" ref="O85:O85">IFERROR(VLOOKUP(INDIRECT("RC[-1]",0),INDIRECT("Ans"&amp;INDIRECT("RC[-10]",0)&amp;"TBL"),2,FALSE()),0)</f>
        <v>0</v>
      </c>
      <c r="P85" s="224" t="n">
        <f aca="false">IFERROR(AVERAGE(O85,O89),0)</f>
        <v>0</v>
      </c>
      <c r="Q85" s="257"/>
      <c r="R85" s="219" t="str">
        <f aca="false">N85</f>
        <v/>
      </c>
      <c r="S85" s="45" t="n">
        <f aca="true" t="array" ref="S85:S85">IFERROR(VLOOKUP(INDIRECT("RC[-1]",0),INDIRECT("Ans"&amp;INDIRECT("RC[-14]",0)&amp;"TBL"),2,FALSE()),0)</f>
        <v>0</v>
      </c>
      <c r="T85" s="224" t="n">
        <f aca="false">IFERROR(AVERAGE(S85,S89),0)</f>
        <v>0</v>
      </c>
      <c r="U85" s="257"/>
      <c r="V85" s="219" t="str">
        <f aca="false">R85</f>
        <v/>
      </c>
      <c r="W85" s="45" t="n">
        <f aca="true" t="array" ref="W85:W85">IFERROR(VLOOKUP(INDIRECT("RC[-1]",0),INDIRECT("Ans"&amp;INDIRECT("RC[-18]",0)&amp;"TBL"),2,FALSE()),0)</f>
        <v>0</v>
      </c>
      <c r="X85" s="224" t="n">
        <f aca="false">IFERROR(AVERAGE(W85,W89),0)</f>
        <v>0</v>
      </c>
      <c r="Y85" s="257"/>
    </row>
    <row r="86" customFormat="false" ht="12.75" hidden="false" customHeight="true" outlineLevel="0" collapsed="false">
      <c r="A86" s="214"/>
      <c r="B86" s="221"/>
      <c r="C86" s="222"/>
      <c r="D86" s="63"/>
      <c r="E86" s="63"/>
      <c r="F86" s="63"/>
      <c r="G86" s="63"/>
      <c r="H86" s="63"/>
      <c r="I86" s="257"/>
      <c r="J86" s="63"/>
      <c r="K86" s="63"/>
      <c r="L86" s="63"/>
      <c r="M86" s="257"/>
      <c r="N86" s="63"/>
      <c r="O86" s="63"/>
      <c r="P86" s="63"/>
      <c r="Q86" s="257"/>
      <c r="R86" s="63"/>
      <c r="S86" s="63"/>
      <c r="T86" s="63"/>
      <c r="U86" s="257"/>
      <c r="V86" s="63"/>
      <c r="W86" s="63"/>
      <c r="X86" s="63"/>
      <c r="Y86" s="257"/>
    </row>
    <row r="87" customFormat="false" ht="27.75" hidden="false" customHeight="true" outlineLevel="0" collapsed="false">
      <c r="A87" s="214" t="str">
        <f aca="false">Interview!A125</f>
        <v>I-SD-B-1-1</v>
      </c>
      <c r="B87" s="255" t="str">
        <f aca="false">VLOOKUP(A87,'imp-questions'!A:H,4,FALSE())</f>
        <v>Управление секретами</v>
      </c>
      <c r="C87" s="256" t="n">
        <f aca="false">VLOOKUP(A87,'imp-questions'!A:H,5,FALSE())</f>
        <v>1</v>
      </c>
      <c r="D87" s="217" t="str">
        <f aca="false">VLOOKUP(A87,'imp-questions'!A:H,6,FALSE())</f>
        <v>Ограничиваете ли вы доступ к секретам приложения в соответствии с принципом наименьших привилегий?</v>
      </c>
      <c r="E87" s="43" t="str">
        <f aca="false">CHAR(65+VLOOKUP(A87,'imp-questions'!A:H,8,FALSE()))</f>
        <v>A</v>
      </c>
      <c r="F87" s="87" t="str">
        <f aca="false">IF(ISBLANK(Interview!F125),"",Interview!F125)</f>
        <v/>
      </c>
      <c r="G87" s="45" t="n">
        <f aca="true" t="array" ref="G87:G87">IFERROR(VLOOKUP(INDIRECT("RC[-1]",0),INDIRECT("Ans"&amp;INDIRECT("RC[-2]",0)&amp;"TBL"),2,FALSE()),0)</f>
        <v>0</v>
      </c>
      <c r="H87" s="226"/>
      <c r="I87" s="257"/>
      <c r="J87" s="87" t="str">
        <f aca="false">F87</f>
        <v/>
      </c>
      <c r="K87" s="45" t="n">
        <f aca="true" t="array" ref="K87:K87">IFERROR(VLOOKUP(INDIRECT("RC[-1]",0),INDIRECT("Ans"&amp;INDIRECT("RC[-6]",0)&amp;"TBL"),2,FALSE()),0)</f>
        <v>0</v>
      </c>
      <c r="L87" s="226"/>
      <c r="M87" s="257"/>
      <c r="N87" s="87" t="str">
        <f aca="false">J87</f>
        <v/>
      </c>
      <c r="O87" s="45" t="n">
        <f aca="true" t="array" ref="O87:O87">IFERROR(VLOOKUP(INDIRECT("RC[-1]",0),INDIRECT("Ans"&amp;INDIRECT("RC[-10]",0)&amp;"TBL"),2,FALSE()),0)</f>
        <v>0</v>
      </c>
      <c r="P87" s="226"/>
      <c r="Q87" s="257"/>
      <c r="R87" s="219" t="str">
        <f aca="false">N87</f>
        <v/>
      </c>
      <c r="S87" s="45" t="n">
        <f aca="true" t="array" ref="S87:S87">IFERROR(VLOOKUP(INDIRECT("RC[-1]",0),INDIRECT("Ans"&amp;INDIRECT("RC[-14]",0)&amp;"TBL"),2,FALSE()),0)</f>
        <v>0</v>
      </c>
      <c r="T87" s="226"/>
      <c r="U87" s="257"/>
      <c r="V87" s="219" t="str">
        <f aca="false">R87</f>
        <v/>
      </c>
      <c r="W87" s="45" t="n">
        <f aca="true" t="array" ref="W87:W87">IFERROR(VLOOKUP(INDIRECT("RC[-1]",0),INDIRECT("Ans"&amp;INDIRECT("RC[-18]",0)&amp;"TBL"),2,FALSE()),0)</f>
        <v>0</v>
      </c>
      <c r="X87" s="226"/>
      <c r="Y87" s="257"/>
    </row>
    <row r="88" customFormat="false" ht="25.5" hidden="false" customHeight="true" outlineLevel="0" collapsed="false">
      <c r="A88" s="214" t="str">
        <f aca="false">Interview!A127</f>
        <v>I-SD-B-2-1</v>
      </c>
      <c r="B88" s="255"/>
      <c r="C88" s="256" t="n">
        <f aca="false">VLOOKUP(A88,'imp-questions'!A:H,5,FALSE())</f>
        <v>2</v>
      </c>
      <c r="D88" s="217" t="str">
        <f aca="false">VLOOKUP(A88,'imp-questions'!A:H,6,FALSE())</f>
        <v>Внедряете ли вы секреты в конфигурационные файлы эксплуатационной среды в процессе развёртывания?</v>
      </c>
      <c r="E88" s="43" t="str">
        <f aca="false">CHAR(65+VLOOKUP(A88,'imp-questions'!A:H,8,FALSE()))</f>
        <v>A</v>
      </c>
      <c r="F88" s="87" t="str">
        <f aca="false">IF(ISBLANK(Interview!F127),"",Interview!F127)</f>
        <v/>
      </c>
      <c r="G88" s="45" t="n">
        <f aca="true" t="array" ref="G88:G88">IFERROR(VLOOKUP(INDIRECT("RC[-1]",0),INDIRECT("Ans"&amp;INDIRECT("RC[-2]",0)&amp;"TBL"),2,FALSE()),0)</f>
        <v>0</v>
      </c>
      <c r="H88" s="226"/>
      <c r="I88" s="257"/>
      <c r="J88" s="87" t="str">
        <f aca="false">F88</f>
        <v/>
      </c>
      <c r="K88" s="45" t="n">
        <f aca="true" t="array" ref="K88:K88">IFERROR(VLOOKUP(INDIRECT("RC[-1]",0),INDIRECT("Ans"&amp;INDIRECT("RC[-6]",0)&amp;"TBL"),2,FALSE()),0)</f>
        <v>0</v>
      </c>
      <c r="L88" s="226"/>
      <c r="M88" s="257"/>
      <c r="N88" s="87" t="str">
        <f aca="false">J88</f>
        <v/>
      </c>
      <c r="O88" s="45" t="n">
        <f aca="true" t="array" ref="O88:O88">IFERROR(VLOOKUP(INDIRECT("RC[-1]",0),INDIRECT("Ans"&amp;INDIRECT("RC[-10]",0)&amp;"TBL"),2,FALSE()),0)</f>
        <v>0</v>
      </c>
      <c r="P88" s="226"/>
      <c r="Q88" s="257"/>
      <c r="R88" s="219" t="str">
        <f aca="false">N88</f>
        <v/>
      </c>
      <c r="S88" s="45" t="n">
        <f aca="true" t="array" ref="S88:S88">IFERROR(VLOOKUP(INDIRECT("RC[-1]",0),INDIRECT("Ans"&amp;INDIRECT("RC[-14]",0)&amp;"TBL"),2,FALSE()),0)</f>
        <v>0</v>
      </c>
      <c r="T88" s="226"/>
      <c r="U88" s="257"/>
      <c r="V88" s="219" t="str">
        <f aca="false">R88</f>
        <v/>
      </c>
      <c r="W88" s="45" t="n">
        <f aca="true" t="array" ref="W88:W88">IFERROR(VLOOKUP(INDIRECT("RC[-1]",0),INDIRECT("Ans"&amp;INDIRECT("RC[-18]",0)&amp;"TBL"),2,FALSE()),0)</f>
        <v>0</v>
      </c>
      <c r="X88" s="226"/>
      <c r="Y88" s="257"/>
    </row>
    <row r="89" customFormat="false" ht="12.75" hidden="false" customHeight="true" outlineLevel="0" collapsed="false">
      <c r="A89" s="214" t="str">
        <f aca="false">Interview!A129</f>
        <v>I-SD-B-3-1</v>
      </c>
      <c r="B89" s="255"/>
      <c r="C89" s="256" t="n">
        <f aca="false">VLOOKUP(A89,'imp-questions'!A:H,5,FALSE())</f>
        <v>3</v>
      </c>
      <c r="D89" s="220" t="str">
        <f aca="false">VLOOKUP(A89,'imp-questions'!A:H,6,FALSE())</f>
        <v>Контролируете ли вы жизненный цикл секретов?</v>
      </c>
      <c r="E89" s="43" t="str">
        <f aca="false">CHAR(65+VLOOKUP(A89,'imp-questions'!A:H,8,FALSE()))</f>
        <v>A</v>
      </c>
      <c r="F89" s="87" t="str">
        <f aca="false">IF(ISBLANK(Interview!F129),"",Interview!F129)</f>
        <v/>
      </c>
      <c r="G89" s="45" t="n">
        <f aca="true" t="array" ref="G89:G89">IFERROR(VLOOKUP(INDIRECT("RC[-1]",0),INDIRECT("Ans"&amp;INDIRECT("RC[-2]",0)&amp;"TBL"),2,FALSE()),0)</f>
        <v>0</v>
      </c>
      <c r="H89" s="226"/>
      <c r="I89" s="257"/>
      <c r="J89" s="87" t="str">
        <f aca="false">F89</f>
        <v/>
      </c>
      <c r="K89" s="45" t="n">
        <f aca="true" t="array" ref="K89:K89">IFERROR(VLOOKUP(INDIRECT("RC[-1]",0),INDIRECT("Ans"&amp;INDIRECT("RC[-6]",0)&amp;"TBL"),2,FALSE()),0)</f>
        <v>0</v>
      </c>
      <c r="L89" s="226"/>
      <c r="M89" s="257"/>
      <c r="N89" s="87" t="str">
        <f aca="false">J89</f>
        <v/>
      </c>
      <c r="O89" s="45" t="n">
        <f aca="true" t="array" ref="O89:O89">IFERROR(VLOOKUP(INDIRECT("RC[-1]",0),INDIRECT("Ans"&amp;INDIRECT("RC[-10]",0)&amp;"TBL"),2,FALSE()),0)</f>
        <v>0</v>
      </c>
      <c r="P89" s="226"/>
      <c r="Q89" s="257"/>
      <c r="R89" s="219" t="str">
        <f aca="false">N89</f>
        <v/>
      </c>
      <c r="S89" s="45" t="n">
        <f aca="true" t="array" ref="S89:S89">IFERROR(VLOOKUP(INDIRECT("RC[-1]",0),INDIRECT("Ans"&amp;INDIRECT("RC[-14]",0)&amp;"TBL"),2,FALSE()),0)</f>
        <v>0</v>
      </c>
      <c r="T89" s="226"/>
      <c r="U89" s="257"/>
      <c r="V89" s="219" t="str">
        <f aca="false">R89</f>
        <v/>
      </c>
      <c r="W89" s="45" t="n">
        <f aca="true" t="array" ref="W89:W89">IFERROR(VLOOKUP(INDIRECT("RC[-1]",0),INDIRECT("Ans"&amp;INDIRECT("RC[-18]",0)&amp;"TBL"),2,FALSE()),0)</f>
        <v>0</v>
      </c>
      <c r="X89" s="226"/>
      <c r="Y89" s="257"/>
    </row>
    <row r="90" customFormat="false" ht="12.75" hidden="false" customHeight="true" outlineLevel="0" collapsed="false">
      <c r="A90" s="214"/>
      <c r="B90" s="221"/>
      <c r="C90" s="222"/>
      <c r="D90" s="63"/>
      <c r="E90" s="63"/>
      <c r="F90" s="63"/>
      <c r="G90" s="63"/>
      <c r="H90" s="63"/>
      <c r="I90" s="63"/>
      <c r="J90" s="63"/>
      <c r="K90" s="63"/>
      <c r="L90" s="63"/>
      <c r="M90" s="63"/>
      <c r="N90" s="63"/>
      <c r="O90" s="63"/>
      <c r="P90" s="63"/>
      <c r="Q90" s="63"/>
      <c r="R90" s="63"/>
      <c r="S90" s="63"/>
      <c r="T90" s="63"/>
      <c r="U90" s="63"/>
      <c r="V90" s="63"/>
      <c r="W90" s="63"/>
      <c r="X90" s="63"/>
      <c r="Y90" s="63"/>
    </row>
    <row r="91" customFormat="false" ht="13.8" hidden="false" customHeight="false" outlineLevel="0" collapsed="false">
      <c r="A91" s="214"/>
      <c r="B91" s="252" t="s">
        <v>39</v>
      </c>
      <c r="C91" s="253" t="s">
        <v>40</v>
      </c>
      <c r="D91" s="258" t="s">
        <v>102</v>
      </c>
      <c r="E91" s="259"/>
      <c r="F91" s="101" t="s">
        <v>42</v>
      </c>
      <c r="G91" s="101"/>
      <c r="H91" s="101"/>
      <c r="I91" s="254" t="s">
        <v>44</v>
      </c>
      <c r="J91" s="101" t="s">
        <v>42</v>
      </c>
      <c r="K91" s="101"/>
      <c r="L91" s="101"/>
      <c r="M91" s="254" t="s">
        <v>44</v>
      </c>
      <c r="N91" s="101" t="s">
        <v>42</v>
      </c>
      <c r="O91" s="101"/>
      <c r="P91" s="101"/>
      <c r="Q91" s="254" t="s">
        <v>44</v>
      </c>
      <c r="R91" s="101" t="s">
        <v>42</v>
      </c>
      <c r="S91" s="101"/>
      <c r="T91" s="101"/>
      <c r="U91" s="254" t="s">
        <v>44</v>
      </c>
      <c r="V91" s="101" t="s">
        <v>42</v>
      </c>
      <c r="W91" s="101"/>
      <c r="X91" s="101"/>
      <c r="Y91" s="254" t="s">
        <v>44</v>
      </c>
    </row>
    <row r="92" customFormat="false" ht="12.75" hidden="false" customHeight="true" outlineLevel="0" collapsed="false">
      <c r="A92" s="214" t="str">
        <f aca="false">Interview!A132</f>
        <v>I-DM-A-1-1</v>
      </c>
      <c r="B92" s="255" t="str">
        <f aca="false">VLOOKUP(A92,'imp-questions'!A:H,4,FALSE())</f>
        <v>Отслеживание дефектов</v>
      </c>
      <c r="C92" s="256" t="n">
        <f aca="false">VLOOKUP(A92,'imp-questions'!A:H,5,FALSE())</f>
        <v>1</v>
      </c>
      <c r="D92" s="217" t="str">
        <f aca="false">VLOOKUP(A92,'imp-questions'!A:H,6,FALSE())</f>
        <v>Отслеживаете ли вы все известные дефекты безопасности?</v>
      </c>
      <c r="E92" s="43" t="str">
        <f aca="false">CHAR(65+VLOOKUP(A92,'imp-questions'!A:H,8,FALSE()))</f>
        <v>A</v>
      </c>
      <c r="F92" s="87" t="str">
        <f aca="false">IF(ISBLANK(Interview!F132),"",Interview!F132)</f>
        <v/>
      </c>
      <c r="G92" s="45" t="n">
        <f aca="true" t="array" ref="G92:G92">IFERROR(VLOOKUP(INDIRECT("RC[-1]",0),INDIRECT("Ans"&amp;INDIRECT("RC[-2]",0)&amp;"TBL"),2,FALSE()),0)</f>
        <v>0</v>
      </c>
      <c r="H92" s="224" t="n">
        <f aca="false">IFERROR(AVERAGE(G92,G96),0)</f>
        <v>0</v>
      </c>
      <c r="I92" s="260" t="n">
        <f aca="false">SUM(H92:H94)</f>
        <v>0</v>
      </c>
      <c r="J92" s="87" t="str">
        <f aca="false">F92</f>
        <v/>
      </c>
      <c r="K92" s="45" t="n">
        <f aca="true" t="array" ref="K92:K92">IFERROR(VLOOKUP(INDIRECT("RC[-1]",0),INDIRECT("Ans"&amp;INDIRECT("RC[-6]",0)&amp;"TBL"),2,FALSE()),0)</f>
        <v>0</v>
      </c>
      <c r="L92" s="224" t="n">
        <f aca="false">IFERROR(AVERAGE(K92,K96),0)</f>
        <v>0</v>
      </c>
      <c r="M92" s="260" t="n">
        <f aca="false">SUM(L92:L94)</f>
        <v>0</v>
      </c>
      <c r="N92" s="87" t="str">
        <f aca="false">J92</f>
        <v/>
      </c>
      <c r="O92" s="45" t="n">
        <f aca="true" t="array" ref="O92:O92">IFERROR(VLOOKUP(INDIRECT("RC[-1]",0),INDIRECT("Ans"&amp;INDIRECT("RC[-10]",0)&amp;"TBL"),2,FALSE()),0)</f>
        <v>0</v>
      </c>
      <c r="P92" s="224" t="n">
        <f aca="false">IFERROR(AVERAGE(O92,O96),0)</f>
        <v>0</v>
      </c>
      <c r="Q92" s="260" t="n">
        <f aca="false">SUM(P92:P94)</f>
        <v>0</v>
      </c>
      <c r="R92" s="219" t="str">
        <f aca="false">N92</f>
        <v/>
      </c>
      <c r="S92" s="45" t="n">
        <f aca="true" t="array" ref="S92:S92">IFERROR(VLOOKUP(INDIRECT("RC[-1]",0),INDIRECT("Ans"&amp;INDIRECT("RC[-14]",0)&amp;"TBL"),2,FALSE()),0)</f>
        <v>0</v>
      </c>
      <c r="T92" s="224" t="n">
        <f aca="false">IFERROR(AVERAGE(S92,S96),0)</f>
        <v>0</v>
      </c>
      <c r="U92" s="260" t="n">
        <f aca="false">SUM(T92:T94)</f>
        <v>0</v>
      </c>
      <c r="V92" s="219" t="str">
        <f aca="false">R92</f>
        <v/>
      </c>
      <c r="W92" s="45" t="n">
        <f aca="true" t="array" ref="W92:W92">IFERROR(VLOOKUP(INDIRECT("RC[-1]",0),INDIRECT("Ans"&amp;INDIRECT("RC[-18]",0)&amp;"TBL"),2,FALSE()),0)</f>
        <v>0</v>
      </c>
      <c r="X92" s="224" t="n">
        <f aca="false">IFERROR(AVERAGE(W92,W96),0)</f>
        <v>0</v>
      </c>
      <c r="Y92" s="260" t="n">
        <f aca="false">SUM(X92:X94)</f>
        <v>0</v>
      </c>
    </row>
    <row r="93" customFormat="false" ht="27.75" hidden="false" customHeight="true" outlineLevel="0" collapsed="false">
      <c r="A93" s="214" t="str">
        <f aca="false">Interview!A134</f>
        <v>I-DM-A-2-1</v>
      </c>
      <c r="B93" s="255"/>
      <c r="C93" s="256" t="n">
        <f aca="false">VLOOKUP(A93,'imp-questions'!A:H,5,FALSE())</f>
        <v>2</v>
      </c>
      <c r="D93" s="217" t="str">
        <f aca="false">VLOOKUP(A93,'imp-questions'!A:H,6,FALSE())</f>
        <v>Проводите ли вы анализ состояния дефектов безопасности в организации?</v>
      </c>
      <c r="E93" s="43" t="str">
        <f aca="false">CHAR(65+VLOOKUP(A93,'imp-questions'!A:H,8,FALSE()))</f>
        <v>A</v>
      </c>
      <c r="F93" s="87" t="str">
        <f aca="false">IF(ISBLANK(Interview!F134),"",Interview!F134)</f>
        <v/>
      </c>
      <c r="G93" s="45" t="n">
        <f aca="true" t="array" ref="G93:G93">IFERROR(VLOOKUP(INDIRECT("RC[-1]",0),INDIRECT("Ans"&amp;INDIRECT("RC[-2]",0)&amp;"TBL"),2,FALSE()),0)</f>
        <v>0</v>
      </c>
      <c r="H93" s="224" t="n">
        <f aca="false">IFERROR(AVERAGE(G93,G97),0)</f>
        <v>0</v>
      </c>
      <c r="I93" s="260"/>
      <c r="J93" s="87" t="str">
        <f aca="false">F93</f>
        <v/>
      </c>
      <c r="K93" s="45" t="n">
        <f aca="true" t="array" ref="K93:K93">IFERROR(VLOOKUP(INDIRECT("RC[-1]",0),INDIRECT("Ans"&amp;INDIRECT("RC[-6]",0)&amp;"TBL"),2,FALSE()),0)</f>
        <v>0</v>
      </c>
      <c r="L93" s="224" t="n">
        <f aca="false">IFERROR(AVERAGE(K93,K97),0)</f>
        <v>0</v>
      </c>
      <c r="M93" s="260"/>
      <c r="N93" s="87" t="str">
        <f aca="false">J93</f>
        <v/>
      </c>
      <c r="O93" s="45" t="n">
        <f aca="true" t="array" ref="O93:O93">IFERROR(VLOOKUP(INDIRECT("RC[-1]",0),INDIRECT("Ans"&amp;INDIRECT("RC[-10]",0)&amp;"TBL"),2,FALSE()),0)</f>
        <v>0</v>
      </c>
      <c r="P93" s="224" t="n">
        <f aca="false">IFERROR(AVERAGE(O93,O97),0)</f>
        <v>0</v>
      </c>
      <c r="Q93" s="260"/>
      <c r="R93" s="219" t="str">
        <f aca="false">N93</f>
        <v/>
      </c>
      <c r="S93" s="45" t="n">
        <f aca="true" t="array" ref="S93:S93">IFERROR(VLOOKUP(INDIRECT("RC[-1]",0),INDIRECT("Ans"&amp;INDIRECT("RC[-14]",0)&amp;"TBL"),2,FALSE()),0)</f>
        <v>0</v>
      </c>
      <c r="T93" s="224" t="n">
        <f aca="false">IFERROR(AVERAGE(S93,S97),0)</f>
        <v>0</v>
      </c>
      <c r="U93" s="260"/>
      <c r="V93" s="219" t="str">
        <f aca="false">R93</f>
        <v/>
      </c>
      <c r="W93" s="45" t="n">
        <f aca="true" t="array" ref="W93:W93">IFERROR(VLOOKUP(INDIRECT("RC[-1]",0),INDIRECT("Ans"&amp;INDIRECT("RC[-18]",0)&amp;"TBL"),2,FALSE()),0)</f>
        <v>0</v>
      </c>
      <c r="X93" s="224" t="n">
        <f aca="false">IFERROR(AVERAGE(W93,W97),0)</f>
        <v>0</v>
      </c>
      <c r="Y93" s="260"/>
    </row>
    <row r="94" customFormat="false" ht="12.75" hidden="false" customHeight="false" outlineLevel="0" collapsed="false">
      <c r="A94" s="214" t="str">
        <f aca="false">Interview!A136</f>
        <v>I-DM-A-3-1</v>
      </c>
      <c r="B94" s="255"/>
      <c r="C94" s="256" t="n">
        <f aca="false">VLOOKUP(A94,'imp-questions'!A:H,5,FALSE())</f>
        <v>3</v>
      </c>
      <c r="D94" s="220" t="str">
        <f aca="false">VLOOKUP(A94,'imp-questions'!A:H,6,FALSE())</f>
        <v>Требуете ли вы соблюдения SLA для устранения дефектов безопасности?</v>
      </c>
      <c r="E94" s="43" t="str">
        <f aca="false">CHAR(65+VLOOKUP(A94,'imp-questions'!A:H,8,FALSE()))</f>
        <v>A</v>
      </c>
      <c r="F94" s="87" t="str">
        <f aca="false">IF(ISBLANK(Interview!F136),"",Interview!F136)</f>
        <v/>
      </c>
      <c r="G94" s="45" t="n">
        <f aca="true" t="array" ref="G94:G94">IFERROR(VLOOKUP(INDIRECT("RC[-1]",0),INDIRECT("Ans"&amp;INDIRECT("RC[-2]",0)&amp;"TBL"),2,FALSE()),0)</f>
        <v>0</v>
      </c>
      <c r="H94" s="224" t="n">
        <f aca="false">IFERROR(AVERAGE(G94,G98),0)</f>
        <v>0</v>
      </c>
      <c r="I94" s="260"/>
      <c r="J94" s="87" t="str">
        <f aca="false">F94</f>
        <v/>
      </c>
      <c r="K94" s="45" t="n">
        <f aca="true" t="array" ref="K94:K94">IFERROR(VLOOKUP(INDIRECT("RC[-1]",0),INDIRECT("Ans"&amp;INDIRECT("RC[-6]",0)&amp;"TBL"),2,FALSE()),0)</f>
        <v>0</v>
      </c>
      <c r="L94" s="224" t="n">
        <f aca="false">IFERROR(AVERAGE(K94,K98),0)</f>
        <v>0</v>
      </c>
      <c r="M94" s="260"/>
      <c r="N94" s="87" t="str">
        <f aca="false">J94</f>
        <v/>
      </c>
      <c r="O94" s="45" t="n">
        <f aca="true" t="array" ref="O94:O94">IFERROR(VLOOKUP(INDIRECT("RC[-1]",0),INDIRECT("Ans"&amp;INDIRECT("RC[-10]",0)&amp;"TBL"),2,FALSE()),0)</f>
        <v>0</v>
      </c>
      <c r="P94" s="224" t="n">
        <f aca="false">IFERROR(AVERAGE(O94,O98),0)</f>
        <v>0</v>
      </c>
      <c r="Q94" s="260"/>
      <c r="R94" s="219" t="str">
        <f aca="false">N94</f>
        <v/>
      </c>
      <c r="S94" s="45" t="n">
        <f aca="true" t="array" ref="S94:S94">IFERROR(VLOOKUP(INDIRECT("RC[-1]",0),INDIRECT("Ans"&amp;INDIRECT("RC[-14]",0)&amp;"TBL"),2,FALSE()),0)</f>
        <v>0</v>
      </c>
      <c r="T94" s="224" t="n">
        <f aca="false">IFERROR(AVERAGE(S94,S98),0)</f>
        <v>0</v>
      </c>
      <c r="U94" s="260"/>
      <c r="V94" s="219" t="str">
        <f aca="false">R94</f>
        <v/>
      </c>
      <c r="W94" s="45" t="n">
        <f aca="true" t="array" ref="W94:W94">IFERROR(VLOOKUP(INDIRECT("RC[-1]",0),INDIRECT("Ans"&amp;INDIRECT("RC[-18]",0)&amp;"TBL"),2,FALSE()),0)</f>
        <v>0</v>
      </c>
      <c r="X94" s="224" t="n">
        <f aca="false">IFERROR(AVERAGE(W94,W98),0)</f>
        <v>0</v>
      </c>
      <c r="Y94" s="260"/>
    </row>
    <row r="95" customFormat="false" ht="12.75" hidden="false" customHeight="true" outlineLevel="0" collapsed="false">
      <c r="A95" s="214"/>
      <c r="B95" s="221"/>
      <c r="C95" s="222"/>
      <c r="D95" s="63"/>
      <c r="E95" s="63"/>
      <c r="F95" s="63"/>
      <c r="G95" s="63"/>
      <c r="H95" s="63"/>
      <c r="I95" s="260"/>
      <c r="J95" s="63"/>
      <c r="K95" s="63"/>
      <c r="L95" s="63"/>
      <c r="M95" s="260"/>
      <c r="N95" s="63"/>
      <c r="O95" s="63"/>
      <c r="P95" s="63"/>
      <c r="Q95" s="260"/>
      <c r="R95" s="63"/>
      <c r="S95" s="63"/>
      <c r="T95" s="63"/>
      <c r="U95" s="260"/>
      <c r="V95" s="63"/>
      <c r="W95" s="63"/>
      <c r="X95" s="63"/>
      <c r="Y95" s="260"/>
    </row>
    <row r="96" customFormat="false" ht="27.75" hidden="false" customHeight="true" outlineLevel="0" collapsed="false">
      <c r="A96" s="214" t="str">
        <f aca="false">Interview!A139</f>
        <v>I-DM-B-1-1</v>
      </c>
      <c r="B96" s="255" t="str">
        <f aca="false">VLOOKUP(A96,'imp-questions'!A:H,4,FALSE())</f>
        <v>Метрики и обратная связь</v>
      </c>
      <c r="C96" s="256" t="n">
        <f aca="false">VLOOKUP(A96,'imp-questions'!A:H,5,FALSE())</f>
        <v>1</v>
      </c>
      <c r="D96" s="217" t="str">
        <f aca="false">VLOOKUP(A96,'imp-questions'!A:H,6,FALSE())</f>
        <v>Применяете ли вы основные метрики о зарегистрированных дефектах безопасности для быстрого улучшения результатов?</v>
      </c>
      <c r="E96" s="43" t="str">
        <f aca="false">CHAR(65+VLOOKUP(A96,'imp-questions'!A:H,8,FALSE()))</f>
        <v>A</v>
      </c>
      <c r="F96" s="87" t="str">
        <f aca="false">IF(ISBLANK(Interview!F139),"",Interview!F139)</f>
        <v/>
      </c>
      <c r="G96" s="45" t="n">
        <f aca="true" t="array" ref="G96:G96">IFERROR(VLOOKUP(INDIRECT("RC[-1]",0),INDIRECT("Ans"&amp;INDIRECT("RC[-2]",0)&amp;"TBL"),2,FALSE()),0)</f>
        <v>0</v>
      </c>
      <c r="H96" s="226"/>
      <c r="I96" s="260"/>
      <c r="J96" s="87" t="str">
        <f aca="false">F96</f>
        <v/>
      </c>
      <c r="K96" s="45" t="n">
        <f aca="true" t="array" ref="K96:K96">IFERROR(VLOOKUP(INDIRECT("RC[-1]",0),INDIRECT("Ans"&amp;INDIRECT("RC[-6]",0)&amp;"TBL"),2,FALSE()),0)</f>
        <v>0</v>
      </c>
      <c r="L96" s="226"/>
      <c r="M96" s="260"/>
      <c r="N96" s="87" t="str">
        <f aca="false">J96</f>
        <v/>
      </c>
      <c r="O96" s="45" t="n">
        <f aca="true" t="array" ref="O96:O96">IFERROR(VLOOKUP(INDIRECT("RC[-1]",0),INDIRECT("Ans"&amp;INDIRECT("RC[-10]",0)&amp;"TBL"),2,FALSE()),0)</f>
        <v>0</v>
      </c>
      <c r="P96" s="226"/>
      <c r="Q96" s="260"/>
      <c r="R96" s="219" t="str">
        <f aca="false">N96</f>
        <v/>
      </c>
      <c r="S96" s="45" t="n">
        <f aca="true" t="array" ref="S96:S96">IFERROR(VLOOKUP(INDIRECT("RC[-1]",0),INDIRECT("Ans"&amp;INDIRECT("RC[-14]",0)&amp;"TBL"),2,FALSE()),0)</f>
        <v>0</v>
      </c>
      <c r="T96" s="226"/>
      <c r="U96" s="260"/>
      <c r="V96" s="219" t="str">
        <f aca="false">R96</f>
        <v/>
      </c>
      <c r="W96" s="45" t="n">
        <f aca="true" t="array" ref="W96:W96">IFERROR(VLOOKUP(INDIRECT("RC[-1]",0),INDIRECT("Ans"&amp;INDIRECT("RC[-18]",0)&amp;"TBL"),2,FALSE()),0)</f>
        <v>0</v>
      </c>
      <c r="X96" s="226"/>
      <c r="Y96" s="260"/>
    </row>
    <row r="97" customFormat="false" ht="25.5" hidden="false" customHeight="true" outlineLevel="0" collapsed="false">
      <c r="A97" s="214" t="str">
        <f aca="false">Interview!A141</f>
        <v>I-DM-B-2-1</v>
      </c>
      <c r="B97" s="255"/>
      <c r="C97" s="256" t="n">
        <f aca="false">VLOOKUP(A97,'imp-questions'!A:H,5,FALSE())</f>
        <v>2</v>
      </c>
      <c r="D97" s="217" t="str">
        <f aca="false">VLOOKUP(A97,'imp-questions'!A:H,6,FALSE())</f>
        <v>Применяете ли вы стандартные показатели для совершенствования своей программы обеспечения защищенности?</v>
      </c>
      <c r="E97" s="43" t="str">
        <f aca="false">CHAR(65+VLOOKUP(A97,'imp-questions'!A:H,8,FALSE()))</f>
        <v>A</v>
      </c>
      <c r="F97" s="87" t="str">
        <f aca="false">IF(ISBLANK(Interview!F141),"",Interview!F141)</f>
        <v/>
      </c>
      <c r="G97" s="45" t="n">
        <f aca="true" t="array" ref="G97:G97">IFERROR(VLOOKUP(INDIRECT("RC[-1]",0),INDIRECT("Ans"&amp;INDIRECT("RC[-2]",0)&amp;"TBL"),2,FALSE()),0)</f>
        <v>0</v>
      </c>
      <c r="H97" s="226"/>
      <c r="I97" s="260"/>
      <c r="J97" s="87" t="str">
        <f aca="false">F97</f>
        <v/>
      </c>
      <c r="K97" s="45" t="n">
        <f aca="true" t="array" ref="K97:K97">IFERROR(VLOOKUP(INDIRECT("RC[-1]",0),INDIRECT("Ans"&amp;INDIRECT("RC[-6]",0)&amp;"TBL"),2,FALSE()),0)</f>
        <v>0</v>
      </c>
      <c r="L97" s="226"/>
      <c r="M97" s="260"/>
      <c r="N97" s="87" t="str">
        <f aca="false">J97</f>
        <v/>
      </c>
      <c r="O97" s="45" t="n">
        <f aca="true" t="array" ref="O97:O97">IFERROR(VLOOKUP(INDIRECT("RC[-1]",0),INDIRECT("Ans"&amp;INDIRECT("RC[-10]",0)&amp;"TBL"),2,FALSE()),0)</f>
        <v>0</v>
      </c>
      <c r="P97" s="226"/>
      <c r="Q97" s="260"/>
      <c r="R97" s="219" t="str">
        <f aca="false">N97</f>
        <v/>
      </c>
      <c r="S97" s="45" t="n">
        <f aca="true" t="array" ref="S97:S97">IFERROR(VLOOKUP(INDIRECT("RC[-1]",0),INDIRECT("Ans"&amp;INDIRECT("RC[-14]",0)&amp;"TBL"),2,FALSE()),0)</f>
        <v>0</v>
      </c>
      <c r="T97" s="226"/>
      <c r="U97" s="260"/>
      <c r="V97" s="219" t="str">
        <f aca="false">R97</f>
        <v/>
      </c>
      <c r="W97" s="45" t="n">
        <f aca="true" t="array" ref="W97:W97">IFERROR(VLOOKUP(INDIRECT("RC[-1]",0),INDIRECT("Ans"&amp;INDIRECT("RC[-18]",0)&amp;"TBL"),2,FALSE()),0)</f>
        <v>0</v>
      </c>
      <c r="X97" s="226"/>
      <c r="Y97" s="260"/>
    </row>
    <row r="98" customFormat="false" ht="27.75" hidden="false" customHeight="true" outlineLevel="0" collapsed="false">
      <c r="A98" s="214" t="str">
        <f aca="false">Interview!A143</f>
        <v>I-DM-B-3-1</v>
      </c>
      <c r="B98" s="255"/>
      <c r="C98" s="256" t="n">
        <f aca="false">VLOOKUP(A98,'imp-questions'!A:H,5,FALSE())</f>
        <v>3</v>
      </c>
      <c r="D98" s="220" t="str">
        <f aca="false">VLOOKUP(A98,'imp-questions'!A:H,6,FALSE())</f>
        <v>Регулярно ли вы оцениваете эффективность метрик защищенности, чтобы эти результаты помогали в разработке стратегии безопасности?</v>
      </c>
      <c r="E98" s="43" t="str">
        <f aca="false">CHAR(65+VLOOKUP(A98,'imp-questions'!A:H,8,FALSE()))</f>
        <v>A</v>
      </c>
      <c r="F98" s="87" t="str">
        <f aca="false">IF(ISBLANK(Interview!F143),"",Interview!F143)</f>
        <v/>
      </c>
      <c r="G98" s="45" t="n">
        <f aca="true" t="array" ref="G98:G98">IFERROR(VLOOKUP(INDIRECT("RC[-1]",0),INDIRECT("Ans"&amp;INDIRECT("RC[-2]",0)&amp;"TBL"),2,FALSE()),0)</f>
        <v>0</v>
      </c>
      <c r="H98" s="226"/>
      <c r="I98" s="260"/>
      <c r="J98" s="87" t="str">
        <f aca="false">F98</f>
        <v/>
      </c>
      <c r="K98" s="45" t="n">
        <f aca="true" t="array" ref="K98:K98">IFERROR(VLOOKUP(INDIRECT("RC[-1]",0),INDIRECT("Ans"&amp;INDIRECT("RC[-6]",0)&amp;"TBL"),2,FALSE()),0)</f>
        <v>0</v>
      </c>
      <c r="L98" s="226"/>
      <c r="M98" s="260"/>
      <c r="N98" s="87" t="str">
        <f aca="false">J98</f>
        <v/>
      </c>
      <c r="O98" s="45" t="n">
        <f aca="true" t="array" ref="O98:O98">IFERROR(VLOOKUP(INDIRECT("RC[-1]",0),INDIRECT("Ans"&amp;INDIRECT("RC[-10]",0)&amp;"TBL"),2,FALSE()),0)</f>
        <v>0</v>
      </c>
      <c r="P98" s="226"/>
      <c r="Q98" s="260"/>
      <c r="R98" s="219" t="str">
        <f aca="false">N98</f>
        <v/>
      </c>
      <c r="S98" s="45" t="n">
        <f aca="true" t="array" ref="S98:S98">IFERROR(VLOOKUP(INDIRECT("RC[-1]",0),INDIRECT("Ans"&amp;INDIRECT("RC[-14]",0)&amp;"TBL"),2,FALSE()),0)</f>
        <v>0</v>
      </c>
      <c r="T98" s="226"/>
      <c r="U98" s="260"/>
      <c r="V98" s="219" t="str">
        <f aca="false">R98</f>
        <v/>
      </c>
      <c r="W98" s="45" t="n">
        <f aca="true" t="array" ref="W98:W98">IFERROR(VLOOKUP(INDIRECT("RC[-1]",0),INDIRECT("Ans"&amp;INDIRECT("RC[-18]",0)&amp;"TBL"),2,FALSE()),0)</f>
        <v>0</v>
      </c>
      <c r="X98" s="226"/>
      <c r="Y98" s="260"/>
    </row>
    <row r="99" customFormat="false" ht="12.75" hidden="false" customHeight="true" outlineLevel="0" collapsed="false">
      <c r="A99" s="214"/>
      <c r="B99" s="221"/>
      <c r="C99" s="222"/>
      <c r="D99" s="63"/>
      <c r="E99" s="63"/>
      <c r="F99" s="63"/>
      <c r="G99" s="63"/>
      <c r="H99" s="63"/>
      <c r="I99" s="63"/>
      <c r="J99" s="63"/>
      <c r="K99" s="63"/>
      <c r="L99" s="63"/>
      <c r="M99" s="63"/>
      <c r="N99" s="63"/>
      <c r="O99" s="63"/>
      <c r="P99" s="63"/>
      <c r="Q99" s="63"/>
      <c r="R99" s="63"/>
      <c r="S99" s="63"/>
      <c r="T99" s="63"/>
      <c r="U99" s="63"/>
      <c r="V99" s="63"/>
      <c r="W99" s="63"/>
      <c r="X99" s="63"/>
      <c r="Y99" s="63"/>
    </row>
    <row r="100" customFormat="false" ht="12.75" hidden="false" customHeight="true" outlineLevel="0" collapsed="false">
      <c r="A100" s="214"/>
      <c r="B100" s="261" t="s">
        <v>109</v>
      </c>
      <c r="C100" s="261"/>
      <c r="D100" s="262"/>
      <c r="E100" s="262"/>
      <c r="F100" s="263" t="s">
        <v>164</v>
      </c>
      <c r="G100" s="263"/>
      <c r="H100" s="263"/>
      <c r="I100" s="263"/>
      <c r="J100" s="264" t="s">
        <v>165</v>
      </c>
      <c r="K100" s="264"/>
      <c r="L100" s="264"/>
      <c r="M100" s="264"/>
      <c r="N100" s="264" t="s">
        <v>166</v>
      </c>
      <c r="O100" s="264"/>
      <c r="P100" s="264"/>
      <c r="Q100" s="264"/>
      <c r="R100" s="264" t="s">
        <v>167</v>
      </c>
      <c r="S100" s="264"/>
      <c r="T100" s="264"/>
      <c r="U100" s="264"/>
      <c r="V100" s="264" t="s">
        <v>168</v>
      </c>
      <c r="W100" s="264"/>
      <c r="X100" s="264"/>
      <c r="Y100" s="264"/>
    </row>
    <row r="101" customFormat="false" ht="13.8" hidden="false" customHeight="false" outlineLevel="0" collapsed="false">
      <c r="A101" s="214"/>
      <c r="B101" s="265" t="s">
        <v>39</v>
      </c>
      <c r="C101" s="266" t="s">
        <v>40</v>
      </c>
      <c r="D101" s="265" t="s">
        <v>110</v>
      </c>
      <c r="E101" s="106"/>
      <c r="F101" s="105" t="s">
        <v>42</v>
      </c>
      <c r="G101" s="105"/>
      <c r="H101" s="105"/>
      <c r="I101" s="267" t="s">
        <v>44</v>
      </c>
      <c r="J101" s="105" t="s">
        <v>42</v>
      </c>
      <c r="K101" s="105"/>
      <c r="L101" s="105"/>
      <c r="M101" s="267" t="s">
        <v>44</v>
      </c>
      <c r="N101" s="105" t="s">
        <v>42</v>
      </c>
      <c r="O101" s="105"/>
      <c r="P101" s="105"/>
      <c r="Q101" s="267" t="s">
        <v>44</v>
      </c>
      <c r="R101" s="105" t="s">
        <v>42</v>
      </c>
      <c r="S101" s="105"/>
      <c r="T101" s="105"/>
      <c r="U101" s="267" t="s">
        <v>44</v>
      </c>
      <c r="V101" s="105" t="s">
        <v>42</v>
      </c>
      <c r="W101" s="105"/>
      <c r="X101" s="105"/>
      <c r="Y101" s="267" t="s">
        <v>44</v>
      </c>
    </row>
    <row r="102" customFormat="false" ht="24.05" hidden="false" customHeight="false" outlineLevel="0" collapsed="false">
      <c r="A102" s="214" t="str">
        <f aca="false">Interview!A147</f>
        <v>V-AA-A-1-1</v>
      </c>
      <c r="B102" s="268" t="str">
        <f aca="false">VLOOKUP(A102,'imp-questions'!A:H,4,FALSE())</f>
        <v>Утверждение архитектуры</v>
      </c>
      <c r="C102" s="269" t="n">
        <f aca="false">VLOOKUP(A102,'imp-questions'!A:H,5,FALSE())</f>
        <v>1</v>
      </c>
      <c r="D102" s="217" t="str">
        <f aca="false">VLOOKUP(A102,'imp-questions'!A:H,6,FALSE())</f>
        <v>Рассматриваете ли вы архитектуру приложения для достижения ключевых целей безопасности от случая к случаю?</v>
      </c>
      <c r="E102" s="109" t="str">
        <f aca="false">CHAR(65+VLOOKUP(A102,'imp-questions'!A:H,8,FALSE()))</f>
        <v>A</v>
      </c>
      <c r="F102" s="87" t="str">
        <f aca="false">IF(ISBLANK(Interview!F147),"",Interview!F147)</f>
        <v/>
      </c>
      <c r="G102" s="45" t="n">
        <f aca="true" t="array" ref="G102:G102">IFERROR(VLOOKUP(INDIRECT("RC[-1]",0),INDIRECT("Ans"&amp;INDIRECT("RC[-2]",0)&amp;"TBL"),2,FALSE()),0)</f>
        <v>0</v>
      </c>
      <c r="H102" s="224" t="n">
        <f aca="false">IFERROR(AVERAGE(G102,G106),0)</f>
        <v>0</v>
      </c>
      <c r="I102" s="270" t="n">
        <f aca="false">SUM(H102:H104)</f>
        <v>0</v>
      </c>
      <c r="J102" s="219" t="str">
        <f aca="false">F102</f>
        <v/>
      </c>
      <c r="K102" s="45" t="n">
        <f aca="true" t="array" ref="K102:K102">IFERROR(VLOOKUP(INDIRECT("RC[-1]",0),INDIRECT("Ans"&amp;INDIRECT("RC[-6]",0)&amp;"TBL"),2,FALSE()),0)</f>
        <v>0</v>
      </c>
      <c r="L102" s="224" t="n">
        <f aca="false">IFERROR(AVERAGE(K102,K106),0)</f>
        <v>0</v>
      </c>
      <c r="M102" s="270" t="n">
        <f aca="false">SUM(L102:L104)</f>
        <v>0</v>
      </c>
      <c r="N102" s="219" t="str">
        <f aca="false">J102</f>
        <v/>
      </c>
      <c r="O102" s="45" t="n">
        <f aca="true" t="array" ref="O102:O102">IFERROR(VLOOKUP(INDIRECT("RC[-1]",0),INDIRECT("Ans"&amp;INDIRECT("RC[-10]",0)&amp;"TBL"),2,FALSE()),0)</f>
        <v>0</v>
      </c>
      <c r="P102" s="224" t="n">
        <f aca="false">IFERROR(AVERAGE(O102,O106),0)</f>
        <v>0</v>
      </c>
      <c r="Q102" s="270" t="n">
        <f aca="false">SUM(P102:P104)</f>
        <v>0</v>
      </c>
      <c r="R102" s="219" t="str">
        <f aca="false">N102</f>
        <v/>
      </c>
      <c r="S102" s="45" t="n">
        <f aca="true" t="array" ref="S102:S102">IFERROR(VLOOKUP(INDIRECT("RC[-1]",0),INDIRECT("Ans"&amp;INDIRECT("RC[-14]",0)&amp;"TBL"),2,FALSE()),0)</f>
        <v>0</v>
      </c>
      <c r="T102" s="224" t="n">
        <f aca="false">IFERROR(AVERAGE(S102,S106),0)</f>
        <v>0</v>
      </c>
      <c r="U102" s="270" t="n">
        <f aca="false">SUM(T102:T104)</f>
        <v>0</v>
      </c>
      <c r="V102" s="219" t="str">
        <f aca="false">R102</f>
        <v/>
      </c>
      <c r="W102" s="45" t="n">
        <f aca="true" t="array" ref="W102:W102">IFERROR(VLOOKUP(INDIRECT("RC[-1]",0),INDIRECT("Ans"&amp;INDIRECT("RC[-18]",0)&amp;"TBL"),2,FALSE()),0)</f>
        <v>0</v>
      </c>
      <c r="X102" s="224" t="n">
        <f aca="false">IFERROR(AVERAGE(W102,W106),0)</f>
        <v>0</v>
      </c>
      <c r="Y102" s="270" t="n">
        <f aca="false">SUM(X102:X104)</f>
        <v>0</v>
      </c>
    </row>
    <row r="103" customFormat="false" ht="24.05" hidden="false" customHeight="false" outlineLevel="0" collapsed="false">
      <c r="A103" s="214" t="str">
        <f aca="false">Interview!A149</f>
        <v>V-AA-A-2-1</v>
      </c>
      <c r="B103" s="268"/>
      <c r="C103" s="269" t="n">
        <f aca="false">VLOOKUP(A103,'imp-questions'!A:H,5,FALSE())</f>
        <v>2</v>
      </c>
      <c r="D103" s="217" t="str">
        <f aca="false">VLOOKUP(A103,'imp-questions'!A:H,6,FALSE())</f>
        <v>Регулярно ли вы анализируете механизмы безопасности вашей архитектуры?</v>
      </c>
      <c r="E103" s="109" t="str">
        <f aca="false">CHAR(65+VLOOKUP(A103,'imp-questions'!A:H,8,FALSE()))</f>
        <v>A</v>
      </c>
      <c r="F103" s="87" t="str">
        <f aca="false">IF(ISBLANK(Interview!F149),"",Interview!F149)</f>
        <v/>
      </c>
      <c r="G103" s="45" t="n">
        <f aca="true" t="array" ref="G103:G103">IFERROR(VLOOKUP(INDIRECT("RC[-1]",0),INDIRECT("Ans"&amp;INDIRECT("RC[-2]",0)&amp;"TBL"),2,FALSE()),0)</f>
        <v>0</v>
      </c>
      <c r="H103" s="224" t="n">
        <f aca="false">IFERROR(AVERAGE(G103,G107),0)</f>
        <v>0</v>
      </c>
      <c r="I103" s="270"/>
      <c r="J103" s="219" t="str">
        <f aca="false">F103</f>
        <v/>
      </c>
      <c r="K103" s="45" t="n">
        <f aca="true" t="array" ref="K103:K103">IFERROR(VLOOKUP(INDIRECT("RC[-1]",0),INDIRECT("Ans"&amp;INDIRECT("RC[-6]",0)&amp;"TBL"),2,FALSE()),0)</f>
        <v>0</v>
      </c>
      <c r="L103" s="224" t="n">
        <f aca="false">IFERROR(AVERAGE(K103,K107),0)</f>
        <v>0</v>
      </c>
      <c r="M103" s="270"/>
      <c r="N103" s="219" t="str">
        <f aca="false">J103</f>
        <v/>
      </c>
      <c r="O103" s="45" t="n">
        <f aca="true" t="array" ref="O103:O103">IFERROR(VLOOKUP(INDIRECT("RC[-1]",0),INDIRECT("Ans"&amp;INDIRECT("RC[-10]",0)&amp;"TBL"),2,FALSE()),0)</f>
        <v>0</v>
      </c>
      <c r="P103" s="224" t="n">
        <f aca="false">IFERROR(AVERAGE(O103,O107),0)</f>
        <v>0</v>
      </c>
      <c r="Q103" s="270"/>
      <c r="R103" s="219" t="str">
        <f aca="false">N103</f>
        <v/>
      </c>
      <c r="S103" s="45" t="n">
        <f aca="true" t="array" ref="S103:S103">IFERROR(VLOOKUP(INDIRECT("RC[-1]",0),INDIRECT("Ans"&amp;INDIRECT("RC[-14]",0)&amp;"TBL"),2,FALSE()),0)</f>
        <v>0</v>
      </c>
      <c r="T103" s="224" t="n">
        <f aca="false">IFERROR(AVERAGE(S103,S107),0)</f>
        <v>0</v>
      </c>
      <c r="U103" s="270"/>
      <c r="V103" s="219" t="str">
        <f aca="false">R103</f>
        <v/>
      </c>
      <c r="W103" s="45" t="n">
        <f aca="true" t="array" ref="W103:W103">IFERROR(VLOOKUP(INDIRECT("RC[-1]",0),INDIRECT("Ans"&amp;INDIRECT("RC[-18]",0)&amp;"TBL"),2,FALSE()),0)</f>
        <v>0</v>
      </c>
      <c r="X103" s="224" t="n">
        <f aca="false">IFERROR(AVERAGE(W103,W107),0)</f>
        <v>0</v>
      </c>
      <c r="Y103" s="270"/>
    </row>
    <row r="104" customFormat="false" ht="12.75" hidden="false" customHeight="false" outlineLevel="0" collapsed="false">
      <c r="A104" s="214" t="str">
        <f aca="false">Interview!A151</f>
        <v>V-AA-A-3-1</v>
      </c>
      <c r="B104" s="268"/>
      <c r="C104" s="269" t="n">
        <f aca="false">VLOOKUP(A104,'imp-questions'!A:H,5,FALSE())</f>
        <v>3</v>
      </c>
      <c r="D104" s="220" t="str">
        <f aca="false">VLOOKUP(A104,'imp-questions'!A:H,6,FALSE())</f>
        <v>Проводите ли вы регулярный анализ угроз для вашей архитектуры?</v>
      </c>
      <c r="E104" s="109" t="str">
        <f aca="false">CHAR(65+VLOOKUP(A104,'imp-questions'!A:H,8,FALSE()))</f>
        <v>A</v>
      </c>
      <c r="F104" s="87" t="str">
        <f aca="false">IF(ISBLANK(Interview!F151),"",Interview!F151)</f>
        <v/>
      </c>
      <c r="G104" s="45" t="n">
        <f aca="true" t="array" ref="G104:G104">IFERROR(VLOOKUP(INDIRECT("RC[-1]",0),INDIRECT("Ans"&amp;INDIRECT("RC[-2]",0)&amp;"TBL"),2,FALSE()),0)</f>
        <v>0</v>
      </c>
      <c r="H104" s="224" t="n">
        <f aca="false">IFERROR(AVERAGE(G104,G108),0)</f>
        <v>0</v>
      </c>
      <c r="I104" s="270"/>
      <c r="J104" s="219" t="str">
        <f aca="false">F104</f>
        <v/>
      </c>
      <c r="K104" s="45" t="n">
        <f aca="true" t="array" ref="K104:K104">IFERROR(VLOOKUP(INDIRECT("RC[-1]",0),INDIRECT("Ans"&amp;INDIRECT("RC[-6]",0)&amp;"TBL"),2,FALSE()),0)</f>
        <v>0</v>
      </c>
      <c r="L104" s="224" t="n">
        <f aca="false">IFERROR(AVERAGE(K104,K108),0)</f>
        <v>0</v>
      </c>
      <c r="M104" s="270"/>
      <c r="N104" s="219" t="str">
        <f aca="false">J104</f>
        <v/>
      </c>
      <c r="O104" s="45" t="n">
        <f aca="true" t="array" ref="O104:O104">IFERROR(VLOOKUP(INDIRECT("RC[-1]",0),INDIRECT("Ans"&amp;INDIRECT("RC[-10]",0)&amp;"TBL"),2,FALSE()),0)</f>
        <v>0</v>
      </c>
      <c r="P104" s="224" t="n">
        <f aca="false">IFERROR(AVERAGE(O104,O108),0)</f>
        <v>0</v>
      </c>
      <c r="Q104" s="270"/>
      <c r="R104" s="219" t="str">
        <f aca="false">N104</f>
        <v/>
      </c>
      <c r="S104" s="45" t="n">
        <f aca="true" t="array" ref="S104:S104">IFERROR(VLOOKUP(INDIRECT("RC[-1]",0),INDIRECT("Ans"&amp;INDIRECT("RC[-14]",0)&amp;"TBL"),2,FALSE()),0)</f>
        <v>0</v>
      </c>
      <c r="T104" s="224" t="n">
        <f aca="false">IFERROR(AVERAGE(S104,S108),0)</f>
        <v>0</v>
      </c>
      <c r="U104" s="270"/>
      <c r="V104" s="219" t="str">
        <f aca="false">R104</f>
        <v/>
      </c>
      <c r="W104" s="45" t="n">
        <f aca="true" t="array" ref="W104:W104">IFERROR(VLOOKUP(INDIRECT("RC[-1]",0),INDIRECT("Ans"&amp;INDIRECT("RC[-18]",0)&amp;"TBL"),2,FALSE()),0)</f>
        <v>0</v>
      </c>
      <c r="X104" s="224" t="n">
        <f aca="false">IFERROR(AVERAGE(W104,W108),0)</f>
        <v>0</v>
      </c>
      <c r="Y104" s="270"/>
    </row>
    <row r="105" customFormat="false" ht="12.75" hidden="false" customHeight="true" outlineLevel="0" collapsed="false">
      <c r="A105" s="214"/>
      <c r="B105" s="221"/>
      <c r="C105" s="222"/>
      <c r="D105" s="115"/>
      <c r="E105" s="115"/>
      <c r="F105" s="115"/>
      <c r="G105" s="115"/>
      <c r="H105" s="115"/>
      <c r="I105" s="270"/>
      <c r="J105" s="115"/>
      <c r="K105" s="115"/>
      <c r="L105" s="115"/>
      <c r="M105" s="270"/>
      <c r="N105" s="115"/>
      <c r="O105" s="115"/>
      <c r="P105" s="115"/>
      <c r="Q105" s="270"/>
      <c r="R105" s="115"/>
      <c r="S105" s="115"/>
      <c r="T105" s="115"/>
      <c r="U105" s="270"/>
      <c r="V105" s="115"/>
      <c r="W105" s="115"/>
      <c r="X105" s="115"/>
      <c r="Y105" s="270"/>
    </row>
    <row r="106" customFormat="false" ht="27.75" hidden="false" customHeight="true" outlineLevel="0" collapsed="false">
      <c r="A106" s="214" t="str">
        <f aca="false">Interview!A154</f>
        <v>V-AA-B-1-1</v>
      </c>
      <c r="B106" s="268" t="str">
        <f aca="false">VLOOKUP(A106,'imp-questions'!A:H,4,FALSE())</f>
        <v>Снижение дефектов  архитектуры</v>
      </c>
      <c r="C106" s="269" t="n">
        <f aca="false">VLOOKUP(A106,'imp-questions'!A:H,5,FALSE())</f>
        <v>1</v>
      </c>
      <c r="D106" s="217" t="str">
        <f aca="false">VLOOKUP(A106,'imp-questions'!A:H,6,FALSE())</f>
        <v>Рассматриваете ли вы архитектуру приложения для устранения типичных угроз от случая к случаю?</v>
      </c>
      <c r="E106" s="109" t="str">
        <f aca="false">CHAR(65+VLOOKUP(A106,'imp-questions'!A:H,8,FALSE()))</f>
        <v>A</v>
      </c>
      <c r="F106" s="271" t="str">
        <f aca="false">IF(ISBLANK(Interview!F154),"",Interview!F154)</f>
        <v/>
      </c>
      <c r="G106" s="45" t="n">
        <f aca="true" t="array" ref="G106:G106">IFERROR(VLOOKUP(INDIRECT("RC[-1]",0),INDIRECT("Ans"&amp;INDIRECT("RC[-2]",0)&amp;"TBL"),2,FALSE()),0)</f>
        <v>0</v>
      </c>
      <c r="H106" s="272"/>
      <c r="I106" s="270"/>
      <c r="J106" s="219" t="str">
        <f aca="false">F106</f>
        <v/>
      </c>
      <c r="K106" s="45" t="n">
        <f aca="true" t="array" ref="K106:K106">IFERROR(VLOOKUP(INDIRECT("RC[-1]",0),INDIRECT("Ans"&amp;INDIRECT("RC[-6]",0)&amp;"TBL"),2,FALSE()),0)</f>
        <v>0</v>
      </c>
      <c r="L106" s="272"/>
      <c r="M106" s="270"/>
      <c r="N106" s="219" t="str">
        <f aca="false">J106</f>
        <v/>
      </c>
      <c r="O106" s="45" t="n">
        <f aca="true" t="array" ref="O106:O106">IFERROR(VLOOKUP(INDIRECT("RC[-1]",0),INDIRECT("Ans"&amp;INDIRECT("RC[-10]",0)&amp;"TBL"),2,FALSE()),0)</f>
        <v>0</v>
      </c>
      <c r="P106" s="272"/>
      <c r="Q106" s="270"/>
      <c r="R106" s="219" t="str">
        <f aca="false">N106</f>
        <v/>
      </c>
      <c r="S106" s="45" t="n">
        <f aca="true" t="array" ref="S106:S106">IFERROR(VLOOKUP(INDIRECT("RC[-1]",0),INDIRECT("Ans"&amp;INDIRECT("RC[-14]",0)&amp;"TBL"),2,FALSE()),0)</f>
        <v>0</v>
      </c>
      <c r="T106" s="272"/>
      <c r="U106" s="270"/>
      <c r="V106" s="219" t="str">
        <f aca="false">R106</f>
        <v/>
      </c>
      <c r="W106" s="45" t="n">
        <f aca="true" t="array" ref="W106:W106">IFERROR(VLOOKUP(INDIRECT("RC[-1]",0),INDIRECT("Ans"&amp;INDIRECT("RC[-18]",0)&amp;"TBL"),2,FALSE()),0)</f>
        <v>0</v>
      </c>
      <c r="X106" s="272"/>
      <c r="Y106" s="270"/>
    </row>
    <row r="107" customFormat="false" ht="12.75" hidden="false" customHeight="true" outlineLevel="0" collapsed="false">
      <c r="A107" s="214" t="str">
        <f aca="false">Interview!A156</f>
        <v>V-AA-B-2-1</v>
      </c>
      <c r="B107" s="268"/>
      <c r="C107" s="269" t="n">
        <f aca="false">VLOOKUP(A107,'imp-questions'!A:H,5,FALSE())</f>
        <v>2</v>
      </c>
      <c r="D107" s="217" t="str">
        <f aca="false">VLOOKUP(A107,'imp-questions'!A:H,6,FALSE())</f>
        <v>Регулярно ли вы оцениваете угрозы для своей архитектуры?</v>
      </c>
      <c r="E107" s="109" t="str">
        <f aca="false">CHAR(65+VLOOKUP(A107,'imp-questions'!A:H,8,FALSE()))</f>
        <v>A</v>
      </c>
      <c r="F107" s="273" t="str">
        <f aca="false">IF(ISBLANK(Interview!F156),"",Interview!F156)</f>
        <v/>
      </c>
      <c r="G107" s="45" t="n">
        <f aca="true" t="array" ref="G107:G107">IFERROR(VLOOKUP(INDIRECT("RC[-1]",0),INDIRECT("Ans"&amp;INDIRECT("RC[-2]",0)&amp;"TBL"),2,FALSE()),0)</f>
        <v>0</v>
      </c>
      <c r="H107" s="272"/>
      <c r="I107" s="270"/>
      <c r="J107" s="219" t="str">
        <f aca="false">F107</f>
        <v/>
      </c>
      <c r="K107" s="45" t="n">
        <f aca="true" t="array" ref="K107:K107">IFERROR(VLOOKUP(INDIRECT("RC[-1]",0),INDIRECT("Ans"&amp;INDIRECT("RC[-6]",0)&amp;"TBL"),2,FALSE()),0)</f>
        <v>0</v>
      </c>
      <c r="L107" s="272"/>
      <c r="M107" s="270"/>
      <c r="N107" s="219" t="str">
        <f aca="false">J107</f>
        <v/>
      </c>
      <c r="O107" s="45" t="n">
        <f aca="true" t="array" ref="O107:O107">IFERROR(VLOOKUP(INDIRECT("RC[-1]",0),INDIRECT("Ans"&amp;INDIRECT("RC[-10]",0)&amp;"TBL"),2,FALSE()),0)</f>
        <v>0</v>
      </c>
      <c r="P107" s="272"/>
      <c r="Q107" s="270"/>
      <c r="R107" s="219" t="str">
        <f aca="false">N107</f>
        <v/>
      </c>
      <c r="S107" s="45" t="n">
        <f aca="true" t="array" ref="S107:S107">IFERROR(VLOOKUP(INDIRECT("RC[-1]",0),INDIRECT("Ans"&amp;INDIRECT("RC[-14]",0)&amp;"TBL"),2,FALSE()),0)</f>
        <v>0</v>
      </c>
      <c r="T107" s="272"/>
      <c r="U107" s="270"/>
      <c r="V107" s="219" t="str">
        <f aca="false">R107</f>
        <v/>
      </c>
      <c r="W107" s="45" t="n">
        <f aca="true" t="array" ref="W107:W107">IFERROR(VLOOKUP(INDIRECT("RC[-1]",0),INDIRECT("Ans"&amp;INDIRECT("RC[-18]",0)&amp;"TBL"),2,FALSE()),0)</f>
        <v>0</v>
      </c>
      <c r="X107" s="272"/>
      <c r="Y107" s="270"/>
    </row>
    <row r="108" customFormat="false" ht="27.75" hidden="false" customHeight="true" outlineLevel="0" collapsed="false">
      <c r="A108" s="214" t="str">
        <f aca="false">Interview!A158</f>
        <v>V-AA-B-3-1</v>
      </c>
      <c r="B108" s="268"/>
      <c r="C108" s="269" t="n">
        <f aca="false">VLOOKUP(A108,'imp-questions'!A:H,5,FALSE())</f>
        <v>3</v>
      </c>
      <c r="D108" s="220" t="str">
        <f aca="false">VLOOKUP(A108,'imp-questions'!A:H,6,FALSE())</f>
        <v>Регулярно ли вы обновляете свои эталонные архитектуры на основе результатов рассмотрения архитектуры?</v>
      </c>
      <c r="E108" s="109" t="str">
        <f aca="false">CHAR(65+VLOOKUP(A108,'imp-questions'!A:H,8,FALSE()))</f>
        <v>A</v>
      </c>
      <c r="F108" s="273" t="str">
        <f aca="false">IF(ISBLANK(Interview!F158),"",Interview!F158)</f>
        <v/>
      </c>
      <c r="G108" s="45" t="n">
        <f aca="true" t="array" ref="G108:G108">IFERROR(VLOOKUP(INDIRECT("RC[-1]",0),INDIRECT("Ans"&amp;INDIRECT("RC[-2]",0)&amp;"TBL"),2,FALSE()),0)</f>
        <v>0</v>
      </c>
      <c r="H108" s="272"/>
      <c r="I108" s="270"/>
      <c r="J108" s="219" t="str">
        <f aca="false">F108</f>
        <v/>
      </c>
      <c r="K108" s="45" t="n">
        <f aca="true" t="array" ref="K108:K108">IFERROR(VLOOKUP(INDIRECT("RC[-1]",0),INDIRECT("Ans"&amp;INDIRECT("RC[-6]",0)&amp;"TBL"),2,FALSE()),0)</f>
        <v>0</v>
      </c>
      <c r="L108" s="272"/>
      <c r="M108" s="270"/>
      <c r="N108" s="219" t="str">
        <f aca="false">J108</f>
        <v/>
      </c>
      <c r="O108" s="45" t="n">
        <f aca="true" t="array" ref="O108:O108">IFERROR(VLOOKUP(INDIRECT("RC[-1]",0),INDIRECT("Ans"&amp;INDIRECT("RC[-10]",0)&amp;"TBL"),2,FALSE()),0)</f>
        <v>0</v>
      </c>
      <c r="P108" s="272"/>
      <c r="Q108" s="270"/>
      <c r="R108" s="219" t="str">
        <f aca="false">N108</f>
        <v/>
      </c>
      <c r="S108" s="45" t="n">
        <f aca="true" t="array" ref="S108:S108">IFERROR(VLOOKUP(INDIRECT("RC[-1]",0),INDIRECT("Ans"&amp;INDIRECT("RC[-14]",0)&amp;"TBL"),2,FALSE()),0)</f>
        <v>0</v>
      </c>
      <c r="T108" s="272"/>
      <c r="U108" s="270"/>
      <c r="V108" s="219" t="str">
        <f aca="false">R108</f>
        <v/>
      </c>
      <c r="W108" s="45" t="n">
        <f aca="true" t="array" ref="W108:W108">IFERROR(VLOOKUP(INDIRECT("RC[-1]",0),INDIRECT("Ans"&amp;INDIRECT("RC[-18]",0)&amp;"TBL"),2,FALSE()),0)</f>
        <v>0</v>
      </c>
      <c r="X108" s="272"/>
      <c r="Y108" s="270"/>
    </row>
    <row r="109" customFormat="false" ht="12.75" hidden="false" customHeight="true" outlineLevel="0" collapsed="false">
      <c r="A109" s="214"/>
      <c r="B109" s="221"/>
      <c r="C109" s="222"/>
      <c r="D109" s="115"/>
      <c r="E109" s="115"/>
      <c r="F109" s="115"/>
      <c r="G109" s="115"/>
      <c r="H109" s="115"/>
      <c r="I109" s="115"/>
      <c r="J109" s="115"/>
      <c r="K109" s="115"/>
      <c r="L109" s="115"/>
      <c r="M109" s="63"/>
      <c r="N109" s="115"/>
      <c r="O109" s="115"/>
      <c r="P109" s="115"/>
      <c r="Q109" s="63"/>
      <c r="R109" s="115"/>
      <c r="S109" s="115"/>
      <c r="T109" s="115"/>
      <c r="U109" s="63"/>
      <c r="V109" s="115"/>
      <c r="W109" s="115"/>
      <c r="X109" s="115"/>
      <c r="Y109" s="63"/>
    </row>
    <row r="110" customFormat="false" ht="13.5" hidden="false" customHeight="false" outlineLevel="0" collapsed="false">
      <c r="A110" s="214"/>
      <c r="B110" s="265" t="s">
        <v>39</v>
      </c>
      <c r="C110" s="266" t="s">
        <v>40</v>
      </c>
      <c r="D110" s="274" t="s">
        <v>117</v>
      </c>
      <c r="E110" s="121"/>
      <c r="F110" s="120" t="s">
        <v>42</v>
      </c>
      <c r="G110" s="120"/>
      <c r="H110" s="120"/>
      <c r="I110" s="267" t="s">
        <v>44</v>
      </c>
      <c r="J110" s="120" t="s">
        <v>42</v>
      </c>
      <c r="K110" s="120"/>
      <c r="L110" s="120"/>
      <c r="M110" s="267" t="s">
        <v>44</v>
      </c>
      <c r="N110" s="120" t="s">
        <v>42</v>
      </c>
      <c r="O110" s="120"/>
      <c r="P110" s="120"/>
      <c r="Q110" s="267" t="s">
        <v>44</v>
      </c>
      <c r="R110" s="120" t="s">
        <v>42</v>
      </c>
      <c r="S110" s="120"/>
      <c r="T110" s="120"/>
      <c r="U110" s="267" t="s">
        <v>44</v>
      </c>
      <c r="V110" s="120" t="s">
        <v>42</v>
      </c>
      <c r="W110" s="120"/>
      <c r="X110" s="120"/>
      <c r="Y110" s="267" t="s">
        <v>44</v>
      </c>
    </row>
    <row r="111" customFormat="false" ht="27.75" hidden="false" customHeight="true" outlineLevel="0" collapsed="false">
      <c r="A111" s="214" t="str">
        <f aca="false">Interview!A161</f>
        <v>V-RT-A-1-1</v>
      </c>
      <c r="B111" s="268" t="str">
        <f aca="false">VLOOKUP(A111,'imp-questions'!A:H,4,FALSE())</f>
        <v>Оценка мер защиты</v>
      </c>
      <c r="C111" s="269" t="n">
        <f aca="false">VLOOKUP(A111,'imp-questions'!A:H,5,FALSE())</f>
        <v>1</v>
      </c>
      <c r="D111" s="217" t="str">
        <f aca="false">VLOOKUP(A111,'imp-questions'!A:H,6,FALSE())</f>
        <v>Тестируете ли вы приложения на предмет правильного функционирования стандартных мер защиты?</v>
      </c>
      <c r="E111" s="43" t="str">
        <f aca="false">CHAR(65+VLOOKUP(A111,'imp-questions'!A:H,8,FALSE()))</f>
        <v>B</v>
      </c>
      <c r="F111" s="87" t="str">
        <f aca="false">IF(ISBLANK(Interview!F161),"",Interview!F161)</f>
        <v/>
      </c>
      <c r="G111" s="45" t="n">
        <f aca="true" t="array" ref="G111:G111">IFERROR(VLOOKUP(INDIRECT("RC[-1]",0),INDIRECT("Ans"&amp;INDIRECT("RC[-2]",0)&amp;"TBL"),2,FALSE()),0)</f>
        <v>0</v>
      </c>
      <c r="H111" s="224" t="n">
        <f aca="false">IFERROR(AVERAGE(G111,G115),0)</f>
        <v>0</v>
      </c>
      <c r="I111" s="270" t="n">
        <f aca="false">SUM(H111:H113)</f>
        <v>0</v>
      </c>
      <c r="J111" s="219" t="str">
        <f aca="false">F111</f>
        <v/>
      </c>
      <c r="K111" s="45" t="n">
        <f aca="true" t="array" ref="K111:K111">IFERROR(VLOOKUP(INDIRECT("RC[-1]",0),INDIRECT("Ans"&amp;INDIRECT("RC[-6]",0)&amp;"TBL"),2,FALSE()),0)</f>
        <v>0</v>
      </c>
      <c r="L111" s="224" t="n">
        <f aca="false">IFERROR(AVERAGE(K111,K115),0)</f>
        <v>0</v>
      </c>
      <c r="M111" s="270" t="n">
        <f aca="false">SUM(L111:L113)</f>
        <v>0</v>
      </c>
      <c r="N111" s="219" t="str">
        <f aca="false">J111</f>
        <v/>
      </c>
      <c r="O111" s="45" t="n">
        <f aca="true" t="array" ref="O111:O111">IFERROR(VLOOKUP(INDIRECT("RC[-1]",0),INDIRECT("Ans"&amp;INDIRECT("RC[-10]",0)&amp;"TBL"),2,FALSE()),0)</f>
        <v>0</v>
      </c>
      <c r="P111" s="224" t="n">
        <f aca="false">IFERROR(AVERAGE(O111,O115),0)</f>
        <v>0</v>
      </c>
      <c r="Q111" s="270" t="n">
        <f aca="false">SUM(P111:P113)</f>
        <v>0</v>
      </c>
      <c r="R111" s="219" t="str">
        <f aca="false">N111</f>
        <v/>
      </c>
      <c r="S111" s="45" t="n">
        <f aca="true" t="array" ref="S111:S111">IFERROR(VLOOKUP(INDIRECT("RC[-1]",0),INDIRECT("Ans"&amp;INDIRECT("RC[-14]",0)&amp;"TBL"),2,FALSE()),0)</f>
        <v>0</v>
      </c>
      <c r="T111" s="224" t="n">
        <f aca="false">IFERROR(AVERAGE(S111,S115),0)</f>
        <v>0</v>
      </c>
      <c r="U111" s="270" t="n">
        <f aca="false">SUM(T111:T113)</f>
        <v>0</v>
      </c>
      <c r="V111" s="219" t="str">
        <f aca="false">R111</f>
        <v/>
      </c>
      <c r="W111" s="45" t="n">
        <f aca="true" t="array" ref="W111:W111">IFERROR(VLOOKUP(INDIRECT("RC[-1]",0),INDIRECT("Ans"&amp;INDIRECT("RC[-18]",0)&amp;"TBL"),2,FALSE()),0)</f>
        <v>0</v>
      </c>
      <c r="X111" s="224" t="n">
        <f aca="false">IFERROR(AVERAGE(W111,W115),0)</f>
        <v>0</v>
      </c>
      <c r="Y111" s="270" t="n">
        <f aca="false">SUM(X111:X113)</f>
        <v>0</v>
      </c>
    </row>
    <row r="112" customFormat="false" ht="27.75" hidden="false" customHeight="true" outlineLevel="0" collapsed="false">
      <c r="A112" s="214" t="str">
        <f aca="false">Interview!A163</f>
        <v>V-RT-A-2-1</v>
      </c>
      <c r="B112" s="268"/>
      <c r="C112" s="269" t="n">
        <f aca="false">VLOOKUP(A112,'imp-questions'!A:H,5,FALSE())</f>
        <v>2</v>
      </c>
      <c r="D112" s="217" t="str">
        <f aca="false">VLOOKUP(A112,'imp-questions'!A:H,6,FALSE())</f>
        <v>Вы единообразно создаёте и исполняете сценарии тестирования для подтверждения работоспособности требований безопасности?</v>
      </c>
      <c r="E112" s="43" t="str">
        <f aca="false">CHAR(65+VLOOKUP(A112,'imp-questions'!A:H,8,FALSE()))</f>
        <v>B</v>
      </c>
      <c r="F112" s="92" t="str">
        <f aca="false">IF(ISBLANK(Interview!F163),"",Interview!F163)</f>
        <v/>
      </c>
      <c r="G112" s="45" t="n">
        <f aca="true" t="array" ref="G112:G112">IFERROR(VLOOKUP(INDIRECT("RC[-1]",0),INDIRECT("Ans"&amp;INDIRECT("RC[-2]",0)&amp;"TBL"),2,FALSE()),0)</f>
        <v>0</v>
      </c>
      <c r="H112" s="224" t="n">
        <f aca="false">IFERROR(AVERAGE(G112,G116),0)</f>
        <v>0</v>
      </c>
      <c r="I112" s="270"/>
      <c r="J112" s="219" t="str">
        <f aca="false">F112</f>
        <v/>
      </c>
      <c r="K112" s="45" t="n">
        <f aca="true" t="array" ref="K112:K112">IFERROR(VLOOKUP(INDIRECT("RC[-1]",0),INDIRECT("Ans"&amp;INDIRECT("RC[-6]",0)&amp;"TBL"),2,FALSE()),0)</f>
        <v>0</v>
      </c>
      <c r="L112" s="224" t="n">
        <f aca="false">IFERROR(AVERAGE(K112,K116),0)</f>
        <v>0</v>
      </c>
      <c r="M112" s="270"/>
      <c r="N112" s="219" t="str">
        <f aca="false">J112</f>
        <v/>
      </c>
      <c r="O112" s="45" t="n">
        <f aca="true" t="array" ref="O112:O112">IFERROR(VLOOKUP(INDIRECT("RC[-1]",0),INDIRECT("Ans"&amp;INDIRECT("RC[-10]",0)&amp;"TBL"),2,FALSE()),0)</f>
        <v>0</v>
      </c>
      <c r="P112" s="224" t="n">
        <f aca="false">IFERROR(AVERAGE(O112,O116),0)</f>
        <v>0</v>
      </c>
      <c r="Q112" s="270"/>
      <c r="R112" s="219" t="str">
        <f aca="false">N112</f>
        <v/>
      </c>
      <c r="S112" s="45" t="n">
        <f aca="true" t="array" ref="S112:S112">IFERROR(VLOOKUP(INDIRECT("RC[-1]",0),INDIRECT("Ans"&amp;INDIRECT("RC[-14]",0)&amp;"TBL"),2,FALSE()),0)</f>
        <v>0</v>
      </c>
      <c r="T112" s="224" t="n">
        <f aca="false">IFERROR(AVERAGE(S112,S116),0)</f>
        <v>0</v>
      </c>
      <c r="U112" s="270"/>
      <c r="V112" s="219" t="str">
        <f aca="false">R112</f>
        <v/>
      </c>
      <c r="W112" s="45" t="n">
        <f aca="true" t="array" ref="W112:W112">IFERROR(VLOOKUP(INDIRECT("RC[-1]",0),INDIRECT("Ans"&amp;INDIRECT("RC[-18]",0)&amp;"TBL"),2,FALSE()),0)</f>
        <v>0</v>
      </c>
      <c r="X112" s="224" t="n">
        <f aca="false">IFERROR(AVERAGE(W112,W116),0)</f>
        <v>0</v>
      </c>
      <c r="Y112" s="270"/>
    </row>
    <row r="113" customFormat="false" ht="24.05" hidden="false" customHeight="false" outlineLevel="0" collapsed="false">
      <c r="A113" s="214" t="str">
        <f aca="false">Interview!A165</f>
        <v>V-RT-A-3-1</v>
      </c>
      <c r="B113" s="268"/>
      <c r="C113" s="269" t="n">
        <f aca="false">VLOOKUP(A113,'imp-questions'!A:H,5,FALSE())</f>
        <v>3</v>
      </c>
      <c r="D113" s="220" t="str">
        <f aca="false">VLOOKUP(A113,'imp-questions'!A:H,6,FALSE())</f>
        <v>Проводите ли вы автоматическое тестирование приложений на предмет наличия устранённых ранее дефектов безопасности (регресс)?</v>
      </c>
      <c r="E113" s="43" t="str">
        <f aca="false">CHAR(65+VLOOKUP(A113,'imp-questions'!A:H,8,FALSE()))</f>
        <v>A</v>
      </c>
      <c r="F113" s="92" t="str">
        <f aca="false">IF(ISBLANK(Interview!F165),"",Interview!F165)</f>
        <v/>
      </c>
      <c r="G113" s="45" t="n">
        <f aca="true" t="array" ref="G113:G113">IFERROR(VLOOKUP(INDIRECT("RC[-1]",0),INDIRECT("Ans"&amp;INDIRECT("RC[-2]",0)&amp;"TBL"),2,FALSE()),0)</f>
        <v>0</v>
      </c>
      <c r="H113" s="224" t="n">
        <f aca="false">IFERROR(AVERAGE(G113,G117),0)</f>
        <v>0</v>
      </c>
      <c r="I113" s="270"/>
      <c r="J113" s="219" t="str">
        <f aca="false">F113</f>
        <v/>
      </c>
      <c r="K113" s="45" t="n">
        <f aca="true" t="array" ref="K113:K113">IFERROR(VLOOKUP(INDIRECT("RC[-1]",0),INDIRECT("Ans"&amp;INDIRECT("RC[-6]",0)&amp;"TBL"),2,FALSE()),0)</f>
        <v>0</v>
      </c>
      <c r="L113" s="224" t="n">
        <f aca="false">IFERROR(AVERAGE(K113,K117),0)</f>
        <v>0</v>
      </c>
      <c r="M113" s="270"/>
      <c r="N113" s="219" t="str">
        <f aca="false">J113</f>
        <v/>
      </c>
      <c r="O113" s="45" t="n">
        <f aca="true" t="array" ref="O113:O113">IFERROR(VLOOKUP(INDIRECT("RC[-1]",0),INDIRECT("Ans"&amp;INDIRECT("RC[-10]",0)&amp;"TBL"),2,FALSE()),0)</f>
        <v>0</v>
      </c>
      <c r="P113" s="224" t="n">
        <f aca="false">IFERROR(AVERAGE(O113,O117),0)</f>
        <v>0</v>
      </c>
      <c r="Q113" s="270"/>
      <c r="R113" s="219" t="str">
        <f aca="false">N113</f>
        <v/>
      </c>
      <c r="S113" s="45" t="n">
        <f aca="true" t="array" ref="S113:S113">IFERROR(VLOOKUP(INDIRECT("RC[-1]",0),INDIRECT("Ans"&amp;INDIRECT("RC[-14]",0)&amp;"TBL"),2,FALSE()),0)</f>
        <v>0</v>
      </c>
      <c r="T113" s="224" t="n">
        <f aca="false">IFERROR(AVERAGE(S113,S117),0)</f>
        <v>0</v>
      </c>
      <c r="U113" s="270"/>
      <c r="V113" s="219" t="str">
        <f aca="false">R113</f>
        <v/>
      </c>
      <c r="W113" s="45" t="n">
        <f aca="true" t="array" ref="W113:W113">IFERROR(VLOOKUP(INDIRECT("RC[-1]",0),INDIRECT("Ans"&amp;INDIRECT("RC[-18]",0)&amp;"TBL"),2,FALSE()),0)</f>
        <v>0</v>
      </c>
      <c r="X113" s="224" t="n">
        <f aca="false">IFERROR(AVERAGE(W113,W117),0)</f>
        <v>0</v>
      </c>
      <c r="Y113" s="270"/>
    </row>
    <row r="114" customFormat="false" ht="12.75" hidden="false" customHeight="true" outlineLevel="0" collapsed="false">
      <c r="A114" s="214"/>
      <c r="B114" s="221"/>
      <c r="C114" s="222"/>
      <c r="D114" s="63"/>
      <c r="E114" s="63"/>
      <c r="F114" s="63"/>
      <c r="G114" s="63"/>
      <c r="H114" s="63"/>
      <c r="I114" s="270"/>
      <c r="J114" s="63"/>
      <c r="K114" s="63"/>
      <c r="L114" s="63"/>
      <c r="M114" s="270"/>
      <c r="N114" s="63"/>
      <c r="O114" s="63"/>
      <c r="P114" s="63"/>
      <c r="Q114" s="270"/>
      <c r="R114" s="63"/>
      <c r="S114" s="63"/>
      <c r="T114" s="63"/>
      <c r="U114" s="270"/>
      <c r="V114" s="63"/>
      <c r="W114" s="63"/>
      <c r="X114" s="63"/>
      <c r="Y114" s="270"/>
    </row>
    <row r="115" customFormat="false" ht="24.05" hidden="false" customHeight="false" outlineLevel="0" collapsed="false">
      <c r="A115" s="214" t="str">
        <f aca="false">Interview!A168</f>
        <v>V-RT-B-1-1</v>
      </c>
      <c r="B115" s="268" t="str">
        <f aca="false">VLOOKUP(A115,'imp-questions'!A:H,4,FALSE())</f>
        <v>Тестирование бизнес-логики</v>
      </c>
      <c r="C115" s="269" t="n">
        <f aca="false">VLOOKUP(A115,'imp-questions'!A:H,5,FALSE())</f>
        <v>1</v>
      </c>
      <c r="D115" s="217" t="str">
        <f aca="false">VLOOKUP(A115,'imp-questions'!A:H,6,FALSE())</f>
        <v>Тестируете ли вы приложения с помощью методов рандомизации или фаззинга?</v>
      </c>
      <c r="E115" s="43" t="str">
        <f aca="false">CHAR(65+VLOOKUP(A115,'imp-questions'!A:H,8,FALSE()))</f>
        <v>A</v>
      </c>
      <c r="F115" s="87" t="str">
        <f aca="false">IF(ISBLANK(Interview!F168),"",Interview!F168)</f>
        <v/>
      </c>
      <c r="G115" s="45" t="n">
        <f aca="true" t="array" ref="G115:G115">IFERROR(VLOOKUP(INDIRECT("RC[-1]",0),INDIRECT("Ans"&amp;INDIRECT("RC[-2]",0)&amp;"TBL"),2,FALSE()),0)</f>
        <v>0</v>
      </c>
      <c r="H115" s="226"/>
      <c r="I115" s="270"/>
      <c r="J115" s="219" t="str">
        <f aca="false">F115</f>
        <v/>
      </c>
      <c r="K115" s="45" t="n">
        <f aca="true" t="array" ref="K115:K115">IFERROR(VLOOKUP(INDIRECT("RC[-1]",0),INDIRECT("Ans"&amp;INDIRECT("RC[-6]",0)&amp;"TBL"),2,FALSE()),0)</f>
        <v>0</v>
      </c>
      <c r="L115" s="226"/>
      <c r="M115" s="270"/>
      <c r="N115" s="219" t="str">
        <f aca="false">J115</f>
        <v/>
      </c>
      <c r="O115" s="45" t="n">
        <f aca="true" t="array" ref="O115:O115">IFERROR(VLOOKUP(INDIRECT("RC[-1]",0),INDIRECT("Ans"&amp;INDIRECT("RC[-10]",0)&amp;"TBL"),2,FALSE()),0)</f>
        <v>0</v>
      </c>
      <c r="P115" s="226"/>
      <c r="Q115" s="270"/>
      <c r="R115" s="219" t="str">
        <f aca="false">N115</f>
        <v/>
      </c>
      <c r="S115" s="45" t="n">
        <f aca="true" t="array" ref="S115:S115">IFERROR(VLOOKUP(INDIRECT("RC[-1]",0),INDIRECT("Ans"&amp;INDIRECT("RC[-14]",0)&amp;"TBL"),2,FALSE()),0)</f>
        <v>0</v>
      </c>
      <c r="T115" s="226"/>
      <c r="U115" s="270"/>
      <c r="V115" s="219" t="str">
        <f aca="false">R115</f>
        <v/>
      </c>
      <c r="W115" s="45" t="n">
        <f aca="true" t="array" ref="W115:W115">IFERROR(VLOOKUP(INDIRECT("RC[-1]",0),INDIRECT("Ans"&amp;INDIRECT("RC[-18]",0)&amp;"TBL"),2,FALSE()),0)</f>
        <v>0</v>
      </c>
      <c r="X115" s="226"/>
      <c r="Y115" s="270"/>
    </row>
    <row r="116" customFormat="false" ht="35.5" hidden="false" customHeight="false" outlineLevel="0" collapsed="false">
      <c r="A116" s="214" t="str">
        <f aca="false">Interview!A170</f>
        <v>V-RT-B-2-1</v>
      </c>
      <c r="B116" s="268"/>
      <c r="C116" s="269" t="n">
        <f aca="false">VLOOKUP(A116,'imp-questions'!A:H,5,FALSE())</f>
        <v>2</v>
      </c>
      <c r="D116" s="217" t="str">
        <f aca="false">VLOOKUP(A116,'imp-questions'!A:H,6,FALSE())</f>
        <v>Создаете ли вы сценарии злоупотребления бизнес-логикой приложения на основе функциональных требований и используете ли их для тестирования защищённости?</v>
      </c>
      <c r="E116" s="43" t="str">
        <f aca="false">CHAR(65+VLOOKUP(A116,'imp-questions'!A:H,8,FALSE()))</f>
        <v>E</v>
      </c>
      <c r="F116" s="92" t="str">
        <f aca="false">IF(ISBLANK(Interview!F170),"",Interview!F170)</f>
        <v/>
      </c>
      <c r="G116" s="45" t="n">
        <f aca="true" t="array" ref="G116:G116">IFERROR(VLOOKUP(INDIRECT("RC[-1]",0),INDIRECT("Ans"&amp;INDIRECT("RC[-2]",0)&amp;"TBL"),2,FALSE()),0)</f>
        <v>0</v>
      </c>
      <c r="H116" s="226"/>
      <c r="I116" s="270"/>
      <c r="J116" s="219" t="str">
        <f aca="false">F116</f>
        <v/>
      </c>
      <c r="K116" s="45" t="n">
        <f aca="true" t="array" ref="K116:K116">IFERROR(VLOOKUP(INDIRECT("RC[-1]",0),INDIRECT("Ans"&amp;INDIRECT("RC[-6]",0)&amp;"TBL"),2,FALSE()),0)</f>
        <v>0</v>
      </c>
      <c r="L116" s="226"/>
      <c r="M116" s="270"/>
      <c r="N116" s="219" t="str">
        <f aca="false">J116</f>
        <v/>
      </c>
      <c r="O116" s="45" t="n">
        <f aca="true" t="array" ref="O116:O116">IFERROR(VLOOKUP(INDIRECT("RC[-1]",0),INDIRECT("Ans"&amp;INDIRECT("RC[-10]",0)&amp;"TBL"),2,FALSE()),0)</f>
        <v>0</v>
      </c>
      <c r="P116" s="226"/>
      <c r="Q116" s="270"/>
      <c r="R116" s="219" t="str">
        <f aca="false">N116</f>
        <v/>
      </c>
      <c r="S116" s="45" t="n">
        <f aca="true" t="array" ref="S116:S116">IFERROR(VLOOKUP(INDIRECT("RC[-1]",0),INDIRECT("Ans"&amp;INDIRECT("RC[-14]",0)&amp;"TBL"),2,FALSE()),0)</f>
        <v>0</v>
      </c>
      <c r="T116" s="226"/>
      <c r="U116" s="270"/>
      <c r="V116" s="219" t="str">
        <f aca="false">R116</f>
        <v/>
      </c>
      <c r="W116" s="45" t="n">
        <f aca="true" t="array" ref="W116:W116">IFERROR(VLOOKUP(INDIRECT("RC[-1]",0),INDIRECT("Ans"&amp;INDIRECT("RC[-18]",0)&amp;"TBL"),2,FALSE()),0)</f>
        <v>0</v>
      </c>
      <c r="X116" s="226"/>
      <c r="Y116" s="270"/>
    </row>
    <row r="117" customFormat="false" ht="24.05" hidden="false" customHeight="false" outlineLevel="0" collapsed="false">
      <c r="A117" s="214" t="str">
        <f aca="false">Interview!A172</f>
        <v>V-RT-B-3-1</v>
      </c>
      <c r="B117" s="268"/>
      <c r="C117" s="269" t="n">
        <f aca="false">VLOOKUP(A117,'imp-questions'!A:H,5,FALSE())</f>
        <v>3</v>
      </c>
      <c r="D117" s="220" t="str">
        <f aca="false">VLOOKUP(A117,'imp-questions'!A:H,6,FALSE())</f>
        <v>Проводите ли вы тестирование на отказ в обслуживании и стресс-тестирование для средств защиты?</v>
      </c>
      <c r="E117" s="43" t="str">
        <f aca="false">CHAR(65+VLOOKUP(A117,'imp-questions'!A:H,8,FALSE()))</f>
        <v>E</v>
      </c>
      <c r="F117" s="92" t="str">
        <f aca="false">IF(ISBLANK(Interview!F172),"",Interview!F172)</f>
        <v/>
      </c>
      <c r="G117" s="45" t="n">
        <f aca="true" t="array" ref="G117:G117">IFERROR(VLOOKUP(INDIRECT("RC[-1]",0),INDIRECT("Ans"&amp;INDIRECT("RC[-2]",0)&amp;"TBL"),2,FALSE()),0)</f>
        <v>0</v>
      </c>
      <c r="H117" s="226"/>
      <c r="I117" s="270"/>
      <c r="J117" s="219" t="str">
        <f aca="false">F117</f>
        <v/>
      </c>
      <c r="K117" s="45" t="n">
        <f aca="true" t="array" ref="K117:K117">IFERROR(VLOOKUP(INDIRECT("RC[-1]",0),INDIRECT("Ans"&amp;INDIRECT("RC[-6]",0)&amp;"TBL"),2,FALSE()),0)</f>
        <v>0</v>
      </c>
      <c r="L117" s="226"/>
      <c r="M117" s="270"/>
      <c r="N117" s="219" t="str">
        <f aca="false">J117</f>
        <v/>
      </c>
      <c r="O117" s="45" t="n">
        <f aca="true" t="array" ref="O117:O117">IFERROR(VLOOKUP(INDIRECT("RC[-1]",0),INDIRECT("Ans"&amp;INDIRECT("RC[-10]",0)&amp;"TBL"),2,FALSE()),0)</f>
        <v>0</v>
      </c>
      <c r="P117" s="226"/>
      <c r="Q117" s="270"/>
      <c r="R117" s="219" t="str">
        <f aca="false">N117</f>
        <v/>
      </c>
      <c r="S117" s="45" t="n">
        <f aca="true" t="array" ref="S117:S117">IFERROR(VLOOKUP(INDIRECT("RC[-1]",0),INDIRECT("Ans"&amp;INDIRECT("RC[-14]",0)&amp;"TBL"),2,FALSE()),0)</f>
        <v>0</v>
      </c>
      <c r="T117" s="226"/>
      <c r="U117" s="270"/>
      <c r="V117" s="219" t="str">
        <f aca="false">R117</f>
        <v/>
      </c>
      <c r="W117" s="45" t="n">
        <f aca="true" t="array" ref="W117:W117">IFERROR(VLOOKUP(INDIRECT("RC[-1]",0),INDIRECT("Ans"&amp;INDIRECT("RC[-18]",0)&amp;"TBL"),2,FALSE()),0)</f>
        <v>0</v>
      </c>
      <c r="X117" s="226"/>
      <c r="Y117" s="270"/>
    </row>
    <row r="118" customFormat="false" ht="12.75" hidden="false" customHeight="true" outlineLevel="0" collapsed="false">
      <c r="A118" s="214"/>
      <c r="B118" s="221"/>
      <c r="C118" s="222"/>
      <c r="D118" s="115"/>
      <c r="E118" s="115"/>
      <c r="F118" s="115"/>
      <c r="G118" s="115"/>
      <c r="H118" s="115"/>
      <c r="I118" s="63"/>
      <c r="J118" s="115"/>
      <c r="K118" s="115"/>
      <c r="L118" s="115"/>
      <c r="M118" s="63"/>
      <c r="N118" s="115"/>
      <c r="O118" s="115"/>
      <c r="P118" s="115"/>
      <c r="Q118" s="63"/>
      <c r="R118" s="115"/>
      <c r="S118" s="115"/>
      <c r="T118" s="115"/>
      <c r="U118" s="63"/>
      <c r="V118" s="115"/>
      <c r="W118" s="115"/>
      <c r="X118" s="115"/>
      <c r="Y118" s="63"/>
    </row>
    <row r="119" customFormat="false" ht="13.8" hidden="false" customHeight="false" outlineLevel="0" collapsed="false">
      <c r="A119" s="214"/>
      <c r="B119" s="265" t="s">
        <v>39</v>
      </c>
      <c r="C119" s="266" t="s">
        <v>40</v>
      </c>
      <c r="D119" s="274" t="s">
        <v>124</v>
      </c>
      <c r="E119" s="121"/>
      <c r="F119" s="120" t="s">
        <v>42</v>
      </c>
      <c r="G119" s="120"/>
      <c r="H119" s="120"/>
      <c r="I119" s="267" t="s">
        <v>44</v>
      </c>
      <c r="J119" s="120" t="s">
        <v>42</v>
      </c>
      <c r="K119" s="120"/>
      <c r="L119" s="120"/>
      <c r="M119" s="267" t="s">
        <v>44</v>
      </c>
      <c r="N119" s="120" t="s">
        <v>42</v>
      </c>
      <c r="O119" s="120"/>
      <c r="P119" s="120"/>
      <c r="Q119" s="267" t="s">
        <v>44</v>
      </c>
      <c r="R119" s="120" t="s">
        <v>42</v>
      </c>
      <c r="S119" s="120"/>
      <c r="T119" s="120"/>
      <c r="U119" s="267" t="s">
        <v>44</v>
      </c>
      <c r="V119" s="120" t="s">
        <v>42</v>
      </c>
      <c r="W119" s="120"/>
      <c r="X119" s="120"/>
      <c r="Y119" s="267" t="s">
        <v>44</v>
      </c>
    </row>
    <row r="120" customFormat="false" ht="24.05" hidden="false" customHeight="false" outlineLevel="0" collapsed="false">
      <c r="A120" s="214" t="str">
        <f aca="false">Interview!A175</f>
        <v>V-ST-A-1-1</v>
      </c>
      <c r="B120" s="268" t="str">
        <f aca="false">VLOOKUP(A120,'imp-questions'!A:H,4,FALSE())</f>
        <v>Масштабируемая основа</v>
      </c>
      <c r="C120" s="269" t="n">
        <f aca="false">VLOOKUP(A120,'imp-questions'!A:H,5,FALSE())</f>
        <v>1</v>
      </c>
      <c r="D120" s="217" t="str">
        <f aca="false">VLOOKUP(A120,'imp-questions'!A:H,6,FALSE())</f>
        <v>Сканируете ли вы приложения с помощью автоматизированных инструментов тестирования защищенности?</v>
      </c>
      <c r="E120" s="43" t="str">
        <f aca="false">CHAR(65+VLOOKUP(A120,'imp-questions'!A:H,8,FALSE()))</f>
        <v>B</v>
      </c>
      <c r="F120" s="87" t="str">
        <f aca="false">IF(ISBLANK(Interview!F175),"",Interview!F175)</f>
        <v/>
      </c>
      <c r="G120" s="45" t="n">
        <f aca="true" t="array" ref="G120:G120">IFERROR(VLOOKUP(INDIRECT("RC[-1]",0),INDIRECT("Ans"&amp;INDIRECT("RC[-2]",0)&amp;"TBL"),2,FALSE()),0)</f>
        <v>0</v>
      </c>
      <c r="H120" s="224" t="n">
        <f aca="false">IFERROR(AVERAGE(G120,G124),0)</f>
        <v>0</v>
      </c>
      <c r="I120" s="275" t="n">
        <f aca="false">SUM(H120:H122)</f>
        <v>0</v>
      </c>
      <c r="J120" s="219" t="str">
        <f aca="false">F120</f>
        <v/>
      </c>
      <c r="K120" s="45" t="n">
        <f aca="true" t="array" ref="K120:K120">IFERROR(VLOOKUP(INDIRECT("RC[-1]",0),INDIRECT("Ans"&amp;INDIRECT("RC[-6]",0)&amp;"TBL"),2,FALSE()),0)</f>
        <v>0</v>
      </c>
      <c r="L120" s="224" t="n">
        <f aca="false">IFERROR(AVERAGE(K120,K124),0)</f>
        <v>0</v>
      </c>
      <c r="M120" s="275" t="n">
        <f aca="false">SUM(L120:L122)</f>
        <v>0</v>
      </c>
      <c r="N120" s="219" t="str">
        <f aca="false">J120</f>
        <v/>
      </c>
      <c r="O120" s="45" t="n">
        <f aca="true" t="array" ref="O120:O120">IFERROR(VLOOKUP(INDIRECT("RC[-1]",0),INDIRECT("Ans"&amp;INDIRECT("RC[-10]",0)&amp;"TBL"),2,FALSE()),0)</f>
        <v>0</v>
      </c>
      <c r="P120" s="224" t="n">
        <f aca="false">IFERROR(AVERAGE(O120,O124),0)</f>
        <v>0</v>
      </c>
      <c r="Q120" s="275" t="n">
        <f aca="false">SUM(P120:P122)</f>
        <v>0</v>
      </c>
      <c r="R120" s="219" t="str">
        <f aca="false">N120</f>
        <v/>
      </c>
      <c r="S120" s="45" t="n">
        <f aca="true" t="array" ref="S120:S120">IFERROR(VLOOKUP(INDIRECT("RC[-1]",0),INDIRECT("Ans"&amp;INDIRECT("RC[-14]",0)&amp;"TBL"),2,FALSE()),0)</f>
        <v>0</v>
      </c>
      <c r="T120" s="224" t="n">
        <f aca="false">IFERROR(AVERAGE(S120,S124),0)</f>
        <v>0</v>
      </c>
      <c r="U120" s="275" t="n">
        <f aca="false">SUM(T120:T122)</f>
        <v>0</v>
      </c>
      <c r="V120" s="219" t="str">
        <f aca="false">R120</f>
        <v/>
      </c>
      <c r="W120" s="45" t="n">
        <f aca="true" t="array" ref="W120:W120">IFERROR(VLOOKUP(INDIRECT("RC[-1]",0),INDIRECT("Ans"&amp;INDIRECT("RC[-18]",0)&amp;"TBL"),2,FALSE()),0)</f>
        <v>0</v>
      </c>
      <c r="X120" s="224" t="n">
        <f aca="false">IFERROR(AVERAGE(W120,W124),0)</f>
        <v>0</v>
      </c>
      <c r="Y120" s="275" t="n">
        <f aca="false">SUM(X120:X122)</f>
        <v>0</v>
      </c>
    </row>
    <row r="121" customFormat="false" ht="24.05" hidden="false" customHeight="false" outlineLevel="0" collapsed="false">
      <c r="A121" s="214" t="str">
        <f aca="false">Interview!A177</f>
        <v>V-ST-A-2-1</v>
      </c>
      <c r="B121" s="268"/>
      <c r="C121" s="269" t="n">
        <f aca="false">VLOOKUP(A121,'imp-questions'!A:H,5,FALSE())</f>
        <v>2</v>
      </c>
      <c r="D121" s="217" t="str">
        <f aca="false">VLOOKUP(A121,'imp-questions'!A:H,6,FALSE())</f>
        <v>Адаптируете ли вы настройки автоматизированных инструментов тестирования безопасности под свои приложения и технологические стеки?</v>
      </c>
      <c r="E121" s="43" t="str">
        <f aca="false">CHAR(65+VLOOKUP(A121,'imp-questions'!A:H,8,FALSE()))</f>
        <v>B</v>
      </c>
      <c r="F121" s="92" t="str">
        <f aca="false">IF(ISBLANK(Interview!F177),"",Interview!F177)</f>
        <v/>
      </c>
      <c r="G121" s="45" t="n">
        <f aca="true" t="array" ref="G121:G121">IFERROR(VLOOKUP(INDIRECT("RC[-1]",0),INDIRECT("Ans"&amp;INDIRECT("RC[-2]",0)&amp;"TBL"),2,FALSE()),0)</f>
        <v>0</v>
      </c>
      <c r="H121" s="224" t="n">
        <f aca="false">IFERROR(AVERAGE(G121,G125),0)</f>
        <v>0</v>
      </c>
      <c r="I121" s="275"/>
      <c r="J121" s="219" t="str">
        <f aca="false">F121</f>
        <v/>
      </c>
      <c r="K121" s="45" t="n">
        <f aca="true" t="array" ref="K121:K121">IFERROR(VLOOKUP(INDIRECT("RC[-1]",0),INDIRECT("Ans"&amp;INDIRECT("RC[-6]",0)&amp;"TBL"),2,FALSE()),0)</f>
        <v>0</v>
      </c>
      <c r="L121" s="224" t="n">
        <f aca="false">IFERROR(AVERAGE(K121,K125),0)</f>
        <v>0</v>
      </c>
      <c r="M121" s="275"/>
      <c r="N121" s="219" t="str">
        <f aca="false">J121</f>
        <v/>
      </c>
      <c r="O121" s="45" t="n">
        <f aca="true" t="array" ref="O121:O121">IFERROR(VLOOKUP(INDIRECT("RC[-1]",0),INDIRECT("Ans"&amp;INDIRECT("RC[-10]",0)&amp;"TBL"),2,FALSE()),0)</f>
        <v>0</v>
      </c>
      <c r="P121" s="224" t="n">
        <f aca="false">IFERROR(AVERAGE(O121,O125),0)</f>
        <v>0</v>
      </c>
      <c r="Q121" s="275"/>
      <c r="R121" s="219" t="str">
        <f aca="false">N121</f>
        <v/>
      </c>
      <c r="S121" s="45" t="n">
        <f aca="true" t="array" ref="S121:S121">IFERROR(VLOOKUP(INDIRECT("RC[-1]",0),INDIRECT("Ans"&amp;INDIRECT("RC[-14]",0)&amp;"TBL"),2,FALSE()),0)</f>
        <v>0</v>
      </c>
      <c r="T121" s="224" t="n">
        <f aca="false">IFERROR(AVERAGE(S121,S125),0)</f>
        <v>0</v>
      </c>
      <c r="U121" s="275"/>
      <c r="V121" s="219" t="str">
        <f aca="false">R121</f>
        <v/>
      </c>
      <c r="W121" s="45" t="n">
        <f aca="true" t="array" ref="W121:W121">IFERROR(VLOOKUP(INDIRECT("RC[-1]",0),INDIRECT("Ans"&amp;INDIRECT("RC[-18]",0)&amp;"TBL"),2,FALSE()),0)</f>
        <v>0</v>
      </c>
      <c r="X121" s="224" t="n">
        <f aca="false">IFERROR(AVERAGE(W121,W125),0)</f>
        <v>0</v>
      </c>
      <c r="Y121" s="275"/>
    </row>
    <row r="122" customFormat="false" ht="25.5" hidden="false" customHeight="true" outlineLevel="0" collapsed="false">
      <c r="A122" s="214" t="str">
        <f aca="false">Interview!A179</f>
        <v>V-ST-A-3-1</v>
      </c>
      <c r="B122" s="268"/>
      <c r="C122" s="269" t="n">
        <f aca="false">VLOOKUP(A122,'imp-questions'!A:H,5,FALSE())</f>
        <v>3</v>
      </c>
      <c r="D122" s="220" t="str">
        <f aca="false">VLOOKUP(A122,'imp-questions'!A:H,6,FALSE())</f>
        <v>Встроены ли автоматизированные тесты безопасности в процесс сборки и развёртывания?</v>
      </c>
      <c r="E122" s="43" t="str">
        <f aca="false">CHAR(65+VLOOKUP(A122,'imp-questions'!A:H,8,FALSE()))</f>
        <v>X</v>
      </c>
      <c r="F122" s="92" t="str">
        <f aca="false">IF(ISBLANK(Interview!F179),"",Interview!F179)</f>
        <v/>
      </c>
      <c r="G122" s="45" t="n">
        <f aca="true" t="array" ref="G122:G122">IFERROR(VLOOKUP(INDIRECT("RC[-1]",0),INDIRECT("Ans"&amp;INDIRECT("RC[-2]",0)&amp;"TBL"),2,FALSE()),0)</f>
        <v>0</v>
      </c>
      <c r="H122" s="224" t="n">
        <f aca="false">IFERROR(AVERAGE(G122,G126),0)</f>
        <v>0</v>
      </c>
      <c r="I122" s="275"/>
      <c r="J122" s="219" t="str">
        <f aca="false">F122</f>
        <v/>
      </c>
      <c r="K122" s="45" t="n">
        <f aca="true" t="array" ref="K122:K122">IFERROR(VLOOKUP(INDIRECT("RC[-1]",0),INDIRECT("Ans"&amp;INDIRECT("RC[-6]",0)&amp;"TBL"),2,FALSE()),0)</f>
        <v>0</v>
      </c>
      <c r="L122" s="224" t="n">
        <f aca="false">IFERROR(AVERAGE(K122,K126),0)</f>
        <v>0</v>
      </c>
      <c r="M122" s="275"/>
      <c r="N122" s="219" t="str">
        <f aca="false">J122</f>
        <v/>
      </c>
      <c r="O122" s="45" t="n">
        <f aca="true" t="array" ref="O122:O122">IFERROR(VLOOKUP(INDIRECT("RC[-1]",0),INDIRECT("Ans"&amp;INDIRECT("RC[-10]",0)&amp;"TBL"),2,FALSE()),0)</f>
        <v>0</v>
      </c>
      <c r="P122" s="224" t="n">
        <f aca="false">IFERROR(AVERAGE(O122,O126),0)</f>
        <v>0</v>
      </c>
      <c r="Q122" s="275"/>
      <c r="R122" s="219" t="str">
        <f aca="false">N122</f>
        <v/>
      </c>
      <c r="S122" s="45" t="n">
        <f aca="true" t="array" ref="S122:S122">IFERROR(VLOOKUP(INDIRECT("RC[-1]",0),INDIRECT("Ans"&amp;INDIRECT("RC[-14]",0)&amp;"TBL"),2,FALSE()),0)</f>
        <v>0</v>
      </c>
      <c r="T122" s="224" t="n">
        <f aca="false">IFERROR(AVERAGE(S122,S126),0)</f>
        <v>0</v>
      </c>
      <c r="U122" s="275"/>
      <c r="V122" s="219" t="str">
        <f aca="false">R122</f>
        <v/>
      </c>
      <c r="W122" s="45" t="n">
        <f aca="true" t="array" ref="W122:W122">IFERROR(VLOOKUP(INDIRECT("RC[-1]",0),INDIRECT("Ans"&amp;INDIRECT("RC[-18]",0)&amp;"TBL"),2,FALSE()),0)</f>
        <v>0</v>
      </c>
      <c r="X122" s="224" t="n">
        <f aca="false">IFERROR(AVERAGE(W122,W126),0)</f>
        <v>0</v>
      </c>
      <c r="Y122" s="275"/>
    </row>
    <row r="123" customFormat="false" ht="12.75" hidden="false" customHeight="true" outlineLevel="0" collapsed="false">
      <c r="A123" s="214"/>
      <c r="B123" s="221"/>
      <c r="C123" s="222"/>
      <c r="D123" s="63"/>
      <c r="E123" s="63"/>
      <c r="F123" s="63"/>
      <c r="G123" s="63"/>
      <c r="H123" s="63"/>
      <c r="I123" s="275"/>
      <c r="J123" s="63"/>
      <c r="K123" s="63"/>
      <c r="L123" s="63"/>
      <c r="M123" s="275"/>
      <c r="N123" s="63"/>
      <c r="O123" s="63"/>
      <c r="P123" s="63"/>
      <c r="Q123" s="275"/>
      <c r="R123" s="63"/>
      <c r="S123" s="63"/>
      <c r="T123" s="63"/>
      <c r="U123" s="275"/>
      <c r="V123" s="63"/>
      <c r="W123" s="63"/>
      <c r="X123" s="63"/>
      <c r="Y123" s="275"/>
    </row>
    <row r="124" customFormat="false" ht="25.5" hidden="false" customHeight="true" outlineLevel="0" collapsed="false">
      <c r="A124" s="214" t="str">
        <f aca="false">Interview!A182</f>
        <v>V-ST-B-1-1</v>
      </c>
      <c r="B124" s="268" t="str">
        <f aca="false">VLOOKUP(A124,'imp-questions'!A:H,4,FALSE())</f>
        <v>Глубокое погружение</v>
      </c>
      <c r="C124" s="269" t="n">
        <f aca="false">VLOOKUP(A124,'imp-questions'!A:H,5,FALSE())</f>
        <v>1</v>
      </c>
      <c r="D124" s="217" t="str">
        <f aca="false">VLOOKUP(A124,'imp-questions'!A:H,6,FALSE())</f>
        <v>Тестируете ли вы вручную уровень безопасности отдельных компонентов с высоким уровнем риска?</v>
      </c>
      <c r="E124" s="43" t="str">
        <f aca="false">CHAR(65+VLOOKUP(A124,'imp-questions'!A:H,8,FALSE()))</f>
        <v>G</v>
      </c>
      <c r="F124" s="87" t="str">
        <f aca="false">IF(ISBLANK(Interview!F182),"",Interview!F182)</f>
        <v/>
      </c>
      <c r="G124" s="45" t="n">
        <f aca="true" t="array" ref="G124:G124">IFERROR(VLOOKUP(INDIRECT("RC[-1]",0),INDIRECT("Ans"&amp;INDIRECT("RC[-2]",0)&amp;"TBL"),2,FALSE()),0)</f>
        <v>0</v>
      </c>
      <c r="H124" s="226"/>
      <c r="I124" s="275"/>
      <c r="J124" s="219" t="str">
        <f aca="false">F124</f>
        <v/>
      </c>
      <c r="K124" s="45" t="n">
        <f aca="true" t="array" ref="K124:K124">IFERROR(VLOOKUP(INDIRECT("RC[-1]",0),INDIRECT("Ans"&amp;INDIRECT("RC[-6]",0)&amp;"TBL"),2,FALSE()),0)</f>
        <v>0</v>
      </c>
      <c r="L124" s="226"/>
      <c r="M124" s="275"/>
      <c r="N124" s="219" t="str">
        <f aca="false">J124</f>
        <v/>
      </c>
      <c r="O124" s="45" t="n">
        <f aca="true" t="array" ref="O124:O124">IFERROR(VLOOKUP(INDIRECT("RC[-1]",0),INDIRECT("Ans"&amp;INDIRECT("RC[-10]",0)&amp;"TBL"),2,FALSE()),0)</f>
        <v>0</v>
      </c>
      <c r="P124" s="226"/>
      <c r="Q124" s="275"/>
      <c r="R124" s="219" t="str">
        <f aca="false">N124</f>
        <v/>
      </c>
      <c r="S124" s="45" t="n">
        <f aca="true" t="array" ref="S124:S124">IFERROR(VLOOKUP(INDIRECT("RC[-1]",0),INDIRECT("Ans"&amp;INDIRECT("RC[-14]",0)&amp;"TBL"),2,FALSE()),0)</f>
        <v>0</v>
      </c>
      <c r="T124" s="226"/>
      <c r="U124" s="275"/>
      <c r="V124" s="219" t="str">
        <f aca="false">R124</f>
        <v/>
      </c>
      <c r="W124" s="45" t="n">
        <f aca="true" t="array" ref="W124:W124">IFERROR(VLOOKUP(INDIRECT("RC[-1]",0),INDIRECT("Ans"&amp;INDIRECT("RC[-18]",0)&amp;"TBL"),2,FALSE()),0)</f>
        <v>0</v>
      </c>
      <c r="X124" s="226"/>
      <c r="Y124" s="275"/>
    </row>
    <row r="125" customFormat="false" ht="25.5" hidden="false" customHeight="true" outlineLevel="0" collapsed="false">
      <c r="A125" s="214" t="str">
        <f aca="false">Interview!A184</f>
        <v>V-ST-B-2-1</v>
      </c>
      <c r="B125" s="268"/>
      <c r="C125" s="269" t="n">
        <f aca="false">VLOOKUP(A125,'imp-questions'!A:H,5,FALSE())</f>
        <v>2</v>
      </c>
      <c r="D125" s="217" t="str">
        <f aca="false">VLOOKUP(A125,'imp-questions'!A:H,6,FALSE())</f>
        <v>Проводите ли вы тесты на проникновение для своих приложений регулярно?</v>
      </c>
      <c r="E125" s="43" t="str">
        <f aca="false">CHAR(65+VLOOKUP(A125,'imp-questions'!A:H,8,FALSE()))</f>
        <v>A</v>
      </c>
      <c r="F125" s="92" t="str">
        <f aca="false">IF(ISBLANK(Interview!F184),"",Interview!F184)</f>
        <v/>
      </c>
      <c r="G125" s="45" t="n">
        <f aca="true" t="array" ref="G125:G125">IFERROR(VLOOKUP(INDIRECT("RC[-1]",0),INDIRECT("Ans"&amp;INDIRECT("RC[-2]",0)&amp;"TBL"),2,FALSE()),0)</f>
        <v>0</v>
      </c>
      <c r="H125" s="226"/>
      <c r="I125" s="275"/>
      <c r="J125" s="219" t="str">
        <f aca="false">F125</f>
        <v/>
      </c>
      <c r="K125" s="45" t="n">
        <f aca="true" t="array" ref="K125:K125">IFERROR(VLOOKUP(INDIRECT("RC[-1]",0),INDIRECT("Ans"&amp;INDIRECT("RC[-6]",0)&amp;"TBL"),2,FALSE()),0)</f>
        <v>0</v>
      </c>
      <c r="L125" s="226"/>
      <c r="M125" s="275"/>
      <c r="N125" s="219" t="str">
        <f aca="false">J125</f>
        <v/>
      </c>
      <c r="O125" s="45" t="n">
        <f aca="true" t="array" ref="O125:O125">IFERROR(VLOOKUP(INDIRECT("RC[-1]",0),INDIRECT("Ans"&amp;INDIRECT("RC[-10]",0)&amp;"TBL"),2,FALSE()),0)</f>
        <v>0</v>
      </c>
      <c r="P125" s="226"/>
      <c r="Q125" s="275"/>
      <c r="R125" s="219" t="str">
        <f aca="false">N125</f>
        <v/>
      </c>
      <c r="S125" s="45" t="n">
        <f aca="true" t="array" ref="S125:S125">IFERROR(VLOOKUP(INDIRECT("RC[-1]",0),INDIRECT("Ans"&amp;INDIRECT("RC[-14]",0)&amp;"TBL"),2,FALSE()),0)</f>
        <v>0</v>
      </c>
      <c r="T125" s="226"/>
      <c r="U125" s="275"/>
      <c r="V125" s="219" t="str">
        <f aca="false">R125</f>
        <v/>
      </c>
      <c r="W125" s="45" t="n">
        <f aca="true" t="array" ref="W125:W125">IFERROR(VLOOKUP(INDIRECT("RC[-1]",0),INDIRECT("Ans"&amp;INDIRECT("RC[-18]",0)&amp;"TBL"),2,FALSE()),0)</f>
        <v>0</v>
      </c>
      <c r="X125" s="226"/>
      <c r="Y125" s="275"/>
    </row>
    <row r="126" customFormat="false" ht="27.75" hidden="false" customHeight="true" outlineLevel="0" collapsed="false">
      <c r="A126" s="214" t="str">
        <f aca="false">Interview!A186</f>
        <v>V-ST-B-3-1</v>
      </c>
      <c r="B126" s="268"/>
      <c r="C126" s="269" t="n">
        <f aca="false">VLOOKUP(A126,'imp-questions'!A:H,5,FALSE())</f>
        <v>3</v>
      </c>
      <c r="D126" s="220" t="str">
        <f aca="false">VLOOKUP(A126,'imp-questions'!A:H,6,FALSE())</f>
        <v>Используете ли вы результаты тестирования безопасности для улучшения жизненного цикла разработки?</v>
      </c>
      <c r="E126" s="43" t="str">
        <f aca="false">CHAR(65+VLOOKUP(A126,'imp-questions'!A:H,8,FALSE()))</f>
        <v>Y</v>
      </c>
      <c r="F126" s="92" t="str">
        <f aca="false">IF(ISBLANK(Interview!F186),"",Interview!F186)</f>
        <v/>
      </c>
      <c r="G126" s="45" t="n">
        <f aca="true" t="array" ref="G126:G126">IFERROR(VLOOKUP(INDIRECT("RC[-1]",0),INDIRECT("Ans"&amp;INDIRECT("RC[-2]",0)&amp;"TBL"),2,FALSE()),0)</f>
        <v>0</v>
      </c>
      <c r="H126" s="226"/>
      <c r="I126" s="275"/>
      <c r="J126" s="219" t="str">
        <f aca="false">F126</f>
        <v/>
      </c>
      <c r="K126" s="45" t="n">
        <f aca="true" t="array" ref="K126:K126">IFERROR(VLOOKUP(INDIRECT("RC[-1]",0),INDIRECT("Ans"&amp;INDIRECT("RC[-6]",0)&amp;"TBL"),2,FALSE()),0)</f>
        <v>0</v>
      </c>
      <c r="L126" s="226"/>
      <c r="M126" s="275"/>
      <c r="N126" s="219" t="str">
        <f aca="false">J126</f>
        <v/>
      </c>
      <c r="O126" s="45" t="n">
        <f aca="true" t="array" ref="O126:O126">IFERROR(VLOOKUP(INDIRECT("RC[-1]",0),INDIRECT("Ans"&amp;INDIRECT("RC[-10]",0)&amp;"TBL"),2,FALSE()),0)</f>
        <v>0</v>
      </c>
      <c r="P126" s="226"/>
      <c r="Q126" s="275"/>
      <c r="R126" s="219" t="str">
        <f aca="false">N126</f>
        <v/>
      </c>
      <c r="S126" s="45" t="n">
        <f aca="true" t="array" ref="S126:S126">IFERROR(VLOOKUP(INDIRECT("RC[-1]",0),INDIRECT("Ans"&amp;INDIRECT("RC[-14]",0)&amp;"TBL"),2,FALSE()),0)</f>
        <v>0</v>
      </c>
      <c r="T126" s="226"/>
      <c r="U126" s="275"/>
      <c r="V126" s="219" t="str">
        <f aca="false">R126</f>
        <v/>
      </c>
      <c r="W126" s="45" t="n">
        <f aca="true" t="array" ref="W126:W126">IFERROR(VLOOKUP(INDIRECT("RC[-1]",0),INDIRECT("Ans"&amp;INDIRECT("RC[-18]",0)&amp;"TBL"),2,FALSE()),0)</f>
        <v>0</v>
      </c>
      <c r="X126" s="226"/>
      <c r="Y126" s="275"/>
    </row>
    <row r="127" customFormat="false" ht="12.75" hidden="false" customHeight="true" outlineLevel="0" collapsed="false">
      <c r="A127" s="214"/>
      <c r="B127" s="221"/>
      <c r="C127" s="222"/>
      <c r="D127" s="63"/>
      <c r="E127" s="63"/>
      <c r="F127" s="63"/>
      <c r="G127" s="63"/>
      <c r="H127" s="63"/>
      <c r="I127" s="63"/>
      <c r="J127" s="63"/>
      <c r="K127" s="63"/>
      <c r="L127" s="63"/>
      <c r="M127" s="63"/>
      <c r="N127" s="63"/>
      <c r="O127" s="63"/>
      <c r="P127" s="63"/>
      <c r="Q127" s="63"/>
      <c r="R127" s="63"/>
      <c r="S127" s="63"/>
      <c r="T127" s="63"/>
      <c r="U127" s="63"/>
      <c r="V127" s="63"/>
      <c r="W127" s="63"/>
      <c r="X127" s="63"/>
      <c r="Y127" s="63"/>
    </row>
    <row r="128" customFormat="false" ht="12.75" hidden="false" customHeight="true" outlineLevel="0" collapsed="false">
      <c r="A128" s="214"/>
      <c r="B128" s="276" t="s">
        <v>131</v>
      </c>
      <c r="C128" s="276"/>
      <c r="D128" s="277"/>
      <c r="E128" s="277"/>
      <c r="F128" s="278" t="s">
        <v>164</v>
      </c>
      <c r="G128" s="278"/>
      <c r="H128" s="278"/>
      <c r="I128" s="278"/>
      <c r="J128" s="279" t="s">
        <v>165</v>
      </c>
      <c r="K128" s="279"/>
      <c r="L128" s="279"/>
      <c r="M128" s="279"/>
      <c r="N128" s="279" t="s">
        <v>166</v>
      </c>
      <c r="O128" s="279"/>
      <c r="P128" s="279"/>
      <c r="Q128" s="279"/>
      <c r="R128" s="279" t="s">
        <v>167</v>
      </c>
      <c r="S128" s="279"/>
      <c r="T128" s="279"/>
      <c r="U128" s="279"/>
      <c r="V128" s="279" t="s">
        <v>168</v>
      </c>
      <c r="W128" s="279"/>
      <c r="X128" s="279"/>
      <c r="Y128" s="279"/>
    </row>
    <row r="129" customFormat="false" ht="13.8" hidden="false" customHeight="false" outlineLevel="0" collapsed="false">
      <c r="A129" s="214"/>
      <c r="B129" s="280" t="s">
        <v>39</v>
      </c>
      <c r="C129" s="281" t="s">
        <v>40</v>
      </c>
      <c r="D129" s="280" t="s">
        <v>132</v>
      </c>
      <c r="E129" s="124"/>
      <c r="F129" s="123" t="s">
        <v>42</v>
      </c>
      <c r="G129" s="123"/>
      <c r="H129" s="123"/>
      <c r="I129" s="282" t="s">
        <v>44</v>
      </c>
      <c r="J129" s="123" t="s">
        <v>42</v>
      </c>
      <c r="K129" s="123"/>
      <c r="L129" s="123"/>
      <c r="M129" s="282" t="s">
        <v>44</v>
      </c>
      <c r="N129" s="123" t="s">
        <v>42</v>
      </c>
      <c r="O129" s="123"/>
      <c r="P129" s="123"/>
      <c r="Q129" s="282" t="s">
        <v>44</v>
      </c>
      <c r="R129" s="123" t="s">
        <v>42</v>
      </c>
      <c r="S129" s="123"/>
      <c r="T129" s="123"/>
      <c r="U129" s="282" t="s">
        <v>44</v>
      </c>
      <c r="V129" s="123" t="s">
        <v>42</v>
      </c>
      <c r="W129" s="123"/>
      <c r="X129" s="123"/>
      <c r="Y129" s="282" t="s">
        <v>44</v>
      </c>
    </row>
    <row r="130" customFormat="false" ht="24.05" hidden="false" customHeight="false" outlineLevel="0" collapsed="false">
      <c r="A130" s="214" t="str">
        <f aca="false">Interview!A190</f>
        <v>O-IM-A-1-1</v>
      </c>
      <c r="B130" s="283" t="str">
        <f aca="false">VLOOKUP(A130,'imp-questions'!A:H,4,FALSE())</f>
        <v>Выявление инцидентов</v>
      </c>
      <c r="C130" s="284" t="n">
        <f aca="false">VLOOKUP(A130,'imp-questions'!A:H,5,FALSE())</f>
        <v>1</v>
      </c>
      <c r="D130" s="217" t="str">
        <f aca="false">VLOOKUP(A130,'imp-questions'!A:H,6,FALSE())</f>
        <v>Анализируете ли вы периодически данные журналов на предмет инцидентов безопасности?</v>
      </c>
      <c r="E130" s="43" t="str">
        <f aca="false">CHAR(65+VLOOKUP(A130,'imp-questions'!A:H,8,FALSE()))</f>
        <v>A</v>
      </c>
      <c r="F130" s="87" t="str">
        <f aca="false">IF(ISBLANK(Interview!F190),"",Interview!F190)</f>
        <v/>
      </c>
      <c r="G130" s="45" t="n">
        <f aca="true" t="array" ref="G130:G130">IFERROR(VLOOKUP(INDIRECT("RC[-1]",0),INDIRECT("Ans"&amp;INDIRECT("RC[-2]",0)&amp;"TBL"),2,FALSE()),0)</f>
        <v>0</v>
      </c>
      <c r="H130" s="224" t="n">
        <f aca="false">IFERROR(AVERAGE(G130,G134),0)</f>
        <v>0</v>
      </c>
      <c r="I130" s="285" t="n">
        <f aca="false">SUM(H130:H132)</f>
        <v>0</v>
      </c>
      <c r="J130" s="219" t="str">
        <f aca="false">F130</f>
        <v/>
      </c>
      <c r="K130" s="45" t="n">
        <f aca="true" t="array" ref="K130:K130">IFERROR(VLOOKUP(INDIRECT("RC[-1]",0),INDIRECT("Ans"&amp;INDIRECT("RC[-6]",0)&amp;"TBL"),2,FALSE()),0)</f>
        <v>0</v>
      </c>
      <c r="L130" s="224" t="n">
        <f aca="false">IFERROR(AVERAGE(K130,K134),0)</f>
        <v>0</v>
      </c>
      <c r="M130" s="285" t="n">
        <f aca="false">SUM(L130:L132)</f>
        <v>0</v>
      </c>
      <c r="N130" s="219" t="str">
        <f aca="false">J130</f>
        <v/>
      </c>
      <c r="O130" s="45" t="n">
        <f aca="true" t="array" ref="O130:O130">IFERROR(VLOOKUP(INDIRECT("RC[-1]",0),INDIRECT("Ans"&amp;INDIRECT("RC[-10]",0)&amp;"TBL"),2,FALSE()),0)</f>
        <v>0</v>
      </c>
      <c r="P130" s="224" t="n">
        <f aca="false">IFERROR(AVERAGE(O130,O134),0)</f>
        <v>0</v>
      </c>
      <c r="Q130" s="285" t="n">
        <f aca="false">SUM(P130:P132)</f>
        <v>0</v>
      </c>
      <c r="R130" s="219" t="str">
        <f aca="false">N130</f>
        <v/>
      </c>
      <c r="S130" s="45" t="n">
        <f aca="true" t="array" ref="S130:S130">IFERROR(VLOOKUP(INDIRECT("RC[-1]",0),INDIRECT("Ans"&amp;INDIRECT("RC[-14]",0)&amp;"TBL"),2,FALSE()),0)</f>
        <v>0</v>
      </c>
      <c r="T130" s="224" t="n">
        <f aca="false">IFERROR(AVERAGE(S130,S134),0)</f>
        <v>0</v>
      </c>
      <c r="U130" s="285" t="n">
        <f aca="false">SUM(T130:T132)</f>
        <v>0</v>
      </c>
      <c r="V130" s="219" t="str">
        <f aca="false">R130</f>
        <v/>
      </c>
      <c r="W130" s="45" t="n">
        <f aca="true" t="array" ref="W130:W130">IFERROR(VLOOKUP(INDIRECT("RC[-1]",0),INDIRECT("Ans"&amp;INDIRECT("RC[-18]",0)&amp;"TBL"),2,FALSE()),0)</f>
        <v>0</v>
      </c>
      <c r="X130" s="224" t="n">
        <f aca="false">IFERROR(AVERAGE(W130,W134),0)</f>
        <v>0</v>
      </c>
      <c r="Y130" s="285" t="n">
        <f aca="false">SUM(X130:X132)</f>
        <v>0</v>
      </c>
    </row>
    <row r="131" customFormat="false" ht="12.75" hidden="false" customHeight="false" outlineLevel="0" collapsed="false">
      <c r="A131" s="214" t="str">
        <f aca="false">Interview!A192</f>
        <v>O-IM-A-2-1</v>
      </c>
      <c r="B131" s="283"/>
      <c r="C131" s="284" t="n">
        <f aca="false">VLOOKUP(A131,'imp-questions'!A:H,5,FALSE())</f>
        <v>2</v>
      </c>
      <c r="D131" s="217" t="str">
        <f aca="false">VLOOKUP(A131,'imp-questions'!A:H,6,FALSE())</f>
        <v>Соблюдаете ли вы документированный процесс выявления инцидентов?</v>
      </c>
      <c r="E131" s="43" t="str">
        <f aca="false">CHAR(65+VLOOKUP(A131,'imp-questions'!A:H,8,FALSE()))</f>
        <v>A</v>
      </c>
      <c r="F131" s="87" t="str">
        <f aca="false">IF(ISBLANK(Interview!F192),"",Interview!F192)</f>
        <v/>
      </c>
      <c r="G131" s="45" t="n">
        <f aca="true" t="array" ref="G131:G131">IFERROR(VLOOKUP(INDIRECT("RC[-1]",0),INDIRECT("Ans"&amp;INDIRECT("RC[-2]",0)&amp;"TBL"),2,FALSE()),0)</f>
        <v>0</v>
      </c>
      <c r="H131" s="224" t="n">
        <f aca="false">IFERROR(AVERAGE(G131,G135),0)</f>
        <v>0</v>
      </c>
      <c r="I131" s="285"/>
      <c r="J131" s="219" t="str">
        <f aca="false">F131</f>
        <v/>
      </c>
      <c r="K131" s="45" t="n">
        <f aca="true" t="array" ref="K131:K131">IFERROR(VLOOKUP(INDIRECT("RC[-1]",0),INDIRECT("Ans"&amp;INDIRECT("RC[-6]",0)&amp;"TBL"),2,FALSE()),0)</f>
        <v>0</v>
      </c>
      <c r="L131" s="224" t="n">
        <f aca="false">IFERROR(AVERAGE(K131,K135),0)</f>
        <v>0</v>
      </c>
      <c r="M131" s="285"/>
      <c r="N131" s="219" t="str">
        <f aca="false">J131</f>
        <v/>
      </c>
      <c r="O131" s="45" t="n">
        <f aca="true" t="array" ref="O131:O131">IFERROR(VLOOKUP(INDIRECT("RC[-1]",0),INDIRECT("Ans"&amp;INDIRECT("RC[-10]",0)&amp;"TBL"),2,FALSE()),0)</f>
        <v>0</v>
      </c>
      <c r="P131" s="224" t="n">
        <f aca="false">IFERROR(AVERAGE(O131,O135),0)</f>
        <v>0</v>
      </c>
      <c r="Q131" s="285"/>
      <c r="R131" s="219" t="str">
        <f aca="false">N131</f>
        <v/>
      </c>
      <c r="S131" s="45" t="n">
        <f aca="true" t="array" ref="S131:S131">IFERROR(VLOOKUP(INDIRECT("RC[-1]",0),INDIRECT("Ans"&amp;INDIRECT("RC[-14]",0)&amp;"TBL"),2,FALSE()),0)</f>
        <v>0</v>
      </c>
      <c r="T131" s="224" t="n">
        <f aca="false">IFERROR(AVERAGE(S131,S135),0)</f>
        <v>0</v>
      </c>
      <c r="U131" s="285"/>
      <c r="V131" s="219" t="str">
        <f aca="false">R131</f>
        <v/>
      </c>
      <c r="W131" s="45" t="n">
        <f aca="true" t="array" ref="W131:W131">IFERROR(VLOOKUP(INDIRECT("RC[-1]",0),INDIRECT("Ans"&amp;INDIRECT("RC[-18]",0)&amp;"TBL"),2,FALSE()),0)</f>
        <v>0</v>
      </c>
      <c r="X131" s="224" t="n">
        <f aca="false">IFERROR(AVERAGE(W131,W135),0)</f>
        <v>0</v>
      </c>
      <c r="Y131" s="285"/>
    </row>
    <row r="132" customFormat="false" ht="24.05" hidden="false" customHeight="false" outlineLevel="0" collapsed="false">
      <c r="A132" s="214" t="str">
        <f aca="false">Interview!A194</f>
        <v>O-IM-A-3-1</v>
      </c>
      <c r="B132" s="283"/>
      <c r="C132" s="284" t="n">
        <f aca="false">VLOOKUP(A132,'imp-questions'!A:H,5,FALSE())</f>
        <v>3</v>
      </c>
      <c r="D132" s="220" t="str">
        <f aca="false">VLOOKUP(A132,'imp-questions'!A:H,6,FALSE())</f>
        <v>Регулярно ли вы пересматриваете и обновляете процесс выявления инцидентов?</v>
      </c>
      <c r="E132" s="43" t="str">
        <f aca="false">CHAR(65+VLOOKUP(A132,'imp-questions'!A:H,8,FALSE()))</f>
        <v>A</v>
      </c>
      <c r="F132" s="87" t="str">
        <f aca="false">IF(ISBLANK(Interview!F194),"",Interview!F194)</f>
        <v/>
      </c>
      <c r="G132" s="45" t="n">
        <f aca="true" t="array" ref="G132:G132">IFERROR(VLOOKUP(INDIRECT("RC[-1]",0),INDIRECT("Ans"&amp;INDIRECT("RC[-2]",0)&amp;"TBL"),2,FALSE()),0)</f>
        <v>0</v>
      </c>
      <c r="H132" s="224" t="n">
        <f aca="false">IFERROR(AVERAGE(G132,G136),0)</f>
        <v>0</v>
      </c>
      <c r="I132" s="285"/>
      <c r="J132" s="219" t="str">
        <f aca="false">F132</f>
        <v/>
      </c>
      <c r="K132" s="45" t="n">
        <f aca="true" t="array" ref="K132:K132">IFERROR(VLOOKUP(INDIRECT("RC[-1]",0),INDIRECT("Ans"&amp;INDIRECT("RC[-6]",0)&amp;"TBL"),2,FALSE()),0)</f>
        <v>0</v>
      </c>
      <c r="L132" s="224" t="n">
        <f aca="false">IFERROR(AVERAGE(K132,K136),0)</f>
        <v>0</v>
      </c>
      <c r="M132" s="285"/>
      <c r="N132" s="219" t="str">
        <f aca="false">J132</f>
        <v/>
      </c>
      <c r="O132" s="45" t="n">
        <f aca="true" t="array" ref="O132:O132">IFERROR(VLOOKUP(INDIRECT("RC[-1]",0),INDIRECT("Ans"&amp;INDIRECT("RC[-10]",0)&amp;"TBL"),2,FALSE()),0)</f>
        <v>0</v>
      </c>
      <c r="P132" s="224" t="n">
        <f aca="false">IFERROR(AVERAGE(O132,O136),0)</f>
        <v>0</v>
      </c>
      <c r="Q132" s="285"/>
      <c r="R132" s="219" t="str">
        <f aca="false">N132</f>
        <v/>
      </c>
      <c r="S132" s="45" t="n">
        <f aca="true" t="array" ref="S132:S132">IFERROR(VLOOKUP(INDIRECT("RC[-1]",0),INDIRECT("Ans"&amp;INDIRECT("RC[-14]",0)&amp;"TBL"),2,FALSE()),0)</f>
        <v>0</v>
      </c>
      <c r="T132" s="224" t="n">
        <f aca="false">IFERROR(AVERAGE(S132,S136),0)</f>
        <v>0</v>
      </c>
      <c r="U132" s="285"/>
      <c r="V132" s="219" t="str">
        <f aca="false">R132</f>
        <v/>
      </c>
      <c r="W132" s="45" t="n">
        <f aca="true" t="array" ref="W132:W132">IFERROR(VLOOKUP(INDIRECT("RC[-1]",0),INDIRECT("Ans"&amp;INDIRECT("RC[-18]",0)&amp;"TBL"),2,FALSE()),0)</f>
        <v>0</v>
      </c>
      <c r="X132" s="224" t="n">
        <f aca="false">IFERROR(AVERAGE(W132,W136),0)</f>
        <v>0</v>
      </c>
      <c r="Y132" s="285"/>
    </row>
    <row r="133" customFormat="false" ht="12.75" hidden="false" customHeight="true" outlineLevel="0" collapsed="false">
      <c r="A133" s="214"/>
      <c r="B133" s="245"/>
      <c r="C133" s="222"/>
      <c r="D133" s="63"/>
      <c r="E133" s="63"/>
      <c r="F133" s="63"/>
      <c r="G133" s="63"/>
      <c r="H133" s="63"/>
      <c r="I133" s="285"/>
      <c r="J133" s="63"/>
      <c r="K133" s="63"/>
      <c r="L133" s="63"/>
      <c r="M133" s="285"/>
      <c r="N133" s="63"/>
      <c r="O133" s="63"/>
      <c r="P133" s="63"/>
      <c r="Q133" s="285"/>
      <c r="R133" s="63"/>
      <c r="S133" s="63"/>
      <c r="T133" s="63"/>
      <c r="U133" s="285"/>
      <c r="V133" s="63"/>
      <c r="W133" s="63"/>
      <c r="X133" s="63"/>
      <c r="Y133" s="285"/>
    </row>
    <row r="134" customFormat="false" ht="12.75" hidden="false" customHeight="true" outlineLevel="0" collapsed="false">
      <c r="A134" s="214" t="str">
        <f aca="false">Interview!A197</f>
        <v>O-IM-B-1-1</v>
      </c>
      <c r="B134" s="286" t="str">
        <f aca="false">VLOOKUP(A134,'imp-questions'!A:H,4,FALSE())</f>
        <v>Реагирование на инциденты</v>
      </c>
      <c r="C134" s="284" t="n">
        <f aca="false">VLOOKUP(A134,'imp-questions'!A:H,5,FALSE())</f>
        <v>1</v>
      </c>
      <c r="D134" s="217" t="str">
        <f aca="false">VLOOKUP(A134,'imp-questions'!A:H,6,FALSE())</f>
        <v>Реагируете ли вы на обнаруженные инциденты?</v>
      </c>
      <c r="E134" s="43" t="str">
        <f aca="false">CHAR(65+VLOOKUP(A134,'imp-questions'!A:H,8,FALSE()))</f>
        <v>H</v>
      </c>
      <c r="F134" s="87" t="str">
        <f aca="false">IF(ISBLANK(Interview!F197),"",Interview!F197)</f>
        <v/>
      </c>
      <c r="G134" s="45" t="n">
        <f aca="true" t="array" ref="G134:G134">IFERROR(VLOOKUP(INDIRECT("RC[-1]",0),INDIRECT("Ans"&amp;INDIRECT("RC[-2]",0)&amp;"TBL"),2,FALSE()),0)</f>
        <v>0</v>
      </c>
      <c r="H134" s="226"/>
      <c r="I134" s="285"/>
      <c r="J134" s="219" t="str">
        <f aca="false">F134</f>
        <v/>
      </c>
      <c r="K134" s="45" t="n">
        <f aca="true" t="array" ref="K134:K134">IFERROR(VLOOKUP(INDIRECT("RC[-1]",0),INDIRECT("Ans"&amp;INDIRECT("RC[-6]",0)&amp;"TBL"),2,FALSE()),0)</f>
        <v>0</v>
      </c>
      <c r="L134" s="226"/>
      <c r="M134" s="285"/>
      <c r="N134" s="219" t="str">
        <f aca="false">J134</f>
        <v/>
      </c>
      <c r="O134" s="45" t="n">
        <f aca="true" t="array" ref="O134:O134">IFERROR(VLOOKUP(INDIRECT("RC[-1]",0),INDIRECT("Ans"&amp;INDIRECT("RC[-10]",0)&amp;"TBL"),2,FALSE()),0)</f>
        <v>0</v>
      </c>
      <c r="P134" s="226"/>
      <c r="Q134" s="285"/>
      <c r="R134" s="219" t="str">
        <f aca="false">N134</f>
        <v/>
      </c>
      <c r="S134" s="45" t="n">
        <f aca="true" t="array" ref="S134:S134">IFERROR(VLOOKUP(INDIRECT("RC[-1]",0),INDIRECT("Ans"&amp;INDIRECT("RC[-14]",0)&amp;"TBL"),2,FALSE()),0)</f>
        <v>0</v>
      </c>
      <c r="T134" s="226"/>
      <c r="U134" s="285"/>
      <c r="V134" s="219" t="str">
        <f aca="false">R134</f>
        <v/>
      </c>
      <c r="W134" s="45" t="n">
        <f aca="true" t="array" ref="W134:W134">IFERROR(VLOOKUP(INDIRECT("RC[-1]",0),INDIRECT("Ans"&amp;INDIRECT("RC[-18]",0)&amp;"TBL"),2,FALSE()),0)</f>
        <v>0</v>
      </c>
      <c r="X134" s="226"/>
      <c r="Y134" s="285"/>
    </row>
    <row r="135" customFormat="false" ht="12.75" hidden="false" customHeight="true" outlineLevel="0" collapsed="false">
      <c r="A135" s="214" t="str">
        <f aca="false">Interview!A199</f>
        <v>O-IM-B-2-1</v>
      </c>
      <c r="B135" s="286"/>
      <c r="C135" s="284" t="n">
        <f aca="false">VLOOKUP(A135,'imp-questions'!A:H,5,FALSE())</f>
        <v>2</v>
      </c>
      <c r="D135" s="217" t="str">
        <f aca="false">VLOOKUP(A135,'imp-questions'!A:H,6,FALSE())</f>
        <v>Формализован ли процесс обработки инцидентов?</v>
      </c>
      <c r="E135" s="43" t="str">
        <f aca="false">CHAR(65+VLOOKUP(A135,'imp-questions'!A:H,8,FALSE()))</f>
        <v>I</v>
      </c>
      <c r="F135" s="92" t="str">
        <f aca="false">IF(ISBLANK(Interview!F199),"",Interview!F199)</f>
        <v/>
      </c>
      <c r="G135" s="45" t="n">
        <f aca="true" t="array" ref="G135:G135">IFERROR(VLOOKUP(INDIRECT("RC[-1]",0),INDIRECT("Ans"&amp;INDIRECT("RC[-2]",0)&amp;"TBL"),2,FALSE()),0)</f>
        <v>0</v>
      </c>
      <c r="H135" s="226"/>
      <c r="I135" s="285"/>
      <c r="J135" s="219" t="str">
        <f aca="false">F135</f>
        <v/>
      </c>
      <c r="K135" s="45" t="n">
        <f aca="true" t="array" ref="K135:K135">IFERROR(VLOOKUP(INDIRECT("RC[-1]",0),INDIRECT("Ans"&amp;INDIRECT("RC[-6]",0)&amp;"TBL"),2,FALSE()),0)</f>
        <v>0</v>
      </c>
      <c r="L135" s="226"/>
      <c r="M135" s="285"/>
      <c r="N135" s="219" t="str">
        <f aca="false">J135</f>
        <v/>
      </c>
      <c r="O135" s="45" t="n">
        <f aca="true" t="array" ref="O135:O135">IFERROR(VLOOKUP(INDIRECT("RC[-1]",0),INDIRECT("Ans"&amp;INDIRECT("RC[-10]",0)&amp;"TBL"),2,FALSE()),0)</f>
        <v>0</v>
      </c>
      <c r="P135" s="226"/>
      <c r="Q135" s="285"/>
      <c r="R135" s="219" t="str">
        <f aca="false">N135</f>
        <v/>
      </c>
      <c r="S135" s="45" t="n">
        <f aca="true" t="array" ref="S135:S135">IFERROR(VLOOKUP(INDIRECT("RC[-1]",0),INDIRECT("Ans"&amp;INDIRECT("RC[-14]",0)&amp;"TBL"),2,FALSE()),0)</f>
        <v>0</v>
      </c>
      <c r="T135" s="226"/>
      <c r="U135" s="285"/>
      <c r="V135" s="219" t="str">
        <f aca="false">R135</f>
        <v/>
      </c>
      <c r="W135" s="45" t="n">
        <f aca="true" t="array" ref="W135:W135">IFERROR(VLOOKUP(INDIRECT("RC[-1]",0),INDIRECT("Ans"&amp;INDIRECT("RC[-18]",0)&amp;"TBL"),2,FALSE()),0)</f>
        <v>0</v>
      </c>
      <c r="X135" s="226"/>
      <c r="Y135" s="285"/>
    </row>
    <row r="136" customFormat="false" ht="12.75" hidden="false" customHeight="true" outlineLevel="0" collapsed="false">
      <c r="A136" s="214" t="str">
        <f aca="false">Interview!A201</f>
        <v>O-IM-B-3-1</v>
      </c>
      <c r="B136" s="286"/>
      <c r="C136" s="284" t="n">
        <f aca="false">VLOOKUP(A136,'imp-questions'!A:H,5,FALSE())</f>
        <v>3</v>
      </c>
      <c r="D136" s="220" t="str">
        <f aca="false">VLOOKUP(A136,'imp-questions'!A:H,6,FALSE())</f>
        <v>Есть ли у вас отдельная группа реагирования на инциденты?</v>
      </c>
      <c r="E136" s="43" t="str">
        <f aca="false">CHAR(65+VLOOKUP(A136,'imp-questions'!A:H,8,FALSE()))</f>
        <v>E</v>
      </c>
      <c r="F136" s="92" t="str">
        <f aca="false">IF(ISBLANK(Interview!F201),"",Interview!F201)</f>
        <v/>
      </c>
      <c r="G136" s="45" t="n">
        <f aca="true" t="array" ref="G136:G136">IFERROR(VLOOKUP(INDIRECT("RC[-1]",0),INDIRECT("Ans"&amp;INDIRECT("RC[-2]",0)&amp;"TBL"),2,FALSE()),0)</f>
        <v>0</v>
      </c>
      <c r="H136" s="226"/>
      <c r="I136" s="285"/>
      <c r="J136" s="219" t="str">
        <f aca="false">F136</f>
        <v/>
      </c>
      <c r="K136" s="45" t="n">
        <f aca="true" t="array" ref="K136:K136">IFERROR(VLOOKUP(INDIRECT("RC[-1]",0),INDIRECT("Ans"&amp;INDIRECT("RC[-6]",0)&amp;"TBL"),2,FALSE()),0)</f>
        <v>0</v>
      </c>
      <c r="L136" s="226"/>
      <c r="M136" s="285"/>
      <c r="N136" s="219" t="str">
        <f aca="false">J136</f>
        <v/>
      </c>
      <c r="O136" s="45" t="n">
        <f aca="true" t="array" ref="O136:O136">IFERROR(VLOOKUP(INDIRECT("RC[-1]",0),INDIRECT("Ans"&amp;INDIRECT("RC[-10]",0)&amp;"TBL"),2,FALSE()),0)</f>
        <v>0</v>
      </c>
      <c r="P136" s="226"/>
      <c r="Q136" s="285"/>
      <c r="R136" s="219" t="str">
        <f aca="false">N136</f>
        <v/>
      </c>
      <c r="S136" s="45" t="n">
        <f aca="true" t="array" ref="S136:S136">IFERROR(VLOOKUP(INDIRECT("RC[-1]",0),INDIRECT("Ans"&amp;INDIRECT("RC[-14]",0)&amp;"TBL"),2,FALSE()),0)</f>
        <v>0</v>
      </c>
      <c r="T136" s="226"/>
      <c r="U136" s="285"/>
      <c r="V136" s="219" t="str">
        <f aca="false">R136</f>
        <v/>
      </c>
      <c r="W136" s="45" t="n">
        <f aca="true" t="array" ref="W136:W136">IFERROR(VLOOKUP(INDIRECT("RC[-1]",0),INDIRECT("Ans"&amp;INDIRECT("RC[-18]",0)&amp;"TBL"),2,FALSE()),0)</f>
        <v>0</v>
      </c>
      <c r="X136" s="226"/>
      <c r="Y136" s="285"/>
    </row>
    <row r="137" customFormat="false" ht="12.75" hidden="false" customHeight="true" outlineLevel="0" collapsed="false">
      <c r="A137" s="214"/>
      <c r="B137" s="245"/>
      <c r="C137" s="222"/>
      <c r="D137" s="63"/>
      <c r="E137" s="63"/>
      <c r="F137" s="63"/>
      <c r="G137" s="63"/>
      <c r="H137" s="63"/>
      <c r="I137" s="63"/>
      <c r="J137" s="63"/>
      <c r="K137" s="63"/>
      <c r="L137" s="63"/>
      <c r="M137" s="63"/>
      <c r="N137" s="63"/>
      <c r="O137" s="63"/>
      <c r="P137" s="63"/>
      <c r="Q137" s="63"/>
      <c r="R137" s="63"/>
      <c r="S137" s="63"/>
      <c r="T137" s="63"/>
      <c r="U137" s="63"/>
      <c r="V137" s="63"/>
      <c r="W137" s="63"/>
      <c r="X137" s="63"/>
      <c r="Y137" s="63"/>
    </row>
    <row r="138" customFormat="false" ht="13.8" hidden="false" customHeight="false" outlineLevel="0" collapsed="false">
      <c r="A138" s="214"/>
      <c r="B138" s="280" t="s">
        <v>39</v>
      </c>
      <c r="C138" s="281" t="s">
        <v>40</v>
      </c>
      <c r="D138" s="287" t="s">
        <v>139</v>
      </c>
      <c r="E138" s="131"/>
      <c r="F138" s="130" t="s">
        <v>42</v>
      </c>
      <c r="G138" s="130"/>
      <c r="H138" s="130"/>
      <c r="I138" s="282" t="s">
        <v>44</v>
      </c>
      <c r="J138" s="130" t="s">
        <v>42</v>
      </c>
      <c r="K138" s="130"/>
      <c r="L138" s="130"/>
      <c r="M138" s="282" t="s">
        <v>44</v>
      </c>
      <c r="N138" s="130" t="s">
        <v>42</v>
      </c>
      <c r="O138" s="130"/>
      <c r="P138" s="130"/>
      <c r="Q138" s="282" t="s">
        <v>44</v>
      </c>
      <c r="R138" s="130" t="s">
        <v>42</v>
      </c>
      <c r="S138" s="130"/>
      <c r="T138" s="130"/>
      <c r="U138" s="282" t="s">
        <v>44</v>
      </c>
      <c r="V138" s="130" t="s">
        <v>42</v>
      </c>
      <c r="W138" s="130"/>
      <c r="X138" s="130"/>
      <c r="Y138" s="282" t="s">
        <v>44</v>
      </c>
    </row>
    <row r="139" customFormat="false" ht="25.5" hidden="false" customHeight="true" outlineLevel="0" collapsed="false">
      <c r="A139" s="214" t="str">
        <f aca="false">Interview!A204</f>
        <v>O-EM-A-1-1</v>
      </c>
      <c r="B139" s="283" t="str">
        <f aca="false">VLOOKUP(A139,'imp-questions'!A:H,4,FALSE())</f>
        <v>Безопасные конфигурации</v>
      </c>
      <c r="C139" s="284" t="n">
        <f aca="false">VLOOKUP(A139,'imp-questions'!A:H,5,FALSE())</f>
        <v>1</v>
      </c>
      <c r="D139" s="217" t="str">
        <f aca="false">VLOOKUP(A139,'imp-questions'!A:H,6,FALSE())</f>
        <v>Укрепляете ли вы безопасность конфигурации для ключевых компонентов технологических стеков?</v>
      </c>
      <c r="E139" s="43" t="str">
        <f aca="false">CHAR(65+VLOOKUP(A139,'imp-questions'!A:H,8,FALSE()))</f>
        <v>G</v>
      </c>
      <c r="F139" s="87" t="str">
        <f aca="false">IF(ISBLANK(Interview!F204),"",Interview!F204)</f>
        <v/>
      </c>
      <c r="G139" s="45" t="n">
        <f aca="true" t="array" ref="G139:G139">IFERROR(VLOOKUP(INDIRECT("RC[-1]",0),INDIRECT("Ans"&amp;INDIRECT("RC[-2]",0)&amp;"TBL"),2,FALSE()),0)</f>
        <v>0</v>
      </c>
      <c r="H139" s="224" t="n">
        <f aca="false">IFERROR(AVERAGE(G139,G143),0)</f>
        <v>0</v>
      </c>
      <c r="I139" s="285" t="n">
        <f aca="false">SUM(H139:H141)</f>
        <v>0</v>
      </c>
      <c r="J139" s="219" t="str">
        <f aca="false">F139</f>
        <v/>
      </c>
      <c r="K139" s="45" t="n">
        <f aca="true" t="array" ref="K139:K139">IFERROR(VLOOKUP(INDIRECT("RC[-1]",0),INDIRECT("Ans"&amp;INDIRECT("RC[-6]",0)&amp;"TBL"),2,FALSE()),0)</f>
        <v>0</v>
      </c>
      <c r="L139" s="224" t="n">
        <f aca="false">IFERROR(AVERAGE(K139,K143),0)</f>
        <v>0</v>
      </c>
      <c r="M139" s="285" t="n">
        <f aca="false">SUM(L139:L141)</f>
        <v>0</v>
      </c>
      <c r="N139" s="219" t="str">
        <f aca="false">J139</f>
        <v/>
      </c>
      <c r="O139" s="45" t="n">
        <f aca="true" t="array" ref="O139:O139">IFERROR(VLOOKUP(INDIRECT("RC[-1]",0),INDIRECT("Ans"&amp;INDIRECT("RC[-10]",0)&amp;"TBL"),2,FALSE()),0)</f>
        <v>0</v>
      </c>
      <c r="P139" s="224" t="n">
        <f aca="false">IFERROR(AVERAGE(O139,O143),0)</f>
        <v>0</v>
      </c>
      <c r="Q139" s="285" t="n">
        <f aca="false">SUM(P139:P141)</f>
        <v>0</v>
      </c>
      <c r="R139" s="219" t="str">
        <f aca="false">N139</f>
        <v/>
      </c>
      <c r="S139" s="45" t="n">
        <f aca="true" t="array" ref="S139:S139">IFERROR(VLOOKUP(INDIRECT("RC[-1]",0),INDIRECT("Ans"&amp;INDIRECT("RC[-14]",0)&amp;"TBL"),2,FALSE()),0)</f>
        <v>0</v>
      </c>
      <c r="T139" s="224" t="n">
        <f aca="false">IFERROR(AVERAGE(S139,S143),0)</f>
        <v>0</v>
      </c>
      <c r="U139" s="285" t="n">
        <f aca="false">SUM(T139:T141)</f>
        <v>0</v>
      </c>
      <c r="V139" s="219" t="str">
        <f aca="false">R139</f>
        <v/>
      </c>
      <c r="W139" s="45" t="n">
        <f aca="true" t="array" ref="W139:W139">IFERROR(VLOOKUP(INDIRECT("RC[-1]",0),INDIRECT("Ans"&amp;INDIRECT("RC[-18]",0)&amp;"TBL"),2,FALSE()),0)</f>
        <v>0</v>
      </c>
      <c r="X139" s="224" t="n">
        <f aca="false">IFERROR(AVERAGE(W139,W143),0)</f>
        <v>0</v>
      </c>
      <c r="Y139" s="285" t="n">
        <f aca="false">SUM(X139:X141)</f>
        <v>0</v>
      </c>
    </row>
    <row r="140" customFormat="false" ht="24.05" hidden="false" customHeight="false" outlineLevel="0" collapsed="false">
      <c r="A140" s="214" t="str">
        <f aca="false">Interview!A206</f>
        <v>O-EM-A-2-1</v>
      </c>
      <c r="B140" s="283"/>
      <c r="C140" s="284" t="n">
        <f aca="false">VLOOKUP(A140,'imp-questions'!A:H,5,FALSE())</f>
        <v>2</v>
      </c>
      <c r="D140" s="217" t="str">
        <f aca="false">VLOOKUP(A140,'imp-questions'!A:H,6,FALSE())</f>
        <v>Определены ли параметры минимального уровня защиты конфигурации для используемых компонентов?</v>
      </c>
      <c r="E140" s="43" t="str">
        <f aca="false">CHAR(65+VLOOKUP(A140,'imp-questions'!A:H,8,FALSE()))</f>
        <v>G</v>
      </c>
      <c r="F140" s="56" t="str">
        <f aca="false">IF(ISBLANK(Interview!F206),"",Interview!F206)</f>
        <v/>
      </c>
      <c r="G140" s="45" t="n">
        <f aca="true" t="array" ref="G140:G140">IFERROR(VLOOKUP(INDIRECT("RC[-1]",0),INDIRECT("Ans"&amp;INDIRECT("RC[-2]",0)&amp;"TBL"),2,FALSE()),0)</f>
        <v>0</v>
      </c>
      <c r="H140" s="224" t="n">
        <f aca="false">IFERROR(AVERAGE(G140,G144),0)</f>
        <v>0</v>
      </c>
      <c r="I140" s="285"/>
      <c r="J140" s="219" t="str">
        <f aca="false">F140</f>
        <v/>
      </c>
      <c r="K140" s="45" t="n">
        <f aca="true" t="array" ref="K140:K140">IFERROR(VLOOKUP(INDIRECT("RC[-1]",0),INDIRECT("Ans"&amp;INDIRECT("RC[-6]",0)&amp;"TBL"),2,FALSE()),0)</f>
        <v>0</v>
      </c>
      <c r="L140" s="224" t="n">
        <f aca="false">IFERROR(AVERAGE(K140,K144),0)</f>
        <v>0</v>
      </c>
      <c r="M140" s="285"/>
      <c r="N140" s="219" t="str">
        <f aca="false">J140</f>
        <v/>
      </c>
      <c r="O140" s="45" t="n">
        <f aca="true" t="array" ref="O140:O140">IFERROR(VLOOKUP(INDIRECT("RC[-1]",0),INDIRECT("Ans"&amp;INDIRECT("RC[-10]",0)&amp;"TBL"),2,FALSE()),0)</f>
        <v>0</v>
      </c>
      <c r="P140" s="224" t="n">
        <f aca="false">IFERROR(AVERAGE(O140,O144),0)</f>
        <v>0</v>
      </c>
      <c r="Q140" s="285"/>
      <c r="R140" s="219" t="str">
        <f aca="false">N140</f>
        <v/>
      </c>
      <c r="S140" s="45" t="n">
        <f aca="true" t="array" ref="S140:S140">IFERROR(VLOOKUP(INDIRECT("RC[-1]",0),INDIRECT("Ans"&amp;INDIRECT("RC[-14]",0)&amp;"TBL"),2,FALSE()),0)</f>
        <v>0</v>
      </c>
      <c r="T140" s="224" t="n">
        <f aca="false">IFERROR(AVERAGE(S140,S144),0)</f>
        <v>0</v>
      </c>
      <c r="U140" s="285"/>
      <c r="V140" s="219" t="str">
        <f aca="false">R140</f>
        <v/>
      </c>
      <c r="W140" s="45" t="n">
        <f aca="true" t="array" ref="W140:W140">IFERROR(VLOOKUP(INDIRECT("RC[-1]",0),INDIRECT("Ans"&amp;INDIRECT("RC[-18]",0)&amp;"TBL"),2,FALSE()),0)</f>
        <v>0</v>
      </c>
      <c r="X140" s="224" t="n">
        <f aca="false">IFERROR(AVERAGE(W140,W144),0)</f>
        <v>0</v>
      </c>
      <c r="Y140" s="285"/>
    </row>
    <row r="141" customFormat="false" ht="24.05" hidden="false" customHeight="false" outlineLevel="0" collapsed="false">
      <c r="A141" s="214" t="str">
        <f aca="false">Interview!A208</f>
        <v>O-EM-A-3-1</v>
      </c>
      <c r="B141" s="283"/>
      <c r="C141" s="284" t="n">
        <f aca="false">VLOOKUP(A141,'imp-questions'!A:H,5,FALSE())</f>
        <v>3</v>
      </c>
      <c r="D141" s="220" t="str">
        <f aca="false">VLOOKUP(A141,'imp-questions'!A:H,6,FALSE())</f>
        <v>Контролируете ли вы и обеспечиваете ли соответствие минимальному уровню защиты конфигурации?</v>
      </c>
      <c r="E141" s="43" t="str">
        <f aca="false">CHAR(65+VLOOKUP(A141,'imp-questions'!A:H,8,FALSE()))</f>
        <v>G</v>
      </c>
      <c r="F141" s="87" t="str">
        <f aca="false">IF(ISBLANK(Interview!F208),"",Interview!F208)</f>
        <v/>
      </c>
      <c r="G141" s="45" t="n">
        <f aca="true" t="array" ref="G141:G141">IFERROR(VLOOKUP(INDIRECT("RC[-1]",0),INDIRECT("Ans"&amp;INDIRECT("RC[-2]",0)&amp;"TBL"),2,FALSE()),0)</f>
        <v>0</v>
      </c>
      <c r="H141" s="224" t="n">
        <f aca="false">IFERROR(AVERAGE(G141,G145),0)</f>
        <v>0</v>
      </c>
      <c r="I141" s="285"/>
      <c r="J141" s="219" t="str">
        <f aca="false">F141</f>
        <v/>
      </c>
      <c r="K141" s="45" t="n">
        <f aca="true" t="array" ref="K141:K141">IFERROR(VLOOKUP(INDIRECT("RC[-1]",0),INDIRECT("Ans"&amp;INDIRECT("RC[-6]",0)&amp;"TBL"),2,FALSE()),0)</f>
        <v>0</v>
      </c>
      <c r="L141" s="224" t="n">
        <f aca="false">IFERROR(AVERAGE(K141,K145),0)</f>
        <v>0</v>
      </c>
      <c r="M141" s="285"/>
      <c r="N141" s="219" t="str">
        <f aca="false">J141</f>
        <v/>
      </c>
      <c r="O141" s="45" t="n">
        <f aca="true" t="array" ref="O141:O141">IFERROR(VLOOKUP(INDIRECT("RC[-1]",0),INDIRECT("Ans"&amp;INDIRECT("RC[-10]",0)&amp;"TBL"),2,FALSE()),0)</f>
        <v>0</v>
      </c>
      <c r="P141" s="224" t="n">
        <f aca="false">IFERROR(AVERAGE(O141,O145),0)</f>
        <v>0</v>
      </c>
      <c r="Q141" s="285"/>
      <c r="R141" s="219" t="str">
        <f aca="false">N141</f>
        <v/>
      </c>
      <c r="S141" s="45" t="n">
        <f aca="true" t="array" ref="S141:S141">IFERROR(VLOOKUP(INDIRECT("RC[-1]",0),INDIRECT("Ans"&amp;INDIRECT("RC[-14]",0)&amp;"TBL"),2,FALSE()),0)</f>
        <v>0</v>
      </c>
      <c r="T141" s="224" t="n">
        <f aca="false">IFERROR(AVERAGE(S141,S145),0)</f>
        <v>0</v>
      </c>
      <c r="U141" s="285"/>
      <c r="V141" s="219" t="str">
        <f aca="false">R141</f>
        <v/>
      </c>
      <c r="W141" s="45" t="n">
        <f aca="true" t="array" ref="W141:W141">IFERROR(VLOOKUP(INDIRECT("RC[-1]",0),INDIRECT("Ans"&amp;INDIRECT("RC[-18]",0)&amp;"TBL"),2,FALSE()),0)</f>
        <v>0</v>
      </c>
      <c r="X141" s="224" t="n">
        <f aca="false">IFERROR(AVERAGE(W141,W145),0)</f>
        <v>0</v>
      </c>
      <c r="Y141" s="285"/>
    </row>
    <row r="142" customFormat="false" ht="12.75" hidden="false" customHeight="true" outlineLevel="0" collapsed="false">
      <c r="A142" s="214"/>
      <c r="B142" s="245"/>
      <c r="C142" s="222"/>
      <c r="D142" s="63"/>
      <c r="E142" s="63"/>
      <c r="F142" s="63"/>
      <c r="G142" s="63"/>
      <c r="H142" s="63"/>
      <c r="I142" s="285"/>
      <c r="J142" s="63"/>
      <c r="K142" s="63"/>
      <c r="L142" s="63"/>
      <c r="M142" s="285"/>
      <c r="N142" s="63"/>
      <c r="O142" s="63"/>
      <c r="P142" s="63"/>
      <c r="Q142" s="285"/>
      <c r="R142" s="63"/>
      <c r="S142" s="63"/>
      <c r="T142" s="63"/>
      <c r="U142" s="285"/>
      <c r="V142" s="63"/>
      <c r="W142" s="63"/>
      <c r="X142" s="63"/>
      <c r="Y142" s="285"/>
    </row>
    <row r="143" customFormat="false" ht="12.75" hidden="false" customHeight="true" outlineLevel="0" collapsed="false">
      <c r="A143" s="214" t="str">
        <f aca="false">Interview!A211</f>
        <v>O-EM-B-1-1</v>
      </c>
      <c r="B143" s="286" t="str">
        <f aca="false">VLOOKUP(A143,'imp-questions'!A:H,4,FALSE())</f>
        <v>Исправления и обновления</v>
      </c>
      <c r="C143" s="284" t="n">
        <f aca="false">VLOOKUP(A143,'imp-questions'!A:H,5,FALSE())</f>
        <v>1</v>
      </c>
      <c r="D143" s="217" t="str">
        <f aca="false">VLOOKUP(A143,'imp-questions'!A:H,6,FALSE())</f>
        <v>Выявляете ли, и если да, то исправляете ли уязвимые компоненты?</v>
      </c>
      <c r="E143" s="43" t="str">
        <f aca="false">CHAR(65+VLOOKUP(A143,'imp-questions'!A:H,8,FALSE()))</f>
        <v>G</v>
      </c>
      <c r="F143" s="87" t="str">
        <f aca="false">IF(ISBLANK(Interview!F211),"",Interview!F211)</f>
        <v/>
      </c>
      <c r="G143" s="45" t="n">
        <f aca="true" t="array" ref="G143:G143">IFERROR(VLOOKUP(INDIRECT("RC[-1]",0),INDIRECT("Ans"&amp;INDIRECT("RC[-2]",0)&amp;"TBL"),2,FALSE()),0)</f>
        <v>0</v>
      </c>
      <c r="H143" s="226"/>
      <c r="I143" s="285"/>
      <c r="J143" s="219" t="str">
        <f aca="false">F143</f>
        <v/>
      </c>
      <c r="K143" s="45" t="n">
        <f aca="true" t="array" ref="K143:K143">IFERROR(VLOOKUP(INDIRECT("RC[-1]",0),INDIRECT("Ans"&amp;INDIRECT("RC[-6]",0)&amp;"TBL"),2,FALSE()),0)</f>
        <v>0</v>
      </c>
      <c r="L143" s="226"/>
      <c r="M143" s="285"/>
      <c r="N143" s="219" t="str">
        <f aca="false">J143</f>
        <v/>
      </c>
      <c r="O143" s="45" t="n">
        <f aca="true" t="array" ref="O143:O143">IFERROR(VLOOKUP(INDIRECT("RC[-1]",0),INDIRECT("Ans"&amp;INDIRECT("RC[-10]",0)&amp;"TBL"),2,FALSE()),0)</f>
        <v>0</v>
      </c>
      <c r="P143" s="226"/>
      <c r="Q143" s="285"/>
      <c r="R143" s="219" t="str">
        <f aca="false">N143</f>
        <v/>
      </c>
      <c r="S143" s="45" t="n">
        <f aca="true" t="array" ref="S143:S143">IFERROR(VLOOKUP(INDIRECT("RC[-1]",0),INDIRECT("Ans"&amp;INDIRECT("RC[-14]",0)&amp;"TBL"),2,FALSE()),0)</f>
        <v>0</v>
      </c>
      <c r="T143" s="226"/>
      <c r="U143" s="285"/>
      <c r="V143" s="219" t="str">
        <f aca="false">R143</f>
        <v/>
      </c>
      <c r="W143" s="45" t="n">
        <f aca="true" t="array" ref="W143:W143">IFERROR(VLOOKUP(INDIRECT("RC[-1]",0),INDIRECT("Ans"&amp;INDIRECT("RC[-18]",0)&amp;"TBL"),2,FALSE()),0)</f>
        <v>0</v>
      </c>
      <c r="X143" s="226"/>
      <c r="Y143" s="285"/>
    </row>
    <row r="144" customFormat="false" ht="27.75" hidden="false" customHeight="true" outlineLevel="0" collapsed="false">
      <c r="A144" s="214" t="str">
        <f aca="false">Interview!A213</f>
        <v>O-EM-B-2-1</v>
      </c>
      <c r="B144" s="286"/>
      <c r="C144" s="284" t="n">
        <f aca="false">VLOOKUP(A144,'imp-questions'!A:H,5,FALSE())</f>
        <v>2</v>
      </c>
      <c r="D144" s="217" t="str">
        <f aca="false">VLOOKUP(A144,'imp-questions'!A:H,6,FALSE())</f>
        <v>Соблюдаете ли вы установленный процесс обновления компонентов ваших технологических стеков?</v>
      </c>
      <c r="E144" s="43" t="str">
        <f aca="false">CHAR(65+VLOOKUP(A144,'imp-questions'!A:H,8,FALSE()))</f>
        <v>G</v>
      </c>
      <c r="F144" s="92" t="str">
        <f aca="false">IF(ISBLANK(Interview!F213),"",Interview!F213)</f>
        <v/>
      </c>
      <c r="G144" s="45" t="n">
        <f aca="true" t="array" ref="G144:G144">IFERROR(VLOOKUP(INDIRECT("RC[-1]",0),INDIRECT("Ans"&amp;INDIRECT("RC[-2]",0)&amp;"TBL"),2,FALSE()),0)</f>
        <v>0</v>
      </c>
      <c r="H144" s="226"/>
      <c r="I144" s="285"/>
      <c r="J144" s="219" t="str">
        <f aca="false">F144</f>
        <v/>
      </c>
      <c r="K144" s="45" t="n">
        <f aca="true" t="array" ref="K144:K144">IFERROR(VLOOKUP(INDIRECT("RC[-1]",0),INDIRECT("Ans"&amp;INDIRECT("RC[-6]",0)&amp;"TBL"),2,FALSE()),0)</f>
        <v>0</v>
      </c>
      <c r="L144" s="226"/>
      <c r="M144" s="285"/>
      <c r="N144" s="219" t="str">
        <f aca="false">J144</f>
        <v/>
      </c>
      <c r="O144" s="45" t="n">
        <f aca="true" t="array" ref="O144:O144">IFERROR(VLOOKUP(INDIRECT("RC[-1]",0),INDIRECT("Ans"&amp;INDIRECT("RC[-10]",0)&amp;"TBL"),2,FALSE()),0)</f>
        <v>0</v>
      </c>
      <c r="P144" s="226"/>
      <c r="Q144" s="285"/>
      <c r="R144" s="219" t="str">
        <f aca="false">N144</f>
        <v/>
      </c>
      <c r="S144" s="45" t="n">
        <f aca="true" t="array" ref="S144:S144">IFERROR(VLOOKUP(INDIRECT("RC[-1]",0),INDIRECT("Ans"&amp;INDIRECT("RC[-14]",0)&amp;"TBL"),2,FALSE()),0)</f>
        <v>0</v>
      </c>
      <c r="T144" s="226"/>
      <c r="U144" s="285"/>
      <c r="V144" s="219" t="str">
        <f aca="false">R144</f>
        <v/>
      </c>
      <c r="W144" s="45" t="n">
        <f aca="true" t="array" ref="W144:W144">IFERROR(VLOOKUP(INDIRECT("RC[-1]",0),INDIRECT("Ans"&amp;INDIRECT("RC[-18]",0)&amp;"TBL"),2,FALSE()),0)</f>
        <v>0</v>
      </c>
      <c r="X144" s="226"/>
      <c r="Y144" s="285"/>
    </row>
    <row r="145" customFormat="false" ht="24.05" hidden="false" customHeight="false" outlineLevel="0" collapsed="false">
      <c r="A145" s="214" t="str">
        <f aca="false">Interview!A215</f>
        <v>O-EM-B-3-1</v>
      </c>
      <c r="B145" s="286"/>
      <c r="C145" s="284" t="n">
        <f aca="false">VLOOKUP(A145,'imp-questions'!A:H,5,FALSE())</f>
        <v>3</v>
      </c>
      <c r="D145" s="220" t="str">
        <f aca="false">VLOOKUP(A145,'imp-questions'!A:H,6,FALSE())</f>
        <v>Насколько регулярно вы анализируете статус исправления уязвимостей компонентов?</v>
      </c>
      <c r="E145" s="43" t="str">
        <f aca="false">CHAR(65+VLOOKUP(A145,'imp-questions'!A:H,8,FALSE()))</f>
        <v>G</v>
      </c>
      <c r="F145" s="92" t="str">
        <f aca="false">IF(ISBLANK(Interview!F215),"",Interview!F215)</f>
        <v/>
      </c>
      <c r="G145" s="45" t="n">
        <f aca="true" t="array" ref="G145:G145">IFERROR(VLOOKUP(INDIRECT("RC[-1]",0),INDIRECT("Ans"&amp;INDIRECT("RC[-2]",0)&amp;"TBL"),2,FALSE()),0)</f>
        <v>0</v>
      </c>
      <c r="H145" s="226"/>
      <c r="I145" s="285"/>
      <c r="J145" s="219" t="str">
        <f aca="false">F145</f>
        <v/>
      </c>
      <c r="K145" s="45" t="n">
        <f aca="true" t="array" ref="K145:K145">IFERROR(VLOOKUP(INDIRECT("RC[-1]",0),INDIRECT("Ans"&amp;INDIRECT("RC[-6]",0)&amp;"TBL"),2,FALSE()),0)</f>
        <v>0</v>
      </c>
      <c r="L145" s="226"/>
      <c r="M145" s="285"/>
      <c r="N145" s="219" t="str">
        <f aca="false">J145</f>
        <v/>
      </c>
      <c r="O145" s="45" t="n">
        <f aca="true" t="array" ref="O145:O145">IFERROR(VLOOKUP(INDIRECT("RC[-1]",0),INDIRECT("Ans"&amp;INDIRECT("RC[-10]",0)&amp;"TBL"),2,FALSE()),0)</f>
        <v>0</v>
      </c>
      <c r="P145" s="226"/>
      <c r="Q145" s="285"/>
      <c r="R145" s="219" t="str">
        <f aca="false">N145</f>
        <v/>
      </c>
      <c r="S145" s="45" t="n">
        <f aca="true" t="array" ref="S145:S145">IFERROR(VLOOKUP(INDIRECT("RC[-1]",0),INDIRECT("Ans"&amp;INDIRECT("RC[-14]",0)&amp;"TBL"),2,FALSE()),0)</f>
        <v>0</v>
      </c>
      <c r="T145" s="226"/>
      <c r="U145" s="285"/>
      <c r="V145" s="219" t="str">
        <f aca="false">R145</f>
        <v/>
      </c>
      <c r="W145" s="45" t="n">
        <f aca="true" t="array" ref="W145:W145">IFERROR(VLOOKUP(INDIRECT("RC[-1]",0),INDIRECT("Ans"&amp;INDIRECT("RC[-18]",0)&amp;"TBL"),2,FALSE()),0)</f>
        <v>0</v>
      </c>
      <c r="X145" s="226"/>
      <c r="Y145" s="285"/>
    </row>
    <row r="146" customFormat="false" ht="12.75" hidden="false" customHeight="true" outlineLevel="0" collapsed="false">
      <c r="A146" s="214"/>
      <c r="B146" s="245"/>
      <c r="C146" s="222"/>
      <c r="D146" s="63"/>
      <c r="E146" s="63"/>
      <c r="F146" s="63"/>
      <c r="G146" s="63"/>
      <c r="H146" s="63"/>
      <c r="I146" s="63"/>
      <c r="J146" s="63"/>
      <c r="K146" s="63"/>
      <c r="L146" s="63"/>
      <c r="M146" s="63"/>
      <c r="N146" s="63"/>
      <c r="O146" s="63"/>
      <c r="P146" s="63"/>
      <c r="Q146" s="63"/>
      <c r="R146" s="63"/>
      <c r="S146" s="63"/>
      <c r="T146" s="63"/>
      <c r="U146" s="63"/>
      <c r="V146" s="63"/>
      <c r="W146" s="63"/>
      <c r="X146" s="63"/>
      <c r="Y146" s="63"/>
    </row>
    <row r="147" customFormat="false" ht="13.8" hidden="false" customHeight="false" outlineLevel="0" collapsed="false">
      <c r="A147" s="214"/>
      <c r="B147" s="280" t="s">
        <v>39</v>
      </c>
      <c r="C147" s="281" t="s">
        <v>40</v>
      </c>
      <c r="D147" s="287" t="s">
        <v>146</v>
      </c>
      <c r="E147" s="131"/>
      <c r="F147" s="130" t="s">
        <v>42</v>
      </c>
      <c r="G147" s="130"/>
      <c r="H147" s="130"/>
      <c r="I147" s="282" t="s">
        <v>44</v>
      </c>
      <c r="J147" s="130" t="s">
        <v>42</v>
      </c>
      <c r="K147" s="130"/>
      <c r="L147" s="130"/>
      <c r="M147" s="282" t="s">
        <v>44</v>
      </c>
      <c r="N147" s="130" t="s">
        <v>42</v>
      </c>
      <c r="O147" s="130"/>
      <c r="P147" s="130"/>
      <c r="Q147" s="282" t="s">
        <v>44</v>
      </c>
      <c r="R147" s="130" t="s">
        <v>42</v>
      </c>
      <c r="S147" s="130"/>
      <c r="T147" s="130"/>
      <c r="U147" s="282" t="s">
        <v>44</v>
      </c>
      <c r="V147" s="130" t="s">
        <v>42</v>
      </c>
      <c r="W147" s="130"/>
      <c r="X147" s="130"/>
      <c r="Y147" s="282" t="s">
        <v>44</v>
      </c>
    </row>
    <row r="148" customFormat="false" ht="35.5" hidden="false" customHeight="false" outlineLevel="0" collapsed="false">
      <c r="A148" s="214" t="str">
        <f aca="false">Interview!A218</f>
        <v>O-OM-A-1-1</v>
      </c>
      <c r="B148" s="283" t="str">
        <f aca="false">VLOOKUP(A148,'imp-questions'!A:H,4,FALSE())</f>
        <v>Защита информации</v>
      </c>
      <c r="C148" s="284" t="n">
        <f aca="false">VLOOKUP(A148,'imp-questions'!A:H,5,FALSE())</f>
        <v>1</v>
      </c>
      <c r="D148" s="217" t="str">
        <f aca="false">VLOOKUP(A148,'imp-questions'!A:H,6,FALSE())</f>
        <v>Обеспечиваете ли вы защиту и обработку информации в соответствии с требованиями к защите данных, хранящихся и обрабатываемых в каждом приложении?</v>
      </c>
      <c r="E148" s="43" t="str">
        <f aca="false">CHAR(65+VLOOKUP(A148,'imp-questions'!A:H,8,FALSE()))</f>
        <v>A</v>
      </c>
      <c r="F148" s="87" t="str">
        <f aca="false">IF(ISBLANK(Interview!F218),"",Interview!F218)</f>
        <v/>
      </c>
      <c r="G148" s="45" t="n">
        <f aca="true" t="array" ref="G148:G148">IFERROR(VLOOKUP(INDIRECT("RC[-1]",0),INDIRECT("Ans"&amp;INDIRECT("RC[-2]",0)&amp;"TBL"),2,FALSE()),0)</f>
        <v>0</v>
      </c>
      <c r="H148" s="224" t="n">
        <f aca="false">IFERROR(AVERAGE(G148,G152),0)</f>
        <v>0</v>
      </c>
      <c r="I148" s="288" t="n">
        <f aca="false">SUM(H148:H150)</f>
        <v>0</v>
      </c>
      <c r="J148" s="219" t="str">
        <f aca="false">F148</f>
        <v/>
      </c>
      <c r="K148" s="45" t="n">
        <f aca="true" t="array" ref="K148:K148">IFERROR(VLOOKUP(INDIRECT("RC[-1]",0),INDIRECT("Ans"&amp;INDIRECT("RC[-6]",0)&amp;"TBL"),2,FALSE()),0)</f>
        <v>0</v>
      </c>
      <c r="L148" s="224" t="n">
        <f aca="false">IFERROR(AVERAGE(K148,K152),0)</f>
        <v>0</v>
      </c>
      <c r="M148" s="288" t="n">
        <f aca="false">SUM(L148:L150)</f>
        <v>0</v>
      </c>
      <c r="N148" s="219" t="str">
        <f aca="false">J148</f>
        <v/>
      </c>
      <c r="O148" s="45" t="n">
        <f aca="true" t="array" ref="O148:O148">IFERROR(VLOOKUP(INDIRECT("RC[-1]",0),INDIRECT("Ans"&amp;INDIRECT("RC[-10]",0)&amp;"TBL"),2,FALSE()),0)</f>
        <v>0</v>
      </c>
      <c r="P148" s="224" t="n">
        <f aca="false">IFERROR(AVERAGE(O148,O152),0)</f>
        <v>0</v>
      </c>
      <c r="Q148" s="288" t="n">
        <f aca="false">SUM(P148:P150)</f>
        <v>0</v>
      </c>
      <c r="R148" s="219" t="str">
        <f aca="false">N148</f>
        <v/>
      </c>
      <c r="S148" s="45" t="n">
        <f aca="true" t="array" ref="S148:S148">IFERROR(VLOOKUP(INDIRECT("RC[-1]",0),INDIRECT("Ans"&amp;INDIRECT("RC[-14]",0)&amp;"TBL"),2,FALSE()),0)</f>
        <v>0</v>
      </c>
      <c r="T148" s="224" t="n">
        <f aca="false">IFERROR(AVERAGE(S148,S152),0)</f>
        <v>0</v>
      </c>
      <c r="U148" s="288" t="n">
        <f aca="false">SUM(T148:T150)</f>
        <v>0</v>
      </c>
      <c r="V148" s="219" t="str">
        <f aca="false">R148</f>
        <v/>
      </c>
      <c r="W148" s="45" t="n">
        <f aca="true" t="array" ref="W148:W148">IFERROR(VLOOKUP(INDIRECT("RC[-1]",0),INDIRECT("Ans"&amp;INDIRECT("RC[-18]",0)&amp;"TBL"),2,FALSE()),0)</f>
        <v>0</v>
      </c>
      <c r="X148" s="224" t="n">
        <f aca="false">IFERROR(AVERAGE(W148,W152),0)</f>
        <v>0</v>
      </c>
      <c r="Y148" s="288" t="n">
        <f aca="false">SUM(X148:X150)</f>
        <v>0</v>
      </c>
    </row>
    <row r="149" customFormat="false" ht="27.75" hidden="false" customHeight="true" outlineLevel="0" collapsed="false">
      <c r="A149" s="214" t="str">
        <f aca="false">Interview!A220</f>
        <v>O-OM-A-2-1</v>
      </c>
      <c r="B149" s="283"/>
      <c r="C149" s="284" t="n">
        <f aca="false">VLOOKUP(A149,'imp-questions'!A:H,5,FALSE())</f>
        <v>2</v>
      </c>
      <c r="D149" s="217" t="str">
        <f aca="false">VLOOKUP(A149,'imp-questions'!A:H,6,FALSE())</f>
        <v>Ведёте ли вы корпоративную модель данных, включая категории информации, уровни чувствительности, места обработки и хранения?</v>
      </c>
      <c r="E149" s="43" t="str">
        <f aca="false">CHAR(65+VLOOKUP(A149,'imp-questions'!A:H,8,FALSE()))</f>
        <v>J</v>
      </c>
      <c r="F149" s="71" t="str">
        <f aca="false">IF(ISBLANK(Interview!F220),"",Interview!F220)</f>
        <v/>
      </c>
      <c r="G149" s="45" t="n">
        <f aca="true" t="array" ref="G149:G149">IFERROR(VLOOKUP(INDIRECT("RC[-1]",0),INDIRECT("Ans"&amp;INDIRECT("RC[-2]",0)&amp;"TBL"),2,FALSE()),0)</f>
        <v>0</v>
      </c>
      <c r="H149" s="224" t="n">
        <f aca="false">IFERROR(AVERAGE(G149,G153),0)</f>
        <v>0</v>
      </c>
      <c r="I149" s="288"/>
      <c r="J149" s="219" t="str">
        <f aca="false">F149</f>
        <v/>
      </c>
      <c r="K149" s="45" t="n">
        <f aca="true" t="array" ref="K149:K149">IFERROR(VLOOKUP(INDIRECT("RC[-1]",0),INDIRECT("Ans"&amp;INDIRECT("RC[-6]",0)&amp;"TBL"),2,FALSE()),0)</f>
        <v>0</v>
      </c>
      <c r="L149" s="224" t="n">
        <f aca="false">IFERROR(AVERAGE(K149,K153),0)</f>
        <v>0</v>
      </c>
      <c r="M149" s="288"/>
      <c r="N149" s="219" t="str">
        <f aca="false">J149</f>
        <v/>
      </c>
      <c r="O149" s="45" t="n">
        <f aca="true" t="array" ref="O149:O149">IFERROR(VLOOKUP(INDIRECT("RC[-1]",0),INDIRECT("Ans"&amp;INDIRECT("RC[-10]",0)&amp;"TBL"),2,FALSE()),0)</f>
        <v>0</v>
      </c>
      <c r="P149" s="224" t="n">
        <f aca="false">IFERROR(AVERAGE(O149,O153),0)</f>
        <v>0</v>
      </c>
      <c r="Q149" s="288"/>
      <c r="R149" s="219" t="str">
        <f aca="false">N149</f>
        <v/>
      </c>
      <c r="S149" s="45" t="n">
        <f aca="true" t="array" ref="S149:S149">IFERROR(VLOOKUP(INDIRECT("RC[-1]",0),INDIRECT("Ans"&amp;INDIRECT("RC[-14]",0)&amp;"TBL"),2,FALSE()),0)</f>
        <v>0</v>
      </c>
      <c r="T149" s="224" t="n">
        <f aca="false">IFERROR(AVERAGE(S149,S153),0)</f>
        <v>0</v>
      </c>
      <c r="U149" s="288"/>
      <c r="V149" s="219" t="str">
        <f aca="false">R149</f>
        <v/>
      </c>
      <c r="W149" s="45" t="n">
        <f aca="true" t="array" ref="W149:W149">IFERROR(VLOOKUP(INDIRECT("RC[-1]",0),INDIRECT("Ans"&amp;INDIRECT("RC[-18]",0)&amp;"TBL"),2,FALSE()),0)</f>
        <v>0</v>
      </c>
      <c r="X149" s="224" t="n">
        <f aca="false">IFERROR(AVERAGE(W149,W153),0)</f>
        <v>0</v>
      </c>
      <c r="Y149" s="288"/>
    </row>
    <row r="150" customFormat="false" ht="27.75" hidden="false" customHeight="true" outlineLevel="0" collapsed="false">
      <c r="A150" s="214" t="str">
        <f aca="false">Interview!A222</f>
        <v>O-OM-A-3-1</v>
      </c>
      <c r="B150" s="283"/>
      <c r="C150" s="284" t="n">
        <f aca="false">VLOOKUP(A150,'imp-questions'!A:H,5,FALSE())</f>
        <v>3</v>
      </c>
      <c r="D150" s="220" t="str">
        <f aca="false">VLOOKUP(A150,'imp-questions'!A:H,6,FALSE())</f>
        <v>Регулярно ли вы пересматриваете и обновляете корпоративную модель данных, а также политики и процедуры защиты информации?</v>
      </c>
      <c r="E150" s="43" t="str">
        <f aca="false">CHAR(65+VLOOKUP(A150,'imp-questions'!A:H,8,FALSE()))</f>
        <v>K</v>
      </c>
      <c r="F150" s="92" t="str">
        <f aca="false">IF(ISBLANK(Interview!F222),"",Interview!F222)</f>
        <v/>
      </c>
      <c r="G150" s="45" t="n">
        <f aca="true" t="array" ref="G150:G150">IFERROR(VLOOKUP(INDIRECT("RC[-1]",0),INDIRECT("Ans"&amp;INDIRECT("RC[-2]",0)&amp;"TBL"),2,FALSE()),0)</f>
        <v>0</v>
      </c>
      <c r="H150" s="224" t="n">
        <f aca="false">IFERROR(AVERAGE(G150,G154),0)</f>
        <v>0</v>
      </c>
      <c r="I150" s="288"/>
      <c r="J150" s="219" t="str">
        <f aca="false">F150</f>
        <v/>
      </c>
      <c r="K150" s="45" t="n">
        <f aca="true" t="array" ref="K150:K150">IFERROR(VLOOKUP(INDIRECT("RC[-1]",0),INDIRECT("Ans"&amp;INDIRECT("RC[-6]",0)&amp;"TBL"),2,FALSE()),0)</f>
        <v>0</v>
      </c>
      <c r="L150" s="224" t="n">
        <f aca="false">IFERROR(AVERAGE(K150,K154),0)</f>
        <v>0</v>
      </c>
      <c r="M150" s="288"/>
      <c r="N150" s="219" t="str">
        <f aca="false">J150</f>
        <v/>
      </c>
      <c r="O150" s="45" t="n">
        <f aca="true" t="array" ref="O150:O150">IFERROR(VLOOKUP(INDIRECT("RC[-1]",0),INDIRECT("Ans"&amp;INDIRECT("RC[-10]",0)&amp;"TBL"),2,FALSE()),0)</f>
        <v>0</v>
      </c>
      <c r="P150" s="224" t="n">
        <f aca="false">IFERROR(AVERAGE(O150,O154),0)</f>
        <v>0</v>
      </c>
      <c r="Q150" s="288"/>
      <c r="R150" s="219" t="str">
        <f aca="false">N150</f>
        <v/>
      </c>
      <c r="S150" s="45" t="n">
        <f aca="true" t="array" ref="S150:S150">IFERROR(VLOOKUP(INDIRECT("RC[-1]",0),INDIRECT("Ans"&amp;INDIRECT("RC[-14]",0)&amp;"TBL"),2,FALSE()),0)</f>
        <v>0</v>
      </c>
      <c r="T150" s="224" t="n">
        <f aca="false">IFERROR(AVERAGE(S150,S154),0)</f>
        <v>0</v>
      </c>
      <c r="U150" s="288"/>
      <c r="V150" s="219" t="str">
        <f aca="false">R150</f>
        <v/>
      </c>
      <c r="W150" s="45" t="n">
        <f aca="true" t="array" ref="W150:W150">IFERROR(VLOOKUP(INDIRECT("RC[-1]",0),INDIRECT("Ans"&amp;INDIRECT("RC[-18]",0)&amp;"TBL"),2,FALSE()),0)</f>
        <v>0</v>
      </c>
      <c r="X150" s="224" t="n">
        <f aca="false">IFERROR(AVERAGE(W150,W154),0)</f>
        <v>0</v>
      </c>
      <c r="Y150" s="288"/>
    </row>
    <row r="151" customFormat="false" ht="12.75" hidden="false" customHeight="true" outlineLevel="0" collapsed="false">
      <c r="A151" s="214"/>
      <c r="B151" s="245"/>
      <c r="C151" s="222"/>
      <c r="D151" s="63"/>
      <c r="E151" s="63"/>
      <c r="F151" s="63"/>
      <c r="G151" s="63"/>
      <c r="H151" s="63"/>
      <c r="I151" s="288"/>
      <c r="J151" s="63"/>
      <c r="K151" s="63"/>
      <c r="L151" s="63"/>
      <c r="M151" s="288"/>
      <c r="N151" s="63"/>
      <c r="O151" s="63"/>
      <c r="P151" s="63"/>
      <c r="Q151" s="288"/>
      <c r="R151" s="63"/>
      <c r="S151" s="63"/>
      <c r="T151" s="63"/>
      <c r="U151" s="288"/>
      <c r="V151" s="63"/>
      <c r="W151" s="63"/>
      <c r="X151" s="63"/>
      <c r="Y151" s="288"/>
    </row>
    <row r="152" customFormat="false" ht="35.5" hidden="false" customHeight="false" outlineLevel="0" collapsed="false">
      <c r="A152" s="214" t="str">
        <f aca="false">Interview!A225</f>
        <v>O-OM-B-1-1</v>
      </c>
      <c r="B152" s="289" t="str">
        <f aca="false">VLOOKUP(A152,'imp-questions'!A:H,4,FALSE())</f>
        <v>Вывод из эксплуатации</v>
      </c>
      <c r="C152" s="284" t="n">
        <f aca="false">VLOOKUP(A152,'imp-questions'!A:H,5,FALSE())</f>
        <v>1</v>
      </c>
      <c r="D152" s="217" t="str">
        <f aca="false">VLOOKUP(A152,'imp-questions'!A:H,6,FALSE())</f>
        <v>Выявляете ли вы и удаляете ли системы, приложения, зависимости или сервисы, которые больше не используются, срок службы которых истёк или которые больше не поддерживаются?</v>
      </c>
      <c r="E152" s="43" t="str">
        <f aca="false">CHAR(65+VLOOKUP(A152,'imp-questions'!A:H,8,FALSE()))</f>
        <v>A</v>
      </c>
      <c r="F152" s="87" t="str">
        <f aca="false">IF(ISBLANK(Interview!F225),"",Interview!F225)</f>
        <v/>
      </c>
      <c r="G152" s="45" t="n">
        <f aca="true" t="array" ref="G152:G152">IFERROR(VLOOKUP(INDIRECT("RC[-1]",0),INDIRECT("Ans"&amp;INDIRECT("RC[-2]",0)&amp;"TBL"),2,FALSE()),0)</f>
        <v>0</v>
      </c>
      <c r="H152" s="226"/>
      <c r="I152" s="288"/>
      <c r="J152" s="219" t="str">
        <f aca="false">F152</f>
        <v/>
      </c>
      <c r="K152" s="45" t="n">
        <f aca="true" t="array" ref="K152:K152">IFERROR(VLOOKUP(INDIRECT("RC[-1]",0),INDIRECT("Ans"&amp;INDIRECT("RC[-6]",0)&amp;"TBL"),2,FALSE()),0)</f>
        <v>0</v>
      </c>
      <c r="L152" s="226"/>
      <c r="M152" s="288"/>
      <c r="N152" s="219" t="str">
        <f aca="false">J152</f>
        <v/>
      </c>
      <c r="O152" s="45" t="n">
        <f aca="true" t="array" ref="O152:O152">IFERROR(VLOOKUP(INDIRECT("RC[-1]",0),INDIRECT("Ans"&amp;INDIRECT("RC[-10]",0)&amp;"TBL"),2,FALSE()),0)</f>
        <v>0</v>
      </c>
      <c r="P152" s="226"/>
      <c r="Q152" s="288"/>
      <c r="R152" s="219" t="str">
        <f aca="false">N152</f>
        <v/>
      </c>
      <c r="S152" s="45" t="n">
        <f aca="true" t="array" ref="S152:S152">IFERROR(VLOOKUP(INDIRECT("RC[-1]",0),INDIRECT("Ans"&amp;INDIRECT("RC[-14]",0)&amp;"TBL"),2,FALSE()),0)</f>
        <v>0</v>
      </c>
      <c r="T152" s="226"/>
      <c r="U152" s="288"/>
      <c r="V152" s="219" t="str">
        <f aca="false">R152</f>
        <v/>
      </c>
      <c r="W152" s="45" t="n">
        <f aca="true" t="array" ref="W152:W152">IFERROR(VLOOKUP(INDIRECT("RC[-1]",0),INDIRECT("Ans"&amp;INDIRECT("RC[-18]",0)&amp;"TBL"),2,FALSE()),0)</f>
        <v>0</v>
      </c>
      <c r="X152" s="226"/>
      <c r="Y152" s="288"/>
    </row>
    <row r="153" customFormat="false" ht="35.5" hidden="false" customHeight="false" outlineLevel="0" collapsed="false">
      <c r="A153" s="214" t="str">
        <f aca="false">Interview!A227</f>
        <v>O-OM-B-2-1</v>
      </c>
      <c r="B153" s="289"/>
      <c r="C153" s="284" t="n">
        <f aca="false">VLOOKUP(A153,'imp-questions'!A:H,5,FALSE())</f>
        <v>2</v>
      </c>
      <c r="D153" s="217" t="str">
        <f aca="false">VLOOKUP(A153,'imp-questions'!A:H,6,FALSE())</f>
        <v>Соблюдаете ли вы установленный процесс удаления всех связанных ресурсов в рамках вывода из эксплуатации неиспользуемых систем, приложений, зависимостей или сервисов?</v>
      </c>
      <c r="E153" s="43" t="str">
        <f aca="false">CHAR(65+VLOOKUP(A153,'imp-questions'!A:H,8,FALSE()))</f>
        <v>E</v>
      </c>
      <c r="F153" s="71" t="str">
        <f aca="false">IF(ISBLANK(Interview!F227),"",Interview!F227)</f>
        <v/>
      </c>
      <c r="G153" s="45" t="n">
        <f aca="true" t="array" ref="G153:G153">IFERROR(VLOOKUP(INDIRECT("RC[-1]",0),INDIRECT("Ans"&amp;INDIRECT("RC[-2]",0)&amp;"TBL"),2,FALSE()),0)</f>
        <v>0</v>
      </c>
      <c r="H153" s="226"/>
      <c r="I153" s="288"/>
      <c r="J153" s="219" t="str">
        <f aca="false">F153</f>
        <v/>
      </c>
      <c r="K153" s="45" t="n">
        <f aca="true" t="array" ref="K153:K153">IFERROR(VLOOKUP(INDIRECT("RC[-1]",0),INDIRECT("Ans"&amp;INDIRECT("RC[-6]",0)&amp;"TBL"),2,FALSE()),0)</f>
        <v>0</v>
      </c>
      <c r="L153" s="226"/>
      <c r="M153" s="288"/>
      <c r="N153" s="219" t="str">
        <f aca="false">J153</f>
        <v/>
      </c>
      <c r="O153" s="45" t="n">
        <f aca="true" t="array" ref="O153:O153">IFERROR(VLOOKUP(INDIRECT("RC[-1]",0),INDIRECT("Ans"&amp;INDIRECT("RC[-10]",0)&amp;"TBL"),2,FALSE()),0)</f>
        <v>0</v>
      </c>
      <c r="P153" s="226"/>
      <c r="Q153" s="288"/>
      <c r="R153" s="219" t="str">
        <f aca="false">N153</f>
        <v/>
      </c>
      <c r="S153" s="45" t="n">
        <f aca="true" t="array" ref="S153:S153">IFERROR(VLOOKUP(INDIRECT("RC[-1]",0),INDIRECT("Ans"&amp;INDIRECT("RC[-14]",0)&amp;"TBL"),2,FALSE()),0)</f>
        <v>0</v>
      </c>
      <c r="T153" s="226"/>
      <c r="U153" s="288"/>
      <c r="V153" s="219" t="str">
        <f aca="false">R153</f>
        <v/>
      </c>
      <c r="W153" s="45" t="n">
        <f aca="true" t="array" ref="W153:W153">IFERROR(VLOOKUP(INDIRECT("RC[-1]",0),INDIRECT("Ans"&amp;INDIRECT("RC[-18]",0)&amp;"TBL"),2,FALSE()),0)</f>
        <v>0</v>
      </c>
      <c r="X153" s="226"/>
      <c r="Y153" s="288"/>
    </row>
    <row r="154" customFormat="false" ht="35.5" hidden="false" customHeight="false" outlineLevel="0" collapsed="false">
      <c r="A154" s="214" t="str">
        <f aca="false">Interview!A229</f>
        <v>O-OM-B-3-1</v>
      </c>
      <c r="B154" s="289"/>
      <c r="C154" s="284" t="n">
        <f aca="false">VLOOKUP(A154,'imp-questions'!A:H,5,FALSE())</f>
        <v>3</v>
      </c>
      <c r="D154" s="220" t="str">
        <f aca="false">VLOOKUP(A154,'imp-questions'!A:H,6,FALSE())</f>
        <v>Регулярно ли вы оцениваете жизненный цикл и статус поддержки каждого приложения и компонента инфраструктуры, а также определяете срок их службы?</v>
      </c>
      <c r="E154" s="87" t="str">
        <f aca="false">CHAR(65+VLOOKUP(A154,'imp-questions'!A:H,8,FALSE()))</f>
        <v>L</v>
      </c>
      <c r="F154" s="71" t="str">
        <f aca="false">IF(ISBLANK(Interview!F229),"",Interview!F229)</f>
        <v/>
      </c>
      <c r="G154" s="45" t="n">
        <f aca="true" t="array" ref="G154:G154">IFERROR(VLOOKUP(INDIRECT("RC[-1]",0),INDIRECT("Ans"&amp;INDIRECT("RC[-2]",0)&amp;"TBL"),2,FALSE()),0)</f>
        <v>0</v>
      </c>
      <c r="H154" s="226"/>
      <c r="I154" s="288"/>
      <c r="J154" s="219" t="str">
        <f aca="false">F154</f>
        <v/>
      </c>
      <c r="K154" s="45" t="n">
        <f aca="true" t="array" ref="K154:K154">IFERROR(VLOOKUP(INDIRECT("RC[-1]",0),INDIRECT("Ans"&amp;INDIRECT("RC[-6]",0)&amp;"TBL"),2,FALSE()),0)</f>
        <v>0</v>
      </c>
      <c r="L154" s="226"/>
      <c r="M154" s="288"/>
      <c r="N154" s="219" t="str">
        <f aca="false">J154</f>
        <v/>
      </c>
      <c r="O154" s="45" t="n">
        <f aca="true" t="array" ref="O154:O154">IFERROR(VLOOKUP(INDIRECT("RC[-1]",0),INDIRECT("Ans"&amp;INDIRECT("RC[-10]",0)&amp;"TBL"),2,FALSE()),0)</f>
        <v>0</v>
      </c>
      <c r="P154" s="226"/>
      <c r="Q154" s="288"/>
      <c r="R154" s="219" t="str">
        <f aca="false">N154</f>
        <v/>
      </c>
      <c r="S154" s="45" t="n">
        <f aca="true" t="array" ref="S154:S154">IFERROR(VLOOKUP(INDIRECT("RC[-1]",0),INDIRECT("Ans"&amp;INDIRECT("RC[-14]",0)&amp;"TBL"),2,FALSE()),0)</f>
        <v>0</v>
      </c>
      <c r="T154" s="226"/>
      <c r="U154" s="288"/>
      <c r="V154" s="219" t="str">
        <f aca="false">R154</f>
        <v/>
      </c>
      <c r="W154" s="45" t="n">
        <f aca="true" t="array" ref="W154:W154">IFERROR(VLOOKUP(INDIRECT("RC[-1]",0),INDIRECT("Ans"&amp;INDIRECT("RC[-18]",0)&amp;"TBL"),2,FALSE()),0)</f>
        <v>0</v>
      </c>
      <c r="X154" s="226"/>
      <c r="Y154" s="288"/>
    </row>
  </sheetData>
  <mergeCells count="110">
    <mergeCell ref="F16:I16"/>
    <mergeCell ref="J16:M16"/>
    <mergeCell ref="N16:Q16"/>
    <mergeCell ref="R16:U16"/>
    <mergeCell ref="V16:Y16"/>
    <mergeCell ref="B18:B20"/>
    <mergeCell ref="I18:I24"/>
    <mergeCell ref="M18:M24"/>
    <mergeCell ref="Q18:Q24"/>
    <mergeCell ref="U18:U24"/>
    <mergeCell ref="Y18:Y24"/>
    <mergeCell ref="B22:B24"/>
    <mergeCell ref="B27:B29"/>
    <mergeCell ref="I27:I33"/>
    <mergeCell ref="M27:M33"/>
    <mergeCell ref="Q27:Q33"/>
    <mergeCell ref="U27:U33"/>
    <mergeCell ref="Y27:Y33"/>
    <mergeCell ref="B31:B33"/>
    <mergeCell ref="B36:B38"/>
    <mergeCell ref="I36:I42"/>
    <mergeCell ref="M36:M42"/>
    <mergeCell ref="Q36:Q42"/>
    <mergeCell ref="U36:U42"/>
    <mergeCell ref="Y36:Y42"/>
    <mergeCell ref="B40:B42"/>
    <mergeCell ref="B46:B48"/>
    <mergeCell ref="I46:I52"/>
    <mergeCell ref="M46:M52"/>
    <mergeCell ref="Q46:Q52"/>
    <mergeCell ref="U46:U52"/>
    <mergeCell ref="Y46:Y52"/>
    <mergeCell ref="B50:B52"/>
    <mergeCell ref="B55:B57"/>
    <mergeCell ref="I55:I61"/>
    <mergeCell ref="M55:M61"/>
    <mergeCell ref="Q55:Q61"/>
    <mergeCell ref="U55:U61"/>
    <mergeCell ref="Y55:Y61"/>
    <mergeCell ref="B59:B61"/>
    <mergeCell ref="B64:B66"/>
    <mergeCell ref="I64:I70"/>
    <mergeCell ref="M64:M70"/>
    <mergeCell ref="Q64:Q70"/>
    <mergeCell ref="U64:U70"/>
    <mergeCell ref="Y64:Y70"/>
    <mergeCell ref="B68:B70"/>
    <mergeCell ref="B74:B76"/>
    <mergeCell ref="I74:I80"/>
    <mergeCell ref="M74:M80"/>
    <mergeCell ref="Q74:Q80"/>
    <mergeCell ref="U74:U80"/>
    <mergeCell ref="Y74:Y80"/>
    <mergeCell ref="B78:B80"/>
    <mergeCell ref="B83:B85"/>
    <mergeCell ref="I83:I89"/>
    <mergeCell ref="M83:M89"/>
    <mergeCell ref="Q83:Q89"/>
    <mergeCell ref="U83:U89"/>
    <mergeCell ref="Y83:Y89"/>
    <mergeCell ref="B87:B89"/>
    <mergeCell ref="B92:B94"/>
    <mergeCell ref="I92:I98"/>
    <mergeCell ref="M92:M98"/>
    <mergeCell ref="Q92:Q98"/>
    <mergeCell ref="U92:U98"/>
    <mergeCell ref="Y92:Y98"/>
    <mergeCell ref="B96:B98"/>
    <mergeCell ref="B102:B104"/>
    <mergeCell ref="I102:I108"/>
    <mergeCell ref="M102:M108"/>
    <mergeCell ref="Q102:Q108"/>
    <mergeCell ref="U102:U108"/>
    <mergeCell ref="Y102:Y108"/>
    <mergeCell ref="B106:B108"/>
    <mergeCell ref="B111:B113"/>
    <mergeCell ref="I111:I117"/>
    <mergeCell ref="M111:M117"/>
    <mergeCell ref="Q111:Q117"/>
    <mergeCell ref="U111:U117"/>
    <mergeCell ref="Y111:Y117"/>
    <mergeCell ref="B115:B117"/>
    <mergeCell ref="B120:B122"/>
    <mergeCell ref="I120:I126"/>
    <mergeCell ref="M120:M126"/>
    <mergeCell ref="Q120:Q126"/>
    <mergeCell ref="U120:U126"/>
    <mergeCell ref="Y120:Y126"/>
    <mergeCell ref="B124:B126"/>
    <mergeCell ref="B130:B132"/>
    <mergeCell ref="I130:I136"/>
    <mergeCell ref="M130:M136"/>
    <mergeCell ref="Q130:Q136"/>
    <mergeCell ref="U130:U136"/>
    <mergeCell ref="Y130:Y136"/>
    <mergeCell ref="B134:B136"/>
    <mergeCell ref="B139:B141"/>
    <mergeCell ref="I139:I145"/>
    <mergeCell ref="M139:M145"/>
    <mergeCell ref="Q139:Q145"/>
    <mergeCell ref="U139:U145"/>
    <mergeCell ref="Y139:Y145"/>
    <mergeCell ref="B143:B145"/>
    <mergeCell ref="B148:B150"/>
    <mergeCell ref="I148:I154"/>
    <mergeCell ref="M148:M154"/>
    <mergeCell ref="Q148:Q154"/>
    <mergeCell ref="U148:U154"/>
    <mergeCell ref="Y148:Y154"/>
    <mergeCell ref="B152:B154"/>
  </mergeCells>
  <dataValidations count="90">
    <dataValidation allowBlank="false" errorStyle="stop" operator="between" showDropDown="false" showErrorMessage="true" showInputMessage="true" sqref="F18 J18 N18 R18 V18" type="list">
      <formula1>G_SM_A_1_1</formula1>
      <formula2>0</formula2>
    </dataValidation>
    <dataValidation allowBlank="false" errorStyle="stop" operator="between" showDropDown="false" showErrorMessage="true" showInputMessage="true" sqref="F19 J19 N19 R19 V19" type="list">
      <formula1>G_SM_A_2_1</formula1>
      <formula2>0</formula2>
    </dataValidation>
    <dataValidation allowBlank="false" errorStyle="stop" operator="between" showDropDown="false" showErrorMessage="true" showInputMessage="true" sqref="F20 J20 N20 R20 V20" type="list">
      <formula1>G_SM_A_3_1</formula1>
      <formula2>0</formula2>
    </dataValidation>
    <dataValidation allowBlank="false" errorStyle="stop" operator="between" showDropDown="false" showErrorMessage="true" showInputMessage="true" sqref="F22 J22 N22 R22 V22" type="list">
      <formula1>G_SM_B_1_1</formula1>
      <formula2>0</formula2>
    </dataValidation>
    <dataValidation allowBlank="false" errorStyle="stop" operator="between" showDropDown="false" showErrorMessage="true" showInputMessage="true" sqref="F23 J23 N23 R23 V23" type="list">
      <formula1>G_SM_B_2_1</formula1>
      <formula2>0</formula2>
    </dataValidation>
    <dataValidation allowBlank="false" errorStyle="stop" operator="between" showDropDown="false" showErrorMessage="true" showInputMessage="true" sqref="F24 J24 N24 R24 V24" type="list">
      <formula1>G_SM_B_3_1</formula1>
      <formula2>0</formula2>
    </dataValidation>
    <dataValidation allowBlank="false" errorStyle="stop" operator="between" showDropDown="false" showErrorMessage="true" showInputMessage="true" sqref="F27 J27 N27 R27 V27" type="list">
      <formula1>G_PC_A_1_1</formula1>
      <formula2>0</formula2>
    </dataValidation>
    <dataValidation allowBlank="false" errorStyle="stop" operator="between" showDropDown="false" showErrorMessage="true" showInputMessage="true" sqref="F28 J28 N28 R28 V28" type="list">
      <formula1>G_PC_A_2_1</formula1>
      <formula2>0</formula2>
    </dataValidation>
    <dataValidation allowBlank="false" errorStyle="stop" operator="between" showDropDown="false" showErrorMessage="true" showInputMessage="true" sqref="F29 J29 N29 R29 V29" type="list">
      <formula1>G_PC_A_3_1</formula1>
      <formula2>0</formula2>
    </dataValidation>
    <dataValidation allowBlank="false" errorStyle="stop" operator="between" showDropDown="false" showErrorMessage="true" showInputMessage="true" sqref="F31 J31 N31 R31 V31" type="list">
      <formula1>G_PC_B_1_1</formula1>
      <formula2>0</formula2>
    </dataValidation>
    <dataValidation allowBlank="false" errorStyle="stop" operator="between" showDropDown="false" showErrorMessage="true" showInputMessage="true" sqref="F32 J32 N32 R32 V32" type="list">
      <formula1>G_PC_B_2_1</formula1>
      <formula2>0</formula2>
    </dataValidation>
    <dataValidation allowBlank="false" errorStyle="stop" operator="between" showDropDown="false" showErrorMessage="true" showInputMessage="true" sqref="F33 J33 N33 R33 V33" type="list">
      <formula1>G_PC_B_3_1</formula1>
      <formula2>0</formula2>
    </dataValidation>
    <dataValidation allowBlank="false" errorStyle="stop" operator="between" showDropDown="false" showErrorMessage="true" showInputMessage="true" sqref="F36 J36 N36 R36 V36" type="list">
      <formula1>G_EG_A_1_1</formula1>
      <formula2>0</formula2>
    </dataValidation>
    <dataValidation allowBlank="false" errorStyle="stop" operator="between" showDropDown="false" showErrorMessage="true" showInputMessage="true" sqref="F37 J37 N37 R37 V37" type="list">
      <formula1>G_EG_A_2_1</formula1>
      <formula2>0</formula2>
    </dataValidation>
    <dataValidation allowBlank="false" errorStyle="stop" operator="between" showDropDown="false" showErrorMessage="true" showInputMessage="true" sqref="F38 J38 N38 R38 V38" type="list">
      <formula1>G_EG_A_3_1</formula1>
      <formula2>0</formula2>
    </dataValidation>
    <dataValidation allowBlank="false" errorStyle="stop" operator="between" showDropDown="false" showErrorMessage="true" showInputMessage="true" sqref="F40 J40 N40 R40 V40" type="list">
      <formula1>G_EG_B_1_1</formula1>
      <formula2>0</formula2>
    </dataValidation>
    <dataValidation allowBlank="false" errorStyle="stop" operator="between" showDropDown="false" showErrorMessage="true" showInputMessage="true" sqref="F41 J41 N41 R41 V41" type="list">
      <formula1>G_EG_B_2_1</formula1>
      <formula2>0</formula2>
    </dataValidation>
    <dataValidation allowBlank="false" errorStyle="stop" operator="between" showDropDown="false" showErrorMessage="true" showInputMessage="true" sqref="F42 J42 N42 R42 V42" type="list">
      <formula1>G_EG_B_3_1</formula1>
      <formula2>0</formula2>
    </dataValidation>
    <dataValidation allowBlank="false" errorStyle="stop" operator="between" showDropDown="false" showErrorMessage="true" showInputMessage="true" sqref="F46 J46 N46 R46 V46" type="list">
      <formula1>D_TA_A_1_1</formula1>
      <formula2>0</formula2>
    </dataValidation>
    <dataValidation allowBlank="false" errorStyle="stop" operator="between" showDropDown="false" showErrorMessage="true" showInputMessage="true" sqref="F47 J47 N47 R47 V47" type="list">
      <formula1>D_TA_A_2_1</formula1>
      <formula2>0</formula2>
    </dataValidation>
    <dataValidation allowBlank="false" errorStyle="stop" operator="between" showDropDown="false" showErrorMessage="true" showInputMessage="true" sqref="F48 J48 N48 R48 V48" type="list">
      <formula1>D_TA_A_3_1</formula1>
      <formula2>0</formula2>
    </dataValidation>
    <dataValidation allowBlank="false" errorStyle="stop" operator="between" showDropDown="false" showErrorMessage="true" showInputMessage="true" sqref="F50 J50 N50 R50 V50" type="list">
      <formula1>D_TA_B_1_1</formula1>
      <formula2>0</formula2>
    </dataValidation>
    <dataValidation allowBlank="false" errorStyle="stop" operator="between" showDropDown="false" showErrorMessage="true" showInputMessage="true" sqref="F51 J51 N51 R51 V51" type="list">
      <formula1>D_TA_B_2_1</formula1>
      <formula2>0</formula2>
    </dataValidation>
    <dataValidation allowBlank="false" errorStyle="stop" operator="between" showDropDown="false" showErrorMessage="true" showInputMessage="true" sqref="F52 J52 N52 R52 V52" type="list">
      <formula1>D_TA_B_3_1</formula1>
      <formula2>0</formula2>
    </dataValidation>
    <dataValidation allowBlank="false" errorStyle="stop" operator="between" showDropDown="false" showErrorMessage="true" showInputMessage="true" sqref="F55 J55 N55 R55 V55" type="list">
      <formula1>D_SR_A_1_1</formula1>
      <formula2>0</formula2>
    </dataValidation>
    <dataValidation allowBlank="false" errorStyle="stop" operator="between" showDropDown="false" showErrorMessage="true" showInputMessage="true" sqref="F56 J56 N56 R56 V56" type="list">
      <formula1>D_SR_A_2_1</formula1>
      <formula2>0</formula2>
    </dataValidation>
    <dataValidation allowBlank="false" errorStyle="stop" operator="between" showDropDown="false" showErrorMessage="true" showInputMessage="true" sqref="F57 J57 N57 R57 V57" type="list">
      <formula1>D_SR_A_3_1</formula1>
      <formula2>0</formula2>
    </dataValidation>
    <dataValidation allowBlank="false" errorStyle="stop" operator="between" showDropDown="false" showErrorMessage="true" showInputMessage="true" sqref="F59 J59 N59 R59 V59" type="list">
      <formula1>D_SR_B_1_1</formula1>
      <formula2>0</formula2>
    </dataValidation>
    <dataValidation allowBlank="false" errorStyle="stop" operator="between" showDropDown="false" showErrorMessage="true" showInputMessage="true" sqref="F60 J60 N60 R60 V60" type="list">
      <formula1>D_SR_B_2_1</formula1>
      <formula2>0</formula2>
    </dataValidation>
    <dataValidation allowBlank="false" errorStyle="stop" operator="between" showDropDown="false" showErrorMessage="true" showInputMessage="true" sqref="F61 J61 N61 R61 V61" type="list">
      <formula1>D_SR_B_3_1</formula1>
      <formula2>0</formula2>
    </dataValidation>
    <dataValidation allowBlank="false" errorStyle="stop" operator="between" showDropDown="false" showErrorMessage="true" showInputMessage="true" sqref="F64 J64 N64 R64 V64" type="list">
      <formula1>D_SA_A_1_1</formula1>
      <formula2>0</formula2>
    </dataValidation>
    <dataValidation allowBlank="false" errorStyle="stop" operator="between" showDropDown="false" showErrorMessage="true" showInputMessage="true" sqref="F65 J65 N65 R65 V65" type="list">
      <formula1>D_SA_A_2_1</formula1>
      <formula2>0</formula2>
    </dataValidation>
    <dataValidation allowBlank="false" errorStyle="stop" operator="between" showDropDown="false" showErrorMessage="true" showInputMessage="true" sqref="F66 J66 N66 R66 V66" type="list">
      <formula1>D_SA_A_3_1</formula1>
      <formula2>0</formula2>
    </dataValidation>
    <dataValidation allowBlank="false" errorStyle="stop" operator="between" showDropDown="false" showErrorMessage="true" showInputMessage="true" sqref="F68 J68 N68 R68 V68" type="list">
      <formula1>D_SA_B_1_1</formula1>
      <formula2>0</formula2>
    </dataValidation>
    <dataValidation allowBlank="false" errorStyle="stop" operator="between" showDropDown="false" showErrorMessage="true" showInputMessage="true" sqref="F69 J69 N69 R69 V69" type="list">
      <formula1>D_SA_B_2_1</formula1>
      <formula2>0</formula2>
    </dataValidation>
    <dataValidation allowBlank="false" errorStyle="stop" operator="between" showDropDown="false" showErrorMessage="true" showInputMessage="true" sqref="F70 J70 N70 R70 V70" type="list">
      <formula1>D_SA_B_3_1</formula1>
      <formula2>0</formula2>
    </dataValidation>
    <dataValidation allowBlank="false" errorStyle="stop" operator="between" showDropDown="false" showErrorMessage="true" showInputMessage="true" sqref="F74 J74 N74 R74 V74" type="list">
      <formula1>I_SB_A_1_1</formula1>
      <formula2>0</formula2>
    </dataValidation>
    <dataValidation allowBlank="false" errorStyle="stop" operator="between" showDropDown="false" showErrorMessage="true" showInputMessage="true" sqref="F75 J75 N75 R75 V75" type="list">
      <formula1>I_SB_A_2_1</formula1>
      <formula2>0</formula2>
    </dataValidation>
    <dataValidation allowBlank="false" errorStyle="stop" operator="between" showDropDown="false" showErrorMessage="true" showInputMessage="true" sqref="F76 J76 N76 R76 V76" type="list">
      <formula1>I_SB_A_3_1</formula1>
      <formula2>0</formula2>
    </dataValidation>
    <dataValidation allowBlank="false" errorStyle="stop" operator="between" showDropDown="false" showErrorMessage="true" showInputMessage="true" sqref="F78 J78 N78 R78 V78" type="list">
      <formula1>I_SB_B_1_1</formula1>
      <formula2>0</formula2>
    </dataValidation>
    <dataValidation allowBlank="false" errorStyle="stop" operator="between" showDropDown="false" showErrorMessage="true" showInputMessage="true" sqref="F79 J79 N79 R79 V79" type="list">
      <formula1>I_SB_B_2_1</formula1>
      <formula2>0</formula2>
    </dataValidation>
    <dataValidation allowBlank="false" errorStyle="stop" operator="between" showDropDown="false" showErrorMessage="true" showInputMessage="true" sqref="F80 J80 N80 R80 V80" type="list">
      <formula1>I_SB_B_3_1</formula1>
      <formula2>0</formula2>
    </dataValidation>
    <dataValidation allowBlank="false" errorStyle="stop" operator="between" showDropDown="false" showErrorMessage="true" showInputMessage="true" sqref="F83 J83 N83 R83 V83" type="list">
      <formula1>I_SD_A_1_1</formula1>
      <formula2>0</formula2>
    </dataValidation>
    <dataValidation allowBlank="false" errorStyle="stop" operator="between" showDropDown="false" showErrorMessage="true" showInputMessage="true" sqref="F84 J84 N84 R84 V84" type="list">
      <formula1>I_SD_A_2_1</formula1>
      <formula2>0</formula2>
    </dataValidation>
    <dataValidation allowBlank="false" errorStyle="stop" operator="between" showDropDown="false" showErrorMessage="true" showInputMessage="true" sqref="F85 J85 N85 R85 V85" type="list">
      <formula1>I_SD_A_3_1</formula1>
      <formula2>0</formula2>
    </dataValidation>
    <dataValidation allowBlank="false" errorStyle="stop" operator="between" showDropDown="false" showErrorMessage="true" showInputMessage="true" sqref="F87 J87 N87 R87 V87" type="list">
      <formula1>I_SD_B_1_1</formula1>
      <formula2>0</formula2>
    </dataValidation>
    <dataValidation allowBlank="false" errorStyle="stop" operator="between" showDropDown="false" showErrorMessage="true" showInputMessage="true" sqref="F88 J88 N88 R88 V88" type="list">
      <formula1>I_SD_B_2_1</formula1>
      <formula2>0</formula2>
    </dataValidation>
    <dataValidation allowBlank="false" errorStyle="stop" operator="between" showDropDown="false" showErrorMessage="true" showInputMessage="true" sqref="F89 J89 N89 R89 V89" type="list">
      <formula1>I_SD_B_3_1</formula1>
      <formula2>0</formula2>
    </dataValidation>
    <dataValidation allowBlank="false" errorStyle="stop" operator="between" showDropDown="false" showErrorMessage="true" showInputMessage="true" sqref="F92 J92 N92 R92 V92" type="list">
      <formula1>I_DM_A_1_1</formula1>
      <formula2>0</formula2>
    </dataValidation>
    <dataValidation allowBlank="false" errorStyle="stop" operator="between" showDropDown="false" showErrorMessage="true" showInputMessage="true" sqref="F93 J93 N93 R93 V93" type="list">
      <formula1>I_DM_A_2_1</formula1>
      <formula2>0</formula2>
    </dataValidation>
    <dataValidation allowBlank="false" errorStyle="stop" operator="between" showDropDown="false" showErrorMessage="true" showInputMessage="true" sqref="F94 J94 N94 R94 V94" type="list">
      <formula1>I_DM_A_3_1</formula1>
      <formula2>0</formula2>
    </dataValidation>
    <dataValidation allowBlank="false" errorStyle="stop" operator="between" showDropDown="false" showErrorMessage="true" showInputMessage="true" sqref="F96 J96 N96 R96 V96" type="list">
      <formula1>I_DM_B_1_1</formula1>
      <formula2>0</formula2>
    </dataValidation>
    <dataValidation allowBlank="false" errorStyle="stop" operator="between" showDropDown="false" showErrorMessage="true" showInputMessage="true" sqref="F97 J97 N97 R97 V97" type="list">
      <formula1>I_DM_B_2_1</formula1>
      <formula2>0</formula2>
    </dataValidation>
    <dataValidation allowBlank="false" errorStyle="stop" operator="between" showDropDown="false" showErrorMessage="true" showInputMessage="true" sqref="F98 J98 N98 R98 V98" type="list">
      <formula1>I_DM_B_3_1</formula1>
      <formula2>0</formula2>
    </dataValidation>
    <dataValidation allowBlank="false" errorStyle="stop" operator="between" showDropDown="false" showErrorMessage="true" showInputMessage="true" sqref="F102 J102 N102 R102 V102" type="list">
      <formula1>V_AA_A_1_1</formula1>
      <formula2>0</formula2>
    </dataValidation>
    <dataValidation allowBlank="false" errorStyle="stop" operator="between" showDropDown="false" showErrorMessage="true" showInputMessage="true" sqref="F103 J103 N103 R103 V103" type="list">
      <formula1>V_AA_A_2_1</formula1>
      <formula2>0</formula2>
    </dataValidation>
    <dataValidation allowBlank="false" errorStyle="stop" operator="between" showDropDown="false" showErrorMessage="true" showInputMessage="true" sqref="F104 J104 N104 R104 V104" type="list">
      <formula1>V_AA_A_3_1</formula1>
      <formula2>0</formula2>
    </dataValidation>
    <dataValidation allowBlank="false" errorStyle="stop" operator="between" showDropDown="false" showErrorMessage="true" showInputMessage="true" sqref="F106 J106 N106 R106 V106" type="list">
      <formula1>V_AA_B_1_1</formula1>
      <formula2>0</formula2>
    </dataValidation>
    <dataValidation allowBlank="false" errorStyle="stop" operator="between" showDropDown="false" showErrorMessage="true" showInputMessage="true" sqref="F107 J107 N107 R107 V107" type="list">
      <formula1>V_AA_B_2_1</formula1>
      <formula2>0</formula2>
    </dataValidation>
    <dataValidation allowBlank="false" errorStyle="stop" operator="between" showDropDown="false" showErrorMessage="true" showInputMessage="true" sqref="F108 J108 N108 R108 V108" type="list">
      <formula1>V_AA_B_3_1</formula1>
      <formula2>0</formula2>
    </dataValidation>
    <dataValidation allowBlank="false" errorStyle="stop" operator="between" showDropDown="false" showErrorMessage="true" showInputMessage="true" sqref="F111 J111 N111 R111 V111" type="list">
      <formula1>V_RT_A_1_1</formula1>
      <formula2>0</formula2>
    </dataValidation>
    <dataValidation allowBlank="false" errorStyle="stop" operator="between" showDropDown="false" showErrorMessage="true" showInputMessage="true" sqref="F112 J112 N112 R112 V112" type="list">
      <formula1>V_RT_A_2_1</formula1>
      <formula2>0</formula2>
    </dataValidation>
    <dataValidation allowBlank="false" errorStyle="stop" operator="between" showDropDown="false" showErrorMessage="true" showInputMessage="true" sqref="F113 J113 N113 R113 V113" type="list">
      <formula1>V_RT_A_3_1</formula1>
      <formula2>0</formula2>
    </dataValidation>
    <dataValidation allowBlank="false" errorStyle="stop" operator="between" showDropDown="false" showErrorMessage="true" showInputMessage="true" sqref="F115 J115 N115 R115 V115" type="list">
      <formula1>V_RT_B_1_1</formula1>
      <formula2>0</formula2>
    </dataValidation>
    <dataValidation allowBlank="false" errorStyle="stop" operator="between" showDropDown="false" showErrorMessage="true" showInputMessage="true" sqref="F116 J116 N116 R116 V116" type="list">
      <formula1>V_RT_B_2_1</formula1>
      <formula2>0</formula2>
    </dataValidation>
    <dataValidation allowBlank="false" errorStyle="stop" operator="between" showDropDown="false" showErrorMessage="true" showInputMessage="true" sqref="F117 J117 N117 R117 V117" type="list">
      <formula1>V_RT_B_3_1</formula1>
      <formula2>0</formula2>
    </dataValidation>
    <dataValidation allowBlank="false" errorStyle="stop" operator="between" showDropDown="false" showErrorMessage="true" showInputMessage="true" sqref="F120 J120 N120 R120 V120" type="list">
      <formula1>V_ST_A_1_1</formula1>
      <formula2>0</formula2>
    </dataValidation>
    <dataValidation allowBlank="false" errorStyle="stop" operator="between" showDropDown="false" showErrorMessage="true" showInputMessage="true" sqref="F121 J121 N121 R121 V121" type="list">
      <formula1>V_ST_A_2_1</formula1>
      <formula2>0</formula2>
    </dataValidation>
    <dataValidation allowBlank="false" errorStyle="stop" operator="between" showDropDown="false" showErrorMessage="true" showInputMessage="true" sqref="F122 J122 N122 R122 V122" type="list">
      <formula1>V_ST_A_3_1</formula1>
      <formula2>0</formula2>
    </dataValidation>
    <dataValidation allowBlank="false" errorStyle="stop" operator="between" showDropDown="false" showErrorMessage="true" showInputMessage="true" sqref="F124 J124 N124 R124 V124" type="list">
      <formula1>V_ST_B_1_1</formula1>
      <formula2>0</formula2>
    </dataValidation>
    <dataValidation allowBlank="false" errorStyle="stop" operator="between" showDropDown="false" showErrorMessage="true" showInputMessage="true" sqref="F125 J125 N125 R125 V125" type="list">
      <formula1>V_ST_B_2_1</formula1>
      <formula2>0</formula2>
    </dataValidation>
    <dataValidation allowBlank="false" errorStyle="stop" operator="between" showDropDown="false" showErrorMessage="true" showInputMessage="true" sqref="F126 J126 N126 R126 V126" type="list">
      <formula1>V_ST_B_3_1</formula1>
      <formula2>0</formula2>
    </dataValidation>
    <dataValidation allowBlank="false" errorStyle="stop" operator="between" showDropDown="false" showErrorMessage="true" showInputMessage="true" sqref="F130 J130 N130 R130 V130" type="list">
      <formula1>O_IM_A_1_1</formula1>
      <formula2>0</formula2>
    </dataValidation>
    <dataValidation allowBlank="false" errorStyle="stop" operator="between" showDropDown="false" showErrorMessage="true" showInputMessage="true" sqref="F131 J131 N131 R131 V131" type="list">
      <formula1>O_IM_A_2_1</formula1>
      <formula2>0</formula2>
    </dataValidation>
    <dataValidation allowBlank="false" errorStyle="stop" operator="between" showDropDown="false" showErrorMessage="true" showInputMessage="true" sqref="F132 J132 N132 R132 V132" type="list">
      <formula1>O_IM_A_3_1</formula1>
      <formula2>0</formula2>
    </dataValidation>
    <dataValidation allowBlank="false" errorStyle="stop" operator="between" showDropDown="false" showErrorMessage="true" showInputMessage="true" sqref="F134 J134 N134 R134 V134" type="list">
      <formula1>O_IM_B_1_1</formula1>
      <formula2>0</formula2>
    </dataValidation>
    <dataValidation allowBlank="false" errorStyle="stop" operator="between" showDropDown="false" showErrorMessage="true" showInputMessage="true" sqref="F135 J135 N135 R135 V135" type="list">
      <formula1>O_IM_B_2_1</formula1>
      <formula2>0</formula2>
    </dataValidation>
    <dataValidation allowBlank="false" errorStyle="stop" operator="between" showDropDown="false" showErrorMessage="true" showInputMessage="true" sqref="F136 J136 N136 R136 V136" type="list">
      <formula1>O_IM_B_3_1</formula1>
      <formula2>0</formula2>
    </dataValidation>
    <dataValidation allowBlank="false" errorStyle="stop" operator="between" showDropDown="false" showErrorMessage="true" showInputMessage="true" sqref="F139 J139 N139 R139 V139" type="list">
      <formula1>O_EM_A_1_1</formula1>
      <formula2>0</formula2>
    </dataValidation>
    <dataValidation allowBlank="false" errorStyle="stop" operator="between" showDropDown="false" showErrorMessage="true" showInputMessage="true" sqref="F140 J140 N140 R140 V140" type="list">
      <formula1>O_EM_A_2_1</formula1>
      <formula2>0</formula2>
    </dataValidation>
    <dataValidation allowBlank="false" errorStyle="stop" operator="between" showDropDown="false" showErrorMessage="true" showInputMessage="true" sqref="F141 J141 N141 R141 V141" type="list">
      <formula1>O_EM_A_3_1</formula1>
      <formula2>0</formula2>
    </dataValidation>
    <dataValidation allowBlank="false" errorStyle="stop" operator="between" showDropDown="false" showErrorMessage="true" showInputMessage="true" sqref="F143 J143 N143 R143 V143" type="list">
      <formula1>O_EM_B_1_1</formula1>
      <formula2>0</formula2>
    </dataValidation>
    <dataValidation allowBlank="false" errorStyle="stop" operator="between" showDropDown="false" showErrorMessage="true" showInputMessage="true" sqref="F144 J144 N144 R144 V144" type="list">
      <formula1>O_EM_B_2_1</formula1>
      <formula2>0</formula2>
    </dataValidation>
    <dataValidation allowBlank="false" errorStyle="stop" operator="between" showDropDown="false" showErrorMessage="true" showInputMessage="true" sqref="F145 J145 N145 R145 V145" type="list">
      <formula1>O_EM_B_3_1</formula1>
      <formula2>0</formula2>
    </dataValidation>
    <dataValidation allowBlank="false" errorStyle="stop" operator="between" showDropDown="false" showErrorMessage="true" showInputMessage="true" sqref="F148 J148 N148 R148 V148" type="list">
      <formula1>O_OM_A_1_1</formula1>
      <formula2>0</formula2>
    </dataValidation>
    <dataValidation allowBlank="false" errorStyle="stop" operator="between" showDropDown="false" showErrorMessage="true" showInputMessage="true" sqref="F149 J149 N149 R149 V149" type="list">
      <formula1>O_OM_A_2_1</formula1>
      <formula2>0</formula2>
    </dataValidation>
    <dataValidation allowBlank="false" errorStyle="stop" operator="between" showDropDown="false" showErrorMessage="true" showInputMessage="true" sqref="F150 J150 N150 R150 V150" type="list">
      <formula1>O_OM_A_3_1</formula1>
      <formula2>0</formula2>
    </dataValidation>
    <dataValidation allowBlank="false" errorStyle="stop" operator="between" showDropDown="false" showErrorMessage="true" showInputMessage="true" sqref="F152 J152 N152 R152 V152" type="list">
      <formula1>O_OM_B_1_1</formula1>
      <formula2>0</formula2>
    </dataValidation>
    <dataValidation allowBlank="false" errorStyle="stop" operator="between" showDropDown="false" showErrorMessage="true" showInputMessage="true" sqref="F153 J153 N153 R153 V153" type="list">
      <formula1>O_OM_B_2_1</formula1>
      <formula2>0</formula2>
    </dataValidation>
    <dataValidation allowBlank="false" errorStyle="stop" operator="between" showDropDown="false" showErrorMessage="true" showInputMessage="true" sqref="F154 J154 N154 R154 V154" type="list">
      <formula1>O_OM_B_3_1</formula1>
      <formula2>0</formula2>
    </dataValidation>
  </dataValidations>
  <printOptions headings="false" gridLines="false" gridLinesSet="true" horizontalCentered="false" verticalCentered="false"/>
  <pageMargins left="0.75" right="0.75" top="1" bottom="1" header="0.511811023622047" footer="0.511811023622047"/>
  <pageSetup paperSize="9" scale="1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CD7023E4-663F-4D78-BECB-81C620699052}">
            <xm:f>K98&lt;G98</xm:f>
            <x14:dxf>
              <font>
                <color rgb="FF9C0006"/>
              </font>
              <fill>
                <patternFill>
                  <bgColor rgb="FFFFC7CE"/>
                </patternFill>
              </fill>
            </x14:dxf>
          </x14:cfRule>
          <x14:cfRule type="expression" priority="3" id="{5151372D-AAC2-458E-979C-AAA590CF7856}">
            <xm:f>K98&gt;G98</xm:f>
            <x14:dxf>
              <font>
                <color rgb="FF006100"/>
              </font>
              <fill>
                <patternFill>
                  <bgColor rgb="FFC6EFCE"/>
                </patternFill>
              </fill>
            </x14:dxf>
          </x14:cfRule>
          <xm:sqref>J98</xm:sqref>
        </x14:conditionalFormatting>
        <x14:conditionalFormatting xmlns:xm="http://schemas.microsoft.com/office/excel/2006/main">
          <x14:cfRule type="expression" priority="4" id="{A044DD5F-2960-4DC0-9794-BDD462503727}">
            <xm:f>O98&lt;K98</xm:f>
            <x14:dxf>
              <font>
                <color rgb="FF9C0006"/>
              </font>
              <fill>
                <patternFill>
                  <bgColor rgb="FFFFC7CE"/>
                </patternFill>
              </fill>
            </x14:dxf>
          </x14:cfRule>
          <x14:cfRule type="expression" priority="5" id="{9BF27B87-189A-4961-AAAC-A487C090D7A0}">
            <xm:f>O98&gt;K98</xm:f>
            <x14:dxf>
              <font>
                <color rgb="FF006100"/>
              </font>
              <fill>
                <patternFill>
                  <bgColor rgb="FFC6EFCE"/>
                </patternFill>
              </fill>
            </x14:dxf>
          </x14:cfRule>
          <xm:sqref>N98</xm:sqref>
        </x14:conditionalFormatting>
        <x14:conditionalFormatting xmlns:xm="http://schemas.microsoft.com/office/excel/2006/main">
          <x14:cfRule type="expression" priority="6" id="{4E678F3F-C13E-48F5-BE9E-BBADCE4722C8}">
            <xm:f>K97&lt;G97</xm:f>
            <x14:dxf>
              <font>
                <color rgb="FF9C0006"/>
              </font>
              <fill>
                <patternFill>
                  <bgColor rgb="FFFFC7CE"/>
                </patternFill>
              </fill>
            </x14:dxf>
          </x14:cfRule>
          <x14:cfRule type="expression" priority="7" id="{C8FB74F7-49C0-453A-AC1D-8D3037244F6F}">
            <xm:f>K97&gt;G97</xm:f>
            <x14:dxf>
              <font>
                <color rgb="FF006100"/>
              </font>
              <fill>
                <patternFill>
                  <bgColor rgb="FFC6EFCE"/>
                </patternFill>
              </fill>
            </x14:dxf>
          </x14:cfRule>
          <xm:sqref>J97</xm:sqref>
        </x14:conditionalFormatting>
        <x14:conditionalFormatting xmlns:xm="http://schemas.microsoft.com/office/excel/2006/main">
          <x14:cfRule type="expression" priority="8" id="{FDE2261B-37B0-4BEC-A0A3-BE6FE21B8233}">
            <xm:f>O97&lt;K97</xm:f>
            <x14:dxf>
              <font>
                <color rgb="FF9C0006"/>
              </font>
              <fill>
                <patternFill>
                  <bgColor rgb="FFFFC7CE"/>
                </patternFill>
              </fill>
            </x14:dxf>
          </x14:cfRule>
          <x14:cfRule type="expression" priority="9" id="{19D15763-0044-49CD-B0FA-19899E6E91BE}">
            <xm:f>O97&gt;K97</xm:f>
            <x14:dxf>
              <font>
                <color rgb="FF006100"/>
              </font>
              <fill>
                <patternFill>
                  <bgColor rgb="FFC6EFCE"/>
                </patternFill>
              </fill>
            </x14:dxf>
          </x14:cfRule>
          <xm:sqref>N97</xm:sqref>
        </x14:conditionalFormatting>
        <x14:conditionalFormatting xmlns:xm="http://schemas.microsoft.com/office/excel/2006/main">
          <x14:cfRule type="expression" priority="10" id="{288FFB3D-D7A8-4294-BD60-A149C360B08D}">
            <xm:f>K96&lt;G96</xm:f>
            <x14:dxf>
              <font>
                <color rgb="FF9C0006"/>
              </font>
              <fill>
                <patternFill>
                  <bgColor rgb="FFFFC7CE"/>
                </patternFill>
              </fill>
            </x14:dxf>
          </x14:cfRule>
          <x14:cfRule type="expression" priority="11" id="{10F7D214-50D0-4E22-9041-3752962990D2}">
            <xm:f>K96&gt;G96</xm:f>
            <x14:dxf>
              <font>
                <color rgb="FF006100"/>
              </font>
              <fill>
                <patternFill>
                  <bgColor rgb="FFC6EFCE"/>
                </patternFill>
              </fill>
            </x14:dxf>
          </x14:cfRule>
          <xm:sqref>J96</xm:sqref>
        </x14:conditionalFormatting>
        <x14:conditionalFormatting xmlns:xm="http://schemas.microsoft.com/office/excel/2006/main">
          <x14:cfRule type="expression" priority="12" id="{52663CB9-FCE5-4A2F-BF90-FB5BED395FC0}">
            <xm:f>O96&lt;K96</xm:f>
            <x14:dxf>
              <font>
                <color rgb="FF9C0006"/>
              </font>
              <fill>
                <patternFill>
                  <bgColor rgb="FFFFC7CE"/>
                </patternFill>
              </fill>
            </x14:dxf>
          </x14:cfRule>
          <x14:cfRule type="expression" priority="13" id="{F36AA274-BBD6-4DE1-AED1-60D449B9B312}">
            <xm:f>O96&gt;K96</xm:f>
            <x14:dxf>
              <font>
                <color rgb="FF006100"/>
              </font>
              <fill>
                <patternFill>
                  <bgColor rgb="FFC6EFCE"/>
                </patternFill>
              </fill>
            </x14:dxf>
          </x14:cfRule>
          <xm:sqref>N96</xm:sqref>
        </x14:conditionalFormatting>
        <x14:conditionalFormatting xmlns:xm="http://schemas.microsoft.com/office/excel/2006/main">
          <x14:cfRule type="expression" priority="14" id="{3CB4B043-A86D-4D45-8E63-1D5DA649DAE1}">
            <xm:f>K94&lt;G94</xm:f>
            <x14:dxf>
              <font>
                <color rgb="FF9C0006"/>
              </font>
              <fill>
                <patternFill>
                  <bgColor rgb="FFFFC7CE"/>
                </patternFill>
              </fill>
            </x14:dxf>
          </x14:cfRule>
          <x14:cfRule type="expression" priority="15" id="{62418DF6-B2D4-434C-BA2A-527F8EB525CA}">
            <xm:f>K94&gt;G94</xm:f>
            <x14:dxf>
              <font>
                <color rgb="FF006100"/>
              </font>
              <fill>
                <patternFill>
                  <bgColor rgb="FFC6EFCE"/>
                </patternFill>
              </fill>
            </x14:dxf>
          </x14:cfRule>
          <xm:sqref>J94</xm:sqref>
        </x14:conditionalFormatting>
        <x14:conditionalFormatting xmlns:xm="http://schemas.microsoft.com/office/excel/2006/main">
          <x14:cfRule type="expression" priority="16" id="{9459D32E-37E8-4A9C-B2D3-C763F9D579CB}">
            <xm:f>O94&lt;K94</xm:f>
            <x14:dxf>
              <font>
                <color rgb="FF9C0006"/>
              </font>
              <fill>
                <patternFill>
                  <bgColor rgb="FFFFC7CE"/>
                </patternFill>
              </fill>
            </x14:dxf>
          </x14:cfRule>
          <x14:cfRule type="expression" priority="17" id="{1BE7D744-1DA7-48D2-83E6-4E9A17968DE8}">
            <xm:f>O94&gt;K94</xm:f>
            <x14:dxf>
              <font>
                <color rgb="FF006100"/>
              </font>
              <fill>
                <patternFill>
                  <bgColor rgb="FFC6EFCE"/>
                </patternFill>
              </fill>
            </x14:dxf>
          </x14:cfRule>
          <xm:sqref>N94</xm:sqref>
        </x14:conditionalFormatting>
        <x14:conditionalFormatting xmlns:xm="http://schemas.microsoft.com/office/excel/2006/main">
          <x14:cfRule type="expression" priority="18" id="{53D06124-5EC3-46E4-855D-90104827128B}">
            <xm:f>K93&lt;G93</xm:f>
            <x14:dxf>
              <font>
                <color rgb="FF9C0006"/>
              </font>
              <fill>
                <patternFill>
                  <bgColor rgb="FFFFC7CE"/>
                </patternFill>
              </fill>
            </x14:dxf>
          </x14:cfRule>
          <x14:cfRule type="expression" priority="19" id="{C95712F6-93E1-41B9-8214-2C29307FFC73}">
            <xm:f>K93&gt;G93</xm:f>
            <x14:dxf>
              <font>
                <color rgb="FF006100"/>
              </font>
              <fill>
                <patternFill>
                  <bgColor rgb="FFC6EFCE"/>
                </patternFill>
              </fill>
            </x14:dxf>
          </x14:cfRule>
          <xm:sqref>J93</xm:sqref>
        </x14:conditionalFormatting>
        <x14:conditionalFormatting xmlns:xm="http://schemas.microsoft.com/office/excel/2006/main">
          <x14:cfRule type="expression" priority="20" id="{D0B0BD00-1448-4E1D-B34F-5E1F839DD1F6}">
            <xm:f>O93&lt;K93</xm:f>
            <x14:dxf>
              <font>
                <color rgb="FF9C0006"/>
              </font>
              <fill>
                <patternFill>
                  <bgColor rgb="FFFFC7CE"/>
                </patternFill>
              </fill>
            </x14:dxf>
          </x14:cfRule>
          <x14:cfRule type="expression" priority="21" id="{C7D0D450-E3AA-41E7-A898-29A26BF78FDF}">
            <xm:f>O93&gt;K93</xm:f>
            <x14:dxf>
              <font>
                <color rgb="FF006100"/>
              </font>
              <fill>
                <patternFill>
                  <bgColor rgb="FFC6EFCE"/>
                </patternFill>
              </fill>
            </x14:dxf>
          </x14:cfRule>
          <xm:sqref>N93</xm:sqref>
        </x14:conditionalFormatting>
        <x14:conditionalFormatting xmlns:xm="http://schemas.microsoft.com/office/excel/2006/main">
          <x14:cfRule type="expression" priority="22" id="{3162307A-DB94-4114-8525-001C264B7E43}">
            <xm:f>K92&lt;G92</xm:f>
            <x14:dxf>
              <font>
                <color rgb="FF9C0006"/>
              </font>
              <fill>
                <patternFill>
                  <bgColor rgb="FFFFC7CE"/>
                </patternFill>
              </fill>
            </x14:dxf>
          </x14:cfRule>
          <x14:cfRule type="expression" priority="23" id="{DFD78D4A-9520-4349-8D74-431FECBB93AA}">
            <xm:f>K92&gt;G92</xm:f>
            <x14:dxf>
              <font>
                <color rgb="FF006100"/>
              </font>
              <fill>
                <patternFill>
                  <bgColor rgb="FFC6EFCE"/>
                </patternFill>
              </fill>
            </x14:dxf>
          </x14:cfRule>
          <xm:sqref>J92</xm:sqref>
        </x14:conditionalFormatting>
        <x14:conditionalFormatting xmlns:xm="http://schemas.microsoft.com/office/excel/2006/main">
          <x14:cfRule type="expression" priority="24" id="{56D5DE76-ADFF-426A-BE39-D039C1FC105D}">
            <xm:f>O92&lt;K92</xm:f>
            <x14:dxf>
              <font>
                <color rgb="FF9C0006"/>
              </font>
              <fill>
                <patternFill>
                  <bgColor rgb="FFFFC7CE"/>
                </patternFill>
              </fill>
            </x14:dxf>
          </x14:cfRule>
          <x14:cfRule type="expression" priority="25" id="{A02D9840-7C8C-40C0-BDB7-60823A58A8C8}">
            <xm:f>O92&gt;K92</xm:f>
            <x14:dxf>
              <font>
                <color rgb="FF006100"/>
              </font>
              <fill>
                <patternFill>
                  <bgColor rgb="FFC6EFCE"/>
                </patternFill>
              </fill>
            </x14:dxf>
          </x14:cfRule>
          <xm:sqref>N92</xm:sqref>
        </x14:conditionalFormatting>
        <x14:conditionalFormatting xmlns:xm="http://schemas.microsoft.com/office/excel/2006/main">
          <x14:cfRule type="expression" priority="26" id="{EDD4F8FA-23D0-46B0-B31E-765FBE4A2032}">
            <xm:f>K89&lt;G89</xm:f>
            <x14:dxf>
              <font>
                <color rgb="FF9C0006"/>
              </font>
              <fill>
                <patternFill>
                  <bgColor rgb="FFFFC7CE"/>
                </patternFill>
              </fill>
            </x14:dxf>
          </x14:cfRule>
          <x14:cfRule type="expression" priority="27" id="{6CDE93EB-3068-48E2-A33B-E78FA45E4DDE}">
            <xm:f>K89&gt;G89</xm:f>
            <x14:dxf>
              <font>
                <color rgb="FF006100"/>
              </font>
              <fill>
                <patternFill>
                  <bgColor rgb="FFC6EFCE"/>
                </patternFill>
              </fill>
            </x14:dxf>
          </x14:cfRule>
          <xm:sqref>J89</xm:sqref>
        </x14:conditionalFormatting>
        <x14:conditionalFormatting xmlns:xm="http://schemas.microsoft.com/office/excel/2006/main">
          <x14:cfRule type="expression" priority="28" id="{E6F99E26-5AFD-43C3-BDA0-EB27A43D72D5}">
            <xm:f>O89&lt;K89</xm:f>
            <x14:dxf>
              <font>
                <color rgb="FF9C0006"/>
              </font>
              <fill>
                <patternFill>
                  <bgColor rgb="FFFFC7CE"/>
                </patternFill>
              </fill>
            </x14:dxf>
          </x14:cfRule>
          <x14:cfRule type="expression" priority="29" id="{60FE5ADB-41E0-4549-8C16-1EA139307495}">
            <xm:f>O89&gt;K89</xm:f>
            <x14:dxf>
              <font>
                <color rgb="FF006100"/>
              </font>
              <fill>
                <patternFill>
                  <bgColor rgb="FFC6EFCE"/>
                </patternFill>
              </fill>
            </x14:dxf>
          </x14:cfRule>
          <xm:sqref>N89</xm:sqref>
        </x14:conditionalFormatting>
        <x14:conditionalFormatting xmlns:xm="http://schemas.microsoft.com/office/excel/2006/main">
          <x14:cfRule type="expression" priority="30" id="{B9DF70EB-CFA7-42D0-96CE-31DF8AE2F31A}">
            <xm:f>K88&lt;G88</xm:f>
            <x14:dxf>
              <font>
                <color rgb="FF9C0006"/>
              </font>
              <fill>
                <patternFill>
                  <bgColor rgb="FFFFC7CE"/>
                </patternFill>
              </fill>
            </x14:dxf>
          </x14:cfRule>
          <x14:cfRule type="expression" priority="31" id="{C934B0C9-9688-428F-9E6F-CE4E7742F5C0}">
            <xm:f>K88&gt;G88</xm:f>
            <x14:dxf>
              <font>
                <color rgb="FF006100"/>
              </font>
              <fill>
                <patternFill>
                  <bgColor rgb="FFC6EFCE"/>
                </patternFill>
              </fill>
            </x14:dxf>
          </x14:cfRule>
          <xm:sqref>J88</xm:sqref>
        </x14:conditionalFormatting>
        <x14:conditionalFormatting xmlns:xm="http://schemas.microsoft.com/office/excel/2006/main">
          <x14:cfRule type="expression" priority="32" id="{8ADF15AE-836E-4118-9C2D-86A51C538F67}">
            <xm:f>O88&lt;K88</xm:f>
            <x14:dxf>
              <font>
                <color rgb="FF9C0006"/>
              </font>
              <fill>
                <patternFill>
                  <bgColor rgb="FFFFC7CE"/>
                </patternFill>
              </fill>
            </x14:dxf>
          </x14:cfRule>
          <x14:cfRule type="expression" priority="33" id="{10A92A21-DB56-4678-A1DE-AAE52B106D33}">
            <xm:f>O88&gt;K88</xm:f>
            <x14:dxf>
              <font>
                <color rgb="FF006100"/>
              </font>
              <fill>
                <patternFill>
                  <bgColor rgb="FFC6EFCE"/>
                </patternFill>
              </fill>
            </x14:dxf>
          </x14:cfRule>
          <xm:sqref>N88</xm:sqref>
        </x14:conditionalFormatting>
        <x14:conditionalFormatting xmlns:xm="http://schemas.microsoft.com/office/excel/2006/main">
          <x14:cfRule type="expression" priority="34" id="{BD6627D7-3421-4800-B781-B54FB546F15E}">
            <xm:f>K87&lt;G87</xm:f>
            <x14:dxf>
              <font>
                <color rgb="FF9C0006"/>
              </font>
              <fill>
                <patternFill>
                  <bgColor rgb="FFFFC7CE"/>
                </patternFill>
              </fill>
            </x14:dxf>
          </x14:cfRule>
          <x14:cfRule type="expression" priority="35" id="{4031A9E7-A11A-44E5-A2DA-B9EE6A9F5AE4}">
            <xm:f>K87&gt;G87</xm:f>
            <x14:dxf>
              <font>
                <color rgb="FF006100"/>
              </font>
              <fill>
                <patternFill>
                  <bgColor rgb="FFC6EFCE"/>
                </patternFill>
              </fill>
            </x14:dxf>
          </x14:cfRule>
          <xm:sqref>J87</xm:sqref>
        </x14:conditionalFormatting>
        <x14:conditionalFormatting xmlns:xm="http://schemas.microsoft.com/office/excel/2006/main">
          <x14:cfRule type="expression" priority="36" id="{90D27AE3-4454-45DC-BEE2-944694D4D4CA}">
            <xm:f>O87&lt;K87</xm:f>
            <x14:dxf>
              <font>
                <color rgb="FF9C0006"/>
              </font>
              <fill>
                <patternFill>
                  <bgColor rgb="FFFFC7CE"/>
                </patternFill>
              </fill>
            </x14:dxf>
          </x14:cfRule>
          <x14:cfRule type="expression" priority="37" id="{1C4BEFF3-5BF0-4860-A3A1-2748B31E6E66}">
            <xm:f>O87&gt;K87</xm:f>
            <x14:dxf>
              <font>
                <color rgb="FF006100"/>
              </font>
              <fill>
                <patternFill>
                  <bgColor rgb="FFC6EFCE"/>
                </patternFill>
              </fill>
            </x14:dxf>
          </x14:cfRule>
          <xm:sqref>N87</xm:sqref>
        </x14:conditionalFormatting>
        <x14:conditionalFormatting xmlns:xm="http://schemas.microsoft.com/office/excel/2006/main">
          <x14:cfRule type="expression" priority="38" id="{13205BB0-F764-4AD2-AE3D-BD2A47A9F960}">
            <xm:f>K85&lt;G85</xm:f>
            <x14:dxf>
              <font>
                <color rgb="FF9C0006"/>
              </font>
              <fill>
                <patternFill>
                  <bgColor rgb="FFFFC7CE"/>
                </patternFill>
              </fill>
            </x14:dxf>
          </x14:cfRule>
          <x14:cfRule type="expression" priority="39" id="{FC7EBC7B-3257-4C8F-B534-132A2F58C424}">
            <xm:f>K85&gt;G85</xm:f>
            <x14:dxf>
              <font>
                <color rgb="FF006100"/>
              </font>
              <fill>
                <patternFill>
                  <bgColor rgb="FFC6EFCE"/>
                </patternFill>
              </fill>
            </x14:dxf>
          </x14:cfRule>
          <xm:sqref>J85</xm:sqref>
        </x14:conditionalFormatting>
        <x14:conditionalFormatting xmlns:xm="http://schemas.microsoft.com/office/excel/2006/main">
          <x14:cfRule type="expression" priority="40" id="{EDC2FE6B-0041-4DDA-9EC5-609350A3AA33}">
            <xm:f>O85&lt;K85</xm:f>
            <x14:dxf>
              <font>
                <color rgb="FF9C0006"/>
              </font>
              <fill>
                <patternFill>
                  <bgColor rgb="FFFFC7CE"/>
                </patternFill>
              </fill>
            </x14:dxf>
          </x14:cfRule>
          <x14:cfRule type="expression" priority="41" id="{3A184E90-3F69-4220-B0ED-B1E469A14CB0}">
            <xm:f>O85&gt;K85</xm:f>
            <x14:dxf>
              <font>
                <color rgb="FF006100"/>
              </font>
              <fill>
                <patternFill>
                  <bgColor rgb="FFC6EFCE"/>
                </patternFill>
              </fill>
            </x14:dxf>
          </x14:cfRule>
          <xm:sqref>N85</xm:sqref>
        </x14:conditionalFormatting>
        <x14:conditionalFormatting xmlns:xm="http://schemas.microsoft.com/office/excel/2006/main">
          <x14:cfRule type="expression" priority="42" id="{CD1252A6-1532-49CE-AAA1-FDA76EE69993}">
            <xm:f>K84&lt;G84</xm:f>
            <x14:dxf>
              <font>
                <color rgb="FF9C0006"/>
              </font>
              <fill>
                <patternFill>
                  <bgColor rgb="FFFFC7CE"/>
                </patternFill>
              </fill>
            </x14:dxf>
          </x14:cfRule>
          <x14:cfRule type="expression" priority="43" id="{75FD201F-9285-405D-9850-E0C9F089B223}">
            <xm:f>K84&gt;G84</xm:f>
            <x14:dxf>
              <font>
                <color rgb="FF006100"/>
              </font>
              <fill>
                <patternFill>
                  <bgColor rgb="FFC6EFCE"/>
                </patternFill>
              </fill>
            </x14:dxf>
          </x14:cfRule>
          <xm:sqref>J84</xm:sqref>
        </x14:conditionalFormatting>
        <x14:conditionalFormatting xmlns:xm="http://schemas.microsoft.com/office/excel/2006/main">
          <x14:cfRule type="expression" priority="44" id="{15D9E1AC-8343-4642-8AAA-FDCF4D849B84}">
            <xm:f>O84&lt;K84</xm:f>
            <x14:dxf>
              <font>
                <color rgb="FF9C0006"/>
              </font>
              <fill>
                <patternFill>
                  <bgColor rgb="FFFFC7CE"/>
                </patternFill>
              </fill>
            </x14:dxf>
          </x14:cfRule>
          <x14:cfRule type="expression" priority="45" id="{166FE020-954C-446D-8CE0-AF41196800B8}">
            <xm:f>O84&gt;K84</xm:f>
            <x14:dxf>
              <font>
                <color rgb="FF006100"/>
              </font>
              <fill>
                <patternFill>
                  <bgColor rgb="FFC6EFCE"/>
                </patternFill>
              </fill>
            </x14:dxf>
          </x14:cfRule>
          <xm:sqref>N84</xm:sqref>
        </x14:conditionalFormatting>
        <x14:conditionalFormatting xmlns:xm="http://schemas.microsoft.com/office/excel/2006/main">
          <x14:cfRule type="expression" priority="46" id="{49A0DBDD-8097-4E50-AC22-D891FADCB2D9}">
            <xm:f>K83&lt;G83</xm:f>
            <x14:dxf>
              <font>
                <color rgb="FF9C0006"/>
              </font>
              <fill>
                <patternFill>
                  <bgColor rgb="FFFFC7CE"/>
                </patternFill>
              </fill>
            </x14:dxf>
          </x14:cfRule>
          <x14:cfRule type="expression" priority="47" id="{DD2837A1-9091-4E6F-B74D-B43613B0F0D8}">
            <xm:f>K83&gt;G83</xm:f>
            <x14:dxf>
              <font>
                <color rgb="FF006100"/>
              </font>
              <fill>
                <patternFill>
                  <bgColor rgb="FFC6EFCE"/>
                </patternFill>
              </fill>
            </x14:dxf>
          </x14:cfRule>
          <xm:sqref>J83</xm:sqref>
        </x14:conditionalFormatting>
        <x14:conditionalFormatting xmlns:xm="http://schemas.microsoft.com/office/excel/2006/main">
          <x14:cfRule type="expression" priority="48" id="{F7713E30-F01D-4194-BB90-8813E5E04A72}">
            <xm:f>O83&lt;K83</xm:f>
            <x14:dxf>
              <font>
                <color rgb="FF9C0006"/>
              </font>
              <fill>
                <patternFill>
                  <bgColor rgb="FFFFC7CE"/>
                </patternFill>
              </fill>
            </x14:dxf>
          </x14:cfRule>
          <x14:cfRule type="expression" priority="49" id="{38E152E0-3CA0-4616-B35A-C74FA8664787}">
            <xm:f>O83&gt;K83</xm:f>
            <x14:dxf>
              <font>
                <color rgb="FF006100"/>
              </font>
              <fill>
                <patternFill>
                  <bgColor rgb="FFC6EFCE"/>
                </patternFill>
              </fill>
            </x14:dxf>
          </x14:cfRule>
          <xm:sqref>N83</xm:sqref>
        </x14:conditionalFormatting>
        <x14:conditionalFormatting xmlns:xm="http://schemas.microsoft.com/office/excel/2006/main">
          <x14:cfRule type="expression" priority="50" id="{DBD47A48-5CB7-45D7-86C2-82591F6B4FA6}">
            <xm:f>K80&lt;G80</xm:f>
            <x14:dxf>
              <font>
                <color rgb="FF9C0006"/>
              </font>
              <fill>
                <patternFill>
                  <bgColor rgb="FFFFC7CE"/>
                </patternFill>
              </fill>
            </x14:dxf>
          </x14:cfRule>
          <x14:cfRule type="expression" priority="51" id="{7AC140F7-CC13-49EF-9A75-107067541012}">
            <xm:f>K80&gt;G80</xm:f>
            <x14:dxf>
              <font>
                <color rgb="FF006100"/>
              </font>
              <fill>
                <patternFill>
                  <bgColor rgb="FFC6EFCE"/>
                </patternFill>
              </fill>
            </x14:dxf>
          </x14:cfRule>
          <xm:sqref>J80</xm:sqref>
        </x14:conditionalFormatting>
        <x14:conditionalFormatting xmlns:xm="http://schemas.microsoft.com/office/excel/2006/main">
          <x14:cfRule type="expression" priority="52" id="{D9243EDF-B755-4A58-8939-E1769D7535B2}">
            <xm:f>O80&lt;K80</xm:f>
            <x14:dxf>
              <font>
                <color rgb="FF9C0006"/>
              </font>
              <fill>
                <patternFill>
                  <bgColor rgb="FFFFC7CE"/>
                </patternFill>
              </fill>
            </x14:dxf>
          </x14:cfRule>
          <x14:cfRule type="expression" priority="53" id="{B25588C2-9EE0-4D59-9C12-ACB672D0D270}">
            <xm:f>O80&gt;K80</xm:f>
            <x14:dxf>
              <font>
                <color rgb="FF006100"/>
              </font>
              <fill>
                <patternFill>
                  <bgColor rgb="FFC6EFCE"/>
                </patternFill>
              </fill>
            </x14:dxf>
          </x14:cfRule>
          <xm:sqref>N80</xm:sqref>
        </x14:conditionalFormatting>
        <x14:conditionalFormatting xmlns:xm="http://schemas.microsoft.com/office/excel/2006/main">
          <x14:cfRule type="expression" priority="54" id="{DF14E9C6-65B5-451F-A8E4-5530B8B63BCC}">
            <xm:f>K79&lt;G79</xm:f>
            <x14:dxf>
              <font>
                <color rgb="FF9C0006"/>
              </font>
              <fill>
                <patternFill>
                  <bgColor rgb="FFFFC7CE"/>
                </patternFill>
              </fill>
            </x14:dxf>
          </x14:cfRule>
          <x14:cfRule type="expression" priority="55" id="{464685C2-F0D1-4654-AE4F-94BD3A1DEAAE}">
            <xm:f>K79&gt;G79</xm:f>
            <x14:dxf>
              <font>
                <color rgb="FF006100"/>
              </font>
              <fill>
                <patternFill>
                  <bgColor rgb="FFC6EFCE"/>
                </patternFill>
              </fill>
            </x14:dxf>
          </x14:cfRule>
          <xm:sqref>J79</xm:sqref>
        </x14:conditionalFormatting>
        <x14:conditionalFormatting xmlns:xm="http://schemas.microsoft.com/office/excel/2006/main">
          <x14:cfRule type="expression" priority="56" id="{E8DBF45E-A46F-4CAD-89D0-6DCE17E72091}">
            <xm:f>O79&lt;K79</xm:f>
            <x14:dxf>
              <font>
                <color rgb="FF9C0006"/>
              </font>
              <fill>
                <patternFill>
                  <bgColor rgb="FFFFC7CE"/>
                </patternFill>
              </fill>
            </x14:dxf>
          </x14:cfRule>
          <x14:cfRule type="expression" priority="57" id="{C84E924E-6015-45C9-B427-18719485E895}">
            <xm:f>O79&gt;K79</xm:f>
            <x14:dxf>
              <font>
                <color rgb="FF006100"/>
              </font>
              <fill>
                <patternFill>
                  <bgColor rgb="FFC6EFCE"/>
                </patternFill>
              </fill>
            </x14:dxf>
          </x14:cfRule>
          <xm:sqref>N79</xm:sqref>
        </x14:conditionalFormatting>
        <x14:conditionalFormatting xmlns:xm="http://schemas.microsoft.com/office/excel/2006/main">
          <x14:cfRule type="expression" priority="58" id="{F1473454-D3A7-4B19-84E7-8E83746680F7}">
            <xm:f>K78&lt;G78</xm:f>
            <x14:dxf>
              <font>
                <color rgb="FF9C0006"/>
              </font>
              <fill>
                <patternFill>
                  <bgColor rgb="FFFFC7CE"/>
                </patternFill>
              </fill>
            </x14:dxf>
          </x14:cfRule>
          <x14:cfRule type="expression" priority="59" id="{10A4BFB3-DEA4-4290-B3D3-27CBCD2B5E9E}">
            <xm:f>K78&gt;G78</xm:f>
            <x14:dxf>
              <font>
                <color rgb="FF006100"/>
              </font>
              <fill>
                <patternFill>
                  <bgColor rgb="FFC6EFCE"/>
                </patternFill>
              </fill>
            </x14:dxf>
          </x14:cfRule>
          <xm:sqref>J78</xm:sqref>
        </x14:conditionalFormatting>
        <x14:conditionalFormatting xmlns:xm="http://schemas.microsoft.com/office/excel/2006/main">
          <x14:cfRule type="expression" priority="60" id="{8DC3B24B-7366-4367-8F31-30B2331EC5F2}">
            <xm:f>O78&lt;K78</xm:f>
            <x14:dxf>
              <font>
                <color rgb="FF9C0006"/>
              </font>
              <fill>
                <patternFill>
                  <bgColor rgb="FFFFC7CE"/>
                </patternFill>
              </fill>
            </x14:dxf>
          </x14:cfRule>
          <x14:cfRule type="expression" priority="61" id="{BA66FA58-164C-447F-9C85-AE42FB4F7E71}">
            <xm:f>O78&gt;K78</xm:f>
            <x14:dxf>
              <font>
                <color rgb="FF006100"/>
              </font>
              <fill>
                <patternFill>
                  <bgColor rgb="FFC6EFCE"/>
                </patternFill>
              </fill>
            </x14:dxf>
          </x14:cfRule>
          <xm:sqref>N78</xm:sqref>
        </x14:conditionalFormatting>
        <x14:conditionalFormatting xmlns:xm="http://schemas.microsoft.com/office/excel/2006/main">
          <x14:cfRule type="expression" priority="62" id="{CC75DA10-6B32-4D15-9E57-3CE1DE6FA915}">
            <xm:f>K76&lt;G76</xm:f>
            <x14:dxf>
              <font>
                <color rgb="FF9C0006"/>
              </font>
              <fill>
                <patternFill>
                  <bgColor rgb="FFFFC7CE"/>
                </patternFill>
              </fill>
            </x14:dxf>
          </x14:cfRule>
          <x14:cfRule type="expression" priority="63" id="{37AF5BE0-4361-4CB1-851F-4CBFEFE7C9E1}">
            <xm:f>K76&gt;G76</xm:f>
            <x14:dxf>
              <font>
                <color rgb="FF006100"/>
              </font>
              <fill>
                <patternFill>
                  <bgColor rgb="FFC6EFCE"/>
                </patternFill>
              </fill>
            </x14:dxf>
          </x14:cfRule>
          <xm:sqref>J76</xm:sqref>
        </x14:conditionalFormatting>
        <x14:conditionalFormatting xmlns:xm="http://schemas.microsoft.com/office/excel/2006/main">
          <x14:cfRule type="expression" priority="64" id="{34F96097-55BC-433B-AFAC-FECC70495D38}">
            <xm:f>O76&lt;K76</xm:f>
            <x14:dxf>
              <font>
                <color rgb="FF9C0006"/>
              </font>
              <fill>
                <patternFill>
                  <bgColor rgb="FFFFC7CE"/>
                </patternFill>
              </fill>
            </x14:dxf>
          </x14:cfRule>
          <x14:cfRule type="expression" priority="65" id="{6D8DEF31-9136-4777-85E1-5186E21199FD}">
            <xm:f>O76&gt;K76</xm:f>
            <x14:dxf>
              <font>
                <color rgb="FF006100"/>
              </font>
              <fill>
                <patternFill>
                  <bgColor rgb="FFC6EFCE"/>
                </patternFill>
              </fill>
            </x14:dxf>
          </x14:cfRule>
          <xm:sqref>N76</xm:sqref>
        </x14:conditionalFormatting>
        <x14:conditionalFormatting xmlns:xm="http://schemas.microsoft.com/office/excel/2006/main">
          <x14:cfRule type="expression" priority="66" id="{F8BDB2AA-BC3B-42C8-A09D-5E1BBB5BD821}">
            <xm:f>K75&lt;G75</xm:f>
            <x14:dxf>
              <font>
                <color rgb="FF9C0006"/>
              </font>
              <fill>
                <patternFill>
                  <bgColor rgb="FFFFC7CE"/>
                </patternFill>
              </fill>
            </x14:dxf>
          </x14:cfRule>
          <x14:cfRule type="expression" priority="67" id="{E6A1F974-7188-4B3B-BCD9-FF10C7B67ECC}">
            <xm:f>K75&gt;G75</xm:f>
            <x14:dxf>
              <font>
                <color rgb="FF006100"/>
              </font>
              <fill>
                <patternFill>
                  <bgColor rgb="FFC6EFCE"/>
                </patternFill>
              </fill>
            </x14:dxf>
          </x14:cfRule>
          <xm:sqref>J75</xm:sqref>
        </x14:conditionalFormatting>
        <x14:conditionalFormatting xmlns:xm="http://schemas.microsoft.com/office/excel/2006/main">
          <x14:cfRule type="expression" priority="68" id="{228E6D45-742E-4E9E-AA50-6BA44459B1CE}">
            <xm:f>O75&lt;K75</xm:f>
            <x14:dxf>
              <font>
                <color rgb="FF9C0006"/>
              </font>
              <fill>
                <patternFill>
                  <bgColor rgb="FFFFC7CE"/>
                </patternFill>
              </fill>
            </x14:dxf>
          </x14:cfRule>
          <x14:cfRule type="expression" priority="69" id="{3CC620A7-157D-4DAD-8DD5-CA4E3C917AC1}">
            <xm:f>O75&gt;K75</xm:f>
            <x14:dxf>
              <font>
                <color rgb="FF006100"/>
              </font>
              <fill>
                <patternFill>
                  <bgColor rgb="FFC6EFCE"/>
                </patternFill>
              </fill>
            </x14:dxf>
          </x14:cfRule>
          <xm:sqref>N75</xm:sqref>
        </x14:conditionalFormatting>
        <x14:conditionalFormatting xmlns:xm="http://schemas.microsoft.com/office/excel/2006/main">
          <x14:cfRule type="expression" priority="70" id="{9E56127F-94DB-46F0-92D8-40C72B7D68E8}">
            <xm:f>K74&gt;G74</xm:f>
            <x14:dxf>
              <font>
                <color rgb="FF006100"/>
              </font>
              <fill>
                <patternFill>
                  <bgColor rgb="FFC6EFCE"/>
                </patternFill>
              </fill>
            </x14:dxf>
          </x14:cfRule>
          <x14:cfRule type="expression" priority="71" id="{D2ABB034-1919-46EB-BAB1-D0BDA99D738E}">
            <xm:f>K74&lt;G74</xm:f>
            <x14:dxf>
              <font>
                <color rgb="FF9C0006"/>
              </font>
              <fill>
                <patternFill>
                  <bgColor rgb="FFFFC7CE"/>
                </patternFill>
              </fill>
            </x14:dxf>
          </x14:cfRule>
          <xm:sqref>J74</xm:sqref>
        </x14:conditionalFormatting>
        <x14:conditionalFormatting xmlns:xm="http://schemas.microsoft.com/office/excel/2006/main">
          <x14:cfRule type="expression" priority="72" id="{57BFD4E4-9FD8-48BF-8FB5-DEA854ACD16B}">
            <xm:f>O74&gt;K74</xm:f>
            <x14:dxf>
              <font>
                <color rgb="FF006100"/>
              </font>
              <fill>
                <patternFill>
                  <bgColor rgb="FFC6EFCE"/>
                </patternFill>
              </fill>
            </x14:dxf>
          </x14:cfRule>
          <x14:cfRule type="expression" priority="73" id="{9D6D654A-2E19-4C50-9FE1-CE00AC5564D2}">
            <xm:f>O74&lt;K74</xm:f>
            <x14:dxf>
              <font>
                <color rgb="FF9C0006"/>
              </font>
              <fill>
                <patternFill>
                  <bgColor rgb="FFFFC7CE"/>
                </patternFill>
              </fill>
            </x14:dxf>
          </x14:cfRule>
          <xm:sqref>N74</xm:sqref>
        </x14:conditionalFormatting>
        <x14:conditionalFormatting xmlns:xm="http://schemas.microsoft.com/office/excel/2006/main">
          <x14:cfRule type="expression" priority="74" id="{E46A3922-BBCE-45B2-ACCA-10795CBDFBF2}">
            <xm:f>W18&gt;S18</xm:f>
            <x14:dxf>
              <font>
                <color rgb="FF006100"/>
              </font>
              <fill>
                <patternFill>
                  <bgColor rgb="FFC6EFCE"/>
                </patternFill>
              </fill>
            </x14:dxf>
          </x14:cfRule>
          <x14:cfRule type="expression" priority="75" id="{A4A684D9-EA5D-47E5-804E-10747DA9393B}">
            <xm:f>W18&lt;S18</xm:f>
            <x14:dxf>
              <font>
                <color rgb="FF9C0006"/>
              </font>
              <fill>
                <patternFill>
                  <bgColor rgb="FFFFC7CE"/>
                </patternFill>
              </fill>
            </x14:dxf>
          </x14:cfRule>
          <xm:sqref>V18</xm:sqref>
        </x14:conditionalFormatting>
        <x14:conditionalFormatting xmlns:xm="http://schemas.microsoft.com/office/excel/2006/main">
          <x14:cfRule type="expression" priority="76" id="{858A15AB-AA7D-40C4-8E48-2E8D2A5E2B76}">
            <xm:f>W41&gt;S41</xm:f>
            <x14:dxf>
              <font>
                <color rgb="FF006100"/>
              </font>
              <fill>
                <patternFill>
                  <bgColor rgb="FFC6EFCE"/>
                </patternFill>
              </fill>
            </x14:dxf>
          </x14:cfRule>
          <x14:cfRule type="expression" priority="77" id="{6452C629-6294-4BB0-B6F5-94B6E6F2424B}">
            <xm:f>W41&lt;S41</xm:f>
            <x14:dxf>
              <font>
                <color rgb="FF9C0006"/>
              </font>
              <fill>
                <patternFill>
                  <bgColor rgb="FFFFC7CE"/>
                </patternFill>
              </fill>
            </x14:dxf>
          </x14:cfRule>
          <xm:sqref>V41</xm:sqref>
        </x14:conditionalFormatting>
        <x14:conditionalFormatting xmlns:xm="http://schemas.microsoft.com/office/excel/2006/main">
          <x14:cfRule type="expression" priority="78" id="{102F5622-8BB1-40E5-80F0-DFF644CAB479}">
            <xm:f>W42&gt;S42</xm:f>
            <x14:dxf>
              <font>
                <color rgb="FF006100"/>
              </font>
              <fill>
                <patternFill>
                  <bgColor rgb="FFC6EFCE"/>
                </patternFill>
              </fill>
            </x14:dxf>
          </x14:cfRule>
          <x14:cfRule type="expression" priority="79" id="{902518D6-6594-4DDA-A6A8-C2543460F97E}">
            <xm:f>W42&lt;S42</xm:f>
            <x14:dxf>
              <font>
                <color rgb="FF9C0006"/>
              </font>
              <fill>
                <patternFill>
                  <bgColor rgb="FFFFC7CE"/>
                </patternFill>
              </fill>
            </x14:dxf>
          </x14:cfRule>
          <xm:sqref>V42</xm:sqref>
        </x14:conditionalFormatting>
        <x14:conditionalFormatting xmlns:xm="http://schemas.microsoft.com/office/excel/2006/main">
          <x14:cfRule type="expression" priority="80" id="{DAA32542-279D-4DFA-9087-B5D2CD4780AE}">
            <xm:f>W40&gt;S40</xm:f>
            <x14:dxf>
              <font>
                <color rgb="FF006100"/>
              </font>
              <fill>
                <patternFill>
                  <bgColor rgb="FFC6EFCE"/>
                </patternFill>
              </fill>
            </x14:dxf>
          </x14:cfRule>
          <x14:cfRule type="expression" priority="81" id="{8A5CDF20-9E29-4F91-AA99-C42CCDE5A452}">
            <xm:f>W40&lt;S40</xm:f>
            <x14:dxf>
              <font>
                <color rgb="FF9C0006"/>
              </font>
              <fill>
                <patternFill>
                  <bgColor rgb="FFFFC7CE"/>
                </patternFill>
              </fill>
            </x14:dxf>
          </x14:cfRule>
          <xm:sqref>V40</xm:sqref>
        </x14:conditionalFormatting>
        <x14:conditionalFormatting xmlns:xm="http://schemas.microsoft.com/office/excel/2006/main">
          <x14:cfRule type="expression" priority="82" id="{FC134D70-4C94-4789-9FC5-74B3181F56D3}">
            <xm:f>W37&gt;S37</xm:f>
            <x14:dxf>
              <font>
                <color rgb="FF006100"/>
              </font>
              <fill>
                <patternFill>
                  <bgColor rgb="FFC6EFCE"/>
                </patternFill>
              </fill>
            </x14:dxf>
          </x14:cfRule>
          <x14:cfRule type="expression" priority="83" id="{BEC85B2E-D8DC-4DBF-B95D-10C327A51AA5}">
            <xm:f>W37&lt;S37</xm:f>
            <x14:dxf>
              <font>
                <color rgb="FF9C0006"/>
              </font>
              <fill>
                <patternFill>
                  <bgColor rgb="FFFFC7CE"/>
                </patternFill>
              </fill>
            </x14:dxf>
          </x14:cfRule>
          <xm:sqref>V37</xm:sqref>
        </x14:conditionalFormatting>
        <x14:conditionalFormatting xmlns:xm="http://schemas.microsoft.com/office/excel/2006/main">
          <x14:cfRule type="expression" priority="84" id="{FB7CA597-D03E-4AFB-AFDB-233B32D016C0}">
            <xm:f>W38&gt;S38</xm:f>
            <x14:dxf>
              <font>
                <color rgb="FF006100"/>
              </font>
              <fill>
                <patternFill>
                  <bgColor rgb="FFC6EFCE"/>
                </patternFill>
              </fill>
            </x14:dxf>
          </x14:cfRule>
          <x14:cfRule type="expression" priority="85" id="{5AE821A2-5710-4417-B27D-61F9A68D48F4}">
            <xm:f>W38&lt;S38</xm:f>
            <x14:dxf>
              <font>
                <color rgb="FF9C0006"/>
              </font>
              <fill>
                <patternFill>
                  <bgColor rgb="FFFFC7CE"/>
                </patternFill>
              </fill>
            </x14:dxf>
          </x14:cfRule>
          <xm:sqref>V38</xm:sqref>
        </x14:conditionalFormatting>
        <x14:conditionalFormatting xmlns:xm="http://schemas.microsoft.com/office/excel/2006/main">
          <x14:cfRule type="expression" priority="86" id="{6192715E-685C-4145-9600-611B1D9D207C}">
            <xm:f>W36&gt;S36</xm:f>
            <x14:dxf>
              <font>
                <color rgb="FF006100"/>
              </font>
              <fill>
                <patternFill>
                  <bgColor rgb="FFC6EFCE"/>
                </patternFill>
              </fill>
            </x14:dxf>
          </x14:cfRule>
          <x14:cfRule type="expression" priority="87" id="{606F865A-2D73-4515-B788-4140FCB7553E}">
            <xm:f>W36&lt;S36</xm:f>
            <x14:dxf>
              <font>
                <color rgb="FF9C0006"/>
              </font>
              <fill>
                <patternFill>
                  <bgColor rgb="FFFFC7CE"/>
                </patternFill>
              </fill>
            </x14:dxf>
          </x14:cfRule>
          <xm:sqref>V36</xm:sqref>
        </x14:conditionalFormatting>
        <x14:conditionalFormatting xmlns:xm="http://schemas.microsoft.com/office/excel/2006/main">
          <x14:cfRule type="expression" priority="88" id="{AAD06461-3AC6-47BB-9C77-BDBFFE37C66B}">
            <xm:f>W32&gt;S32</xm:f>
            <x14:dxf>
              <font>
                <color rgb="FF006100"/>
              </font>
              <fill>
                <patternFill>
                  <bgColor rgb="FFC6EFCE"/>
                </patternFill>
              </fill>
            </x14:dxf>
          </x14:cfRule>
          <x14:cfRule type="expression" priority="89" id="{B42FDFE6-F222-4F7A-9F90-796123D4C068}">
            <xm:f>W32&lt;S32</xm:f>
            <x14:dxf>
              <font>
                <color rgb="FF9C0006"/>
              </font>
              <fill>
                <patternFill>
                  <bgColor rgb="FFFFC7CE"/>
                </patternFill>
              </fill>
            </x14:dxf>
          </x14:cfRule>
          <xm:sqref>V32</xm:sqref>
        </x14:conditionalFormatting>
        <x14:conditionalFormatting xmlns:xm="http://schemas.microsoft.com/office/excel/2006/main">
          <x14:cfRule type="expression" priority="90" id="{23347870-78F0-4063-90B0-DB6EACC2188F}">
            <xm:f>W33&gt;S33</xm:f>
            <x14:dxf>
              <font>
                <color rgb="FF006100"/>
              </font>
              <fill>
                <patternFill>
                  <bgColor rgb="FFC6EFCE"/>
                </patternFill>
              </fill>
            </x14:dxf>
          </x14:cfRule>
          <x14:cfRule type="expression" priority="91" id="{B0A08241-612C-4A47-B540-13259CEEDFE0}">
            <xm:f>W33&lt;S33</xm:f>
            <x14:dxf>
              <font>
                <color rgb="FF9C0006"/>
              </font>
              <fill>
                <patternFill>
                  <bgColor rgb="FFFFC7CE"/>
                </patternFill>
              </fill>
            </x14:dxf>
          </x14:cfRule>
          <xm:sqref>V33</xm:sqref>
        </x14:conditionalFormatting>
        <x14:conditionalFormatting xmlns:xm="http://schemas.microsoft.com/office/excel/2006/main">
          <x14:cfRule type="expression" priority="92" id="{27DBE52C-C3ED-4360-AF59-46B8CE7D93FC}">
            <xm:f>W31&gt;S31</xm:f>
            <x14:dxf>
              <font>
                <color rgb="FF006100"/>
              </font>
              <fill>
                <patternFill>
                  <bgColor rgb="FFC6EFCE"/>
                </patternFill>
              </fill>
            </x14:dxf>
          </x14:cfRule>
          <x14:cfRule type="expression" priority="93" id="{AE1BCC19-7F4E-4660-8813-E2B9761016E4}">
            <xm:f>W31&lt;S31</xm:f>
            <x14:dxf>
              <font>
                <color rgb="FF9C0006"/>
              </font>
              <fill>
                <patternFill>
                  <bgColor rgb="FFFFC7CE"/>
                </patternFill>
              </fill>
            </x14:dxf>
          </x14:cfRule>
          <xm:sqref>V31</xm:sqref>
        </x14:conditionalFormatting>
        <x14:conditionalFormatting xmlns:xm="http://schemas.microsoft.com/office/excel/2006/main">
          <x14:cfRule type="expression" priority="94" id="{C8E5CCE5-E898-4B61-AE3F-D215F07C706F}">
            <xm:f>W28&gt;S28</xm:f>
            <x14:dxf>
              <font>
                <color rgb="FF006100"/>
              </font>
              <fill>
                <patternFill>
                  <bgColor rgb="FFC6EFCE"/>
                </patternFill>
              </fill>
            </x14:dxf>
          </x14:cfRule>
          <x14:cfRule type="expression" priority="95" id="{5D1D212B-BFAB-4B00-A4B0-F3FCC197E1FA}">
            <xm:f>W28&lt;S28</xm:f>
            <x14:dxf>
              <font>
                <color rgb="FF9C0006"/>
              </font>
              <fill>
                <patternFill>
                  <bgColor rgb="FFFFC7CE"/>
                </patternFill>
              </fill>
            </x14:dxf>
          </x14:cfRule>
          <xm:sqref>V28</xm:sqref>
        </x14:conditionalFormatting>
        <x14:conditionalFormatting xmlns:xm="http://schemas.microsoft.com/office/excel/2006/main">
          <x14:cfRule type="expression" priority="96" id="{3EC24687-4E20-4160-B542-42DDECB24AAF}">
            <xm:f>W29&gt;S29</xm:f>
            <x14:dxf>
              <font>
                <color rgb="FF006100"/>
              </font>
              <fill>
                <patternFill>
                  <bgColor rgb="FFC6EFCE"/>
                </patternFill>
              </fill>
            </x14:dxf>
          </x14:cfRule>
          <x14:cfRule type="expression" priority="97" id="{90E5A663-609C-4E44-8AAB-3176331B66FA}">
            <xm:f>W29&lt;S29</xm:f>
            <x14:dxf>
              <font>
                <color rgb="FF9C0006"/>
              </font>
              <fill>
                <patternFill>
                  <bgColor rgb="FFFFC7CE"/>
                </patternFill>
              </fill>
            </x14:dxf>
          </x14:cfRule>
          <xm:sqref>V29</xm:sqref>
        </x14:conditionalFormatting>
        <x14:conditionalFormatting xmlns:xm="http://schemas.microsoft.com/office/excel/2006/main">
          <x14:cfRule type="expression" priority="98" id="{4435F5AB-1466-426F-BA59-345077D78356}">
            <xm:f>W27&gt;S27</xm:f>
            <x14:dxf>
              <font>
                <color rgb="FF006100"/>
              </font>
              <fill>
                <patternFill>
                  <bgColor rgb="FFC6EFCE"/>
                </patternFill>
              </fill>
            </x14:dxf>
          </x14:cfRule>
          <x14:cfRule type="expression" priority="99" id="{33CDDD1C-6CCE-4A90-AFBC-7C221C938BD0}">
            <xm:f>W27&lt;S27</xm:f>
            <x14:dxf>
              <font>
                <color rgb="FF9C0006"/>
              </font>
              <fill>
                <patternFill>
                  <bgColor rgb="FFFFC7CE"/>
                </patternFill>
              </fill>
            </x14:dxf>
          </x14:cfRule>
          <xm:sqref>V27</xm:sqref>
        </x14:conditionalFormatting>
        <x14:conditionalFormatting xmlns:xm="http://schemas.microsoft.com/office/excel/2006/main">
          <x14:cfRule type="expression" priority="100" id="{BA1491BB-C3D5-4D70-B6A2-7EF2F0A9EA20}">
            <xm:f>W24&gt;S24</xm:f>
            <x14:dxf>
              <font>
                <color rgb="FF006100"/>
              </font>
              <fill>
                <patternFill>
                  <bgColor rgb="FFC6EFCE"/>
                </patternFill>
              </fill>
            </x14:dxf>
          </x14:cfRule>
          <x14:cfRule type="expression" priority="101" id="{EA8EE93D-7A56-4794-B96D-39568E2F4EE2}">
            <xm:f>W24&lt;S24</xm:f>
            <x14:dxf>
              <font>
                <color rgb="FF9C0006"/>
              </font>
              <fill>
                <patternFill>
                  <bgColor rgb="FFFFC7CE"/>
                </patternFill>
              </fill>
            </x14:dxf>
          </x14:cfRule>
          <xm:sqref>V24</xm:sqref>
        </x14:conditionalFormatting>
        <x14:conditionalFormatting xmlns:xm="http://schemas.microsoft.com/office/excel/2006/main">
          <x14:cfRule type="expression" priority="102" id="{52E25DED-B2A0-4658-8EE3-505FF8976726}">
            <xm:f>W22&gt;S22</xm:f>
            <x14:dxf>
              <font>
                <color rgb="FF006100"/>
              </font>
              <fill>
                <patternFill>
                  <bgColor rgb="FFC6EFCE"/>
                </patternFill>
              </fill>
            </x14:dxf>
          </x14:cfRule>
          <x14:cfRule type="expression" priority="103" id="{56D6CCF7-37A0-4F49-84FB-C23DA9D44D8F}">
            <xm:f>W22&lt;S22</xm:f>
            <x14:dxf>
              <font>
                <color rgb="FF9C0006"/>
              </font>
              <fill>
                <patternFill>
                  <bgColor rgb="FFFFC7CE"/>
                </patternFill>
              </fill>
            </x14:dxf>
          </x14:cfRule>
          <xm:sqref>V22:V23</xm:sqref>
        </x14:conditionalFormatting>
        <x14:conditionalFormatting xmlns:xm="http://schemas.microsoft.com/office/excel/2006/main">
          <x14:cfRule type="expression" priority="104" id="{11677EED-82AB-415E-8C26-CF8E3DA08151}">
            <xm:f>W19&gt;S19</xm:f>
            <x14:dxf>
              <font>
                <color rgb="FF006100"/>
              </font>
              <fill>
                <patternFill>
                  <bgColor rgb="FFC6EFCE"/>
                </patternFill>
              </fill>
            </x14:dxf>
          </x14:cfRule>
          <x14:cfRule type="expression" priority="105" id="{92B53078-C97D-4520-A123-21CFDC7BDB4A}">
            <xm:f>W19&lt;S19</xm:f>
            <x14:dxf>
              <font>
                <color rgb="FF9C0006"/>
              </font>
              <fill>
                <patternFill>
                  <bgColor rgb="FFFFC7CE"/>
                </patternFill>
              </fill>
            </x14:dxf>
          </x14:cfRule>
          <xm:sqref>V19</xm:sqref>
        </x14:conditionalFormatting>
        <x14:conditionalFormatting xmlns:xm="http://schemas.microsoft.com/office/excel/2006/main">
          <x14:cfRule type="expression" priority="106" id="{D1D58DAA-1B30-44F8-A2B0-1C2FBBF4C11C}">
            <xm:f>W20&gt;S20</xm:f>
            <x14:dxf>
              <font>
                <color rgb="FF006100"/>
              </font>
              <fill>
                <patternFill>
                  <bgColor rgb="FFC6EFCE"/>
                </patternFill>
              </fill>
            </x14:dxf>
          </x14:cfRule>
          <x14:cfRule type="expression" priority="107" id="{2E7860C4-3DE5-4AC4-80DD-AED5225BB6C9}">
            <xm:f>W20&lt;S20</xm:f>
            <x14:dxf>
              <font>
                <color rgb="FF9C0006"/>
              </font>
              <fill>
                <patternFill>
                  <bgColor rgb="FFFFC7CE"/>
                </patternFill>
              </fill>
            </x14:dxf>
          </x14:cfRule>
          <xm:sqref>V20</xm:sqref>
        </x14:conditionalFormatting>
        <x14:conditionalFormatting xmlns:xm="http://schemas.microsoft.com/office/excel/2006/main">
          <x14:cfRule type="expression" priority="108" id="{19EFE09F-5082-4960-B12F-401C7246E996}">
            <xm:f>S18&gt;O18</xm:f>
            <x14:dxf>
              <font>
                <color rgb="FF006100"/>
              </font>
              <fill>
                <patternFill>
                  <bgColor rgb="FFC6EFCE"/>
                </patternFill>
              </fill>
            </x14:dxf>
          </x14:cfRule>
          <x14:cfRule type="expression" priority="109" id="{9CE7BCC2-A9E8-4540-A51B-73D76FE0AA38}">
            <xm:f>S18&lt;O18</xm:f>
            <x14:dxf>
              <font>
                <color rgb="FF9C0006"/>
              </font>
              <fill>
                <patternFill>
                  <bgColor rgb="FFFFC7CE"/>
                </patternFill>
              </fill>
            </x14:dxf>
          </x14:cfRule>
          <xm:sqref>R18</xm:sqref>
        </x14:conditionalFormatting>
        <x14:conditionalFormatting xmlns:xm="http://schemas.microsoft.com/office/excel/2006/main">
          <x14:cfRule type="expression" priority="110" id="{22A05A20-98E9-42CD-8AD8-4A3913D08256}">
            <xm:f>S41&gt;O41</xm:f>
            <x14:dxf>
              <font>
                <color rgb="FF006100"/>
              </font>
              <fill>
                <patternFill>
                  <bgColor rgb="FFC6EFCE"/>
                </patternFill>
              </fill>
            </x14:dxf>
          </x14:cfRule>
          <x14:cfRule type="expression" priority="111" id="{C1C5A09F-46DF-425A-88F5-7A6061BD83A8}">
            <xm:f>S41&lt;O41</xm:f>
            <x14:dxf>
              <font>
                <color rgb="FF9C0006"/>
              </font>
              <fill>
                <patternFill>
                  <bgColor rgb="FFFFC7CE"/>
                </patternFill>
              </fill>
            </x14:dxf>
          </x14:cfRule>
          <xm:sqref>R41</xm:sqref>
        </x14:conditionalFormatting>
        <x14:conditionalFormatting xmlns:xm="http://schemas.microsoft.com/office/excel/2006/main">
          <x14:cfRule type="expression" priority="112" id="{3B9C2F37-10CF-40D8-A490-D8E41E4092AA}">
            <xm:f>S42&gt;O42</xm:f>
            <x14:dxf>
              <font>
                <color rgb="FF006100"/>
              </font>
              <fill>
                <patternFill>
                  <bgColor rgb="FFC6EFCE"/>
                </patternFill>
              </fill>
            </x14:dxf>
          </x14:cfRule>
          <x14:cfRule type="expression" priority="113" id="{984E7336-D6FA-4EB7-A54F-F09A13118933}">
            <xm:f>S42&lt;O42</xm:f>
            <x14:dxf>
              <font>
                <color rgb="FF9C0006"/>
              </font>
              <fill>
                <patternFill>
                  <bgColor rgb="FFFFC7CE"/>
                </patternFill>
              </fill>
            </x14:dxf>
          </x14:cfRule>
          <xm:sqref>R42</xm:sqref>
        </x14:conditionalFormatting>
        <x14:conditionalFormatting xmlns:xm="http://schemas.microsoft.com/office/excel/2006/main">
          <x14:cfRule type="expression" priority="114" id="{637C9F15-5C6D-478A-836D-E020FD343CD1}">
            <xm:f>S40&gt;O40</xm:f>
            <x14:dxf>
              <font>
                <color rgb="FF006100"/>
              </font>
              <fill>
                <patternFill>
                  <bgColor rgb="FFC6EFCE"/>
                </patternFill>
              </fill>
            </x14:dxf>
          </x14:cfRule>
          <x14:cfRule type="expression" priority="115" id="{184CCEA7-D323-4714-AAC8-48AA7044E0D5}">
            <xm:f>S40&lt;O40</xm:f>
            <x14:dxf>
              <font>
                <color rgb="FF9C0006"/>
              </font>
              <fill>
                <patternFill>
                  <bgColor rgb="FFFFC7CE"/>
                </patternFill>
              </fill>
            </x14:dxf>
          </x14:cfRule>
          <xm:sqref>R40</xm:sqref>
        </x14:conditionalFormatting>
        <x14:conditionalFormatting xmlns:xm="http://schemas.microsoft.com/office/excel/2006/main">
          <x14:cfRule type="expression" priority="116" id="{8E55C995-9FC3-45B3-88B4-409837D67C4A}">
            <xm:f>S37&gt;O37</xm:f>
            <x14:dxf>
              <font>
                <color rgb="FF006100"/>
              </font>
              <fill>
                <patternFill>
                  <bgColor rgb="FFC6EFCE"/>
                </patternFill>
              </fill>
            </x14:dxf>
          </x14:cfRule>
          <x14:cfRule type="expression" priority="117" id="{D331BDDA-3632-4F46-A950-BF5FB2B05C49}">
            <xm:f>S37&lt;O37</xm:f>
            <x14:dxf>
              <font>
                <color rgb="FF9C0006"/>
              </font>
              <fill>
                <patternFill>
                  <bgColor rgb="FFFFC7CE"/>
                </patternFill>
              </fill>
            </x14:dxf>
          </x14:cfRule>
          <xm:sqref>R37</xm:sqref>
        </x14:conditionalFormatting>
        <x14:conditionalFormatting xmlns:xm="http://schemas.microsoft.com/office/excel/2006/main">
          <x14:cfRule type="expression" priority="118" id="{35C060CB-6EBA-4857-8F33-C1A6F45E9897}">
            <xm:f>S38&gt;O38</xm:f>
            <x14:dxf>
              <font>
                <color rgb="FF006100"/>
              </font>
              <fill>
                <patternFill>
                  <bgColor rgb="FFC6EFCE"/>
                </patternFill>
              </fill>
            </x14:dxf>
          </x14:cfRule>
          <x14:cfRule type="expression" priority="119" id="{A36EFA16-613B-4383-9BB1-24694FDB6FE1}">
            <xm:f>S38&lt;O38</xm:f>
            <x14:dxf>
              <font>
                <color rgb="FF9C0006"/>
              </font>
              <fill>
                <patternFill>
                  <bgColor rgb="FFFFC7CE"/>
                </patternFill>
              </fill>
            </x14:dxf>
          </x14:cfRule>
          <xm:sqref>R38</xm:sqref>
        </x14:conditionalFormatting>
        <x14:conditionalFormatting xmlns:xm="http://schemas.microsoft.com/office/excel/2006/main">
          <x14:cfRule type="expression" priority="120" id="{A246B093-A7C9-4186-A1FE-E24028B05E41}">
            <xm:f>S36&gt;O36</xm:f>
            <x14:dxf>
              <font>
                <color rgb="FF006100"/>
              </font>
              <fill>
                <patternFill>
                  <bgColor rgb="FFC6EFCE"/>
                </patternFill>
              </fill>
            </x14:dxf>
          </x14:cfRule>
          <x14:cfRule type="expression" priority="121" id="{A7EE5D46-B584-4B22-A37F-10EFA9E1ACF2}">
            <xm:f>S36&lt;O36</xm:f>
            <x14:dxf>
              <font>
                <color rgb="FF9C0006"/>
              </font>
              <fill>
                <patternFill>
                  <bgColor rgb="FFFFC7CE"/>
                </patternFill>
              </fill>
            </x14:dxf>
          </x14:cfRule>
          <xm:sqref>R36</xm:sqref>
        </x14:conditionalFormatting>
        <x14:conditionalFormatting xmlns:xm="http://schemas.microsoft.com/office/excel/2006/main">
          <x14:cfRule type="expression" priority="122" id="{C030AD53-F916-4200-B1CB-DF375B73F3D9}">
            <xm:f>S32&gt;O32</xm:f>
            <x14:dxf>
              <font>
                <color rgb="FF006100"/>
              </font>
              <fill>
                <patternFill>
                  <bgColor rgb="FFC6EFCE"/>
                </patternFill>
              </fill>
            </x14:dxf>
          </x14:cfRule>
          <x14:cfRule type="expression" priority="123" id="{A7A32A79-9DA8-488B-9EF9-77AE4E75349B}">
            <xm:f>S32&lt;O32</xm:f>
            <x14:dxf>
              <font>
                <color rgb="FF9C0006"/>
              </font>
              <fill>
                <patternFill>
                  <bgColor rgb="FFFFC7CE"/>
                </patternFill>
              </fill>
            </x14:dxf>
          </x14:cfRule>
          <xm:sqref>R32</xm:sqref>
        </x14:conditionalFormatting>
        <x14:conditionalFormatting xmlns:xm="http://schemas.microsoft.com/office/excel/2006/main">
          <x14:cfRule type="expression" priority="124" id="{797C8C5F-4379-4D42-8420-42A36ADEEB6C}">
            <xm:f>S33&gt;O33</xm:f>
            <x14:dxf>
              <font>
                <color rgb="FF006100"/>
              </font>
              <fill>
                <patternFill>
                  <bgColor rgb="FFC6EFCE"/>
                </patternFill>
              </fill>
            </x14:dxf>
          </x14:cfRule>
          <x14:cfRule type="expression" priority="125" id="{AEC455E1-EFD4-4217-8A3A-DB466FADE19F}">
            <xm:f>S33&lt;O33</xm:f>
            <x14:dxf>
              <font>
                <color rgb="FF9C0006"/>
              </font>
              <fill>
                <patternFill>
                  <bgColor rgb="FFFFC7CE"/>
                </patternFill>
              </fill>
            </x14:dxf>
          </x14:cfRule>
          <xm:sqref>R33</xm:sqref>
        </x14:conditionalFormatting>
        <x14:conditionalFormatting xmlns:xm="http://schemas.microsoft.com/office/excel/2006/main">
          <x14:cfRule type="expression" priority="126" id="{69F53D21-8190-4888-B47A-001400D77DA9}">
            <xm:f>S31&gt;O31</xm:f>
            <x14:dxf>
              <font>
                <color rgb="FF006100"/>
              </font>
              <fill>
                <patternFill>
                  <bgColor rgb="FFC6EFCE"/>
                </patternFill>
              </fill>
            </x14:dxf>
          </x14:cfRule>
          <x14:cfRule type="expression" priority="127" id="{9710B546-F03D-4865-BDA8-7800BBD651B0}">
            <xm:f>S31&lt;O31</xm:f>
            <x14:dxf>
              <font>
                <color rgb="FF9C0006"/>
              </font>
              <fill>
                <patternFill>
                  <bgColor rgb="FFFFC7CE"/>
                </patternFill>
              </fill>
            </x14:dxf>
          </x14:cfRule>
          <xm:sqref>R31</xm:sqref>
        </x14:conditionalFormatting>
        <x14:conditionalFormatting xmlns:xm="http://schemas.microsoft.com/office/excel/2006/main">
          <x14:cfRule type="expression" priority="128" id="{DB5DB22B-2683-4DB8-8747-9FA4BC58758C}">
            <xm:f>S28&gt;O28</xm:f>
            <x14:dxf>
              <font>
                <color rgb="FF006100"/>
              </font>
              <fill>
                <patternFill>
                  <bgColor rgb="FFC6EFCE"/>
                </patternFill>
              </fill>
            </x14:dxf>
          </x14:cfRule>
          <x14:cfRule type="expression" priority="129" id="{8A482C31-8393-4F7A-86F2-A9F8168EA3DC}">
            <xm:f>S28&lt;O28</xm:f>
            <x14:dxf>
              <font>
                <color rgb="FF9C0006"/>
              </font>
              <fill>
                <patternFill>
                  <bgColor rgb="FFFFC7CE"/>
                </patternFill>
              </fill>
            </x14:dxf>
          </x14:cfRule>
          <xm:sqref>R28</xm:sqref>
        </x14:conditionalFormatting>
        <x14:conditionalFormatting xmlns:xm="http://schemas.microsoft.com/office/excel/2006/main">
          <x14:cfRule type="expression" priority="130" id="{F082F5DF-FEF2-42E6-A51D-66C4A114CA63}">
            <xm:f>S29&gt;O29</xm:f>
            <x14:dxf>
              <font>
                <color rgb="FF006100"/>
              </font>
              <fill>
                <patternFill>
                  <bgColor rgb="FFC6EFCE"/>
                </patternFill>
              </fill>
            </x14:dxf>
          </x14:cfRule>
          <x14:cfRule type="expression" priority="131" id="{50D4165C-98CC-43EB-A9BB-2B8210F9A14B}">
            <xm:f>S29&lt;O29</xm:f>
            <x14:dxf>
              <font>
                <color rgb="FF9C0006"/>
              </font>
              <fill>
                <patternFill>
                  <bgColor rgb="FFFFC7CE"/>
                </patternFill>
              </fill>
            </x14:dxf>
          </x14:cfRule>
          <xm:sqref>R29</xm:sqref>
        </x14:conditionalFormatting>
        <x14:conditionalFormatting xmlns:xm="http://schemas.microsoft.com/office/excel/2006/main">
          <x14:cfRule type="expression" priority="132" id="{32A6209D-9187-4CA2-A740-CB784550BE71}">
            <xm:f>S27&gt;O27</xm:f>
            <x14:dxf>
              <font>
                <color rgb="FF006100"/>
              </font>
              <fill>
                <patternFill>
                  <bgColor rgb="FFC6EFCE"/>
                </patternFill>
              </fill>
            </x14:dxf>
          </x14:cfRule>
          <x14:cfRule type="expression" priority="133" id="{B85D78E6-F039-4A17-81EE-4D71C0BF5C9A}">
            <xm:f>S27&lt;O27</xm:f>
            <x14:dxf>
              <font>
                <color rgb="FF9C0006"/>
              </font>
              <fill>
                <patternFill>
                  <bgColor rgb="FFFFC7CE"/>
                </patternFill>
              </fill>
            </x14:dxf>
          </x14:cfRule>
          <xm:sqref>R27</xm:sqref>
        </x14:conditionalFormatting>
        <x14:conditionalFormatting xmlns:xm="http://schemas.microsoft.com/office/excel/2006/main">
          <x14:cfRule type="expression" priority="134" id="{174A9741-AB53-4350-9AE6-2A94B6DAF8EE}">
            <xm:f>S24&gt;O24</xm:f>
            <x14:dxf>
              <font>
                <color rgb="FF006100"/>
              </font>
              <fill>
                <patternFill>
                  <bgColor rgb="FFC6EFCE"/>
                </patternFill>
              </fill>
            </x14:dxf>
          </x14:cfRule>
          <x14:cfRule type="expression" priority="135" id="{3262AA10-5370-4559-AB95-58BEDD250017}">
            <xm:f>S24&lt;O24</xm:f>
            <x14:dxf>
              <font>
                <color rgb="FF9C0006"/>
              </font>
              <fill>
                <patternFill>
                  <bgColor rgb="FFFFC7CE"/>
                </patternFill>
              </fill>
            </x14:dxf>
          </x14:cfRule>
          <xm:sqref>R24</xm:sqref>
        </x14:conditionalFormatting>
        <x14:conditionalFormatting xmlns:xm="http://schemas.microsoft.com/office/excel/2006/main">
          <x14:cfRule type="expression" priority="136" id="{45CDAA65-B97C-4FD8-B475-BE2F69F0C7B3}">
            <xm:f>S22&gt;O22</xm:f>
            <x14:dxf>
              <font>
                <color rgb="FF006100"/>
              </font>
              <fill>
                <patternFill>
                  <bgColor rgb="FFC6EFCE"/>
                </patternFill>
              </fill>
            </x14:dxf>
          </x14:cfRule>
          <x14:cfRule type="expression" priority="137" id="{D33DC88C-375A-4EE4-B0F5-82DDA250F63F}">
            <xm:f>S22&lt;O22</xm:f>
            <x14:dxf>
              <font>
                <color rgb="FF9C0006"/>
              </font>
              <fill>
                <patternFill>
                  <bgColor rgb="FFFFC7CE"/>
                </patternFill>
              </fill>
            </x14:dxf>
          </x14:cfRule>
          <xm:sqref>R22:R23</xm:sqref>
        </x14:conditionalFormatting>
        <x14:conditionalFormatting xmlns:xm="http://schemas.microsoft.com/office/excel/2006/main">
          <x14:cfRule type="expression" priority="138" id="{4DD3E062-3411-44B5-BBDA-7FF7732E1087}">
            <xm:f>S19&gt;O19</xm:f>
            <x14:dxf>
              <font>
                <color rgb="FF006100"/>
              </font>
              <fill>
                <patternFill>
                  <bgColor rgb="FFC6EFCE"/>
                </patternFill>
              </fill>
            </x14:dxf>
          </x14:cfRule>
          <x14:cfRule type="expression" priority="139" id="{4BE4C1D6-BBC3-481A-9B12-BC108454944A}">
            <xm:f>S19&lt;O19</xm:f>
            <x14:dxf>
              <font>
                <color rgb="FF9C0006"/>
              </font>
              <fill>
                <patternFill>
                  <bgColor rgb="FFFFC7CE"/>
                </patternFill>
              </fill>
            </x14:dxf>
          </x14:cfRule>
          <xm:sqref>R19</xm:sqref>
        </x14:conditionalFormatting>
        <x14:conditionalFormatting xmlns:xm="http://schemas.microsoft.com/office/excel/2006/main">
          <x14:cfRule type="expression" priority="140" id="{EB51F23A-411B-4B98-84BF-975B3A5ADB2D}">
            <xm:f>S20&gt;O20</xm:f>
            <x14:dxf>
              <font>
                <color rgb="FF006100"/>
              </font>
              <fill>
                <patternFill>
                  <bgColor rgb="FFC6EFCE"/>
                </patternFill>
              </fill>
            </x14:dxf>
          </x14:cfRule>
          <x14:cfRule type="expression" priority="141" id="{D51FA178-5A2B-40DE-BD25-4A7B2D3A2AE2}">
            <xm:f>S20&lt;O20</xm:f>
            <x14:dxf>
              <font>
                <color rgb="FF9C0006"/>
              </font>
              <fill>
                <patternFill>
                  <bgColor rgb="FFFFC7CE"/>
                </patternFill>
              </fill>
            </x14:dxf>
          </x14:cfRule>
          <xm:sqref>R20</xm:sqref>
        </x14:conditionalFormatting>
        <x14:conditionalFormatting xmlns:xm="http://schemas.microsoft.com/office/excel/2006/main">
          <x14:cfRule type="expression" priority="142" id="{CE323FA6-C9D3-4DB0-B3CD-5E50EEF6ECE1}">
            <xm:f>O18&gt;K18</xm:f>
            <x14:dxf>
              <font>
                <color rgb="FF006100"/>
              </font>
              <fill>
                <patternFill>
                  <bgColor rgb="FFC6EFCE"/>
                </patternFill>
              </fill>
            </x14:dxf>
          </x14:cfRule>
          <x14:cfRule type="expression" priority="143" id="{84402BEF-FAEE-4CA0-99C8-E463934948D5}">
            <xm:f>O18&lt;K18</xm:f>
            <x14:dxf>
              <font>
                <color rgb="FF9C0006"/>
              </font>
              <fill>
                <patternFill>
                  <bgColor rgb="FFFFC7CE"/>
                </patternFill>
              </fill>
            </x14:dxf>
          </x14:cfRule>
          <xm:sqref>N18</xm:sqref>
        </x14:conditionalFormatting>
        <x14:conditionalFormatting xmlns:xm="http://schemas.microsoft.com/office/excel/2006/main">
          <x14:cfRule type="expression" priority="144" id="{E0F18489-75B8-4EB3-8D24-213A5AA3FB25}">
            <xm:f>O41&gt;K41</xm:f>
            <x14:dxf>
              <font>
                <color rgb="FF006100"/>
              </font>
              <fill>
                <patternFill>
                  <bgColor rgb="FFC6EFCE"/>
                </patternFill>
              </fill>
            </x14:dxf>
          </x14:cfRule>
          <x14:cfRule type="expression" priority="145" id="{204AE2BC-CDEC-4EBA-9293-F9219068EB8E}">
            <xm:f>O41&lt;K41</xm:f>
            <x14:dxf>
              <font>
                <color rgb="FF9C0006"/>
              </font>
              <fill>
                <patternFill>
                  <bgColor rgb="FFFFC7CE"/>
                </patternFill>
              </fill>
            </x14:dxf>
          </x14:cfRule>
          <xm:sqref>N41</xm:sqref>
        </x14:conditionalFormatting>
        <x14:conditionalFormatting xmlns:xm="http://schemas.microsoft.com/office/excel/2006/main">
          <x14:cfRule type="expression" priority="146" id="{CEE7E37A-15A4-489D-BC7A-EF79B0F8C394}">
            <xm:f>O42&gt;K42</xm:f>
            <x14:dxf>
              <font>
                <color rgb="FF006100"/>
              </font>
              <fill>
                <patternFill>
                  <bgColor rgb="FFC6EFCE"/>
                </patternFill>
              </fill>
            </x14:dxf>
          </x14:cfRule>
          <x14:cfRule type="expression" priority="147" id="{D0A823A3-499E-4D58-A5DD-5E779CFF7B8A}">
            <xm:f>O42&lt;K42</xm:f>
            <x14:dxf>
              <font>
                <color rgb="FF9C0006"/>
              </font>
              <fill>
                <patternFill>
                  <bgColor rgb="FFFFC7CE"/>
                </patternFill>
              </fill>
            </x14:dxf>
          </x14:cfRule>
          <xm:sqref>N42</xm:sqref>
        </x14:conditionalFormatting>
        <x14:conditionalFormatting xmlns:xm="http://schemas.microsoft.com/office/excel/2006/main">
          <x14:cfRule type="expression" priority="148" id="{BC7790D0-1E4D-4750-BD2D-A0A519B56CF5}">
            <xm:f>O40&gt;K40</xm:f>
            <x14:dxf>
              <font>
                <color rgb="FF006100"/>
              </font>
              <fill>
                <patternFill>
                  <bgColor rgb="FFC6EFCE"/>
                </patternFill>
              </fill>
            </x14:dxf>
          </x14:cfRule>
          <x14:cfRule type="expression" priority="149" id="{2FE38C5E-50A9-44E2-AD7C-EBE912797E2D}">
            <xm:f>O40&lt;K40</xm:f>
            <x14:dxf>
              <font>
                <color rgb="FF9C0006"/>
              </font>
              <fill>
                <patternFill>
                  <bgColor rgb="FFFFC7CE"/>
                </patternFill>
              </fill>
            </x14:dxf>
          </x14:cfRule>
          <xm:sqref>N40</xm:sqref>
        </x14:conditionalFormatting>
        <x14:conditionalFormatting xmlns:xm="http://schemas.microsoft.com/office/excel/2006/main">
          <x14:cfRule type="expression" priority="150" id="{10132C4B-AFD2-4F18-8083-90327C21A4DC}">
            <xm:f>O37&gt;K37</xm:f>
            <x14:dxf>
              <font>
                <color rgb="FF006100"/>
              </font>
              <fill>
                <patternFill>
                  <bgColor rgb="FFC6EFCE"/>
                </patternFill>
              </fill>
            </x14:dxf>
          </x14:cfRule>
          <x14:cfRule type="expression" priority="151" id="{D146868D-9A82-4D6A-A54A-A83B113815CD}">
            <xm:f>O37&lt;K37</xm:f>
            <x14:dxf>
              <font>
                <color rgb="FF9C0006"/>
              </font>
              <fill>
                <patternFill>
                  <bgColor rgb="FFFFC7CE"/>
                </patternFill>
              </fill>
            </x14:dxf>
          </x14:cfRule>
          <xm:sqref>N37</xm:sqref>
        </x14:conditionalFormatting>
        <x14:conditionalFormatting xmlns:xm="http://schemas.microsoft.com/office/excel/2006/main">
          <x14:cfRule type="expression" priority="152" id="{97CFC390-CD3A-4470-9EFD-7818D92CEE8B}">
            <xm:f>O38&gt;K38</xm:f>
            <x14:dxf>
              <font>
                <color rgb="FF006100"/>
              </font>
              <fill>
                <patternFill>
                  <bgColor rgb="FFC6EFCE"/>
                </patternFill>
              </fill>
            </x14:dxf>
          </x14:cfRule>
          <x14:cfRule type="expression" priority="153" id="{5410E81A-3FBB-4FC5-83D5-C21158DEEF00}">
            <xm:f>O38&lt;K38</xm:f>
            <x14:dxf>
              <font>
                <color rgb="FF9C0006"/>
              </font>
              <fill>
                <patternFill>
                  <bgColor rgb="FFFFC7CE"/>
                </patternFill>
              </fill>
            </x14:dxf>
          </x14:cfRule>
          <xm:sqref>N38</xm:sqref>
        </x14:conditionalFormatting>
        <x14:conditionalFormatting xmlns:xm="http://schemas.microsoft.com/office/excel/2006/main">
          <x14:cfRule type="expression" priority="154" id="{EB833C29-90CF-49D2-8A76-59AAF842AFFF}">
            <xm:f>O36&gt;K36</xm:f>
            <x14:dxf>
              <font>
                <color rgb="FF006100"/>
              </font>
              <fill>
                <patternFill>
                  <bgColor rgb="FFC6EFCE"/>
                </patternFill>
              </fill>
            </x14:dxf>
          </x14:cfRule>
          <x14:cfRule type="expression" priority="155" id="{F9EBE87E-91D2-4313-97B4-6F2BDB3388D9}">
            <xm:f>O36&lt;K36</xm:f>
            <x14:dxf>
              <font>
                <color rgb="FF9C0006"/>
              </font>
              <fill>
                <patternFill>
                  <bgColor rgb="FFFFC7CE"/>
                </patternFill>
              </fill>
            </x14:dxf>
          </x14:cfRule>
          <xm:sqref>N36</xm:sqref>
        </x14:conditionalFormatting>
        <x14:conditionalFormatting xmlns:xm="http://schemas.microsoft.com/office/excel/2006/main">
          <x14:cfRule type="expression" priority="156" id="{40BAAF94-5D1A-41B0-914E-1087E6F0FC98}">
            <xm:f>O32&gt;K32</xm:f>
            <x14:dxf>
              <font>
                <color rgb="FF006100"/>
              </font>
              <fill>
                <patternFill>
                  <bgColor rgb="FFC6EFCE"/>
                </patternFill>
              </fill>
            </x14:dxf>
          </x14:cfRule>
          <x14:cfRule type="expression" priority="157" id="{A890D190-35B7-4D4C-8DB0-F63A4FD5C627}">
            <xm:f>O32&lt;K32</xm:f>
            <x14:dxf>
              <font>
                <color rgb="FF9C0006"/>
              </font>
              <fill>
                <patternFill>
                  <bgColor rgb="FFFFC7CE"/>
                </patternFill>
              </fill>
            </x14:dxf>
          </x14:cfRule>
          <xm:sqref>N32</xm:sqref>
        </x14:conditionalFormatting>
        <x14:conditionalFormatting xmlns:xm="http://schemas.microsoft.com/office/excel/2006/main">
          <x14:cfRule type="expression" priority="158" id="{A6F0A958-14B0-4453-A479-F1F7B34FBCA1}">
            <xm:f>O33&gt;K33</xm:f>
            <x14:dxf>
              <font>
                <color rgb="FF006100"/>
              </font>
              <fill>
                <patternFill>
                  <bgColor rgb="FFC6EFCE"/>
                </patternFill>
              </fill>
            </x14:dxf>
          </x14:cfRule>
          <x14:cfRule type="expression" priority="159" id="{108D678C-4B6E-4F40-98E4-002B76CE80E0}">
            <xm:f>O33&lt;K33</xm:f>
            <x14:dxf>
              <font>
                <color rgb="FF9C0006"/>
              </font>
              <fill>
                <patternFill>
                  <bgColor rgb="FFFFC7CE"/>
                </patternFill>
              </fill>
            </x14:dxf>
          </x14:cfRule>
          <xm:sqref>N33</xm:sqref>
        </x14:conditionalFormatting>
        <x14:conditionalFormatting xmlns:xm="http://schemas.microsoft.com/office/excel/2006/main">
          <x14:cfRule type="expression" priority="160" id="{EC32676D-60DA-423C-87D1-95F0F58F9429}">
            <xm:f>O31&gt;K31</xm:f>
            <x14:dxf>
              <font>
                <color rgb="FF006100"/>
              </font>
              <fill>
                <patternFill>
                  <bgColor rgb="FFC6EFCE"/>
                </patternFill>
              </fill>
            </x14:dxf>
          </x14:cfRule>
          <x14:cfRule type="expression" priority="161" id="{1B9ECC10-9331-4959-89B2-2A2D6C9DCAE5}">
            <xm:f>O31&lt;K31</xm:f>
            <x14:dxf>
              <font>
                <color rgb="FF9C0006"/>
              </font>
              <fill>
                <patternFill>
                  <bgColor rgb="FFFFC7CE"/>
                </patternFill>
              </fill>
            </x14:dxf>
          </x14:cfRule>
          <xm:sqref>N31</xm:sqref>
        </x14:conditionalFormatting>
        <x14:conditionalFormatting xmlns:xm="http://schemas.microsoft.com/office/excel/2006/main">
          <x14:cfRule type="expression" priority="162" id="{5F25575C-40A0-4D70-8B88-D51FDA2ABB42}">
            <xm:f>O28&gt;K28</xm:f>
            <x14:dxf>
              <font>
                <color rgb="FF006100"/>
              </font>
              <fill>
                <patternFill>
                  <bgColor rgb="FFC6EFCE"/>
                </patternFill>
              </fill>
            </x14:dxf>
          </x14:cfRule>
          <x14:cfRule type="expression" priority="163" id="{25B01E7F-896C-4E65-9DBC-CBC06DE3FF23}">
            <xm:f>O28&lt;K28</xm:f>
            <x14:dxf>
              <font>
                <color rgb="FF9C0006"/>
              </font>
              <fill>
                <patternFill>
                  <bgColor rgb="FFFFC7CE"/>
                </patternFill>
              </fill>
            </x14:dxf>
          </x14:cfRule>
          <xm:sqref>N28</xm:sqref>
        </x14:conditionalFormatting>
        <x14:conditionalFormatting xmlns:xm="http://schemas.microsoft.com/office/excel/2006/main">
          <x14:cfRule type="expression" priority="164" id="{631C7D82-744B-4751-B3F0-35DD385C699A}">
            <xm:f>O29&gt;K29</xm:f>
            <x14:dxf>
              <font>
                <color rgb="FF006100"/>
              </font>
              <fill>
                <patternFill>
                  <bgColor rgb="FFC6EFCE"/>
                </patternFill>
              </fill>
            </x14:dxf>
          </x14:cfRule>
          <x14:cfRule type="expression" priority="165" id="{406C3063-E284-4339-9CA7-6DFBEF171540}">
            <xm:f>O29&lt;K29</xm:f>
            <x14:dxf>
              <font>
                <color rgb="FF9C0006"/>
              </font>
              <fill>
                <patternFill>
                  <bgColor rgb="FFFFC7CE"/>
                </patternFill>
              </fill>
            </x14:dxf>
          </x14:cfRule>
          <xm:sqref>N29</xm:sqref>
        </x14:conditionalFormatting>
        <x14:conditionalFormatting xmlns:xm="http://schemas.microsoft.com/office/excel/2006/main">
          <x14:cfRule type="expression" priority="166" id="{AFEFBF7D-6A36-46DD-A369-FAF3157F9FFC}">
            <xm:f>O27&gt;K27</xm:f>
            <x14:dxf>
              <font>
                <color rgb="FF006100"/>
              </font>
              <fill>
                <patternFill>
                  <bgColor rgb="FFC6EFCE"/>
                </patternFill>
              </fill>
            </x14:dxf>
          </x14:cfRule>
          <x14:cfRule type="expression" priority="167" id="{83D696A4-6B16-433E-B57F-EBD6B4D8B07E}">
            <xm:f>O27&lt;K27</xm:f>
            <x14:dxf>
              <font>
                <color rgb="FF9C0006"/>
              </font>
              <fill>
                <patternFill>
                  <bgColor rgb="FFFFC7CE"/>
                </patternFill>
              </fill>
            </x14:dxf>
          </x14:cfRule>
          <xm:sqref>N27</xm:sqref>
        </x14:conditionalFormatting>
        <x14:conditionalFormatting xmlns:xm="http://schemas.microsoft.com/office/excel/2006/main">
          <x14:cfRule type="expression" priority="168" id="{E9AEC09E-1D60-478E-987C-F247BD51E1E0}">
            <xm:f>O24&gt;K24</xm:f>
            <x14:dxf>
              <font>
                <color rgb="FF006100"/>
              </font>
              <fill>
                <patternFill>
                  <bgColor rgb="FFC6EFCE"/>
                </patternFill>
              </fill>
            </x14:dxf>
          </x14:cfRule>
          <x14:cfRule type="expression" priority="169" id="{74E66F4F-9A4A-4FD7-AA25-271E4C5AFFE3}">
            <xm:f>O24&lt;K24</xm:f>
            <x14:dxf>
              <font>
                <color rgb="FF9C0006"/>
              </font>
              <fill>
                <patternFill>
                  <bgColor rgb="FFFFC7CE"/>
                </patternFill>
              </fill>
            </x14:dxf>
          </x14:cfRule>
          <xm:sqref>N24</xm:sqref>
        </x14:conditionalFormatting>
        <x14:conditionalFormatting xmlns:xm="http://schemas.microsoft.com/office/excel/2006/main">
          <x14:cfRule type="expression" priority="170" id="{AD3FC4A0-154A-4621-B6FB-D6FFA61B288D}">
            <xm:f>O22&gt;K22</xm:f>
            <x14:dxf>
              <font>
                <color rgb="FF006100"/>
              </font>
              <fill>
                <patternFill>
                  <bgColor rgb="FFC6EFCE"/>
                </patternFill>
              </fill>
            </x14:dxf>
          </x14:cfRule>
          <x14:cfRule type="expression" priority="171" id="{CE58A3E9-2DFD-418B-8A8F-9B86B16F176D}">
            <xm:f>O22&lt;K22</xm:f>
            <x14:dxf>
              <font>
                <color rgb="FF9C0006"/>
              </font>
              <fill>
                <patternFill>
                  <bgColor rgb="FFFFC7CE"/>
                </patternFill>
              </fill>
            </x14:dxf>
          </x14:cfRule>
          <xm:sqref>N22:N23</xm:sqref>
        </x14:conditionalFormatting>
        <x14:conditionalFormatting xmlns:xm="http://schemas.microsoft.com/office/excel/2006/main">
          <x14:cfRule type="expression" priority="172" id="{B1928157-F916-4B25-A930-4EE9B04096BE}">
            <xm:f>O19&gt;K19</xm:f>
            <x14:dxf>
              <font>
                <color rgb="FF006100"/>
              </font>
              <fill>
                <patternFill>
                  <bgColor rgb="FFC6EFCE"/>
                </patternFill>
              </fill>
            </x14:dxf>
          </x14:cfRule>
          <x14:cfRule type="expression" priority="173" id="{3F907C5F-42CF-473B-AB39-ACF07D8A5822}">
            <xm:f>O19&lt;K19</xm:f>
            <x14:dxf>
              <font>
                <color rgb="FF9C0006"/>
              </font>
              <fill>
                <patternFill>
                  <bgColor rgb="FFFFC7CE"/>
                </patternFill>
              </fill>
            </x14:dxf>
          </x14:cfRule>
          <xm:sqref>N19</xm:sqref>
        </x14:conditionalFormatting>
        <x14:conditionalFormatting xmlns:xm="http://schemas.microsoft.com/office/excel/2006/main">
          <x14:cfRule type="expression" priority="174" id="{6189DCA1-707C-493F-B382-BC9982D11E9B}">
            <xm:f>O20&gt;K20</xm:f>
            <x14:dxf>
              <font>
                <color rgb="FF006100"/>
              </font>
              <fill>
                <patternFill>
                  <bgColor rgb="FFC6EFCE"/>
                </patternFill>
              </fill>
            </x14:dxf>
          </x14:cfRule>
          <x14:cfRule type="expression" priority="175" id="{10A372ED-AFCB-4476-A979-71E660724B9F}">
            <xm:f>O20&lt;K20</xm:f>
            <x14:dxf>
              <font>
                <color rgb="FF9C0006"/>
              </font>
              <fill>
                <patternFill>
                  <bgColor rgb="FFFFC7CE"/>
                </patternFill>
              </fill>
            </x14:dxf>
          </x14:cfRule>
          <xm:sqref>N20</xm:sqref>
        </x14:conditionalFormatting>
        <x14:conditionalFormatting xmlns:xm="http://schemas.microsoft.com/office/excel/2006/main">
          <x14:cfRule type="expression" priority="176" id="{CA7B3A4F-23D9-4813-8DA8-B341D68F9E8E}">
            <xm:f>W69&gt;S69</xm:f>
            <x14:dxf>
              <font>
                <color rgb="FF006100"/>
              </font>
              <fill>
                <patternFill>
                  <bgColor rgb="FFC6EFCE"/>
                </patternFill>
              </fill>
            </x14:dxf>
          </x14:cfRule>
          <x14:cfRule type="expression" priority="177" id="{2F56E080-39CF-423B-9635-3A7394DE3F88}">
            <xm:f>W69&lt;S69</xm:f>
            <x14:dxf>
              <font>
                <color rgb="FF9C0006"/>
              </font>
              <fill>
                <patternFill>
                  <bgColor rgb="FFFFC7CE"/>
                </patternFill>
              </fill>
            </x14:dxf>
          </x14:cfRule>
          <xm:sqref>V69</xm:sqref>
        </x14:conditionalFormatting>
        <x14:conditionalFormatting xmlns:xm="http://schemas.microsoft.com/office/excel/2006/main">
          <x14:cfRule type="expression" priority="178" id="{7062827B-848B-4B81-A81A-2E85D56E8A2B}">
            <xm:f>W70&gt;S70</xm:f>
            <x14:dxf>
              <font>
                <color rgb="FF006100"/>
              </font>
              <fill>
                <patternFill>
                  <bgColor rgb="FFC6EFCE"/>
                </patternFill>
              </fill>
            </x14:dxf>
          </x14:cfRule>
          <x14:cfRule type="expression" priority="179" id="{7FEC1871-E13C-4318-B793-4A27D2FDF9BF}">
            <xm:f>W70&lt;S70</xm:f>
            <x14:dxf>
              <font>
                <color rgb="FF9C0006"/>
              </font>
              <fill>
                <patternFill>
                  <bgColor rgb="FFFFC7CE"/>
                </patternFill>
              </fill>
            </x14:dxf>
          </x14:cfRule>
          <xm:sqref>V70</xm:sqref>
        </x14:conditionalFormatting>
        <x14:conditionalFormatting xmlns:xm="http://schemas.microsoft.com/office/excel/2006/main">
          <x14:cfRule type="expression" priority="180" id="{C042436A-E888-49D9-AAFD-B6C4879D50B9}">
            <xm:f>W68&gt;S68</xm:f>
            <x14:dxf>
              <font>
                <color rgb="FF006100"/>
              </font>
              <fill>
                <patternFill>
                  <bgColor rgb="FFC6EFCE"/>
                </patternFill>
              </fill>
            </x14:dxf>
          </x14:cfRule>
          <x14:cfRule type="expression" priority="181" id="{79D4A862-FCEF-45DE-B07A-EA6EF0D3D43F}">
            <xm:f>W68&lt;S68</xm:f>
            <x14:dxf>
              <font>
                <color rgb="FF9C0006"/>
              </font>
              <fill>
                <patternFill>
                  <bgColor rgb="FFFFC7CE"/>
                </patternFill>
              </fill>
            </x14:dxf>
          </x14:cfRule>
          <xm:sqref>V68</xm:sqref>
        </x14:conditionalFormatting>
        <x14:conditionalFormatting xmlns:xm="http://schemas.microsoft.com/office/excel/2006/main">
          <x14:cfRule type="expression" priority="182" id="{D1F9DEB1-FE40-4BD0-A077-A26571A06422}">
            <xm:f>W65&gt;S65</xm:f>
            <x14:dxf>
              <font>
                <color rgb="FF006100"/>
              </font>
              <fill>
                <patternFill>
                  <bgColor rgb="FFC6EFCE"/>
                </patternFill>
              </fill>
            </x14:dxf>
          </x14:cfRule>
          <x14:cfRule type="expression" priority="183" id="{CFC5526B-4C59-4B75-9739-88A54DF0BD82}">
            <xm:f>W65&lt;S65</xm:f>
            <x14:dxf>
              <font>
                <color rgb="FF9C0006"/>
              </font>
              <fill>
                <patternFill>
                  <bgColor rgb="FFFFC7CE"/>
                </patternFill>
              </fill>
            </x14:dxf>
          </x14:cfRule>
          <xm:sqref>V65</xm:sqref>
        </x14:conditionalFormatting>
        <x14:conditionalFormatting xmlns:xm="http://schemas.microsoft.com/office/excel/2006/main">
          <x14:cfRule type="expression" priority="184" id="{B34B7550-9573-41F0-9A66-3AB6578A6E16}">
            <xm:f>W66&gt;S66</xm:f>
            <x14:dxf>
              <font>
                <color rgb="FF006100"/>
              </font>
              <fill>
                <patternFill>
                  <bgColor rgb="FFC6EFCE"/>
                </patternFill>
              </fill>
            </x14:dxf>
          </x14:cfRule>
          <x14:cfRule type="expression" priority="185" id="{9E949BC0-6B8A-4A95-AA9C-9A8710A0D1EC}">
            <xm:f>W66&lt;S66</xm:f>
            <x14:dxf>
              <font>
                <color rgb="FF9C0006"/>
              </font>
              <fill>
                <patternFill>
                  <bgColor rgb="FFFFC7CE"/>
                </patternFill>
              </fill>
            </x14:dxf>
          </x14:cfRule>
          <xm:sqref>V66</xm:sqref>
        </x14:conditionalFormatting>
        <x14:conditionalFormatting xmlns:xm="http://schemas.microsoft.com/office/excel/2006/main">
          <x14:cfRule type="expression" priority="186" id="{9DFD3D6B-C5D8-4AC6-BDBF-B35068CE9C21}">
            <xm:f>W64&gt;S64</xm:f>
            <x14:dxf>
              <font>
                <color rgb="FF006100"/>
              </font>
              <fill>
                <patternFill>
                  <bgColor rgb="FFC6EFCE"/>
                </patternFill>
              </fill>
            </x14:dxf>
          </x14:cfRule>
          <x14:cfRule type="expression" priority="187" id="{98789130-D08D-4DE7-B3DF-728D5FC9E898}">
            <xm:f>W64&lt;S64</xm:f>
            <x14:dxf>
              <font>
                <color rgb="FF9C0006"/>
              </font>
              <fill>
                <patternFill>
                  <bgColor rgb="FFFFC7CE"/>
                </patternFill>
              </fill>
            </x14:dxf>
          </x14:cfRule>
          <xm:sqref>V64</xm:sqref>
        </x14:conditionalFormatting>
        <x14:conditionalFormatting xmlns:xm="http://schemas.microsoft.com/office/excel/2006/main">
          <x14:cfRule type="expression" priority="188" id="{60B6C35D-7C62-47ED-8E23-B73465525BB2}">
            <xm:f>W60&gt;S60</xm:f>
            <x14:dxf>
              <font>
                <color rgb="FF006100"/>
              </font>
              <fill>
                <patternFill>
                  <bgColor rgb="FFC6EFCE"/>
                </patternFill>
              </fill>
            </x14:dxf>
          </x14:cfRule>
          <x14:cfRule type="expression" priority="189" id="{EAD05D5E-D0BA-48D6-9D56-FDE04CF7ACF5}">
            <xm:f>W60&lt;S60</xm:f>
            <x14:dxf>
              <font>
                <color rgb="FF9C0006"/>
              </font>
              <fill>
                <patternFill>
                  <bgColor rgb="FFFFC7CE"/>
                </patternFill>
              </fill>
            </x14:dxf>
          </x14:cfRule>
          <xm:sqref>V60</xm:sqref>
        </x14:conditionalFormatting>
        <x14:conditionalFormatting xmlns:xm="http://schemas.microsoft.com/office/excel/2006/main">
          <x14:cfRule type="expression" priority="190" id="{C4B09086-478C-47AC-928B-46FE796F90C7}">
            <xm:f>W61&gt;S61</xm:f>
            <x14:dxf>
              <font>
                <color rgb="FF006100"/>
              </font>
              <fill>
                <patternFill>
                  <bgColor rgb="FFC6EFCE"/>
                </patternFill>
              </fill>
            </x14:dxf>
          </x14:cfRule>
          <x14:cfRule type="expression" priority="191" id="{17C02014-24BB-4867-B89E-409AECC74590}">
            <xm:f>W61&lt;S61</xm:f>
            <x14:dxf>
              <font>
                <color rgb="FF9C0006"/>
              </font>
              <fill>
                <patternFill>
                  <bgColor rgb="FFFFC7CE"/>
                </patternFill>
              </fill>
            </x14:dxf>
          </x14:cfRule>
          <xm:sqref>V61</xm:sqref>
        </x14:conditionalFormatting>
        <x14:conditionalFormatting xmlns:xm="http://schemas.microsoft.com/office/excel/2006/main">
          <x14:cfRule type="expression" priority="192" id="{BF4B777E-A518-4730-AFA7-2327F5B0B2D1}">
            <xm:f>W59&gt;S59</xm:f>
            <x14:dxf>
              <font>
                <color rgb="FF006100"/>
              </font>
              <fill>
                <patternFill>
                  <bgColor rgb="FFC6EFCE"/>
                </patternFill>
              </fill>
            </x14:dxf>
          </x14:cfRule>
          <x14:cfRule type="expression" priority="193" id="{5AC05820-E1DF-4661-943C-20A8167B56C0}">
            <xm:f>W59&lt;S59</xm:f>
            <x14:dxf>
              <font>
                <color rgb="FF9C0006"/>
              </font>
              <fill>
                <patternFill>
                  <bgColor rgb="FFFFC7CE"/>
                </patternFill>
              </fill>
            </x14:dxf>
          </x14:cfRule>
          <xm:sqref>V59</xm:sqref>
        </x14:conditionalFormatting>
        <x14:conditionalFormatting xmlns:xm="http://schemas.microsoft.com/office/excel/2006/main">
          <x14:cfRule type="expression" priority="194" id="{DBB1F791-58A5-4E70-AF85-B0D766F2D24A}">
            <xm:f>W57&gt;S57</xm:f>
            <x14:dxf>
              <font>
                <color rgb="FF006100"/>
              </font>
              <fill>
                <patternFill>
                  <bgColor rgb="FFC6EFCE"/>
                </patternFill>
              </fill>
            </x14:dxf>
          </x14:cfRule>
          <x14:cfRule type="expression" priority="195" id="{9DCB2CC0-F5E0-4168-AC5F-7091C7707DD2}">
            <xm:f>W57&lt;S57</xm:f>
            <x14:dxf>
              <font>
                <color rgb="FF9C0006"/>
              </font>
              <fill>
                <patternFill>
                  <bgColor rgb="FFFFC7CE"/>
                </patternFill>
              </fill>
            </x14:dxf>
          </x14:cfRule>
          <xm:sqref>V57</xm:sqref>
        </x14:conditionalFormatting>
        <x14:conditionalFormatting xmlns:xm="http://schemas.microsoft.com/office/excel/2006/main">
          <x14:cfRule type="expression" priority="196" id="{72603BDE-ED85-4CE6-A5BA-E0DA6FC57742}">
            <xm:f>W55&gt;S55</xm:f>
            <x14:dxf>
              <font>
                <color rgb="FF006100"/>
              </font>
              <fill>
                <patternFill>
                  <bgColor rgb="FFC6EFCE"/>
                </patternFill>
              </fill>
            </x14:dxf>
          </x14:cfRule>
          <x14:cfRule type="expression" priority="197" id="{479BB991-543B-43BF-AD78-5BC58F697A48}">
            <xm:f>W55&lt;S55</xm:f>
            <x14:dxf>
              <font>
                <color rgb="FF9C0006"/>
              </font>
              <fill>
                <patternFill>
                  <bgColor rgb="FFFFC7CE"/>
                </patternFill>
              </fill>
            </x14:dxf>
          </x14:cfRule>
          <xm:sqref>V55:V56</xm:sqref>
        </x14:conditionalFormatting>
        <x14:conditionalFormatting xmlns:xm="http://schemas.microsoft.com/office/excel/2006/main">
          <x14:cfRule type="expression" priority="198" id="{82D82BC6-7BEE-4BD0-B169-16B3EBCB33F8}">
            <xm:f>W51&gt;S51</xm:f>
            <x14:dxf>
              <font>
                <color rgb="FF006100"/>
              </font>
              <fill>
                <patternFill>
                  <bgColor rgb="FFC6EFCE"/>
                </patternFill>
              </fill>
            </x14:dxf>
          </x14:cfRule>
          <x14:cfRule type="expression" priority="199" id="{F0725210-A56A-4E56-AED4-EADAC3F32FC0}">
            <xm:f>W51&lt;S51</xm:f>
            <x14:dxf>
              <font>
                <color rgb="FF9C0006"/>
              </font>
              <fill>
                <patternFill>
                  <bgColor rgb="FFFFC7CE"/>
                </patternFill>
              </fill>
            </x14:dxf>
          </x14:cfRule>
          <xm:sqref>V51</xm:sqref>
        </x14:conditionalFormatting>
        <x14:conditionalFormatting xmlns:xm="http://schemas.microsoft.com/office/excel/2006/main">
          <x14:cfRule type="expression" priority="200" id="{19766142-958C-4110-8160-C1C2B82FD9AE}">
            <xm:f>W52&gt;S52</xm:f>
            <x14:dxf>
              <font>
                <color rgb="FF006100"/>
              </font>
              <fill>
                <patternFill>
                  <bgColor rgb="FFC6EFCE"/>
                </patternFill>
              </fill>
            </x14:dxf>
          </x14:cfRule>
          <x14:cfRule type="expression" priority="201" id="{8CE1CC39-AFF5-4A42-975A-C5322C6BB08F}">
            <xm:f>W52&lt;S52</xm:f>
            <x14:dxf>
              <font>
                <color rgb="FF9C0006"/>
              </font>
              <fill>
                <patternFill>
                  <bgColor rgb="FFFFC7CE"/>
                </patternFill>
              </fill>
            </x14:dxf>
          </x14:cfRule>
          <xm:sqref>V52</xm:sqref>
        </x14:conditionalFormatting>
        <x14:conditionalFormatting xmlns:xm="http://schemas.microsoft.com/office/excel/2006/main">
          <x14:cfRule type="expression" priority="202" id="{9A958189-7BC2-416D-B786-D531E94DD1AB}">
            <xm:f>W50&gt;S50</xm:f>
            <x14:dxf>
              <font>
                <color rgb="FF006100"/>
              </font>
              <fill>
                <patternFill>
                  <bgColor rgb="FFC6EFCE"/>
                </patternFill>
              </fill>
            </x14:dxf>
          </x14:cfRule>
          <x14:cfRule type="expression" priority="203" id="{D49C495A-BCCD-45CA-B8EC-2B58DD23303B}">
            <xm:f>W50&lt;S50</xm:f>
            <x14:dxf>
              <font>
                <color rgb="FF9C0006"/>
              </font>
              <fill>
                <patternFill>
                  <bgColor rgb="FFFFC7CE"/>
                </patternFill>
              </fill>
            </x14:dxf>
          </x14:cfRule>
          <xm:sqref>V50</xm:sqref>
        </x14:conditionalFormatting>
        <x14:conditionalFormatting xmlns:xm="http://schemas.microsoft.com/office/excel/2006/main">
          <x14:cfRule type="expression" priority="204" id="{7DA957A8-58C7-4FBB-99D5-8EFC96CD10FA}">
            <xm:f>W47&gt;S47</xm:f>
            <x14:dxf>
              <font>
                <color rgb="FF006100"/>
              </font>
              <fill>
                <patternFill>
                  <bgColor rgb="FFC6EFCE"/>
                </patternFill>
              </fill>
            </x14:dxf>
          </x14:cfRule>
          <x14:cfRule type="expression" priority="205" id="{925446BF-7651-4A70-BBDA-92101576E346}">
            <xm:f>W47&lt;S47</xm:f>
            <x14:dxf>
              <font>
                <color rgb="FF9C0006"/>
              </font>
              <fill>
                <patternFill>
                  <bgColor rgb="FFFFC7CE"/>
                </patternFill>
              </fill>
            </x14:dxf>
          </x14:cfRule>
          <xm:sqref>V47</xm:sqref>
        </x14:conditionalFormatting>
        <x14:conditionalFormatting xmlns:xm="http://schemas.microsoft.com/office/excel/2006/main">
          <x14:cfRule type="expression" priority="206" id="{56158B5C-48EB-4618-A6A6-567A69643E93}">
            <xm:f>W48&gt;S48</xm:f>
            <x14:dxf>
              <font>
                <color rgb="FF006100"/>
              </font>
              <fill>
                <patternFill>
                  <bgColor rgb="FFC6EFCE"/>
                </patternFill>
              </fill>
            </x14:dxf>
          </x14:cfRule>
          <x14:cfRule type="expression" priority="207" id="{F62438F7-8292-4D43-8EA5-28A480FD33A3}">
            <xm:f>W48&lt;S48</xm:f>
            <x14:dxf>
              <font>
                <color rgb="FF9C0006"/>
              </font>
              <fill>
                <patternFill>
                  <bgColor rgb="FFFFC7CE"/>
                </patternFill>
              </fill>
            </x14:dxf>
          </x14:cfRule>
          <xm:sqref>V48</xm:sqref>
        </x14:conditionalFormatting>
        <x14:conditionalFormatting xmlns:xm="http://schemas.microsoft.com/office/excel/2006/main">
          <x14:cfRule type="expression" priority="208" id="{798849E8-B1EA-4CC4-81C0-3D4D5910792F}">
            <xm:f>W46&gt;S46</xm:f>
            <x14:dxf>
              <font>
                <color rgb="FF006100"/>
              </font>
              <fill>
                <patternFill>
                  <bgColor rgb="FFC6EFCE"/>
                </patternFill>
              </fill>
            </x14:dxf>
          </x14:cfRule>
          <x14:cfRule type="expression" priority="209" id="{648C53B3-2010-47C1-8FCB-A26FD23A20DF}">
            <xm:f>W46&lt;S46</xm:f>
            <x14:dxf>
              <font>
                <color rgb="FF9C0006"/>
              </font>
              <fill>
                <patternFill>
                  <bgColor rgb="FFFFC7CE"/>
                </patternFill>
              </fill>
            </x14:dxf>
          </x14:cfRule>
          <xm:sqref>V46</xm:sqref>
        </x14:conditionalFormatting>
        <x14:conditionalFormatting xmlns:xm="http://schemas.microsoft.com/office/excel/2006/main">
          <x14:cfRule type="expression" priority="210" id="{FB80D44F-245F-4A8D-924D-EDB12C44942D}">
            <xm:f>S69&gt;O69</xm:f>
            <x14:dxf>
              <font>
                <color rgb="FF006100"/>
              </font>
              <fill>
                <patternFill>
                  <bgColor rgb="FFC6EFCE"/>
                </patternFill>
              </fill>
            </x14:dxf>
          </x14:cfRule>
          <x14:cfRule type="expression" priority="211" id="{1EAC85D9-7BE7-4120-A4B2-1A47E01AB49B}">
            <xm:f>S69&lt;O69</xm:f>
            <x14:dxf>
              <font>
                <color rgb="FF9C0006"/>
              </font>
              <fill>
                <patternFill>
                  <bgColor rgb="FFFFC7CE"/>
                </patternFill>
              </fill>
            </x14:dxf>
          </x14:cfRule>
          <xm:sqref>R69</xm:sqref>
        </x14:conditionalFormatting>
        <x14:conditionalFormatting xmlns:xm="http://schemas.microsoft.com/office/excel/2006/main">
          <x14:cfRule type="expression" priority="212" id="{A011D91E-9461-4274-A1F5-3F19D51CA5B6}">
            <xm:f>S70&gt;O70</xm:f>
            <x14:dxf>
              <font>
                <color rgb="FF006100"/>
              </font>
              <fill>
                <patternFill>
                  <bgColor rgb="FFC6EFCE"/>
                </patternFill>
              </fill>
            </x14:dxf>
          </x14:cfRule>
          <x14:cfRule type="expression" priority="213" id="{16977DA8-4C51-4B89-AA11-BEC2CFECD844}">
            <xm:f>S70&lt;O70</xm:f>
            <x14:dxf>
              <font>
                <color rgb="FF9C0006"/>
              </font>
              <fill>
                <patternFill>
                  <bgColor rgb="FFFFC7CE"/>
                </patternFill>
              </fill>
            </x14:dxf>
          </x14:cfRule>
          <xm:sqref>R70</xm:sqref>
        </x14:conditionalFormatting>
        <x14:conditionalFormatting xmlns:xm="http://schemas.microsoft.com/office/excel/2006/main">
          <x14:cfRule type="expression" priority="214" id="{EC795445-6161-45F9-9FEE-BAAECBBAAA2B}">
            <xm:f>S68&gt;O68</xm:f>
            <x14:dxf>
              <font>
                <color rgb="FF006100"/>
              </font>
              <fill>
                <patternFill>
                  <bgColor rgb="FFC6EFCE"/>
                </patternFill>
              </fill>
            </x14:dxf>
          </x14:cfRule>
          <x14:cfRule type="expression" priority="215" id="{78D1DB21-F577-44AD-8540-B476B693FCB0}">
            <xm:f>S68&lt;O68</xm:f>
            <x14:dxf>
              <font>
                <color rgb="FF9C0006"/>
              </font>
              <fill>
                <patternFill>
                  <bgColor rgb="FFFFC7CE"/>
                </patternFill>
              </fill>
            </x14:dxf>
          </x14:cfRule>
          <xm:sqref>R68</xm:sqref>
        </x14:conditionalFormatting>
        <x14:conditionalFormatting xmlns:xm="http://schemas.microsoft.com/office/excel/2006/main">
          <x14:cfRule type="expression" priority="216" id="{53E1DC32-BA5F-48B8-95B3-7010D93EC1D9}">
            <xm:f>S65&gt;O65</xm:f>
            <x14:dxf>
              <font>
                <color rgb="FF006100"/>
              </font>
              <fill>
                <patternFill>
                  <bgColor rgb="FFC6EFCE"/>
                </patternFill>
              </fill>
            </x14:dxf>
          </x14:cfRule>
          <x14:cfRule type="expression" priority="217" id="{A6A1BA9C-2076-4B5C-8391-7D8E1536FFD7}">
            <xm:f>S65&lt;O65</xm:f>
            <x14:dxf>
              <font>
                <color rgb="FF9C0006"/>
              </font>
              <fill>
                <patternFill>
                  <bgColor rgb="FFFFC7CE"/>
                </patternFill>
              </fill>
            </x14:dxf>
          </x14:cfRule>
          <xm:sqref>R65</xm:sqref>
        </x14:conditionalFormatting>
        <x14:conditionalFormatting xmlns:xm="http://schemas.microsoft.com/office/excel/2006/main">
          <x14:cfRule type="expression" priority="218" id="{EF38DA4F-8646-428F-A76A-7C409CBD9818}">
            <xm:f>S66&gt;O66</xm:f>
            <x14:dxf>
              <font>
                <color rgb="FF006100"/>
              </font>
              <fill>
                <patternFill>
                  <bgColor rgb="FFC6EFCE"/>
                </patternFill>
              </fill>
            </x14:dxf>
          </x14:cfRule>
          <x14:cfRule type="expression" priority="219" id="{D318204C-F8CE-449C-87DB-905C2B20EE7F}">
            <xm:f>S66&lt;O66</xm:f>
            <x14:dxf>
              <font>
                <color rgb="FF9C0006"/>
              </font>
              <fill>
                <patternFill>
                  <bgColor rgb="FFFFC7CE"/>
                </patternFill>
              </fill>
            </x14:dxf>
          </x14:cfRule>
          <xm:sqref>R66</xm:sqref>
        </x14:conditionalFormatting>
        <x14:conditionalFormatting xmlns:xm="http://schemas.microsoft.com/office/excel/2006/main">
          <x14:cfRule type="expression" priority="220" id="{F5D56B4B-9020-41FA-BE3C-4C1127EF8BD4}">
            <xm:f>S64&gt;O64</xm:f>
            <x14:dxf>
              <font>
                <color rgb="FF006100"/>
              </font>
              <fill>
                <patternFill>
                  <bgColor rgb="FFC6EFCE"/>
                </patternFill>
              </fill>
            </x14:dxf>
          </x14:cfRule>
          <x14:cfRule type="expression" priority="221" id="{96B0A82D-F084-412B-B985-7F1C7D365818}">
            <xm:f>S64&lt;O64</xm:f>
            <x14:dxf>
              <font>
                <color rgb="FF9C0006"/>
              </font>
              <fill>
                <patternFill>
                  <bgColor rgb="FFFFC7CE"/>
                </patternFill>
              </fill>
            </x14:dxf>
          </x14:cfRule>
          <xm:sqref>R64</xm:sqref>
        </x14:conditionalFormatting>
        <x14:conditionalFormatting xmlns:xm="http://schemas.microsoft.com/office/excel/2006/main">
          <x14:cfRule type="expression" priority="222" id="{9F516D16-6FFC-4256-A08E-70177ADE107E}">
            <xm:f>S60&gt;O60</xm:f>
            <x14:dxf>
              <font>
                <color rgb="FF006100"/>
              </font>
              <fill>
                <patternFill>
                  <bgColor rgb="FFC6EFCE"/>
                </patternFill>
              </fill>
            </x14:dxf>
          </x14:cfRule>
          <x14:cfRule type="expression" priority="223" id="{E4ABAA48-A5F7-4AA8-98FC-8DC2EAA8D9AC}">
            <xm:f>S60&lt;O60</xm:f>
            <x14:dxf>
              <font>
                <color rgb="FF9C0006"/>
              </font>
              <fill>
                <patternFill>
                  <bgColor rgb="FFFFC7CE"/>
                </patternFill>
              </fill>
            </x14:dxf>
          </x14:cfRule>
          <xm:sqref>R60</xm:sqref>
        </x14:conditionalFormatting>
        <x14:conditionalFormatting xmlns:xm="http://schemas.microsoft.com/office/excel/2006/main">
          <x14:cfRule type="expression" priority="224" id="{A2B5AA57-B9D0-4552-B068-AC504E1E9BFF}">
            <xm:f>S61&gt;O61</xm:f>
            <x14:dxf>
              <font>
                <color rgb="FF006100"/>
              </font>
              <fill>
                <patternFill>
                  <bgColor rgb="FFC6EFCE"/>
                </patternFill>
              </fill>
            </x14:dxf>
          </x14:cfRule>
          <x14:cfRule type="expression" priority="225" id="{E0E9E345-4ED2-4490-8C35-EE9DAEC0293C}">
            <xm:f>S61&lt;O61</xm:f>
            <x14:dxf>
              <font>
                <color rgb="FF9C0006"/>
              </font>
              <fill>
                <patternFill>
                  <bgColor rgb="FFFFC7CE"/>
                </patternFill>
              </fill>
            </x14:dxf>
          </x14:cfRule>
          <xm:sqref>R61</xm:sqref>
        </x14:conditionalFormatting>
        <x14:conditionalFormatting xmlns:xm="http://schemas.microsoft.com/office/excel/2006/main">
          <x14:cfRule type="expression" priority="226" id="{73AF4F9F-4AD8-4569-9E66-BE46AA291C3C}">
            <xm:f>S59&gt;O59</xm:f>
            <x14:dxf>
              <font>
                <color rgb="FF006100"/>
              </font>
              <fill>
                <patternFill>
                  <bgColor rgb="FFC6EFCE"/>
                </patternFill>
              </fill>
            </x14:dxf>
          </x14:cfRule>
          <x14:cfRule type="expression" priority="227" id="{CE5D3525-D6EB-4726-B099-4F8A2F5863E3}">
            <xm:f>S59&lt;O59</xm:f>
            <x14:dxf>
              <font>
                <color rgb="FF9C0006"/>
              </font>
              <fill>
                <patternFill>
                  <bgColor rgb="FFFFC7CE"/>
                </patternFill>
              </fill>
            </x14:dxf>
          </x14:cfRule>
          <xm:sqref>R59</xm:sqref>
        </x14:conditionalFormatting>
        <x14:conditionalFormatting xmlns:xm="http://schemas.microsoft.com/office/excel/2006/main">
          <x14:cfRule type="expression" priority="228" id="{8BB9E585-8158-4075-ADFC-9152B431B172}">
            <xm:f>S57&gt;O57</xm:f>
            <x14:dxf>
              <font>
                <color rgb="FF006100"/>
              </font>
              <fill>
                <patternFill>
                  <bgColor rgb="FFC6EFCE"/>
                </patternFill>
              </fill>
            </x14:dxf>
          </x14:cfRule>
          <x14:cfRule type="expression" priority="229" id="{CF203EF0-1056-43EF-A0B7-B637921BB7E2}">
            <xm:f>S57&lt;O57</xm:f>
            <x14:dxf>
              <font>
                <color rgb="FF9C0006"/>
              </font>
              <fill>
                <patternFill>
                  <bgColor rgb="FFFFC7CE"/>
                </patternFill>
              </fill>
            </x14:dxf>
          </x14:cfRule>
          <xm:sqref>R57</xm:sqref>
        </x14:conditionalFormatting>
        <x14:conditionalFormatting xmlns:xm="http://schemas.microsoft.com/office/excel/2006/main">
          <x14:cfRule type="expression" priority="230" id="{1375825A-7F24-4F9B-BA80-7E9C326194A0}">
            <xm:f>S55&gt;O55</xm:f>
            <x14:dxf>
              <font>
                <color rgb="FF006100"/>
              </font>
              <fill>
                <patternFill>
                  <bgColor rgb="FFC6EFCE"/>
                </patternFill>
              </fill>
            </x14:dxf>
          </x14:cfRule>
          <x14:cfRule type="expression" priority="231" id="{44F05CBF-6D6C-4BEC-AA5A-403039FCC05B}">
            <xm:f>S55&lt;O55</xm:f>
            <x14:dxf>
              <font>
                <color rgb="FF9C0006"/>
              </font>
              <fill>
                <patternFill>
                  <bgColor rgb="FFFFC7CE"/>
                </patternFill>
              </fill>
            </x14:dxf>
          </x14:cfRule>
          <xm:sqref>R55:R56</xm:sqref>
        </x14:conditionalFormatting>
        <x14:conditionalFormatting xmlns:xm="http://schemas.microsoft.com/office/excel/2006/main">
          <x14:cfRule type="expression" priority="232" id="{CE45E080-3025-4070-9F70-F9239563C8F0}">
            <xm:f>S51&gt;O51</xm:f>
            <x14:dxf>
              <font>
                <color rgb="FF006100"/>
              </font>
              <fill>
                <patternFill>
                  <bgColor rgb="FFC6EFCE"/>
                </patternFill>
              </fill>
            </x14:dxf>
          </x14:cfRule>
          <x14:cfRule type="expression" priority="233" id="{EEB7704D-6176-4D86-8239-F0B0509EAA41}">
            <xm:f>S51&lt;O51</xm:f>
            <x14:dxf>
              <font>
                <color rgb="FF9C0006"/>
              </font>
              <fill>
                <patternFill>
                  <bgColor rgb="FFFFC7CE"/>
                </patternFill>
              </fill>
            </x14:dxf>
          </x14:cfRule>
          <xm:sqref>R51</xm:sqref>
        </x14:conditionalFormatting>
        <x14:conditionalFormatting xmlns:xm="http://schemas.microsoft.com/office/excel/2006/main">
          <x14:cfRule type="expression" priority="234" id="{C4921592-C7E1-4F35-928D-D7E12479839A}">
            <xm:f>S52&gt;O52</xm:f>
            <x14:dxf>
              <font>
                <color rgb="FF006100"/>
              </font>
              <fill>
                <patternFill>
                  <bgColor rgb="FFC6EFCE"/>
                </patternFill>
              </fill>
            </x14:dxf>
          </x14:cfRule>
          <x14:cfRule type="expression" priority="235" id="{1F76FC6C-6F1E-4590-804D-4FCD129D9141}">
            <xm:f>S52&lt;O52</xm:f>
            <x14:dxf>
              <font>
                <color rgb="FF9C0006"/>
              </font>
              <fill>
                <patternFill>
                  <bgColor rgb="FFFFC7CE"/>
                </patternFill>
              </fill>
            </x14:dxf>
          </x14:cfRule>
          <xm:sqref>R52</xm:sqref>
        </x14:conditionalFormatting>
        <x14:conditionalFormatting xmlns:xm="http://schemas.microsoft.com/office/excel/2006/main">
          <x14:cfRule type="expression" priority="236" id="{7C48F910-6E2B-4B99-A1A4-F59B96BC9711}">
            <xm:f>S50&gt;O50</xm:f>
            <x14:dxf>
              <font>
                <color rgb="FF006100"/>
              </font>
              <fill>
                <patternFill>
                  <bgColor rgb="FFC6EFCE"/>
                </patternFill>
              </fill>
            </x14:dxf>
          </x14:cfRule>
          <x14:cfRule type="expression" priority="237" id="{8FA5D182-7CBA-4B8E-BCDD-7E2C9864448C}">
            <xm:f>S50&lt;O50</xm:f>
            <x14:dxf>
              <font>
                <color rgb="FF9C0006"/>
              </font>
              <fill>
                <patternFill>
                  <bgColor rgb="FFFFC7CE"/>
                </patternFill>
              </fill>
            </x14:dxf>
          </x14:cfRule>
          <xm:sqref>R50</xm:sqref>
        </x14:conditionalFormatting>
        <x14:conditionalFormatting xmlns:xm="http://schemas.microsoft.com/office/excel/2006/main">
          <x14:cfRule type="expression" priority="238" id="{C0284431-4029-45F2-9D78-CC783A228581}">
            <xm:f>S47&gt;O47</xm:f>
            <x14:dxf>
              <font>
                <color rgb="FF006100"/>
              </font>
              <fill>
                <patternFill>
                  <bgColor rgb="FFC6EFCE"/>
                </patternFill>
              </fill>
            </x14:dxf>
          </x14:cfRule>
          <x14:cfRule type="expression" priority="239" id="{8BE0CEAD-8092-41C0-B0F0-54B3355F82A3}">
            <xm:f>S47&lt;O47</xm:f>
            <x14:dxf>
              <font>
                <color rgb="FF9C0006"/>
              </font>
              <fill>
                <patternFill>
                  <bgColor rgb="FFFFC7CE"/>
                </patternFill>
              </fill>
            </x14:dxf>
          </x14:cfRule>
          <xm:sqref>R47</xm:sqref>
        </x14:conditionalFormatting>
        <x14:conditionalFormatting xmlns:xm="http://schemas.microsoft.com/office/excel/2006/main">
          <x14:cfRule type="expression" priority="240" id="{CC54DFB0-2CD0-4066-9900-61A3E0C7A0A6}">
            <xm:f>S48&gt;O48</xm:f>
            <x14:dxf>
              <font>
                <color rgb="FF006100"/>
              </font>
              <fill>
                <patternFill>
                  <bgColor rgb="FFC6EFCE"/>
                </patternFill>
              </fill>
            </x14:dxf>
          </x14:cfRule>
          <x14:cfRule type="expression" priority="241" id="{B35A3895-47CE-438D-A47F-F0CBB5ACA080}">
            <xm:f>S48&lt;O48</xm:f>
            <x14:dxf>
              <font>
                <color rgb="FF9C0006"/>
              </font>
              <fill>
                <patternFill>
                  <bgColor rgb="FFFFC7CE"/>
                </patternFill>
              </fill>
            </x14:dxf>
          </x14:cfRule>
          <xm:sqref>R48</xm:sqref>
        </x14:conditionalFormatting>
        <x14:conditionalFormatting xmlns:xm="http://schemas.microsoft.com/office/excel/2006/main">
          <x14:cfRule type="expression" priority="242" id="{92DB509D-12DF-42F4-9DDA-89ED53848DD0}">
            <xm:f>S46&gt;O46</xm:f>
            <x14:dxf>
              <font>
                <color rgb="FF006100"/>
              </font>
              <fill>
                <patternFill>
                  <bgColor rgb="FFC6EFCE"/>
                </patternFill>
              </fill>
            </x14:dxf>
          </x14:cfRule>
          <x14:cfRule type="expression" priority="243" id="{B3116A10-48F1-4DD9-852F-4F13C768F478}">
            <xm:f>S46&lt;O46</xm:f>
            <x14:dxf>
              <font>
                <color rgb="FF9C0006"/>
              </font>
              <fill>
                <patternFill>
                  <bgColor rgb="FFFFC7CE"/>
                </patternFill>
              </fill>
            </x14:dxf>
          </x14:cfRule>
          <xm:sqref>R46</xm:sqref>
        </x14:conditionalFormatting>
        <x14:conditionalFormatting xmlns:xm="http://schemas.microsoft.com/office/excel/2006/main">
          <x14:cfRule type="expression" priority="244" id="{6CBA96A3-3AF0-48BF-A4A4-DEF2CD9AE891}">
            <xm:f>O69&gt;K69</xm:f>
            <x14:dxf>
              <font>
                <color rgb="FF006100"/>
              </font>
              <fill>
                <patternFill>
                  <bgColor rgb="FFC6EFCE"/>
                </patternFill>
              </fill>
            </x14:dxf>
          </x14:cfRule>
          <x14:cfRule type="expression" priority="245" id="{37CC338F-F3B0-4C16-9F80-79DFAC92626E}">
            <xm:f>O69&lt;K69</xm:f>
            <x14:dxf>
              <font>
                <color rgb="FF9C0006"/>
              </font>
              <fill>
                <patternFill>
                  <bgColor rgb="FFFFC7CE"/>
                </patternFill>
              </fill>
            </x14:dxf>
          </x14:cfRule>
          <xm:sqref>N69</xm:sqref>
        </x14:conditionalFormatting>
        <x14:conditionalFormatting xmlns:xm="http://schemas.microsoft.com/office/excel/2006/main">
          <x14:cfRule type="expression" priority="246" id="{252DA67B-1641-43FD-9D83-367F8FF1C335}">
            <xm:f>O70&gt;K70</xm:f>
            <x14:dxf>
              <font>
                <color rgb="FF006100"/>
              </font>
              <fill>
                <patternFill>
                  <bgColor rgb="FFC6EFCE"/>
                </patternFill>
              </fill>
            </x14:dxf>
          </x14:cfRule>
          <x14:cfRule type="expression" priority="247" id="{484F1380-9355-4C4C-8BC4-645329F7BAC1}">
            <xm:f>O70&lt;K70</xm:f>
            <x14:dxf>
              <font>
                <color rgb="FF9C0006"/>
              </font>
              <fill>
                <patternFill>
                  <bgColor rgb="FFFFC7CE"/>
                </patternFill>
              </fill>
            </x14:dxf>
          </x14:cfRule>
          <xm:sqref>N70</xm:sqref>
        </x14:conditionalFormatting>
        <x14:conditionalFormatting xmlns:xm="http://schemas.microsoft.com/office/excel/2006/main">
          <x14:cfRule type="expression" priority="248" id="{DD9EB2C3-70AC-43C5-BAB9-33C5B8185919}">
            <xm:f>O68&gt;K68</xm:f>
            <x14:dxf>
              <font>
                <color rgb="FF006100"/>
              </font>
              <fill>
                <patternFill>
                  <bgColor rgb="FFC6EFCE"/>
                </patternFill>
              </fill>
            </x14:dxf>
          </x14:cfRule>
          <x14:cfRule type="expression" priority="249" id="{91A5DAE7-1CFB-4226-BDCC-18E38C6B461D}">
            <xm:f>O68&lt;K68</xm:f>
            <x14:dxf>
              <font>
                <color rgb="FF9C0006"/>
              </font>
              <fill>
                <patternFill>
                  <bgColor rgb="FFFFC7CE"/>
                </patternFill>
              </fill>
            </x14:dxf>
          </x14:cfRule>
          <xm:sqref>N68</xm:sqref>
        </x14:conditionalFormatting>
        <x14:conditionalFormatting xmlns:xm="http://schemas.microsoft.com/office/excel/2006/main">
          <x14:cfRule type="expression" priority="250" id="{EFCD6B70-4015-4760-966D-5C81FF27D38C}">
            <xm:f>O65&gt;K65</xm:f>
            <x14:dxf>
              <font>
                <color rgb="FF006100"/>
              </font>
              <fill>
                <patternFill>
                  <bgColor rgb="FFC6EFCE"/>
                </patternFill>
              </fill>
            </x14:dxf>
          </x14:cfRule>
          <x14:cfRule type="expression" priority="251" id="{6C65BDA8-939B-4FCC-84CA-B80093975F5F}">
            <xm:f>O65&lt;K65</xm:f>
            <x14:dxf>
              <font>
                <color rgb="FF9C0006"/>
              </font>
              <fill>
                <patternFill>
                  <bgColor rgb="FFFFC7CE"/>
                </patternFill>
              </fill>
            </x14:dxf>
          </x14:cfRule>
          <xm:sqref>N65</xm:sqref>
        </x14:conditionalFormatting>
        <x14:conditionalFormatting xmlns:xm="http://schemas.microsoft.com/office/excel/2006/main">
          <x14:cfRule type="expression" priority="252" id="{17585F76-CD43-424E-977E-B1D931FAB275}">
            <xm:f>O66&gt;K66</xm:f>
            <x14:dxf>
              <font>
                <color rgb="FF006100"/>
              </font>
              <fill>
                <patternFill>
                  <bgColor rgb="FFC6EFCE"/>
                </patternFill>
              </fill>
            </x14:dxf>
          </x14:cfRule>
          <x14:cfRule type="expression" priority="253" id="{4813BB4E-D028-46A5-A26B-A31DEFC2BCF1}">
            <xm:f>O66&lt;K66</xm:f>
            <x14:dxf>
              <font>
                <color rgb="FF9C0006"/>
              </font>
              <fill>
                <patternFill>
                  <bgColor rgb="FFFFC7CE"/>
                </patternFill>
              </fill>
            </x14:dxf>
          </x14:cfRule>
          <xm:sqref>N66</xm:sqref>
        </x14:conditionalFormatting>
        <x14:conditionalFormatting xmlns:xm="http://schemas.microsoft.com/office/excel/2006/main">
          <x14:cfRule type="expression" priority="254" id="{2BCD8027-F915-4C00-8636-A0FDAF59DC43}">
            <xm:f>O64&gt;K64</xm:f>
            <x14:dxf>
              <font>
                <color rgb="FF006100"/>
              </font>
              <fill>
                <patternFill>
                  <bgColor rgb="FFC6EFCE"/>
                </patternFill>
              </fill>
            </x14:dxf>
          </x14:cfRule>
          <x14:cfRule type="expression" priority="255" id="{58D06072-F7C7-46AE-BC7A-7EDF5CDC67A4}">
            <xm:f>O64&lt;K64</xm:f>
            <x14:dxf>
              <font>
                <color rgb="FF9C0006"/>
              </font>
              <fill>
                <patternFill>
                  <bgColor rgb="FFFFC7CE"/>
                </patternFill>
              </fill>
            </x14:dxf>
          </x14:cfRule>
          <xm:sqref>N64</xm:sqref>
        </x14:conditionalFormatting>
        <x14:conditionalFormatting xmlns:xm="http://schemas.microsoft.com/office/excel/2006/main">
          <x14:cfRule type="expression" priority="256" id="{617AD341-7952-4213-B581-AD74E4271F93}">
            <xm:f>O60&gt;K60</xm:f>
            <x14:dxf>
              <font>
                <color rgb="FF006100"/>
              </font>
              <fill>
                <patternFill>
                  <bgColor rgb="FFC6EFCE"/>
                </patternFill>
              </fill>
            </x14:dxf>
          </x14:cfRule>
          <x14:cfRule type="expression" priority="257" id="{481ABB6A-ADBA-4FC0-A051-1C797EC079B4}">
            <xm:f>O60&lt;K60</xm:f>
            <x14:dxf>
              <font>
                <color rgb="FF9C0006"/>
              </font>
              <fill>
                <patternFill>
                  <bgColor rgb="FFFFC7CE"/>
                </patternFill>
              </fill>
            </x14:dxf>
          </x14:cfRule>
          <xm:sqref>N60</xm:sqref>
        </x14:conditionalFormatting>
        <x14:conditionalFormatting xmlns:xm="http://schemas.microsoft.com/office/excel/2006/main">
          <x14:cfRule type="expression" priority="258" id="{743AF352-14AA-48AF-88D3-D1792C155378}">
            <xm:f>O61&gt;K61</xm:f>
            <x14:dxf>
              <font>
                <color rgb="FF006100"/>
              </font>
              <fill>
                <patternFill>
                  <bgColor rgb="FFC6EFCE"/>
                </patternFill>
              </fill>
            </x14:dxf>
          </x14:cfRule>
          <x14:cfRule type="expression" priority="259" id="{F037E4F0-1E31-447C-9825-FE3ED032DE8C}">
            <xm:f>O61&lt;K61</xm:f>
            <x14:dxf>
              <font>
                <color rgb="FF9C0006"/>
              </font>
              <fill>
                <patternFill>
                  <bgColor rgb="FFFFC7CE"/>
                </patternFill>
              </fill>
            </x14:dxf>
          </x14:cfRule>
          <xm:sqref>N61</xm:sqref>
        </x14:conditionalFormatting>
        <x14:conditionalFormatting xmlns:xm="http://schemas.microsoft.com/office/excel/2006/main">
          <x14:cfRule type="expression" priority="260" id="{36FCCC78-1B13-4FB5-BE2A-EF14ECDFC6B6}">
            <xm:f>O59&gt;K59</xm:f>
            <x14:dxf>
              <font>
                <color rgb="FF006100"/>
              </font>
              <fill>
                <patternFill>
                  <bgColor rgb="FFC6EFCE"/>
                </patternFill>
              </fill>
            </x14:dxf>
          </x14:cfRule>
          <x14:cfRule type="expression" priority="261" id="{168D62A1-7BE4-49E7-B41B-5C6756209FCC}">
            <xm:f>O59&lt;K59</xm:f>
            <x14:dxf>
              <font>
                <color rgb="FF9C0006"/>
              </font>
              <fill>
                <patternFill>
                  <bgColor rgb="FFFFC7CE"/>
                </patternFill>
              </fill>
            </x14:dxf>
          </x14:cfRule>
          <xm:sqref>N59</xm:sqref>
        </x14:conditionalFormatting>
        <x14:conditionalFormatting xmlns:xm="http://schemas.microsoft.com/office/excel/2006/main">
          <x14:cfRule type="expression" priority="262" id="{7666AC78-9B57-4AB6-91B1-FE3015569C96}">
            <xm:f>O57&gt;K57</xm:f>
            <x14:dxf>
              <font>
                <color rgb="FF006100"/>
              </font>
              <fill>
                <patternFill>
                  <bgColor rgb="FFC6EFCE"/>
                </patternFill>
              </fill>
            </x14:dxf>
          </x14:cfRule>
          <x14:cfRule type="expression" priority="263" id="{4B2AC9F7-888C-484D-8DC0-9FDE5723A446}">
            <xm:f>O57&lt;K57</xm:f>
            <x14:dxf>
              <font>
                <color rgb="FF9C0006"/>
              </font>
              <fill>
                <patternFill>
                  <bgColor rgb="FFFFC7CE"/>
                </patternFill>
              </fill>
            </x14:dxf>
          </x14:cfRule>
          <xm:sqref>N57</xm:sqref>
        </x14:conditionalFormatting>
        <x14:conditionalFormatting xmlns:xm="http://schemas.microsoft.com/office/excel/2006/main">
          <x14:cfRule type="expression" priority="264" id="{872F6C18-772A-4C29-B48F-C357D4CFF561}">
            <xm:f>O55&gt;K55</xm:f>
            <x14:dxf>
              <font>
                <color rgb="FF006100"/>
              </font>
              <fill>
                <patternFill>
                  <bgColor rgb="FFC6EFCE"/>
                </patternFill>
              </fill>
            </x14:dxf>
          </x14:cfRule>
          <x14:cfRule type="expression" priority="265" id="{ECCBFA9F-8FD6-4BD5-B8E2-66FF61476060}">
            <xm:f>O55&lt;K55</xm:f>
            <x14:dxf>
              <font>
                <color rgb="FF9C0006"/>
              </font>
              <fill>
                <patternFill>
                  <bgColor rgb="FFFFC7CE"/>
                </patternFill>
              </fill>
            </x14:dxf>
          </x14:cfRule>
          <xm:sqref>N55:N56</xm:sqref>
        </x14:conditionalFormatting>
        <x14:conditionalFormatting xmlns:xm="http://schemas.microsoft.com/office/excel/2006/main">
          <x14:cfRule type="expression" priority="266" id="{2E5E1293-8427-4740-93DA-61EF2581B98B}">
            <xm:f>O51&gt;K51</xm:f>
            <x14:dxf>
              <font>
                <color rgb="FF006100"/>
              </font>
              <fill>
                <patternFill>
                  <bgColor rgb="FFC6EFCE"/>
                </patternFill>
              </fill>
            </x14:dxf>
          </x14:cfRule>
          <x14:cfRule type="expression" priority="267" id="{7022C0ED-D5CB-4815-8F21-92D4803C3291}">
            <xm:f>O51&lt;K51</xm:f>
            <x14:dxf>
              <font>
                <color rgb="FF9C0006"/>
              </font>
              <fill>
                <patternFill>
                  <bgColor rgb="FFFFC7CE"/>
                </patternFill>
              </fill>
            </x14:dxf>
          </x14:cfRule>
          <xm:sqref>N51</xm:sqref>
        </x14:conditionalFormatting>
        <x14:conditionalFormatting xmlns:xm="http://schemas.microsoft.com/office/excel/2006/main">
          <x14:cfRule type="expression" priority="268" id="{90B031B4-9ECA-4540-974B-C0C9DBB8D03D}">
            <xm:f>O52&gt;K52</xm:f>
            <x14:dxf>
              <font>
                <color rgb="FF006100"/>
              </font>
              <fill>
                <patternFill>
                  <bgColor rgb="FFC6EFCE"/>
                </patternFill>
              </fill>
            </x14:dxf>
          </x14:cfRule>
          <x14:cfRule type="expression" priority="269" id="{E4CEC740-7600-44FD-B333-38F0BB5E33B6}">
            <xm:f>O52&lt;K52</xm:f>
            <x14:dxf>
              <font>
                <color rgb="FF9C0006"/>
              </font>
              <fill>
                <patternFill>
                  <bgColor rgb="FFFFC7CE"/>
                </patternFill>
              </fill>
            </x14:dxf>
          </x14:cfRule>
          <xm:sqref>N52</xm:sqref>
        </x14:conditionalFormatting>
        <x14:conditionalFormatting xmlns:xm="http://schemas.microsoft.com/office/excel/2006/main">
          <x14:cfRule type="expression" priority="270" id="{9D4D101B-428A-4D2D-8C92-EDC0603A1D59}">
            <xm:f>O50&gt;K50</xm:f>
            <x14:dxf>
              <font>
                <color rgb="FF006100"/>
              </font>
              <fill>
                <patternFill>
                  <bgColor rgb="FFC6EFCE"/>
                </patternFill>
              </fill>
            </x14:dxf>
          </x14:cfRule>
          <x14:cfRule type="expression" priority="271" id="{175E2E63-29AD-4CDA-AB65-F8DF6D7CD0D0}">
            <xm:f>O50&lt;K50</xm:f>
            <x14:dxf>
              <font>
                <color rgb="FF9C0006"/>
              </font>
              <fill>
                <patternFill>
                  <bgColor rgb="FFFFC7CE"/>
                </patternFill>
              </fill>
            </x14:dxf>
          </x14:cfRule>
          <xm:sqref>N50</xm:sqref>
        </x14:conditionalFormatting>
        <x14:conditionalFormatting xmlns:xm="http://schemas.microsoft.com/office/excel/2006/main">
          <x14:cfRule type="expression" priority="272" id="{A6FBE395-C75A-4BE3-878E-32E090B1F64F}">
            <xm:f>O47&gt;K47</xm:f>
            <x14:dxf>
              <font>
                <color rgb="FF006100"/>
              </font>
              <fill>
                <patternFill>
                  <bgColor rgb="FFC6EFCE"/>
                </patternFill>
              </fill>
            </x14:dxf>
          </x14:cfRule>
          <x14:cfRule type="expression" priority="273" id="{71336627-1EEE-427F-939E-FEA982605074}">
            <xm:f>O47&lt;K47</xm:f>
            <x14:dxf>
              <font>
                <color rgb="FF9C0006"/>
              </font>
              <fill>
                <patternFill>
                  <bgColor rgb="FFFFC7CE"/>
                </patternFill>
              </fill>
            </x14:dxf>
          </x14:cfRule>
          <xm:sqref>N47</xm:sqref>
        </x14:conditionalFormatting>
        <x14:conditionalFormatting xmlns:xm="http://schemas.microsoft.com/office/excel/2006/main">
          <x14:cfRule type="expression" priority="274" id="{C3D094C3-BA85-4E2F-ACE2-DC3EB772F7F8}">
            <xm:f>O48&gt;K48</xm:f>
            <x14:dxf>
              <font>
                <color rgb="FF006100"/>
              </font>
              <fill>
                <patternFill>
                  <bgColor rgb="FFC6EFCE"/>
                </patternFill>
              </fill>
            </x14:dxf>
          </x14:cfRule>
          <x14:cfRule type="expression" priority="275" id="{4067C5C6-C854-4C57-BA6A-20E74B509FD8}">
            <xm:f>O48&lt;K48</xm:f>
            <x14:dxf>
              <font>
                <color rgb="FF9C0006"/>
              </font>
              <fill>
                <patternFill>
                  <bgColor rgb="FFFFC7CE"/>
                </patternFill>
              </fill>
            </x14:dxf>
          </x14:cfRule>
          <xm:sqref>N48</xm:sqref>
        </x14:conditionalFormatting>
        <x14:conditionalFormatting xmlns:xm="http://schemas.microsoft.com/office/excel/2006/main">
          <x14:cfRule type="expression" priority="276" id="{ECCDF284-2B16-4E3D-96BD-83215F1557C1}">
            <xm:f>O46&gt;K46</xm:f>
            <x14:dxf>
              <font>
                <color rgb="FF006100"/>
              </font>
              <fill>
                <patternFill>
                  <bgColor rgb="FFC6EFCE"/>
                </patternFill>
              </fill>
            </x14:dxf>
          </x14:cfRule>
          <x14:cfRule type="expression" priority="277" id="{B1DC3B70-8463-447F-B2D6-76E58774E984}">
            <xm:f>O46&lt;K46</xm:f>
            <x14:dxf>
              <font>
                <color rgb="FF9C0006"/>
              </font>
              <fill>
                <patternFill>
                  <bgColor rgb="FFFFC7CE"/>
                </patternFill>
              </fill>
            </x14:dxf>
          </x14:cfRule>
          <xm:sqref>N46</xm:sqref>
        </x14:conditionalFormatting>
        <x14:conditionalFormatting xmlns:xm="http://schemas.microsoft.com/office/excel/2006/main">
          <x14:cfRule type="expression" priority="278" id="{D0656DE0-20AA-494B-9AFD-3B5E6EDDC13F}">
            <xm:f>W98&gt;S98</xm:f>
            <x14:dxf>
              <font>
                <color rgb="FF006100"/>
              </font>
              <fill>
                <patternFill>
                  <bgColor rgb="FFC6EFCE"/>
                </patternFill>
              </fill>
            </x14:dxf>
          </x14:cfRule>
          <x14:cfRule type="expression" priority="279" id="{26C1673B-DCAB-472E-9039-801EFB549DAF}">
            <xm:f>W98&lt;S98</xm:f>
            <x14:dxf>
              <font>
                <color rgb="FF9C0006"/>
              </font>
              <fill>
                <patternFill>
                  <bgColor rgb="FFFFC7CE"/>
                </patternFill>
              </fill>
            </x14:dxf>
          </x14:cfRule>
          <xm:sqref>V98</xm:sqref>
        </x14:conditionalFormatting>
        <x14:conditionalFormatting xmlns:xm="http://schemas.microsoft.com/office/excel/2006/main">
          <x14:cfRule type="expression" priority="280" id="{DE3BDA14-3DA3-4E9C-BAEF-BFF166667BE7}">
            <xm:f>W80&gt;S80</xm:f>
            <x14:dxf>
              <font>
                <color rgb="FF006100"/>
              </font>
              <fill>
                <patternFill>
                  <bgColor rgb="FFC6EFCE"/>
                </patternFill>
              </fill>
            </x14:dxf>
          </x14:cfRule>
          <x14:cfRule type="expression" priority="281" id="{F5E92EAC-2DE2-4789-9BC0-8452B685E33B}">
            <xm:f>W80&lt;S80</xm:f>
            <x14:dxf>
              <font>
                <color rgb="FF9C0006"/>
              </font>
              <fill>
                <patternFill>
                  <bgColor rgb="FFFFC7CE"/>
                </patternFill>
              </fill>
            </x14:dxf>
          </x14:cfRule>
          <xm:sqref>V80</xm:sqref>
        </x14:conditionalFormatting>
        <x14:conditionalFormatting xmlns:xm="http://schemas.microsoft.com/office/excel/2006/main">
          <x14:cfRule type="expression" priority="282" id="{93D9AA6E-816B-409F-B7F2-842FC948E6A0}">
            <xm:f>W97&gt;S97</xm:f>
            <x14:dxf>
              <font>
                <color rgb="FF006100"/>
              </font>
              <fill>
                <patternFill>
                  <bgColor rgb="FFC6EFCE"/>
                </patternFill>
              </fill>
            </x14:dxf>
          </x14:cfRule>
          <x14:cfRule type="expression" priority="283" id="{A0673FC2-69FE-4999-8611-E4418F4B8466}">
            <xm:f>W97&lt;S97</xm:f>
            <x14:dxf>
              <font>
                <color rgb="FF9C0006"/>
              </font>
              <fill>
                <patternFill>
                  <bgColor rgb="FFFFC7CE"/>
                </patternFill>
              </fill>
            </x14:dxf>
          </x14:cfRule>
          <xm:sqref>V97</xm:sqref>
        </x14:conditionalFormatting>
        <x14:conditionalFormatting xmlns:xm="http://schemas.microsoft.com/office/excel/2006/main">
          <x14:cfRule type="expression" priority="284" id="{FC96328D-BB4A-4552-9F40-61869A11BD8B}">
            <xm:f>W96&gt;S96</xm:f>
            <x14:dxf>
              <font>
                <color rgb="FF006100"/>
              </font>
              <fill>
                <patternFill>
                  <bgColor rgb="FFC6EFCE"/>
                </patternFill>
              </fill>
            </x14:dxf>
          </x14:cfRule>
          <x14:cfRule type="expression" priority="285" id="{4B821090-303E-4450-B8DB-14111354F0CD}">
            <xm:f>W96&lt;S96</xm:f>
            <x14:dxf>
              <font>
                <color rgb="FF9C0006"/>
              </font>
              <fill>
                <patternFill>
                  <bgColor rgb="FFFFC7CE"/>
                </patternFill>
              </fill>
            </x14:dxf>
          </x14:cfRule>
          <xm:sqref>V96</xm:sqref>
        </x14:conditionalFormatting>
        <x14:conditionalFormatting xmlns:xm="http://schemas.microsoft.com/office/excel/2006/main">
          <x14:cfRule type="expression" priority="286" id="{D9478A9F-595F-42F4-83F7-24D2F78766A7}">
            <xm:f>W93&gt;S93</xm:f>
            <x14:dxf>
              <font>
                <color rgb="FF006100"/>
              </font>
              <fill>
                <patternFill>
                  <bgColor rgb="FFC6EFCE"/>
                </patternFill>
              </fill>
            </x14:dxf>
          </x14:cfRule>
          <x14:cfRule type="expression" priority="287" id="{6915A5A4-475B-4FB3-A77F-1A675DE58B10}">
            <xm:f>W93&lt;S93</xm:f>
            <x14:dxf>
              <font>
                <color rgb="FF9C0006"/>
              </font>
              <fill>
                <patternFill>
                  <bgColor rgb="FFFFC7CE"/>
                </patternFill>
              </fill>
            </x14:dxf>
          </x14:cfRule>
          <xm:sqref>V93</xm:sqref>
        </x14:conditionalFormatting>
        <x14:conditionalFormatting xmlns:xm="http://schemas.microsoft.com/office/excel/2006/main">
          <x14:cfRule type="expression" priority="288" id="{57B6D3B6-3584-4BE7-A0A7-10E0C0C7E58E}">
            <xm:f>W94&gt;S94</xm:f>
            <x14:dxf>
              <font>
                <color rgb="FF006100"/>
              </font>
              <fill>
                <patternFill>
                  <bgColor rgb="FFC6EFCE"/>
                </patternFill>
              </fill>
            </x14:dxf>
          </x14:cfRule>
          <x14:cfRule type="expression" priority="289" id="{81694C8A-BF73-48A8-9CD1-71AC1C73D475}">
            <xm:f>W94&lt;S94</xm:f>
            <x14:dxf>
              <font>
                <color rgb="FF9C0006"/>
              </font>
              <fill>
                <patternFill>
                  <bgColor rgb="FFFFC7CE"/>
                </patternFill>
              </fill>
            </x14:dxf>
          </x14:cfRule>
          <xm:sqref>V94</xm:sqref>
        </x14:conditionalFormatting>
        <x14:conditionalFormatting xmlns:xm="http://schemas.microsoft.com/office/excel/2006/main">
          <x14:cfRule type="expression" priority="290" id="{559BC1B7-DAAD-427F-9AB4-5296744B94F7}">
            <xm:f>W92&gt;S92</xm:f>
            <x14:dxf>
              <font>
                <color rgb="FF006100"/>
              </font>
              <fill>
                <patternFill>
                  <bgColor rgb="FFC6EFCE"/>
                </patternFill>
              </fill>
            </x14:dxf>
          </x14:cfRule>
          <x14:cfRule type="expression" priority="291" id="{544B5B30-9CE3-4031-AEAC-24E7A993E2E1}">
            <xm:f>W92&lt;S92</xm:f>
            <x14:dxf>
              <font>
                <color rgb="FF9C0006"/>
              </font>
              <fill>
                <patternFill>
                  <bgColor rgb="FFFFC7CE"/>
                </patternFill>
              </fill>
            </x14:dxf>
          </x14:cfRule>
          <xm:sqref>V92</xm:sqref>
        </x14:conditionalFormatting>
        <x14:conditionalFormatting xmlns:xm="http://schemas.microsoft.com/office/excel/2006/main">
          <x14:cfRule type="expression" priority="292" id="{908133A7-9B93-4A8E-B420-FE60B78A52D5}">
            <xm:f>W88&gt;S88</xm:f>
            <x14:dxf>
              <font>
                <color rgb="FF006100"/>
              </font>
              <fill>
                <patternFill>
                  <bgColor rgb="FFC6EFCE"/>
                </patternFill>
              </fill>
            </x14:dxf>
          </x14:cfRule>
          <x14:cfRule type="expression" priority="293" id="{D462AAAF-46C8-4AC2-84C0-608631BD3233}">
            <xm:f>W88&lt;S88</xm:f>
            <x14:dxf>
              <font>
                <color rgb="FF9C0006"/>
              </font>
              <fill>
                <patternFill>
                  <bgColor rgb="FFFFC7CE"/>
                </patternFill>
              </fill>
            </x14:dxf>
          </x14:cfRule>
          <xm:sqref>V88</xm:sqref>
        </x14:conditionalFormatting>
        <x14:conditionalFormatting xmlns:xm="http://schemas.microsoft.com/office/excel/2006/main">
          <x14:cfRule type="expression" priority="294" id="{E31F81B2-EF85-48BE-822B-7F1E64FE538A}">
            <xm:f>W89&gt;S89</xm:f>
            <x14:dxf>
              <font>
                <color rgb="FF006100"/>
              </font>
              <fill>
                <patternFill>
                  <bgColor rgb="FFC6EFCE"/>
                </patternFill>
              </fill>
            </x14:dxf>
          </x14:cfRule>
          <x14:cfRule type="expression" priority="295" id="{EEFAC177-956A-4692-91AF-A4AB3E5BFED0}">
            <xm:f>W89&lt;S89</xm:f>
            <x14:dxf>
              <font>
                <color rgb="FF9C0006"/>
              </font>
              <fill>
                <patternFill>
                  <bgColor rgb="FFFFC7CE"/>
                </patternFill>
              </fill>
            </x14:dxf>
          </x14:cfRule>
          <xm:sqref>V89</xm:sqref>
        </x14:conditionalFormatting>
        <x14:conditionalFormatting xmlns:xm="http://schemas.microsoft.com/office/excel/2006/main">
          <x14:cfRule type="expression" priority="296" id="{C2EC20F0-FD7D-4F56-8C4D-167890F030C1}">
            <xm:f>W87&gt;S87</xm:f>
            <x14:dxf>
              <font>
                <color rgb="FF006100"/>
              </font>
              <fill>
                <patternFill>
                  <bgColor rgb="FFC6EFCE"/>
                </patternFill>
              </fill>
            </x14:dxf>
          </x14:cfRule>
          <x14:cfRule type="expression" priority="297" id="{41F2A2E1-5A3D-4C90-B8BD-A82F5490FEB1}">
            <xm:f>W87&lt;S87</xm:f>
            <x14:dxf>
              <font>
                <color rgb="FF9C0006"/>
              </font>
              <fill>
                <patternFill>
                  <bgColor rgb="FFFFC7CE"/>
                </patternFill>
              </fill>
            </x14:dxf>
          </x14:cfRule>
          <xm:sqref>V87</xm:sqref>
        </x14:conditionalFormatting>
        <x14:conditionalFormatting xmlns:xm="http://schemas.microsoft.com/office/excel/2006/main">
          <x14:cfRule type="expression" priority="298" id="{F512D5EF-64AB-4AE7-A848-7A26C8F4907F}">
            <xm:f>W84&gt;S84</xm:f>
            <x14:dxf>
              <font>
                <color rgb="FF006100"/>
              </font>
              <fill>
                <patternFill>
                  <bgColor rgb="FFC6EFCE"/>
                </patternFill>
              </fill>
            </x14:dxf>
          </x14:cfRule>
          <x14:cfRule type="expression" priority="299" id="{CA401BB0-B03C-4AA8-B1EE-2C60BF2E1A2D}">
            <xm:f>W84&lt;S84</xm:f>
            <x14:dxf>
              <font>
                <color rgb="FF9C0006"/>
              </font>
              <fill>
                <patternFill>
                  <bgColor rgb="FFFFC7CE"/>
                </patternFill>
              </fill>
            </x14:dxf>
          </x14:cfRule>
          <xm:sqref>V84</xm:sqref>
        </x14:conditionalFormatting>
        <x14:conditionalFormatting xmlns:xm="http://schemas.microsoft.com/office/excel/2006/main">
          <x14:cfRule type="expression" priority="300" id="{C54F448E-00B2-4526-9B92-C1AFF8EF2B2D}">
            <xm:f>W85&gt;S85</xm:f>
            <x14:dxf>
              <font>
                <color rgb="FF006100"/>
              </font>
              <fill>
                <patternFill>
                  <bgColor rgb="FFC6EFCE"/>
                </patternFill>
              </fill>
            </x14:dxf>
          </x14:cfRule>
          <x14:cfRule type="expression" priority="301" id="{8E2039C0-469C-47EB-A748-48D22A28B641}">
            <xm:f>W85&lt;S85</xm:f>
            <x14:dxf>
              <font>
                <color rgb="FF9C0006"/>
              </font>
              <fill>
                <patternFill>
                  <bgColor rgb="FFFFC7CE"/>
                </patternFill>
              </fill>
            </x14:dxf>
          </x14:cfRule>
          <xm:sqref>V85</xm:sqref>
        </x14:conditionalFormatting>
        <x14:conditionalFormatting xmlns:xm="http://schemas.microsoft.com/office/excel/2006/main">
          <x14:cfRule type="expression" priority="302" id="{91944C50-BDE6-4072-9655-4185435A255C}">
            <xm:f>W83&gt;S83</xm:f>
            <x14:dxf>
              <font>
                <color rgb="FF006100"/>
              </font>
              <fill>
                <patternFill>
                  <bgColor rgb="FFC6EFCE"/>
                </patternFill>
              </fill>
            </x14:dxf>
          </x14:cfRule>
          <x14:cfRule type="expression" priority="303" id="{5993E14D-BDD7-4E36-9951-16243628D7A1}">
            <xm:f>W83&lt;S83</xm:f>
            <x14:dxf>
              <font>
                <color rgb="FF9C0006"/>
              </font>
              <fill>
                <patternFill>
                  <bgColor rgb="FFFFC7CE"/>
                </patternFill>
              </fill>
            </x14:dxf>
          </x14:cfRule>
          <xm:sqref>V83</xm:sqref>
        </x14:conditionalFormatting>
        <x14:conditionalFormatting xmlns:xm="http://schemas.microsoft.com/office/excel/2006/main">
          <x14:cfRule type="expression" priority="304" id="{E13A3199-3059-4E41-8859-2A6AED40DADF}">
            <xm:f>W79&gt;S79</xm:f>
            <x14:dxf>
              <font>
                <color rgb="FF006100"/>
              </font>
              <fill>
                <patternFill>
                  <bgColor rgb="FFC6EFCE"/>
                </patternFill>
              </fill>
            </x14:dxf>
          </x14:cfRule>
          <x14:cfRule type="expression" priority="305" id="{82FB4EF0-2A60-44E1-849B-EA50A3D16037}">
            <xm:f>W79&lt;S79</xm:f>
            <x14:dxf>
              <font>
                <color rgb="FF9C0006"/>
              </font>
              <fill>
                <patternFill>
                  <bgColor rgb="FFFFC7CE"/>
                </patternFill>
              </fill>
            </x14:dxf>
          </x14:cfRule>
          <xm:sqref>V79</xm:sqref>
        </x14:conditionalFormatting>
        <x14:conditionalFormatting xmlns:xm="http://schemas.microsoft.com/office/excel/2006/main">
          <x14:cfRule type="expression" priority="306" id="{DA58C0C9-9EAC-459D-AE5F-91BC2FAC465B}">
            <xm:f>W78&gt;S78</xm:f>
            <x14:dxf>
              <font>
                <color rgb="FF006100"/>
              </font>
              <fill>
                <patternFill>
                  <bgColor rgb="FFC6EFCE"/>
                </patternFill>
              </fill>
            </x14:dxf>
          </x14:cfRule>
          <x14:cfRule type="expression" priority="307" id="{D4D138E3-CD8C-495D-AEE9-2B6BEE35545B}">
            <xm:f>W78&lt;S78</xm:f>
            <x14:dxf>
              <font>
                <color rgb="FF9C0006"/>
              </font>
              <fill>
                <patternFill>
                  <bgColor rgb="FFFFC7CE"/>
                </patternFill>
              </fill>
            </x14:dxf>
          </x14:cfRule>
          <xm:sqref>V78</xm:sqref>
        </x14:conditionalFormatting>
        <x14:conditionalFormatting xmlns:xm="http://schemas.microsoft.com/office/excel/2006/main">
          <x14:cfRule type="expression" priority="308" id="{471F8524-DFD7-49A2-B8F0-CB90F61B9AE4}">
            <xm:f>W75&gt;S75</xm:f>
            <x14:dxf>
              <font>
                <color rgb="FF006100"/>
              </font>
              <fill>
                <patternFill>
                  <bgColor rgb="FFC6EFCE"/>
                </patternFill>
              </fill>
            </x14:dxf>
          </x14:cfRule>
          <x14:cfRule type="expression" priority="309" id="{329DF311-7A1A-4987-A3BC-9766D7D755B6}">
            <xm:f>W75&lt;S75</xm:f>
            <x14:dxf>
              <font>
                <color rgb="FF9C0006"/>
              </font>
              <fill>
                <patternFill>
                  <bgColor rgb="FFFFC7CE"/>
                </patternFill>
              </fill>
            </x14:dxf>
          </x14:cfRule>
          <xm:sqref>V75</xm:sqref>
        </x14:conditionalFormatting>
        <x14:conditionalFormatting xmlns:xm="http://schemas.microsoft.com/office/excel/2006/main">
          <x14:cfRule type="expression" priority="310" id="{5BB0FBAF-2134-45CC-A052-46E8B4A56AC3}">
            <xm:f>W76&gt;S76</xm:f>
            <x14:dxf>
              <font>
                <color rgb="FF006100"/>
              </font>
              <fill>
                <patternFill>
                  <bgColor rgb="FFC6EFCE"/>
                </patternFill>
              </fill>
            </x14:dxf>
          </x14:cfRule>
          <x14:cfRule type="expression" priority="311" id="{577D392D-18F9-4538-8550-DC4A517448E6}">
            <xm:f>W76&lt;S76</xm:f>
            <x14:dxf>
              <font>
                <color rgb="FF9C0006"/>
              </font>
              <fill>
                <patternFill>
                  <bgColor rgb="FFFFC7CE"/>
                </patternFill>
              </fill>
            </x14:dxf>
          </x14:cfRule>
          <xm:sqref>V76</xm:sqref>
        </x14:conditionalFormatting>
        <x14:conditionalFormatting xmlns:xm="http://schemas.microsoft.com/office/excel/2006/main">
          <x14:cfRule type="expression" priority="312" id="{9EF9D81C-36C0-40B0-89D2-E69367AC3393}">
            <xm:f>W74&gt;S74</xm:f>
            <x14:dxf>
              <font>
                <color rgb="FF006100"/>
              </font>
              <fill>
                <patternFill>
                  <bgColor rgb="FFC6EFCE"/>
                </patternFill>
              </fill>
            </x14:dxf>
          </x14:cfRule>
          <x14:cfRule type="expression" priority="313" id="{C77DFEB0-D7EF-4AB5-AAD5-E1F730B678D0}">
            <xm:f>W74&lt;S74</xm:f>
            <x14:dxf>
              <font>
                <color rgb="FF9C0006"/>
              </font>
              <fill>
                <patternFill>
                  <bgColor rgb="FFFFC7CE"/>
                </patternFill>
              </fill>
            </x14:dxf>
          </x14:cfRule>
          <xm:sqref>V74</xm:sqref>
        </x14:conditionalFormatting>
        <x14:conditionalFormatting xmlns:xm="http://schemas.microsoft.com/office/excel/2006/main">
          <x14:cfRule type="expression" priority="314" id="{F070187E-6BC9-4D98-9846-6971B8C72D9E}">
            <xm:f>W125&gt;S125</xm:f>
            <x14:dxf>
              <font>
                <color rgb="FF006100"/>
              </font>
              <fill>
                <patternFill>
                  <bgColor rgb="FFC6EFCE"/>
                </patternFill>
              </fill>
            </x14:dxf>
          </x14:cfRule>
          <x14:cfRule type="expression" priority="315" id="{2949BB91-BAC8-4642-88CD-C8EBD094103F}">
            <xm:f>W125&lt;S125</xm:f>
            <x14:dxf>
              <font>
                <color rgb="FF9C0006"/>
              </font>
              <fill>
                <patternFill>
                  <bgColor rgb="FFFFC7CE"/>
                </patternFill>
              </fill>
            </x14:dxf>
          </x14:cfRule>
          <xm:sqref>V125</xm:sqref>
        </x14:conditionalFormatting>
        <x14:conditionalFormatting xmlns:xm="http://schemas.microsoft.com/office/excel/2006/main">
          <x14:cfRule type="expression" priority="316" id="{DA69D252-C9CC-4B47-8453-63493D36423C}">
            <xm:f>W126&gt;S126</xm:f>
            <x14:dxf>
              <font>
                <color rgb="FF006100"/>
              </font>
              <fill>
                <patternFill>
                  <bgColor rgb="FFC6EFCE"/>
                </patternFill>
              </fill>
            </x14:dxf>
          </x14:cfRule>
          <x14:cfRule type="expression" priority="317" id="{F06480BE-9EC3-4ACE-8A78-A92C8B44A090}">
            <xm:f>W126&lt;S126</xm:f>
            <x14:dxf>
              <font>
                <color rgb="FF9C0006"/>
              </font>
              <fill>
                <patternFill>
                  <bgColor rgb="FFFFC7CE"/>
                </patternFill>
              </fill>
            </x14:dxf>
          </x14:cfRule>
          <xm:sqref>V126</xm:sqref>
        </x14:conditionalFormatting>
        <x14:conditionalFormatting xmlns:xm="http://schemas.microsoft.com/office/excel/2006/main">
          <x14:cfRule type="expression" priority="318" id="{9F17DCD5-C087-4568-9578-D0A0C0A67987}">
            <xm:f>W124&gt;S124</xm:f>
            <x14:dxf>
              <font>
                <color rgb="FF006100"/>
              </font>
              <fill>
                <patternFill>
                  <bgColor rgb="FFC6EFCE"/>
                </patternFill>
              </fill>
            </x14:dxf>
          </x14:cfRule>
          <x14:cfRule type="expression" priority="319" id="{CC81CA7B-22FF-48F6-809C-31F7E034D81A}">
            <xm:f>W124&lt;S124</xm:f>
            <x14:dxf>
              <font>
                <color rgb="FF9C0006"/>
              </font>
              <fill>
                <patternFill>
                  <bgColor rgb="FFFFC7CE"/>
                </patternFill>
              </fill>
            </x14:dxf>
          </x14:cfRule>
          <xm:sqref>V124</xm:sqref>
        </x14:conditionalFormatting>
        <x14:conditionalFormatting xmlns:xm="http://schemas.microsoft.com/office/excel/2006/main">
          <x14:cfRule type="expression" priority="320" id="{26C74C17-66B3-4049-8BA5-60BE2658D440}">
            <xm:f>W121&gt;S121</xm:f>
            <x14:dxf>
              <font>
                <color rgb="FF006100"/>
              </font>
              <fill>
                <patternFill>
                  <bgColor rgb="FFC6EFCE"/>
                </patternFill>
              </fill>
            </x14:dxf>
          </x14:cfRule>
          <x14:cfRule type="expression" priority="321" id="{17E234C7-C7A7-4516-ADBC-64781AB7C950}">
            <xm:f>W121&lt;S121</xm:f>
            <x14:dxf>
              <font>
                <color rgb="FF9C0006"/>
              </font>
              <fill>
                <patternFill>
                  <bgColor rgb="FFFFC7CE"/>
                </patternFill>
              </fill>
            </x14:dxf>
          </x14:cfRule>
          <xm:sqref>V121</xm:sqref>
        </x14:conditionalFormatting>
        <x14:conditionalFormatting xmlns:xm="http://schemas.microsoft.com/office/excel/2006/main">
          <x14:cfRule type="expression" priority="322" id="{DE8F8E65-FD7F-4583-8A35-6B2E73B3171D}">
            <xm:f>W122&gt;S122</xm:f>
            <x14:dxf>
              <font>
                <color rgb="FF006100"/>
              </font>
              <fill>
                <patternFill>
                  <bgColor rgb="FFC6EFCE"/>
                </patternFill>
              </fill>
            </x14:dxf>
          </x14:cfRule>
          <x14:cfRule type="expression" priority="323" id="{2E9EB3B3-5AF9-4C6B-8645-8058B86320CA}">
            <xm:f>W122&lt;S122</xm:f>
            <x14:dxf>
              <font>
                <color rgb="FF9C0006"/>
              </font>
              <fill>
                <patternFill>
                  <bgColor rgb="FFFFC7CE"/>
                </patternFill>
              </fill>
            </x14:dxf>
          </x14:cfRule>
          <xm:sqref>V122</xm:sqref>
        </x14:conditionalFormatting>
        <x14:conditionalFormatting xmlns:xm="http://schemas.microsoft.com/office/excel/2006/main">
          <x14:cfRule type="expression" priority="324" id="{31F92ABD-4F75-466C-9479-E7BFB9B08769}">
            <xm:f>W120&gt;S120</xm:f>
            <x14:dxf>
              <font>
                <color rgb="FF006100"/>
              </font>
              <fill>
                <patternFill>
                  <bgColor rgb="FFC6EFCE"/>
                </patternFill>
              </fill>
            </x14:dxf>
          </x14:cfRule>
          <x14:cfRule type="expression" priority="325" id="{E3913330-A477-49B3-98A0-8D4E40E9B8F9}">
            <xm:f>W120&lt;S120</xm:f>
            <x14:dxf>
              <font>
                <color rgb="FF9C0006"/>
              </font>
              <fill>
                <patternFill>
                  <bgColor rgb="FFFFC7CE"/>
                </patternFill>
              </fill>
            </x14:dxf>
          </x14:cfRule>
          <xm:sqref>V120</xm:sqref>
        </x14:conditionalFormatting>
        <x14:conditionalFormatting xmlns:xm="http://schemas.microsoft.com/office/excel/2006/main">
          <x14:cfRule type="expression" priority="326" id="{E1FB4A83-9764-4D44-8214-F826CBC2AE91}">
            <xm:f>W116&gt;S116</xm:f>
            <x14:dxf>
              <font>
                <color rgb="FF006100"/>
              </font>
              <fill>
                <patternFill>
                  <bgColor rgb="FFC6EFCE"/>
                </patternFill>
              </fill>
            </x14:dxf>
          </x14:cfRule>
          <x14:cfRule type="expression" priority="327" id="{EBB53ED8-B7D1-4729-ACC5-BB14D25B2EC9}">
            <xm:f>W116&lt;S116</xm:f>
            <x14:dxf>
              <font>
                <color rgb="FF9C0006"/>
              </font>
              <fill>
                <patternFill>
                  <bgColor rgb="FFFFC7CE"/>
                </patternFill>
              </fill>
            </x14:dxf>
          </x14:cfRule>
          <xm:sqref>V116</xm:sqref>
        </x14:conditionalFormatting>
        <x14:conditionalFormatting xmlns:xm="http://schemas.microsoft.com/office/excel/2006/main">
          <x14:cfRule type="expression" priority="328" id="{EE324A8A-6DF1-4AEA-86FF-E090A6A58031}">
            <xm:f>W117&gt;S117</xm:f>
            <x14:dxf>
              <font>
                <color rgb="FF006100"/>
              </font>
              <fill>
                <patternFill>
                  <bgColor rgb="FFC6EFCE"/>
                </patternFill>
              </fill>
            </x14:dxf>
          </x14:cfRule>
          <x14:cfRule type="expression" priority="329" id="{A06D4DF7-3992-4BA7-BB78-321F7CAD8B87}">
            <xm:f>W117&lt;S117</xm:f>
            <x14:dxf>
              <font>
                <color rgb="FF9C0006"/>
              </font>
              <fill>
                <patternFill>
                  <bgColor rgb="FFFFC7CE"/>
                </patternFill>
              </fill>
            </x14:dxf>
          </x14:cfRule>
          <xm:sqref>V117</xm:sqref>
        </x14:conditionalFormatting>
        <x14:conditionalFormatting xmlns:xm="http://schemas.microsoft.com/office/excel/2006/main">
          <x14:cfRule type="expression" priority="330" id="{B6B89F15-3A2C-4990-ACE4-5EBBF17979B9}">
            <xm:f>W115&gt;S115</xm:f>
            <x14:dxf>
              <font>
                <color rgb="FF006100"/>
              </font>
              <fill>
                <patternFill>
                  <bgColor rgb="FFC6EFCE"/>
                </patternFill>
              </fill>
            </x14:dxf>
          </x14:cfRule>
          <x14:cfRule type="expression" priority="331" id="{B598EF12-C861-45DE-B44A-26E46B72D55E}">
            <xm:f>W115&lt;S115</xm:f>
            <x14:dxf>
              <font>
                <color rgb="FF9C0006"/>
              </font>
              <fill>
                <patternFill>
                  <bgColor rgb="FFFFC7CE"/>
                </patternFill>
              </fill>
            </x14:dxf>
          </x14:cfRule>
          <xm:sqref>V115</xm:sqref>
        </x14:conditionalFormatting>
        <x14:conditionalFormatting xmlns:xm="http://schemas.microsoft.com/office/excel/2006/main">
          <x14:cfRule type="expression" priority="332" id="{369CB134-BC14-464E-9BB0-46E7EAA55949}">
            <xm:f>W112&gt;S112</xm:f>
            <x14:dxf>
              <font>
                <color rgb="FF006100"/>
              </font>
              <fill>
                <patternFill>
                  <bgColor rgb="FFC6EFCE"/>
                </patternFill>
              </fill>
            </x14:dxf>
          </x14:cfRule>
          <x14:cfRule type="expression" priority="333" id="{AE4A4863-E643-403E-BEAD-10AC8D1076F2}">
            <xm:f>W112&lt;S112</xm:f>
            <x14:dxf>
              <font>
                <color rgb="FF9C0006"/>
              </font>
              <fill>
                <patternFill>
                  <bgColor rgb="FFFFC7CE"/>
                </patternFill>
              </fill>
            </x14:dxf>
          </x14:cfRule>
          <xm:sqref>V112</xm:sqref>
        </x14:conditionalFormatting>
        <x14:conditionalFormatting xmlns:xm="http://schemas.microsoft.com/office/excel/2006/main">
          <x14:cfRule type="expression" priority="334" id="{C0FC45B3-5E67-4FC4-873C-7635804F35FB}">
            <xm:f>W113&gt;S113</xm:f>
            <x14:dxf>
              <font>
                <color rgb="FF006100"/>
              </font>
              <fill>
                <patternFill>
                  <bgColor rgb="FFC6EFCE"/>
                </patternFill>
              </fill>
            </x14:dxf>
          </x14:cfRule>
          <x14:cfRule type="expression" priority="335" id="{B2CFDA23-4145-411C-B1A8-694A243BF7C2}">
            <xm:f>W113&lt;S113</xm:f>
            <x14:dxf>
              <font>
                <color rgb="FF9C0006"/>
              </font>
              <fill>
                <patternFill>
                  <bgColor rgb="FFFFC7CE"/>
                </patternFill>
              </fill>
            </x14:dxf>
          </x14:cfRule>
          <xm:sqref>V113</xm:sqref>
        </x14:conditionalFormatting>
        <x14:conditionalFormatting xmlns:xm="http://schemas.microsoft.com/office/excel/2006/main">
          <x14:cfRule type="expression" priority="336" id="{24F0F99E-7AF9-47D8-8510-8C9FC638D0B5}">
            <xm:f>W111&gt;S111</xm:f>
            <x14:dxf>
              <font>
                <color rgb="FF006100"/>
              </font>
              <fill>
                <patternFill>
                  <bgColor rgb="FFC6EFCE"/>
                </patternFill>
              </fill>
            </x14:dxf>
          </x14:cfRule>
          <x14:cfRule type="expression" priority="337" id="{F0C0DA2E-94C0-4584-A31E-51DACEDF3ED2}">
            <xm:f>W111&lt;S111</xm:f>
            <x14:dxf>
              <font>
                <color rgb="FF9C0006"/>
              </font>
              <fill>
                <patternFill>
                  <bgColor rgb="FFFFC7CE"/>
                </patternFill>
              </fill>
            </x14:dxf>
          </x14:cfRule>
          <xm:sqref>V111</xm:sqref>
        </x14:conditionalFormatting>
        <x14:conditionalFormatting xmlns:xm="http://schemas.microsoft.com/office/excel/2006/main">
          <x14:cfRule type="expression" priority="338" id="{E4D1793B-4CC6-4FEF-8EA1-4F1A44E2292C}">
            <xm:f>W107&gt;S107</xm:f>
            <x14:dxf>
              <font>
                <color rgb="FF006100"/>
              </font>
              <fill>
                <patternFill>
                  <bgColor rgb="FFC6EFCE"/>
                </patternFill>
              </fill>
            </x14:dxf>
          </x14:cfRule>
          <x14:cfRule type="expression" priority="339" id="{1245EDC4-BE20-4948-AC80-D337F3A9FE77}">
            <xm:f>W107&lt;S107</xm:f>
            <x14:dxf>
              <font>
                <color rgb="FF9C0006"/>
              </font>
              <fill>
                <patternFill>
                  <bgColor rgb="FFFFC7CE"/>
                </patternFill>
              </fill>
            </x14:dxf>
          </x14:cfRule>
          <xm:sqref>V107</xm:sqref>
        </x14:conditionalFormatting>
        <x14:conditionalFormatting xmlns:xm="http://schemas.microsoft.com/office/excel/2006/main">
          <x14:cfRule type="expression" priority="340" id="{AE912560-2E21-45B7-A0BB-E3DCF0426E3C}">
            <xm:f>W108&gt;S108</xm:f>
            <x14:dxf>
              <font>
                <color rgb="FF006100"/>
              </font>
              <fill>
                <patternFill>
                  <bgColor rgb="FFC6EFCE"/>
                </patternFill>
              </fill>
            </x14:dxf>
          </x14:cfRule>
          <x14:cfRule type="expression" priority="341" id="{D7F54C4E-669C-46F0-8870-6A90EDC510BF}">
            <xm:f>W108&lt;S108</xm:f>
            <x14:dxf>
              <font>
                <color rgb="FF9C0006"/>
              </font>
              <fill>
                <patternFill>
                  <bgColor rgb="FFFFC7CE"/>
                </patternFill>
              </fill>
            </x14:dxf>
          </x14:cfRule>
          <xm:sqref>V108</xm:sqref>
        </x14:conditionalFormatting>
        <x14:conditionalFormatting xmlns:xm="http://schemas.microsoft.com/office/excel/2006/main">
          <x14:cfRule type="expression" priority="342" id="{D6BC8B3A-D1FA-4FD1-A772-8AD296AD9D83}">
            <xm:f>W106&gt;S106</xm:f>
            <x14:dxf>
              <font>
                <color rgb="FF006100"/>
              </font>
              <fill>
                <patternFill>
                  <bgColor rgb="FFC6EFCE"/>
                </patternFill>
              </fill>
            </x14:dxf>
          </x14:cfRule>
          <x14:cfRule type="expression" priority="343" id="{5055B4B7-9AB2-4EC5-8D2F-1458AE816F23}">
            <xm:f>W106&lt;S106</xm:f>
            <x14:dxf>
              <font>
                <color rgb="FF9C0006"/>
              </font>
              <fill>
                <patternFill>
                  <bgColor rgb="FFFFC7CE"/>
                </patternFill>
              </fill>
            </x14:dxf>
          </x14:cfRule>
          <xm:sqref>V106</xm:sqref>
        </x14:conditionalFormatting>
        <x14:conditionalFormatting xmlns:xm="http://schemas.microsoft.com/office/excel/2006/main">
          <x14:cfRule type="expression" priority="344" id="{5C138010-29A9-4CAF-A054-1B542AF58BE2}">
            <xm:f>W103&gt;S103</xm:f>
            <x14:dxf>
              <font>
                <color rgb="FF006100"/>
              </font>
              <fill>
                <patternFill>
                  <bgColor rgb="FFC6EFCE"/>
                </patternFill>
              </fill>
            </x14:dxf>
          </x14:cfRule>
          <x14:cfRule type="expression" priority="345" id="{D6C182D5-B0F3-4FFF-B651-2A44BF582CBB}">
            <xm:f>W103&lt;S103</xm:f>
            <x14:dxf>
              <font>
                <color rgb="FF9C0006"/>
              </font>
              <fill>
                <patternFill>
                  <bgColor rgb="FFFFC7CE"/>
                </patternFill>
              </fill>
            </x14:dxf>
          </x14:cfRule>
          <xm:sqref>V103</xm:sqref>
        </x14:conditionalFormatting>
        <x14:conditionalFormatting xmlns:xm="http://schemas.microsoft.com/office/excel/2006/main">
          <x14:cfRule type="expression" priority="346" id="{4368C592-C851-414C-9036-BC004979F36D}">
            <xm:f>W104&gt;S104</xm:f>
            <x14:dxf>
              <font>
                <color rgb="FF006100"/>
              </font>
              <fill>
                <patternFill>
                  <bgColor rgb="FFC6EFCE"/>
                </patternFill>
              </fill>
            </x14:dxf>
          </x14:cfRule>
          <x14:cfRule type="expression" priority="347" id="{553497A3-5B92-4BD0-BFD6-3BFF6A301EF5}">
            <xm:f>W104&lt;S104</xm:f>
            <x14:dxf>
              <font>
                <color rgb="FF9C0006"/>
              </font>
              <fill>
                <patternFill>
                  <bgColor rgb="FFFFC7CE"/>
                </patternFill>
              </fill>
            </x14:dxf>
          </x14:cfRule>
          <xm:sqref>V104</xm:sqref>
        </x14:conditionalFormatting>
        <x14:conditionalFormatting xmlns:xm="http://schemas.microsoft.com/office/excel/2006/main">
          <x14:cfRule type="expression" priority="348" id="{1CBABA25-FCBC-4A14-9625-2B4F726B41B2}">
            <xm:f>W102&gt;S102</xm:f>
            <x14:dxf>
              <font>
                <color rgb="FF006100"/>
              </font>
              <fill>
                <patternFill>
                  <bgColor rgb="FFC6EFCE"/>
                </patternFill>
              </fill>
            </x14:dxf>
          </x14:cfRule>
          <x14:cfRule type="expression" priority="349" id="{12C6321B-6B6D-42D3-98C5-A6FF698CDC6E}">
            <xm:f>W102&lt;S102</xm:f>
            <x14:dxf>
              <font>
                <color rgb="FF9C0006"/>
              </font>
              <fill>
                <patternFill>
                  <bgColor rgb="FFFFC7CE"/>
                </patternFill>
              </fill>
            </x14:dxf>
          </x14:cfRule>
          <xm:sqref>V102</xm:sqref>
        </x14:conditionalFormatting>
        <x14:conditionalFormatting xmlns:xm="http://schemas.microsoft.com/office/excel/2006/main">
          <x14:cfRule type="expression" priority="350" id="{78E1273A-CDE5-494D-8088-87B7EC295450}">
            <xm:f>S125&gt;O125</xm:f>
            <x14:dxf>
              <font>
                <color rgb="FF006100"/>
              </font>
              <fill>
                <patternFill>
                  <bgColor rgb="FFC6EFCE"/>
                </patternFill>
              </fill>
            </x14:dxf>
          </x14:cfRule>
          <x14:cfRule type="expression" priority="351" id="{B81E65FA-7EB5-4BBB-AE39-EEF6A19A5F63}">
            <xm:f>S125&lt;O125</xm:f>
            <x14:dxf>
              <font>
                <color rgb="FF9C0006"/>
              </font>
              <fill>
                <patternFill>
                  <bgColor rgb="FFFFC7CE"/>
                </patternFill>
              </fill>
            </x14:dxf>
          </x14:cfRule>
          <xm:sqref>R125</xm:sqref>
        </x14:conditionalFormatting>
        <x14:conditionalFormatting xmlns:xm="http://schemas.microsoft.com/office/excel/2006/main">
          <x14:cfRule type="expression" priority="352" id="{ED2F90DF-82C0-41C5-A19B-90C1C0156BD0}">
            <xm:f>S126&gt;O126</xm:f>
            <x14:dxf>
              <font>
                <color rgb="FF006100"/>
              </font>
              <fill>
                <patternFill>
                  <bgColor rgb="FFC6EFCE"/>
                </patternFill>
              </fill>
            </x14:dxf>
          </x14:cfRule>
          <x14:cfRule type="expression" priority="353" id="{A2FB60DA-765B-4B71-8F8F-B413B93C96B4}">
            <xm:f>S126&lt;O126</xm:f>
            <x14:dxf>
              <font>
                <color rgb="FF9C0006"/>
              </font>
              <fill>
                <patternFill>
                  <bgColor rgb="FFFFC7CE"/>
                </patternFill>
              </fill>
            </x14:dxf>
          </x14:cfRule>
          <xm:sqref>R126</xm:sqref>
        </x14:conditionalFormatting>
        <x14:conditionalFormatting xmlns:xm="http://schemas.microsoft.com/office/excel/2006/main">
          <x14:cfRule type="expression" priority="354" id="{82C34C1D-21EB-4178-A7DD-4BCF4490BC34}">
            <xm:f>S124&gt;O124</xm:f>
            <x14:dxf>
              <font>
                <color rgb="FF006100"/>
              </font>
              <fill>
                <patternFill>
                  <bgColor rgb="FFC6EFCE"/>
                </patternFill>
              </fill>
            </x14:dxf>
          </x14:cfRule>
          <x14:cfRule type="expression" priority="355" id="{C2FCE282-793A-4BA0-81E5-7C30E178C550}">
            <xm:f>S124&lt;O124</xm:f>
            <x14:dxf>
              <font>
                <color rgb="FF9C0006"/>
              </font>
              <fill>
                <patternFill>
                  <bgColor rgb="FFFFC7CE"/>
                </patternFill>
              </fill>
            </x14:dxf>
          </x14:cfRule>
          <xm:sqref>R124</xm:sqref>
        </x14:conditionalFormatting>
        <x14:conditionalFormatting xmlns:xm="http://schemas.microsoft.com/office/excel/2006/main">
          <x14:cfRule type="expression" priority="356" id="{8B9C5A62-B8E5-4537-A545-70444E7C22FE}">
            <xm:f>S121&gt;O121</xm:f>
            <x14:dxf>
              <font>
                <color rgb="FF006100"/>
              </font>
              <fill>
                <patternFill>
                  <bgColor rgb="FFC6EFCE"/>
                </patternFill>
              </fill>
            </x14:dxf>
          </x14:cfRule>
          <x14:cfRule type="expression" priority="357" id="{6F40B182-C08E-4DBE-841E-82D9E02F22B5}">
            <xm:f>S121&lt;O121</xm:f>
            <x14:dxf>
              <font>
                <color rgb="FF9C0006"/>
              </font>
              <fill>
                <patternFill>
                  <bgColor rgb="FFFFC7CE"/>
                </patternFill>
              </fill>
            </x14:dxf>
          </x14:cfRule>
          <xm:sqref>R121</xm:sqref>
        </x14:conditionalFormatting>
        <x14:conditionalFormatting xmlns:xm="http://schemas.microsoft.com/office/excel/2006/main">
          <x14:cfRule type="expression" priority="358" id="{1F88EA9D-B842-4CD5-8051-54D4EF85B744}">
            <xm:f>S122&gt;O122</xm:f>
            <x14:dxf>
              <font>
                <color rgb="FF006100"/>
              </font>
              <fill>
                <patternFill>
                  <bgColor rgb="FFC6EFCE"/>
                </patternFill>
              </fill>
            </x14:dxf>
          </x14:cfRule>
          <x14:cfRule type="expression" priority="359" id="{9C9E34FF-ACE8-4D2D-9DED-2BE09E17711D}">
            <xm:f>S122&lt;O122</xm:f>
            <x14:dxf>
              <font>
                <color rgb="FF9C0006"/>
              </font>
              <fill>
                <patternFill>
                  <bgColor rgb="FFFFC7CE"/>
                </patternFill>
              </fill>
            </x14:dxf>
          </x14:cfRule>
          <xm:sqref>R122</xm:sqref>
        </x14:conditionalFormatting>
        <x14:conditionalFormatting xmlns:xm="http://schemas.microsoft.com/office/excel/2006/main">
          <x14:cfRule type="expression" priority="360" id="{72BBCD16-4E21-4D24-BBCA-20586D6D50C7}">
            <xm:f>S120&gt;O120</xm:f>
            <x14:dxf>
              <font>
                <color rgb="FF006100"/>
              </font>
              <fill>
                <patternFill>
                  <bgColor rgb="FFC6EFCE"/>
                </patternFill>
              </fill>
            </x14:dxf>
          </x14:cfRule>
          <x14:cfRule type="expression" priority="361" id="{87EBB5A0-1CA4-4083-89DA-31CBEE2EEBFF}">
            <xm:f>S120&lt;O120</xm:f>
            <x14:dxf>
              <font>
                <color rgb="FF9C0006"/>
              </font>
              <fill>
                <patternFill>
                  <bgColor rgb="FFFFC7CE"/>
                </patternFill>
              </fill>
            </x14:dxf>
          </x14:cfRule>
          <xm:sqref>R120</xm:sqref>
        </x14:conditionalFormatting>
        <x14:conditionalFormatting xmlns:xm="http://schemas.microsoft.com/office/excel/2006/main">
          <x14:cfRule type="expression" priority="362" id="{27A6AE57-CCA1-46FD-9EB8-692F334E6213}">
            <xm:f>S116&gt;O116</xm:f>
            <x14:dxf>
              <font>
                <color rgb="FF006100"/>
              </font>
              <fill>
                <patternFill>
                  <bgColor rgb="FFC6EFCE"/>
                </patternFill>
              </fill>
            </x14:dxf>
          </x14:cfRule>
          <x14:cfRule type="expression" priority="363" id="{E99973C7-D810-46B8-8220-A2E4BFA72BE0}">
            <xm:f>S116&lt;O116</xm:f>
            <x14:dxf>
              <font>
                <color rgb="FF9C0006"/>
              </font>
              <fill>
                <patternFill>
                  <bgColor rgb="FFFFC7CE"/>
                </patternFill>
              </fill>
            </x14:dxf>
          </x14:cfRule>
          <xm:sqref>R116</xm:sqref>
        </x14:conditionalFormatting>
        <x14:conditionalFormatting xmlns:xm="http://schemas.microsoft.com/office/excel/2006/main">
          <x14:cfRule type="expression" priority="364" id="{A02EB048-ACB6-404D-98E6-F24D5170AECF}">
            <xm:f>S117&gt;O117</xm:f>
            <x14:dxf>
              <font>
                <color rgb="FF006100"/>
              </font>
              <fill>
                <patternFill>
                  <bgColor rgb="FFC6EFCE"/>
                </patternFill>
              </fill>
            </x14:dxf>
          </x14:cfRule>
          <x14:cfRule type="expression" priority="365" id="{D681C2A1-8D3B-4445-A860-A4118996E676}">
            <xm:f>S117&lt;O117</xm:f>
            <x14:dxf>
              <font>
                <color rgb="FF9C0006"/>
              </font>
              <fill>
                <patternFill>
                  <bgColor rgb="FFFFC7CE"/>
                </patternFill>
              </fill>
            </x14:dxf>
          </x14:cfRule>
          <xm:sqref>R117</xm:sqref>
        </x14:conditionalFormatting>
        <x14:conditionalFormatting xmlns:xm="http://schemas.microsoft.com/office/excel/2006/main">
          <x14:cfRule type="expression" priority="366" id="{10CBF73F-3210-4553-8370-1BCC7E106BA6}">
            <xm:f>S115&gt;O115</xm:f>
            <x14:dxf>
              <font>
                <color rgb="FF006100"/>
              </font>
              <fill>
                <patternFill>
                  <bgColor rgb="FFC6EFCE"/>
                </patternFill>
              </fill>
            </x14:dxf>
          </x14:cfRule>
          <x14:cfRule type="expression" priority="367" id="{89DD582C-5EC5-449B-92F5-DE65D01F6D7D}">
            <xm:f>S115&lt;O115</xm:f>
            <x14:dxf>
              <font>
                <color rgb="FF9C0006"/>
              </font>
              <fill>
                <patternFill>
                  <bgColor rgb="FFFFC7CE"/>
                </patternFill>
              </fill>
            </x14:dxf>
          </x14:cfRule>
          <xm:sqref>R115</xm:sqref>
        </x14:conditionalFormatting>
        <x14:conditionalFormatting xmlns:xm="http://schemas.microsoft.com/office/excel/2006/main">
          <x14:cfRule type="expression" priority="368" id="{7B3AF241-3D70-4390-90E8-47CC3723A180}">
            <xm:f>S112&gt;O112</xm:f>
            <x14:dxf>
              <font>
                <color rgb="FF006100"/>
              </font>
              <fill>
                <patternFill>
                  <bgColor rgb="FFC6EFCE"/>
                </patternFill>
              </fill>
            </x14:dxf>
          </x14:cfRule>
          <x14:cfRule type="expression" priority="369" id="{2BE7C07B-B0DA-48CE-AD7A-33A1A9C53987}">
            <xm:f>S112&lt;O112</xm:f>
            <x14:dxf>
              <font>
                <color rgb="FF9C0006"/>
              </font>
              <fill>
                <patternFill>
                  <bgColor rgb="FFFFC7CE"/>
                </patternFill>
              </fill>
            </x14:dxf>
          </x14:cfRule>
          <xm:sqref>R112</xm:sqref>
        </x14:conditionalFormatting>
        <x14:conditionalFormatting xmlns:xm="http://schemas.microsoft.com/office/excel/2006/main">
          <x14:cfRule type="expression" priority="370" id="{904D80DF-3BAD-4A96-88A0-AC62CE3244F3}">
            <xm:f>S113&gt;O113</xm:f>
            <x14:dxf>
              <font>
                <color rgb="FF006100"/>
              </font>
              <fill>
                <patternFill>
                  <bgColor rgb="FFC6EFCE"/>
                </patternFill>
              </fill>
            </x14:dxf>
          </x14:cfRule>
          <x14:cfRule type="expression" priority="371" id="{FED6EFD2-7DAF-4BBC-98C1-A1909F9F244F}">
            <xm:f>S113&lt;O113</xm:f>
            <x14:dxf>
              <font>
                <color rgb="FF9C0006"/>
              </font>
              <fill>
                <patternFill>
                  <bgColor rgb="FFFFC7CE"/>
                </patternFill>
              </fill>
            </x14:dxf>
          </x14:cfRule>
          <xm:sqref>R113</xm:sqref>
        </x14:conditionalFormatting>
        <x14:conditionalFormatting xmlns:xm="http://schemas.microsoft.com/office/excel/2006/main">
          <x14:cfRule type="expression" priority="372" id="{A0915BD7-A100-44E7-89B7-9F30F72476C3}">
            <xm:f>S111&gt;O111</xm:f>
            <x14:dxf>
              <font>
                <color rgb="FF006100"/>
              </font>
              <fill>
                <patternFill>
                  <bgColor rgb="FFC6EFCE"/>
                </patternFill>
              </fill>
            </x14:dxf>
          </x14:cfRule>
          <x14:cfRule type="expression" priority="373" id="{9E626E17-B120-4461-8C45-33A1D832B894}">
            <xm:f>S111&lt;O111</xm:f>
            <x14:dxf>
              <font>
                <color rgb="FF9C0006"/>
              </font>
              <fill>
                <patternFill>
                  <bgColor rgb="FFFFC7CE"/>
                </patternFill>
              </fill>
            </x14:dxf>
          </x14:cfRule>
          <xm:sqref>R111</xm:sqref>
        </x14:conditionalFormatting>
        <x14:conditionalFormatting xmlns:xm="http://schemas.microsoft.com/office/excel/2006/main">
          <x14:cfRule type="expression" priority="374" id="{781ABDB4-446B-4251-B055-9DC66E4B95A0}">
            <xm:f>S107&gt;O107</xm:f>
            <x14:dxf>
              <font>
                <color rgb="FF006100"/>
              </font>
              <fill>
                <patternFill>
                  <bgColor rgb="FFC6EFCE"/>
                </patternFill>
              </fill>
            </x14:dxf>
          </x14:cfRule>
          <x14:cfRule type="expression" priority="375" id="{7D2092D2-10AC-4470-AEAF-302E6190BA6E}">
            <xm:f>S107&lt;O107</xm:f>
            <x14:dxf>
              <font>
                <color rgb="FF9C0006"/>
              </font>
              <fill>
                <patternFill>
                  <bgColor rgb="FFFFC7CE"/>
                </patternFill>
              </fill>
            </x14:dxf>
          </x14:cfRule>
          <xm:sqref>R107</xm:sqref>
        </x14:conditionalFormatting>
        <x14:conditionalFormatting xmlns:xm="http://schemas.microsoft.com/office/excel/2006/main">
          <x14:cfRule type="expression" priority="376" id="{44486D67-694D-41DA-8397-3F30D3EA24D1}">
            <xm:f>S108&gt;O108</xm:f>
            <x14:dxf>
              <font>
                <color rgb="FF006100"/>
              </font>
              <fill>
                <patternFill>
                  <bgColor rgb="FFC6EFCE"/>
                </patternFill>
              </fill>
            </x14:dxf>
          </x14:cfRule>
          <x14:cfRule type="expression" priority="377" id="{D2EDB950-E4BD-4F60-9984-3B61CE6CBC98}">
            <xm:f>S108&lt;O108</xm:f>
            <x14:dxf>
              <font>
                <color rgb="FF9C0006"/>
              </font>
              <fill>
                <patternFill>
                  <bgColor rgb="FFFFC7CE"/>
                </patternFill>
              </fill>
            </x14:dxf>
          </x14:cfRule>
          <xm:sqref>R108</xm:sqref>
        </x14:conditionalFormatting>
        <x14:conditionalFormatting xmlns:xm="http://schemas.microsoft.com/office/excel/2006/main">
          <x14:cfRule type="expression" priority="378" id="{B7CDFA4E-71EE-4DBA-803C-D1F4D25BB537}">
            <xm:f>S106&gt;O106</xm:f>
            <x14:dxf>
              <font>
                <color rgb="FF006100"/>
              </font>
              <fill>
                <patternFill>
                  <bgColor rgb="FFC6EFCE"/>
                </patternFill>
              </fill>
            </x14:dxf>
          </x14:cfRule>
          <x14:cfRule type="expression" priority="379" id="{E850194D-FA73-448A-B9E8-1B25CE1653A1}">
            <xm:f>S106&lt;O106</xm:f>
            <x14:dxf>
              <font>
                <color rgb="FF9C0006"/>
              </font>
              <fill>
                <patternFill>
                  <bgColor rgb="FFFFC7CE"/>
                </patternFill>
              </fill>
            </x14:dxf>
          </x14:cfRule>
          <xm:sqref>R106</xm:sqref>
        </x14:conditionalFormatting>
        <x14:conditionalFormatting xmlns:xm="http://schemas.microsoft.com/office/excel/2006/main">
          <x14:cfRule type="expression" priority="380" id="{6EC2E640-FFBE-4BAF-A3C4-9B38CC7DDA2E}">
            <xm:f>S103&gt;O103</xm:f>
            <x14:dxf>
              <font>
                <color rgb="FF006100"/>
              </font>
              <fill>
                <patternFill>
                  <bgColor rgb="FFC6EFCE"/>
                </patternFill>
              </fill>
            </x14:dxf>
          </x14:cfRule>
          <x14:cfRule type="expression" priority="381" id="{70F6C355-94C0-4839-A22D-30DD46A13ECB}">
            <xm:f>S103&lt;O103</xm:f>
            <x14:dxf>
              <font>
                <color rgb="FF9C0006"/>
              </font>
              <fill>
                <patternFill>
                  <bgColor rgb="FFFFC7CE"/>
                </patternFill>
              </fill>
            </x14:dxf>
          </x14:cfRule>
          <xm:sqref>R103</xm:sqref>
        </x14:conditionalFormatting>
        <x14:conditionalFormatting xmlns:xm="http://schemas.microsoft.com/office/excel/2006/main">
          <x14:cfRule type="expression" priority="382" id="{1767CC5D-F1B6-4933-A1C9-9977D7DCAEDB}">
            <xm:f>S104&gt;O104</xm:f>
            <x14:dxf>
              <font>
                <color rgb="FF006100"/>
              </font>
              <fill>
                <patternFill>
                  <bgColor rgb="FFC6EFCE"/>
                </patternFill>
              </fill>
            </x14:dxf>
          </x14:cfRule>
          <x14:cfRule type="expression" priority="383" id="{39731082-5F9F-47D0-A099-114B7BBDF617}">
            <xm:f>S104&lt;O104</xm:f>
            <x14:dxf>
              <font>
                <color rgb="FF9C0006"/>
              </font>
              <fill>
                <patternFill>
                  <bgColor rgb="FFFFC7CE"/>
                </patternFill>
              </fill>
            </x14:dxf>
          </x14:cfRule>
          <xm:sqref>R104</xm:sqref>
        </x14:conditionalFormatting>
        <x14:conditionalFormatting xmlns:xm="http://schemas.microsoft.com/office/excel/2006/main">
          <x14:cfRule type="expression" priority="384" id="{20209082-E1F3-48C0-91D0-A8A0BCE678AE}">
            <xm:f>S102&gt;O102</xm:f>
            <x14:dxf>
              <font>
                <color rgb="FF006100"/>
              </font>
              <fill>
                <patternFill>
                  <bgColor rgb="FFC6EFCE"/>
                </patternFill>
              </fill>
            </x14:dxf>
          </x14:cfRule>
          <x14:cfRule type="expression" priority="385" id="{F380DC6A-19F6-4260-90A4-1BC3F36DBEDF}">
            <xm:f>S102&lt;O102</xm:f>
            <x14:dxf>
              <font>
                <color rgb="FF9C0006"/>
              </font>
              <fill>
                <patternFill>
                  <bgColor rgb="FFFFC7CE"/>
                </patternFill>
              </fill>
            </x14:dxf>
          </x14:cfRule>
          <xm:sqref>R102</xm:sqref>
        </x14:conditionalFormatting>
        <x14:conditionalFormatting xmlns:xm="http://schemas.microsoft.com/office/excel/2006/main">
          <x14:cfRule type="expression" priority="386" id="{E0E7DA9F-CE6E-4ACA-8CD6-98BC4969826D}">
            <xm:f>O125&gt;K125</xm:f>
            <x14:dxf>
              <font>
                <color rgb="FF006100"/>
              </font>
              <fill>
                <patternFill>
                  <bgColor rgb="FFC6EFCE"/>
                </patternFill>
              </fill>
            </x14:dxf>
          </x14:cfRule>
          <x14:cfRule type="expression" priority="387" id="{DF503C17-9BAA-4467-B0FC-73D5D097BAC6}">
            <xm:f>O125&lt;K125</xm:f>
            <x14:dxf>
              <font>
                <color rgb="FF9C0006"/>
              </font>
              <fill>
                <patternFill>
                  <bgColor rgb="FFFFC7CE"/>
                </patternFill>
              </fill>
            </x14:dxf>
          </x14:cfRule>
          <xm:sqref>N125</xm:sqref>
        </x14:conditionalFormatting>
        <x14:conditionalFormatting xmlns:xm="http://schemas.microsoft.com/office/excel/2006/main">
          <x14:cfRule type="expression" priority="388" id="{62B91D38-D2D0-4700-A336-F5BC50258651}">
            <xm:f>O126&gt;K126</xm:f>
            <x14:dxf>
              <font>
                <color rgb="FF006100"/>
              </font>
              <fill>
                <patternFill>
                  <bgColor rgb="FFC6EFCE"/>
                </patternFill>
              </fill>
            </x14:dxf>
          </x14:cfRule>
          <x14:cfRule type="expression" priority="389" id="{9045B740-FF23-4E81-A3F9-4DA05D402A59}">
            <xm:f>O126&lt;K126</xm:f>
            <x14:dxf>
              <font>
                <color rgb="FF9C0006"/>
              </font>
              <fill>
                <patternFill>
                  <bgColor rgb="FFFFC7CE"/>
                </patternFill>
              </fill>
            </x14:dxf>
          </x14:cfRule>
          <xm:sqref>N126</xm:sqref>
        </x14:conditionalFormatting>
        <x14:conditionalFormatting xmlns:xm="http://schemas.microsoft.com/office/excel/2006/main">
          <x14:cfRule type="expression" priority="390" id="{7354B624-B442-44E2-BDFD-5C76DAD31345}">
            <xm:f>O124&gt;K124</xm:f>
            <x14:dxf>
              <font>
                <color rgb="FF006100"/>
              </font>
              <fill>
                <patternFill>
                  <bgColor rgb="FFC6EFCE"/>
                </patternFill>
              </fill>
            </x14:dxf>
          </x14:cfRule>
          <x14:cfRule type="expression" priority="391" id="{4FC5C58D-FBCE-4EEB-AF4D-63274E55DFBB}">
            <xm:f>O124&lt;K124</xm:f>
            <x14:dxf>
              <font>
                <color rgb="FF9C0006"/>
              </font>
              <fill>
                <patternFill>
                  <bgColor rgb="FFFFC7CE"/>
                </patternFill>
              </fill>
            </x14:dxf>
          </x14:cfRule>
          <xm:sqref>N124</xm:sqref>
        </x14:conditionalFormatting>
        <x14:conditionalFormatting xmlns:xm="http://schemas.microsoft.com/office/excel/2006/main">
          <x14:cfRule type="expression" priority="392" id="{D010A932-3CBD-4DB7-AFE9-79EF7470BE6E}">
            <xm:f>O121&gt;K121</xm:f>
            <x14:dxf>
              <font>
                <color rgb="FF006100"/>
              </font>
              <fill>
                <patternFill>
                  <bgColor rgb="FFC6EFCE"/>
                </patternFill>
              </fill>
            </x14:dxf>
          </x14:cfRule>
          <x14:cfRule type="expression" priority="393" id="{821CC6E5-3D86-4D20-9EDA-00A86974594E}">
            <xm:f>O121&lt;K121</xm:f>
            <x14:dxf>
              <font>
                <color rgb="FF9C0006"/>
              </font>
              <fill>
                <patternFill>
                  <bgColor rgb="FFFFC7CE"/>
                </patternFill>
              </fill>
            </x14:dxf>
          </x14:cfRule>
          <xm:sqref>N121</xm:sqref>
        </x14:conditionalFormatting>
        <x14:conditionalFormatting xmlns:xm="http://schemas.microsoft.com/office/excel/2006/main">
          <x14:cfRule type="expression" priority="394" id="{B7EAC648-7B1F-4EC6-A9C6-F8FEBB186F32}">
            <xm:f>O122&gt;K122</xm:f>
            <x14:dxf>
              <font>
                <color rgb="FF006100"/>
              </font>
              <fill>
                <patternFill>
                  <bgColor rgb="FFC6EFCE"/>
                </patternFill>
              </fill>
            </x14:dxf>
          </x14:cfRule>
          <x14:cfRule type="expression" priority="395" id="{2DE49DED-EE83-437B-A881-B5FB75D240E4}">
            <xm:f>O122&lt;K122</xm:f>
            <x14:dxf>
              <font>
                <color rgb="FF9C0006"/>
              </font>
              <fill>
                <patternFill>
                  <bgColor rgb="FFFFC7CE"/>
                </patternFill>
              </fill>
            </x14:dxf>
          </x14:cfRule>
          <xm:sqref>N122</xm:sqref>
        </x14:conditionalFormatting>
        <x14:conditionalFormatting xmlns:xm="http://schemas.microsoft.com/office/excel/2006/main">
          <x14:cfRule type="expression" priority="396" id="{DE2B94AE-3F6A-4024-A1D8-111557122857}">
            <xm:f>O120&gt;K120</xm:f>
            <x14:dxf>
              <font>
                <color rgb="FF006100"/>
              </font>
              <fill>
                <patternFill>
                  <bgColor rgb="FFC6EFCE"/>
                </patternFill>
              </fill>
            </x14:dxf>
          </x14:cfRule>
          <x14:cfRule type="expression" priority="397" id="{4B19C564-4F9A-4260-8250-9B17665BDD90}">
            <xm:f>O120&lt;K120</xm:f>
            <x14:dxf>
              <font>
                <color rgb="FF9C0006"/>
              </font>
              <fill>
                <patternFill>
                  <bgColor rgb="FFFFC7CE"/>
                </patternFill>
              </fill>
            </x14:dxf>
          </x14:cfRule>
          <xm:sqref>N120</xm:sqref>
        </x14:conditionalFormatting>
        <x14:conditionalFormatting xmlns:xm="http://schemas.microsoft.com/office/excel/2006/main">
          <x14:cfRule type="expression" priority="398" id="{6D3989CA-78DB-4C96-893D-8080A669426B}">
            <xm:f>O116&gt;K116</xm:f>
            <x14:dxf>
              <font>
                <color rgb="FF006100"/>
              </font>
              <fill>
                <patternFill>
                  <bgColor rgb="FFC6EFCE"/>
                </patternFill>
              </fill>
            </x14:dxf>
          </x14:cfRule>
          <x14:cfRule type="expression" priority="399" id="{2F3EA3C4-F5B0-40AE-AB3F-EDA7E02D3CFF}">
            <xm:f>O116&lt;K116</xm:f>
            <x14:dxf>
              <font>
                <color rgb="FF9C0006"/>
              </font>
              <fill>
                <patternFill>
                  <bgColor rgb="FFFFC7CE"/>
                </patternFill>
              </fill>
            </x14:dxf>
          </x14:cfRule>
          <xm:sqref>N116</xm:sqref>
        </x14:conditionalFormatting>
        <x14:conditionalFormatting xmlns:xm="http://schemas.microsoft.com/office/excel/2006/main">
          <x14:cfRule type="expression" priority="400" id="{983F463C-A218-4580-B8D7-CA35145766E3}">
            <xm:f>O117&gt;K117</xm:f>
            <x14:dxf>
              <font>
                <color rgb="FF006100"/>
              </font>
              <fill>
                <patternFill>
                  <bgColor rgb="FFC6EFCE"/>
                </patternFill>
              </fill>
            </x14:dxf>
          </x14:cfRule>
          <x14:cfRule type="expression" priority="401" id="{2F89129A-F17B-4216-873E-9839E9B96EBA}">
            <xm:f>O117&lt;K117</xm:f>
            <x14:dxf>
              <font>
                <color rgb="FF9C0006"/>
              </font>
              <fill>
                <patternFill>
                  <bgColor rgb="FFFFC7CE"/>
                </patternFill>
              </fill>
            </x14:dxf>
          </x14:cfRule>
          <xm:sqref>N117</xm:sqref>
        </x14:conditionalFormatting>
        <x14:conditionalFormatting xmlns:xm="http://schemas.microsoft.com/office/excel/2006/main">
          <x14:cfRule type="expression" priority="402" id="{878A8F55-A781-4732-93C5-2BB08096102D}">
            <xm:f>O115&gt;K115</xm:f>
            <x14:dxf>
              <font>
                <color rgb="FF006100"/>
              </font>
              <fill>
                <patternFill>
                  <bgColor rgb="FFC6EFCE"/>
                </patternFill>
              </fill>
            </x14:dxf>
          </x14:cfRule>
          <x14:cfRule type="expression" priority="403" id="{BB2DFDD3-103F-41CA-A1CB-815B30FD2D30}">
            <xm:f>O115&lt;K115</xm:f>
            <x14:dxf>
              <font>
                <color rgb="FF9C0006"/>
              </font>
              <fill>
                <patternFill>
                  <bgColor rgb="FFFFC7CE"/>
                </patternFill>
              </fill>
            </x14:dxf>
          </x14:cfRule>
          <xm:sqref>N115</xm:sqref>
        </x14:conditionalFormatting>
        <x14:conditionalFormatting xmlns:xm="http://schemas.microsoft.com/office/excel/2006/main">
          <x14:cfRule type="expression" priority="404" id="{C1DEE2D0-00CD-4510-AD42-8932802AFA9A}">
            <xm:f>O112&gt;K112</xm:f>
            <x14:dxf>
              <font>
                <color rgb="FF006100"/>
              </font>
              <fill>
                <patternFill>
                  <bgColor rgb="FFC6EFCE"/>
                </patternFill>
              </fill>
            </x14:dxf>
          </x14:cfRule>
          <x14:cfRule type="expression" priority="405" id="{DB64D0C9-7C81-47B6-BB84-9476CACD1176}">
            <xm:f>O112&lt;K112</xm:f>
            <x14:dxf>
              <font>
                <color rgb="FF9C0006"/>
              </font>
              <fill>
                <patternFill>
                  <bgColor rgb="FFFFC7CE"/>
                </patternFill>
              </fill>
            </x14:dxf>
          </x14:cfRule>
          <xm:sqref>N112</xm:sqref>
        </x14:conditionalFormatting>
        <x14:conditionalFormatting xmlns:xm="http://schemas.microsoft.com/office/excel/2006/main">
          <x14:cfRule type="expression" priority="406" id="{5584A072-DE50-4220-9BA6-53B015DE62D9}">
            <xm:f>O113&gt;K113</xm:f>
            <x14:dxf>
              <font>
                <color rgb="FF006100"/>
              </font>
              <fill>
                <patternFill>
                  <bgColor rgb="FFC6EFCE"/>
                </patternFill>
              </fill>
            </x14:dxf>
          </x14:cfRule>
          <x14:cfRule type="expression" priority="407" id="{E0433CF9-B2A0-4848-965E-CECA6D8941CB}">
            <xm:f>O113&lt;K113</xm:f>
            <x14:dxf>
              <font>
                <color rgb="FF9C0006"/>
              </font>
              <fill>
                <patternFill>
                  <bgColor rgb="FFFFC7CE"/>
                </patternFill>
              </fill>
            </x14:dxf>
          </x14:cfRule>
          <xm:sqref>N113</xm:sqref>
        </x14:conditionalFormatting>
        <x14:conditionalFormatting xmlns:xm="http://schemas.microsoft.com/office/excel/2006/main">
          <x14:cfRule type="expression" priority="408" id="{B0B7AF39-FA23-4265-9DA3-873F10D19120}">
            <xm:f>O111&gt;K111</xm:f>
            <x14:dxf>
              <font>
                <color rgb="FF006100"/>
              </font>
              <fill>
                <patternFill>
                  <bgColor rgb="FFC6EFCE"/>
                </patternFill>
              </fill>
            </x14:dxf>
          </x14:cfRule>
          <x14:cfRule type="expression" priority="409" id="{65D19B76-66E5-49BA-A055-E41CE074B5DD}">
            <xm:f>O111&lt;K111</xm:f>
            <x14:dxf>
              <font>
                <color rgb="FF9C0006"/>
              </font>
              <fill>
                <patternFill>
                  <bgColor rgb="FFFFC7CE"/>
                </patternFill>
              </fill>
            </x14:dxf>
          </x14:cfRule>
          <xm:sqref>N111</xm:sqref>
        </x14:conditionalFormatting>
        <x14:conditionalFormatting xmlns:xm="http://schemas.microsoft.com/office/excel/2006/main">
          <x14:cfRule type="expression" priority="410" id="{27592DAB-F342-46FA-91C8-BE2C15FDC211}">
            <xm:f>O107&gt;K107</xm:f>
            <x14:dxf>
              <font>
                <color rgb="FF006100"/>
              </font>
              <fill>
                <patternFill>
                  <bgColor rgb="FFC6EFCE"/>
                </patternFill>
              </fill>
            </x14:dxf>
          </x14:cfRule>
          <x14:cfRule type="expression" priority="411" id="{3B73A057-9F15-4FBF-BA38-3D3EA959A2F0}">
            <xm:f>O107&lt;K107</xm:f>
            <x14:dxf>
              <font>
                <color rgb="FF9C0006"/>
              </font>
              <fill>
                <patternFill>
                  <bgColor rgb="FFFFC7CE"/>
                </patternFill>
              </fill>
            </x14:dxf>
          </x14:cfRule>
          <xm:sqref>N107</xm:sqref>
        </x14:conditionalFormatting>
        <x14:conditionalFormatting xmlns:xm="http://schemas.microsoft.com/office/excel/2006/main">
          <x14:cfRule type="expression" priority="412" id="{2DCB3680-27EC-4A1F-987C-B090771855DF}">
            <xm:f>O108&gt;K108</xm:f>
            <x14:dxf>
              <font>
                <color rgb="FF006100"/>
              </font>
              <fill>
                <patternFill>
                  <bgColor rgb="FFC6EFCE"/>
                </patternFill>
              </fill>
            </x14:dxf>
          </x14:cfRule>
          <x14:cfRule type="expression" priority="413" id="{A0DE82AB-36DF-4612-8E8F-C5E349E3FC92}">
            <xm:f>O108&lt;K108</xm:f>
            <x14:dxf>
              <font>
                <color rgb="FF9C0006"/>
              </font>
              <fill>
                <patternFill>
                  <bgColor rgb="FFFFC7CE"/>
                </patternFill>
              </fill>
            </x14:dxf>
          </x14:cfRule>
          <xm:sqref>N108</xm:sqref>
        </x14:conditionalFormatting>
        <x14:conditionalFormatting xmlns:xm="http://schemas.microsoft.com/office/excel/2006/main">
          <x14:cfRule type="expression" priority="414" id="{BDDC609F-BFAB-471E-8664-E346F0B074D6}">
            <xm:f>O106&gt;K106</xm:f>
            <x14:dxf>
              <font>
                <color rgb="FF006100"/>
              </font>
              <fill>
                <patternFill>
                  <bgColor rgb="FFC6EFCE"/>
                </patternFill>
              </fill>
            </x14:dxf>
          </x14:cfRule>
          <x14:cfRule type="expression" priority="415" id="{72D13220-2053-46A1-ABD0-B0B6EBA474A9}">
            <xm:f>O106&lt;K106</xm:f>
            <x14:dxf>
              <font>
                <color rgb="FF9C0006"/>
              </font>
              <fill>
                <patternFill>
                  <bgColor rgb="FFFFC7CE"/>
                </patternFill>
              </fill>
            </x14:dxf>
          </x14:cfRule>
          <xm:sqref>N106</xm:sqref>
        </x14:conditionalFormatting>
        <x14:conditionalFormatting xmlns:xm="http://schemas.microsoft.com/office/excel/2006/main">
          <x14:cfRule type="expression" priority="416" id="{4F70C920-276F-442B-8480-EDC3B88DD64F}">
            <xm:f>O103&gt;K103</xm:f>
            <x14:dxf>
              <font>
                <color rgb="FF006100"/>
              </font>
              <fill>
                <patternFill>
                  <bgColor rgb="FFC6EFCE"/>
                </patternFill>
              </fill>
            </x14:dxf>
          </x14:cfRule>
          <x14:cfRule type="expression" priority="417" id="{00EF5CE3-8873-4823-A222-2C7070E725B7}">
            <xm:f>O103&lt;K103</xm:f>
            <x14:dxf>
              <font>
                <color rgb="FF9C0006"/>
              </font>
              <fill>
                <patternFill>
                  <bgColor rgb="FFFFC7CE"/>
                </patternFill>
              </fill>
            </x14:dxf>
          </x14:cfRule>
          <xm:sqref>N103</xm:sqref>
        </x14:conditionalFormatting>
        <x14:conditionalFormatting xmlns:xm="http://schemas.microsoft.com/office/excel/2006/main">
          <x14:cfRule type="expression" priority="418" id="{4BFF6CA9-605C-4D2D-8B70-86E9AC2CC174}">
            <xm:f>O104&gt;K104</xm:f>
            <x14:dxf>
              <font>
                <color rgb="FF006100"/>
              </font>
              <fill>
                <patternFill>
                  <bgColor rgb="FFC6EFCE"/>
                </patternFill>
              </fill>
            </x14:dxf>
          </x14:cfRule>
          <x14:cfRule type="expression" priority="419" id="{E5924044-A0F7-4CF9-AC2D-F7D5F0A930D7}">
            <xm:f>O104&lt;K104</xm:f>
            <x14:dxf>
              <font>
                <color rgb="FF9C0006"/>
              </font>
              <fill>
                <patternFill>
                  <bgColor rgb="FFFFC7CE"/>
                </patternFill>
              </fill>
            </x14:dxf>
          </x14:cfRule>
          <xm:sqref>N104</xm:sqref>
        </x14:conditionalFormatting>
        <x14:conditionalFormatting xmlns:xm="http://schemas.microsoft.com/office/excel/2006/main">
          <x14:cfRule type="expression" priority="420" id="{C227BA65-4DB9-4071-BDCF-427C6EDE8522}">
            <xm:f>O102&gt;K102</xm:f>
            <x14:dxf>
              <font>
                <color rgb="FF006100"/>
              </font>
              <fill>
                <patternFill>
                  <bgColor rgb="FFC6EFCE"/>
                </patternFill>
              </fill>
            </x14:dxf>
          </x14:cfRule>
          <x14:cfRule type="expression" priority="421" id="{A3E0B33A-4F2D-476F-9CFE-C73775C1A2BF}">
            <xm:f>O102&lt;K102</xm:f>
            <x14:dxf>
              <font>
                <color rgb="FF9C0006"/>
              </font>
              <fill>
                <patternFill>
                  <bgColor rgb="FFFFC7CE"/>
                </patternFill>
              </fill>
            </x14:dxf>
          </x14:cfRule>
          <xm:sqref>N102</xm:sqref>
        </x14:conditionalFormatting>
        <x14:conditionalFormatting xmlns:xm="http://schemas.microsoft.com/office/excel/2006/main">
          <x14:cfRule type="expression" priority="422" id="{C7CDD07A-DEB4-4DA6-82E1-3E6EB08D6F9D}">
            <xm:f>W152&gt;S152</xm:f>
            <x14:dxf>
              <font>
                <color rgb="FF006100"/>
              </font>
              <fill>
                <patternFill>
                  <bgColor rgb="FFC6EFCE"/>
                </patternFill>
              </fill>
            </x14:dxf>
          </x14:cfRule>
          <x14:cfRule type="expression" priority="423" id="{30E05057-2132-4D55-855E-DDD6206786A1}">
            <xm:f>W152&lt;S152</xm:f>
            <x14:dxf>
              <font>
                <color rgb="FF9C0006"/>
              </font>
              <fill>
                <patternFill>
                  <bgColor rgb="FFFFC7CE"/>
                </patternFill>
              </fill>
            </x14:dxf>
          </x14:cfRule>
          <xm:sqref>V152:V154</xm:sqref>
        </x14:conditionalFormatting>
        <x14:conditionalFormatting xmlns:xm="http://schemas.microsoft.com/office/excel/2006/main">
          <x14:cfRule type="expression" priority="424" id="{CBB0FA70-6052-4BB7-BBC2-AE20B8E230DD}">
            <xm:f>W149&gt;S149</xm:f>
            <x14:dxf>
              <font>
                <color rgb="FF006100"/>
              </font>
              <fill>
                <patternFill>
                  <bgColor rgb="FFC6EFCE"/>
                </patternFill>
              </fill>
            </x14:dxf>
          </x14:cfRule>
          <x14:cfRule type="expression" priority="425" id="{105D606E-D06C-42C0-AA73-74EF5088A9DA}">
            <xm:f>W149&lt;S149</xm:f>
            <x14:dxf>
              <font>
                <color rgb="FF9C0006"/>
              </font>
              <fill>
                <patternFill>
                  <bgColor rgb="FFFFC7CE"/>
                </patternFill>
              </fill>
            </x14:dxf>
          </x14:cfRule>
          <xm:sqref>V149</xm:sqref>
        </x14:conditionalFormatting>
        <x14:conditionalFormatting xmlns:xm="http://schemas.microsoft.com/office/excel/2006/main">
          <x14:cfRule type="expression" priority="426" id="{7295C51E-9147-46DE-B58E-C564B14D834D}">
            <xm:f>W150&gt;S150</xm:f>
            <x14:dxf>
              <font>
                <color rgb="FF006100"/>
              </font>
              <fill>
                <patternFill>
                  <bgColor rgb="FFC6EFCE"/>
                </patternFill>
              </fill>
            </x14:dxf>
          </x14:cfRule>
          <x14:cfRule type="expression" priority="427" id="{1EA310EC-875C-41D1-9A53-605900D05458}">
            <xm:f>W150&lt;S150</xm:f>
            <x14:dxf>
              <font>
                <color rgb="FF9C0006"/>
              </font>
              <fill>
                <patternFill>
                  <bgColor rgb="FFFFC7CE"/>
                </patternFill>
              </fill>
            </x14:dxf>
          </x14:cfRule>
          <xm:sqref>V150</xm:sqref>
        </x14:conditionalFormatting>
        <x14:conditionalFormatting xmlns:xm="http://schemas.microsoft.com/office/excel/2006/main">
          <x14:cfRule type="expression" priority="428" id="{3A2C5CC4-3340-4722-B44B-4DEDF47F9A20}">
            <xm:f>W148&gt;S148</xm:f>
            <x14:dxf>
              <font>
                <color rgb="FF006100"/>
              </font>
              <fill>
                <patternFill>
                  <bgColor rgb="FFC6EFCE"/>
                </patternFill>
              </fill>
            </x14:dxf>
          </x14:cfRule>
          <x14:cfRule type="expression" priority="429" id="{4241A4B1-382E-41B9-9998-74E4CBEC76A7}">
            <xm:f>W148&lt;S148</xm:f>
            <x14:dxf>
              <font>
                <color rgb="FF9C0006"/>
              </font>
              <fill>
                <patternFill>
                  <bgColor rgb="FFFFC7CE"/>
                </patternFill>
              </fill>
            </x14:dxf>
          </x14:cfRule>
          <xm:sqref>V148</xm:sqref>
        </x14:conditionalFormatting>
        <x14:conditionalFormatting xmlns:xm="http://schemas.microsoft.com/office/excel/2006/main">
          <x14:cfRule type="expression" priority="430" id="{F4709C8D-D7A0-404E-B540-29E2579A00DD}">
            <xm:f>W144&gt;S144</xm:f>
            <x14:dxf>
              <font>
                <color rgb="FF006100"/>
              </font>
              <fill>
                <patternFill>
                  <bgColor rgb="FFC6EFCE"/>
                </patternFill>
              </fill>
            </x14:dxf>
          </x14:cfRule>
          <x14:cfRule type="expression" priority="431" id="{B2D53BED-2EB0-481C-8B93-E7A4DEC27A22}">
            <xm:f>W144&lt;S144</xm:f>
            <x14:dxf>
              <font>
                <color rgb="FF9C0006"/>
              </font>
              <fill>
                <patternFill>
                  <bgColor rgb="FFFFC7CE"/>
                </patternFill>
              </fill>
            </x14:dxf>
          </x14:cfRule>
          <xm:sqref>V144</xm:sqref>
        </x14:conditionalFormatting>
        <x14:conditionalFormatting xmlns:xm="http://schemas.microsoft.com/office/excel/2006/main">
          <x14:cfRule type="expression" priority="432" id="{406881DA-139C-4A76-9B1F-80D56059E53D}">
            <xm:f>W145&gt;S145</xm:f>
            <x14:dxf>
              <font>
                <color rgb="FF006100"/>
              </font>
              <fill>
                <patternFill>
                  <bgColor rgb="FFC6EFCE"/>
                </patternFill>
              </fill>
            </x14:dxf>
          </x14:cfRule>
          <x14:cfRule type="expression" priority="433" id="{DEC095C0-6B9E-49A4-A65C-912B2F60CF67}">
            <xm:f>W145&lt;S145</xm:f>
            <x14:dxf>
              <font>
                <color rgb="FF9C0006"/>
              </font>
              <fill>
                <patternFill>
                  <bgColor rgb="FFFFC7CE"/>
                </patternFill>
              </fill>
            </x14:dxf>
          </x14:cfRule>
          <xm:sqref>V145</xm:sqref>
        </x14:conditionalFormatting>
        <x14:conditionalFormatting xmlns:xm="http://schemas.microsoft.com/office/excel/2006/main">
          <x14:cfRule type="expression" priority="434" id="{36EF8796-F5CC-4FCF-AA60-CA841F641718}">
            <xm:f>W143&gt;S143</xm:f>
            <x14:dxf>
              <font>
                <color rgb="FF006100"/>
              </font>
              <fill>
                <patternFill>
                  <bgColor rgb="FFC6EFCE"/>
                </patternFill>
              </fill>
            </x14:dxf>
          </x14:cfRule>
          <x14:cfRule type="expression" priority="435" id="{962E8ED6-1F26-422A-80A6-A0C5175FE082}">
            <xm:f>W143&lt;S143</xm:f>
            <x14:dxf>
              <font>
                <color rgb="FF9C0006"/>
              </font>
              <fill>
                <patternFill>
                  <bgColor rgb="FFFFC7CE"/>
                </patternFill>
              </fill>
            </x14:dxf>
          </x14:cfRule>
          <xm:sqref>V143</xm:sqref>
        </x14:conditionalFormatting>
        <x14:conditionalFormatting xmlns:xm="http://schemas.microsoft.com/office/excel/2006/main">
          <x14:cfRule type="expression" priority="436" id="{2D6767F6-32AD-4B69-B0A1-F3F0601AE150}">
            <xm:f>W140&gt;S140</xm:f>
            <x14:dxf>
              <font>
                <color rgb="FF006100"/>
              </font>
              <fill>
                <patternFill>
                  <bgColor rgb="FFC6EFCE"/>
                </patternFill>
              </fill>
            </x14:dxf>
          </x14:cfRule>
          <x14:cfRule type="expression" priority="437" id="{4CF756E6-725F-4042-A624-1F93F7BEDB84}">
            <xm:f>W140&lt;S140</xm:f>
            <x14:dxf>
              <font>
                <color rgb="FF9C0006"/>
              </font>
              <fill>
                <patternFill>
                  <bgColor rgb="FFFFC7CE"/>
                </patternFill>
              </fill>
            </x14:dxf>
          </x14:cfRule>
          <xm:sqref>V140</xm:sqref>
        </x14:conditionalFormatting>
        <x14:conditionalFormatting xmlns:xm="http://schemas.microsoft.com/office/excel/2006/main">
          <x14:cfRule type="expression" priority="438" id="{49AA3030-1E11-41EE-9CD4-121EDD9CF397}">
            <xm:f>W141&gt;S141</xm:f>
            <x14:dxf>
              <font>
                <color rgb="FF006100"/>
              </font>
              <fill>
                <patternFill>
                  <bgColor rgb="FFC6EFCE"/>
                </patternFill>
              </fill>
            </x14:dxf>
          </x14:cfRule>
          <x14:cfRule type="expression" priority="439" id="{85CBBD58-32B7-4C93-9FD5-EA5A438FB47E}">
            <xm:f>W141&lt;S141</xm:f>
            <x14:dxf>
              <font>
                <color rgb="FF9C0006"/>
              </font>
              <fill>
                <patternFill>
                  <bgColor rgb="FFFFC7CE"/>
                </patternFill>
              </fill>
            </x14:dxf>
          </x14:cfRule>
          <xm:sqref>V141</xm:sqref>
        </x14:conditionalFormatting>
        <x14:conditionalFormatting xmlns:xm="http://schemas.microsoft.com/office/excel/2006/main">
          <x14:cfRule type="expression" priority="440" id="{F774458C-3DA3-4444-9E9F-D6F0DDD07BE6}">
            <xm:f>W139&gt;S139</xm:f>
            <x14:dxf>
              <font>
                <color rgb="FF006100"/>
              </font>
              <fill>
                <patternFill>
                  <bgColor rgb="FFC6EFCE"/>
                </patternFill>
              </fill>
            </x14:dxf>
          </x14:cfRule>
          <x14:cfRule type="expression" priority="441" id="{7F4DD7FD-A057-46AF-A2A6-B9303296E172}">
            <xm:f>W139&lt;S139</xm:f>
            <x14:dxf>
              <font>
                <color rgb="FF9C0006"/>
              </font>
              <fill>
                <patternFill>
                  <bgColor rgb="FFFFC7CE"/>
                </patternFill>
              </fill>
            </x14:dxf>
          </x14:cfRule>
          <xm:sqref>V139</xm:sqref>
        </x14:conditionalFormatting>
        <x14:conditionalFormatting xmlns:xm="http://schemas.microsoft.com/office/excel/2006/main">
          <x14:cfRule type="expression" priority="442" id="{C0ABE027-6D85-4FD4-84D7-F81857866993}">
            <xm:f>W135&gt;S135</xm:f>
            <x14:dxf>
              <font>
                <color rgb="FF006100"/>
              </font>
              <fill>
                <patternFill>
                  <bgColor rgb="FFC6EFCE"/>
                </patternFill>
              </fill>
            </x14:dxf>
          </x14:cfRule>
          <x14:cfRule type="expression" priority="443" id="{268D32C6-103F-4934-B93E-4C58B121DC10}">
            <xm:f>W135&lt;S135</xm:f>
            <x14:dxf>
              <font>
                <color rgb="FF9C0006"/>
              </font>
              <fill>
                <patternFill>
                  <bgColor rgb="FFFFC7CE"/>
                </patternFill>
              </fill>
            </x14:dxf>
          </x14:cfRule>
          <xm:sqref>V135</xm:sqref>
        </x14:conditionalFormatting>
        <x14:conditionalFormatting xmlns:xm="http://schemas.microsoft.com/office/excel/2006/main">
          <x14:cfRule type="expression" priority="444" id="{B7FDE092-FB30-4921-A6D1-BF3E23794A9C}">
            <xm:f>W136&gt;S136</xm:f>
            <x14:dxf>
              <font>
                <color rgb="FF006100"/>
              </font>
              <fill>
                <patternFill>
                  <bgColor rgb="FFC6EFCE"/>
                </patternFill>
              </fill>
            </x14:dxf>
          </x14:cfRule>
          <x14:cfRule type="expression" priority="445" id="{C591B949-8DFF-4FA3-B537-4E6B236FB273}">
            <xm:f>W136&lt;S136</xm:f>
            <x14:dxf>
              <font>
                <color rgb="FF9C0006"/>
              </font>
              <fill>
                <patternFill>
                  <bgColor rgb="FFFFC7CE"/>
                </patternFill>
              </fill>
            </x14:dxf>
          </x14:cfRule>
          <xm:sqref>V136</xm:sqref>
        </x14:conditionalFormatting>
        <x14:conditionalFormatting xmlns:xm="http://schemas.microsoft.com/office/excel/2006/main">
          <x14:cfRule type="expression" priority="446" id="{27701829-DEF9-42C2-9422-5932B98C4387}">
            <xm:f>W134&gt;S134</xm:f>
            <x14:dxf>
              <font>
                <color rgb="FF006100"/>
              </font>
              <fill>
                <patternFill>
                  <bgColor rgb="FFC6EFCE"/>
                </patternFill>
              </fill>
            </x14:dxf>
          </x14:cfRule>
          <x14:cfRule type="expression" priority="447" id="{C1A3F9A2-8480-4CA3-AA83-715711D2B43D}">
            <xm:f>W134&lt;S134</xm:f>
            <x14:dxf>
              <font>
                <color rgb="FF9C0006"/>
              </font>
              <fill>
                <patternFill>
                  <bgColor rgb="FFFFC7CE"/>
                </patternFill>
              </fill>
            </x14:dxf>
          </x14:cfRule>
          <xm:sqref>V134</xm:sqref>
        </x14:conditionalFormatting>
        <x14:conditionalFormatting xmlns:xm="http://schemas.microsoft.com/office/excel/2006/main">
          <x14:cfRule type="expression" priority="448" id="{79D0C646-884A-4C3B-86E0-D338BA607025}">
            <xm:f>W131&gt;S131</xm:f>
            <x14:dxf>
              <font>
                <color rgb="FF006100"/>
              </font>
              <fill>
                <patternFill>
                  <bgColor rgb="FFC6EFCE"/>
                </patternFill>
              </fill>
            </x14:dxf>
          </x14:cfRule>
          <x14:cfRule type="expression" priority="449" id="{AE44AF47-F5C1-4898-8064-4710C6292E58}">
            <xm:f>W131&lt;S131</xm:f>
            <x14:dxf>
              <font>
                <color rgb="FF9C0006"/>
              </font>
              <fill>
                <patternFill>
                  <bgColor rgb="FFFFC7CE"/>
                </patternFill>
              </fill>
            </x14:dxf>
          </x14:cfRule>
          <xm:sqref>V131</xm:sqref>
        </x14:conditionalFormatting>
        <x14:conditionalFormatting xmlns:xm="http://schemas.microsoft.com/office/excel/2006/main">
          <x14:cfRule type="expression" priority="450" id="{ADDD50A2-9E27-472C-B891-5AF5E3B52030}">
            <xm:f>W132&gt;S132</xm:f>
            <x14:dxf>
              <font>
                <color rgb="FF006100"/>
              </font>
              <fill>
                <patternFill>
                  <bgColor rgb="FFC6EFCE"/>
                </patternFill>
              </fill>
            </x14:dxf>
          </x14:cfRule>
          <x14:cfRule type="expression" priority="451" id="{E65E7F96-E022-4F58-9814-9FBAD05D3858}">
            <xm:f>W132&lt;S132</xm:f>
            <x14:dxf>
              <font>
                <color rgb="FF9C0006"/>
              </font>
              <fill>
                <patternFill>
                  <bgColor rgb="FFFFC7CE"/>
                </patternFill>
              </fill>
            </x14:dxf>
          </x14:cfRule>
          <xm:sqref>V132</xm:sqref>
        </x14:conditionalFormatting>
        <x14:conditionalFormatting xmlns:xm="http://schemas.microsoft.com/office/excel/2006/main">
          <x14:cfRule type="expression" priority="452" id="{891E2CA1-5347-49D8-82B2-BA2DB7631831}">
            <xm:f>W130&gt;S130</xm:f>
            <x14:dxf>
              <font>
                <color rgb="FF006100"/>
              </font>
              <fill>
                <patternFill>
                  <bgColor rgb="FFC6EFCE"/>
                </patternFill>
              </fill>
            </x14:dxf>
          </x14:cfRule>
          <x14:cfRule type="expression" priority="453" id="{FECDCC3E-F569-46C5-9C95-155F1C5D99EF}">
            <xm:f>W130&lt;S130</xm:f>
            <x14:dxf>
              <font>
                <color rgb="FF9C0006"/>
              </font>
              <fill>
                <patternFill>
                  <bgColor rgb="FFFFC7CE"/>
                </patternFill>
              </fill>
            </x14:dxf>
          </x14:cfRule>
          <xm:sqref>V130</xm:sqref>
        </x14:conditionalFormatting>
        <x14:conditionalFormatting xmlns:xm="http://schemas.microsoft.com/office/excel/2006/main">
          <x14:cfRule type="expression" priority="454" id="{945D20BE-183A-42A7-B310-8B6EAC9140AA}">
            <xm:f>S152&gt;O152</xm:f>
            <x14:dxf>
              <font>
                <color rgb="FF006100"/>
              </font>
              <fill>
                <patternFill>
                  <bgColor rgb="FFC6EFCE"/>
                </patternFill>
              </fill>
            </x14:dxf>
          </x14:cfRule>
          <x14:cfRule type="expression" priority="455" id="{1ED71190-271C-4F99-88B2-75E633F031B2}">
            <xm:f>S152&lt;O152</xm:f>
            <x14:dxf>
              <font>
                <color rgb="FF9C0006"/>
              </font>
              <fill>
                <patternFill>
                  <bgColor rgb="FFFFC7CE"/>
                </patternFill>
              </fill>
            </x14:dxf>
          </x14:cfRule>
          <xm:sqref>R152</xm:sqref>
        </x14:conditionalFormatting>
        <x14:conditionalFormatting xmlns:xm="http://schemas.microsoft.com/office/excel/2006/main">
          <x14:cfRule type="expression" priority="456" id="{DBB78316-99B0-4972-91A3-BB791459DB3E}">
            <xm:f>S149&gt;O149</xm:f>
            <x14:dxf>
              <font>
                <color rgb="FF006100"/>
              </font>
              <fill>
                <patternFill>
                  <bgColor rgb="FFC6EFCE"/>
                </patternFill>
              </fill>
            </x14:dxf>
          </x14:cfRule>
          <x14:cfRule type="expression" priority="457" id="{B581E746-6FAC-47C2-A94A-21EAF6EC139D}">
            <xm:f>S149&lt;O149</xm:f>
            <x14:dxf>
              <font>
                <color rgb="FF9C0006"/>
              </font>
              <fill>
                <patternFill>
                  <bgColor rgb="FFFFC7CE"/>
                </patternFill>
              </fill>
            </x14:dxf>
          </x14:cfRule>
          <xm:sqref>R149</xm:sqref>
        </x14:conditionalFormatting>
        <x14:conditionalFormatting xmlns:xm="http://schemas.microsoft.com/office/excel/2006/main">
          <x14:cfRule type="expression" priority="458" id="{1777255A-3939-49A0-B921-B9C08428655A}">
            <xm:f>S150&gt;O150</xm:f>
            <x14:dxf>
              <font>
                <color rgb="FF006100"/>
              </font>
              <fill>
                <patternFill>
                  <bgColor rgb="FFC6EFCE"/>
                </patternFill>
              </fill>
            </x14:dxf>
          </x14:cfRule>
          <x14:cfRule type="expression" priority="459" id="{CDB1806A-CA13-4A9F-8ACB-DF4E902C281A}">
            <xm:f>S150&lt;O150</xm:f>
            <x14:dxf>
              <font>
                <color rgb="FF9C0006"/>
              </font>
              <fill>
                <patternFill>
                  <bgColor rgb="FFFFC7CE"/>
                </patternFill>
              </fill>
            </x14:dxf>
          </x14:cfRule>
          <xm:sqref>R150</xm:sqref>
        </x14:conditionalFormatting>
        <x14:conditionalFormatting xmlns:xm="http://schemas.microsoft.com/office/excel/2006/main">
          <x14:cfRule type="expression" priority="460" id="{69364BED-9B4B-4952-99C8-506A47FBE0D0}">
            <xm:f>S148&gt;O148</xm:f>
            <x14:dxf>
              <font>
                <color rgb="FF006100"/>
              </font>
              <fill>
                <patternFill>
                  <bgColor rgb="FFC6EFCE"/>
                </patternFill>
              </fill>
            </x14:dxf>
          </x14:cfRule>
          <x14:cfRule type="expression" priority="461" id="{DD322878-314D-456D-8227-1D8018D02D5C}">
            <xm:f>S148&lt;O148</xm:f>
            <x14:dxf>
              <font>
                <color rgb="FF9C0006"/>
              </font>
              <fill>
                <patternFill>
                  <bgColor rgb="FFFFC7CE"/>
                </patternFill>
              </fill>
            </x14:dxf>
          </x14:cfRule>
          <xm:sqref>R148</xm:sqref>
        </x14:conditionalFormatting>
        <x14:conditionalFormatting xmlns:xm="http://schemas.microsoft.com/office/excel/2006/main">
          <x14:cfRule type="expression" priority="462" id="{21A237B5-1639-4515-85F8-92295A798345}">
            <xm:f>S144&gt;O144</xm:f>
            <x14:dxf>
              <font>
                <color rgb="FF006100"/>
              </font>
              <fill>
                <patternFill>
                  <bgColor rgb="FFC6EFCE"/>
                </patternFill>
              </fill>
            </x14:dxf>
          </x14:cfRule>
          <x14:cfRule type="expression" priority="463" id="{284B7C47-B274-4ACC-9B9B-1429D0CBEC26}">
            <xm:f>S144&lt;O144</xm:f>
            <x14:dxf>
              <font>
                <color rgb="FF9C0006"/>
              </font>
              <fill>
                <patternFill>
                  <bgColor rgb="FFFFC7CE"/>
                </patternFill>
              </fill>
            </x14:dxf>
          </x14:cfRule>
          <xm:sqref>R144</xm:sqref>
        </x14:conditionalFormatting>
        <x14:conditionalFormatting xmlns:xm="http://schemas.microsoft.com/office/excel/2006/main">
          <x14:cfRule type="expression" priority="464" id="{297FA98C-E6F4-48F9-B6D7-C8B747E9D286}">
            <xm:f>S145&gt;O145</xm:f>
            <x14:dxf>
              <font>
                <color rgb="FF006100"/>
              </font>
              <fill>
                <patternFill>
                  <bgColor rgb="FFC6EFCE"/>
                </patternFill>
              </fill>
            </x14:dxf>
          </x14:cfRule>
          <x14:cfRule type="expression" priority="465" id="{2DB092E1-65B8-494D-B69E-BB8A6D8B22B1}">
            <xm:f>S145&lt;O145</xm:f>
            <x14:dxf>
              <font>
                <color rgb="FF9C0006"/>
              </font>
              <fill>
                <patternFill>
                  <bgColor rgb="FFFFC7CE"/>
                </patternFill>
              </fill>
            </x14:dxf>
          </x14:cfRule>
          <xm:sqref>R145</xm:sqref>
        </x14:conditionalFormatting>
        <x14:conditionalFormatting xmlns:xm="http://schemas.microsoft.com/office/excel/2006/main">
          <x14:cfRule type="expression" priority="466" id="{3549D887-D0C7-4CB4-BA32-7253AC39F951}">
            <xm:f>S143&gt;O143</xm:f>
            <x14:dxf>
              <font>
                <color rgb="FF006100"/>
              </font>
              <fill>
                <patternFill>
                  <bgColor rgb="FFC6EFCE"/>
                </patternFill>
              </fill>
            </x14:dxf>
          </x14:cfRule>
          <x14:cfRule type="expression" priority="467" id="{4B5921CF-C8D5-4327-ABD2-DF4F80BD726C}">
            <xm:f>S143&lt;O143</xm:f>
            <x14:dxf>
              <font>
                <color rgb="FF9C0006"/>
              </font>
              <fill>
                <patternFill>
                  <bgColor rgb="FFFFC7CE"/>
                </patternFill>
              </fill>
            </x14:dxf>
          </x14:cfRule>
          <xm:sqref>R143</xm:sqref>
        </x14:conditionalFormatting>
        <x14:conditionalFormatting xmlns:xm="http://schemas.microsoft.com/office/excel/2006/main">
          <x14:cfRule type="expression" priority="468" id="{824BFB17-3026-42F6-A350-3EC57426E235}">
            <xm:f>S140&gt;O140</xm:f>
            <x14:dxf>
              <font>
                <color rgb="FF006100"/>
              </font>
              <fill>
                <patternFill>
                  <bgColor rgb="FFC6EFCE"/>
                </patternFill>
              </fill>
            </x14:dxf>
          </x14:cfRule>
          <x14:cfRule type="expression" priority="469" id="{35A11A68-9AF1-45CB-802F-B149F897B6B7}">
            <xm:f>S140&lt;O140</xm:f>
            <x14:dxf>
              <font>
                <color rgb="FF9C0006"/>
              </font>
              <fill>
                <patternFill>
                  <bgColor rgb="FFFFC7CE"/>
                </patternFill>
              </fill>
            </x14:dxf>
          </x14:cfRule>
          <xm:sqref>R140</xm:sqref>
        </x14:conditionalFormatting>
        <x14:conditionalFormatting xmlns:xm="http://schemas.microsoft.com/office/excel/2006/main">
          <x14:cfRule type="expression" priority="470" id="{22E86443-1FEE-4990-8392-F4F2124F9E8E}">
            <xm:f>S141&gt;O141</xm:f>
            <x14:dxf>
              <font>
                <color rgb="FF006100"/>
              </font>
              <fill>
                <patternFill>
                  <bgColor rgb="FFC6EFCE"/>
                </patternFill>
              </fill>
            </x14:dxf>
          </x14:cfRule>
          <x14:cfRule type="expression" priority="471" id="{24C281BE-A1F0-429C-898B-52AF14A31D81}">
            <xm:f>S141&lt;O141</xm:f>
            <x14:dxf>
              <font>
                <color rgb="FF9C0006"/>
              </font>
              <fill>
                <patternFill>
                  <bgColor rgb="FFFFC7CE"/>
                </patternFill>
              </fill>
            </x14:dxf>
          </x14:cfRule>
          <xm:sqref>R141</xm:sqref>
        </x14:conditionalFormatting>
        <x14:conditionalFormatting xmlns:xm="http://schemas.microsoft.com/office/excel/2006/main">
          <x14:cfRule type="expression" priority="472" id="{14C7A569-6573-449A-9890-57BA662B1B17}">
            <xm:f>S139&gt;O139</xm:f>
            <x14:dxf>
              <font>
                <color rgb="FF006100"/>
              </font>
              <fill>
                <patternFill>
                  <bgColor rgb="FFC6EFCE"/>
                </patternFill>
              </fill>
            </x14:dxf>
          </x14:cfRule>
          <x14:cfRule type="expression" priority="473" id="{BDB0FF9D-A2AA-4CA5-A080-22CDD167CFC8}">
            <xm:f>S139&lt;O139</xm:f>
            <x14:dxf>
              <font>
                <color rgb="FF9C0006"/>
              </font>
              <fill>
                <patternFill>
                  <bgColor rgb="FFFFC7CE"/>
                </patternFill>
              </fill>
            </x14:dxf>
          </x14:cfRule>
          <xm:sqref>R139</xm:sqref>
        </x14:conditionalFormatting>
        <x14:conditionalFormatting xmlns:xm="http://schemas.microsoft.com/office/excel/2006/main">
          <x14:cfRule type="expression" priority="474" id="{C2566162-8816-46D4-A0AA-4BBF9AA961FF}">
            <xm:f>S135&gt;O135</xm:f>
            <x14:dxf>
              <font>
                <color rgb="FF006100"/>
              </font>
              <fill>
                <patternFill>
                  <bgColor rgb="FFC6EFCE"/>
                </patternFill>
              </fill>
            </x14:dxf>
          </x14:cfRule>
          <x14:cfRule type="expression" priority="475" id="{602C74A2-DF9D-4646-862B-2A404EC6A07A}">
            <xm:f>S135&lt;O135</xm:f>
            <x14:dxf>
              <font>
                <color rgb="FF9C0006"/>
              </font>
              <fill>
                <patternFill>
                  <bgColor rgb="FFFFC7CE"/>
                </patternFill>
              </fill>
            </x14:dxf>
          </x14:cfRule>
          <xm:sqref>R135</xm:sqref>
        </x14:conditionalFormatting>
        <x14:conditionalFormatting xmlns:xm="http://schemas.microsoft.com/office/excel/2006/main">
          <x14:cfRule type="expression" priority="476" id="{DF55C657-FC32-43C6-AED9-2DFCF2FBADCD}">
            <xm:f>S136&gt;O136</xm:f>
            <x14:dxf>
              <font>
                <color rgb="FF006100"/>
              </font>
              <fill>
                <patternFill>
                  <bgColor rgb="FFC6EFCE"/>
                </patternFill>
              </fill>
            </x14:dxf>
          </x14:cfRule>
          <x14:cfRule type="expression" priority="477" id="{57F84898-AACA-4EF2-9CC1-1433FB7476A9}">
            <xm:f>S136&lt;O136</xm:f>
            <x14:dxf>
              <font>
                <color rgb="FF9C0006"/>
              </font>
              <fill>
                <patternFill>
                  <bgColor rgb="FFFFC7CE"/>
                </patternFill>
              </fill>
            </x14:dxf>
          </x14:cfRule>
          <xm:sqref>R136</xm:sqref>
        </x14:conditionalFormatting>
        <x14:conditionalFormatting xmlns:xm="http://schemas.microsoft.com/office/excel/2006/main">
          <x14:cfRule type="expression" priority="478" id="{25F0F0C6-41C7-46F2-A6A7-B07CF5707010}">
            <xm:f>S134&gt;O134</xm:f>
            <x14:dxf>
              <font>
                <color rgb="FF006100"/>
              </font>
              <fill>
                <patternFill>
                  <bgColor rgb="FFC6EFCE"/>
                </patternFill>
              </fill>
            </x14:dxf>
          </x14:cfRule>
          <x14:cfRule type="expression" priority="479" id="{A18D4349-47CE-4A63-853F-9DDBEAC2F31E}">
            <xm:f>S134&lt;O134</xm:f>
            <x14:dxf>
              <font>
                <color rgb="FF9C0006"/>
              </font>
              <fill>
                <patternFill>
                  <bgColor rgb="FFFFC7CE"/>
                </patternFill>
              </fill>
            </x14:dxf>
          </x14:cfRule>
          <xm:sqref>R134</xm:sqref>
        </x14:conditionalFormatting>
        <x14:conditionalFormatting xmlns:xm="http://schemas.microsoft.com/office/excel/2006/main">
          <x14:cfRule type="expression" priority="480" id="{ADFE4527-4063-406C-A069-207C9950485E}">
            <xm:f>S131&gt;O131</xm:f>
            <x14:dxf>
              <font>
                <color rgb="FF006100"/>
              </font>
              <fill>
                <patternFill>
                  <bgColor rgb="FFC6EFCE"/>
                </patternFill>
              </fill>
            </x14:dxf>
          </x14:cfRule>
          <x14:cfRule type="expression" priority="481" id="{E6C02944-60A3-4BE9-B2ED-6CFADC608627}">
            <xm:f>S131&lt;O131</xm:f>
            <x14:dxf>
              <font>
                <color rgb="FF9C0006"/>
              </font>
              <fill>
                <patternFill>
                  <bgColor rgb="FFFFC7CE"/>
                </patternFill>
              </fill>
            </x14:dxf>
          </x14:cfRule>
          <xm:sqref>R131</xm:sqref>
        </x14:conditionalFormatting>
        <x14:conditionalFormatting xmlns:xm="http://schemas.microsoft.com/office/excel/2006/main">
          <x14:cfRule type="expression" priority="482" id="{E9CD7254-D720-4290-AB5A-77D020AF872D}">
            <xm:f>S132&gt;O132</xm:f>
            <x14:dxf>
              <font>
                <color rgb="FF006100"/>
              </font>
              <fill>
                <patternFill>
                  <bgColor rgb="FFC6EFCE"/>
                </patternFill>
              </fill>
            </x14:dxf>
          </x14:cfRule>
          <x14:cfRule type="expression" priority="483" id="{80316AD7-C9E0-437F-975B-BB6B4BF9C6FA}">
            <xm:f>S132&lt;O132</xm:f>
            <x14:dxf>
              <font>
                <color rgb="FF9C0006"/>
              </font>
              <fill>
                <patternFill>
                  <bgColor rgb="FFFFC7CE"/>
                </patternFill>
              </fill>
            </x14:dxf>
          </x14:cfRule>
          <xm:sqref>R132</xm:sqref>
        </x14:conditionalFormatting>
        <x14:conditionalFormatting xmlns:xm="http://schemas.microsoft.com/office/excel/2006/main">
          <x14:cfRule type="expression" priority="484" id="{1AC0E51D-8020-4043-AE8A-5C4661901DD3}">
            <xm:f>S130&gt;O130</xm:f>
            <x14:dxf>
              <font>
                <color rgb="FF006100"/>
              </font>
              <fill>
                <patternFill>
                  <bgColor rgb="FFC6EFCE"/>
                </patternFill>
              </fill>
            </x14:dxf>
          </x14:cfRule>
          <x14:cfRule type="expression" priority="485" id="{E4C6E286-54D0-45BD-B9A5-E63D5FC8608C}">
            <xm:f>S130&lt;O130</xm:f>
            <x14:dxf>
              <font>
                <color rgb="FF9C0006"/>
              </font>
              <fill>
                <patternFill>
                  <bgColor rgb="FFFFC7CE"/>
                </patternFill>
              </fill>
            </x14:dxf>
          </x14:cfRule>
          <xm:sqref>R130</xm:sqref>
        </x14:conditionalFormatting>
        <x14:conditionalFormatting xmlns:xm="http://schemas.microsoft.com/office/excel/2006/main">
          <x14:cfRule type="expression" priority="486" id="{8C81D455-2E6D-4FDA-9240-7C8E53247040}">
            <xm:f>S153&gt;O153</xm:f>
            <x14:dxf>
              <font>
                <color rgb="FF006100"/>
              </font>
              <fill>
                <patternFill>
                  <bgColor rgb="FFC6EFCE"/>
                </patternFill>
              </fill>
            </x14:dxf>
          </x14:cfRule>
          <x14:cfRule type="expression" priority="487" id="{34D9D480-D8D4-4975-92D1-99B0A6D98463}">
            <xm:f>S153&lt;O153</xm:f>
            <x14:dxf>
              <font>
                <color rgb="FF9C0006"/>
              </font>
              <fill>
                <patternFill>
                  <bgColor rgb="FFFFC7CE"/>
                </patternFill>
              </fill>
            </x14:dxf>
          </x14:cfRule>
          <xm:sqref>R153:R154</xm:sqref>
        </x14:conditionalFormatting>
        <x14:conditionalFormatting xmlns:xm="http://schemas.microsoft.com/office/excel/2006/main">
          <x14:cfRule type="expression" priority="488" id="{7E4DF555-8082-4E50-9C93-73D819D84F62}">
            <xm:f>O152&gt;K152</xm:f>
            <x14:dxf>
              <font>
                <color rgb="FF006100"/>
              </font>
              <fill>
                <patternFill>
                  <bgColor rgb="FFC6EFCE"/>
                </patternFill>
              </fill>
            </x14:dxf>
          </x14:cfRule>
          <x14:cfRule type="expression" priority="489" id="{73BB4699-A890-4051-82CE-3B3C596DC075}">
            <xm:f>O152&lt;K152</xm:f>
            <x14:dxf>
              <font>
                <color rgb="FF9C0006"/>
              </font>
              <fill>
                <patternFill>
                  <bgColor rgb="FFFFC7CE"/>
                </patternFill>
              </fill>
            </x14:dxf>
          </x14:cfRule>
          <xm:sqref>N152</xm:sqref>
        </x14:conditionalFormatting>
        <x14:conditionalFormatting xmlns:xm="http://schemas.microsoft.com/office/excel/2006/main">
          <x14:cfRule type="expression" priority="490" id="{9B8C229F-6B62-44DA-9767-F5B05848F0E4}">
            <xm:f>O149&gt;K149</xm:f>
            <x14:dxf>
              <font>
                <color rgb="FF006100"/>
              </font>
              <fill>
                <patternFill>
                  <bgColor rgb="FFC6EFCE"/>
                </patternFill>
              </fill>
            </x14:dxf>
          </x14:cfRule>
          <x14:cfRule type="expression" priority="491" id="{5110DB30-B330-4585-B34F-149B1D9F8460}">
            <xm:f>O149&lt;K149</xm:f>
            <x14:dxf>
              <font>
                <color rgb="FF9C0006"/>
              </font>
              <fill>
                <patternFill>
                  <bgColor rgb="FFFFC7CE"/>
                </patternFill>
              </fill>
            </x14:dxf>
          </x14:cfRule>
          <xm:sqref>N149</xm:sqref>
        </x14:conditionalFormatting>
        <x14:conditionalFormatting xmlns:xm="http://schemas.microsoft.com/office/excel/2006/main">
          <x14:cfRule type="expression" priority="492" id="{D7721126-7DBB-48B0-A48B-DA9FF0681D60}">
            <xm:f>O150&gt;K150</xm:f>
            <x14:dxf>
              <font>
                <color rgb="FF006100"/>
              </font>
              <fill>
                <patternFill>
                  <bgColor rgb="FFC6EFCE"/>
                </patternFill>
              </fill>
            </x14:dxf>
          </x14:cfRule>
          <x14:cfRule type="expression" priority="493" id="{6DB0A9A7-C6EB-4BEF-B1BF-E16E806DC86D}">
            <xm:f>O150&lt;K150</xm:f>
            <x14:dxf>
              <font>
                <color rgb="FF9C0006"/>
              </font>
              <fill>
                <patternFill>
                  <bgColor rgb="FFFFC7CE"/>
                </patternFill>
              </fill>
            </x14:dxf>
          </x14:cfRule>
          <xm:sqref>N150</xm:sqref>
        </x14:conditionalFormatting>
        <x14:conditionalFormatting xmlns:xm="http://schemas.microsoft.com/office/excel/2006/main">
          <x14:cfRule type="expression" priority="494" id="{95A2E783-EBBB-4820-B22B-67A61762C945}">
            <xm:f>O148&gt;K148</xm:f>
            <x14:dxf>
              <font>
                <color rgb="FF006100"/>
              </font>
              <fill>
                <patternFill>
                  <bgColor rgb="FFC6EFCE"/>
                </patternFill>
              </fill>
            </x14:dxf>
          </x14:cfRule>
          <x14:cfRule type="expression" priority="495" id="{AB8B2642-FDB4-43E0-BAAD-7D8287A0E081}">
            <xm:f>O148&lt;K148</xm:f>
            <x14:dxf>
              <font>
                <color rgb="FF9C0006"/>
              </font>
              <fill>
                <patternFill>
                  <bgColor rgb="FFFFC7CE"/>
                </patternFill>
              </fill>
            </x14:dxf>
          </x14:cfRule>
          <xm:sqref>N148</xm:sqref>
        </x14:conditionalFormatting>
        <x14:conditionalFormatting xmlns:xm="http://schemas.microsoft.com/office/excel/2006/main">
          <x14:cfRule type="expression" priority="496" id="{958233F6-A383-47C8-8A2D-6B43AB5E1280}">
            <xm:f>O144&gt;K144</xm:f>
            <x14:dxf>
              <font>
                <color rgb="FF006100"/>
              </font>
              <fill>
                <patternFill>
                  <bgColor rgb="FFC6EFCE"/>
                </patternFill>
              </fill>
            </x14:dxf>
          </x14:cfRule>
          <x14:cfRule type="expression" priority="497" id="{5249004A-9D89-41A0-AFC4-B8B53CF65172}">
            <xm:f>O144&lt;K144</xm:f>
            <x14:dxf>
              <font>
                <color rgb="FF9C0006"/>
              </font>
              <fill>
                <patternFill>
                  <bgColor rgb="FFFFC7CE"/>
                </patternFill>
              </fill>
            </x14:dxf>
          </x14:cfRule>
          <xm:sqref>N144</xm:sqref>
        </x14:conditionalFormatting>
        <x14:conditionalFormatting xmlns:xm="http://schemas.microsoft.com/office/excel/2006/main">
          <x14:cfRule type="expression" priority="498" id="{55BB434F-EFD7-46D8-BFAF-98CFA76E96FD}">
            <xm:f>O145&gt;K145</xm:f>
            <x14:dxf>
              <font>
                <color rgb="FF006100"/>
              </font>
              <fill>
                <patternFill>
                  <bgColor rgb="FFC6EFCE"/>
                </patternFill>
              </fill>
            </x14:dxf>
          </x14:cfRule>
          <x14:cfRule type="expression" priority="499" id="{624EA77F-5BD2-439F-BDA5-72C286B97E4A}">
            <xm:f>O145&lt;K145</xm:f>
            <x14:dxf>
              <font>
                <color rgb="FF9C0006"/>
              </font>
              <fill>
                <patternFill>
                  <bgColor rgb="FFFFC7CE"/>
                </patternFill>
              </fill>
            </x14:dxf>
          </x14:cfRule>
          <xm:sqref>N145</xm:sqref>
        </x14:conditionalFormatting>
        <x14:conditionalFormatting xmlns:xm="http://schemas.microsoft.com/office/excel/2006/main">
          <x14:cfRule type="expression" priority="500" id="{2F19DB50-8BB5-473E-BC60-9B539EAAD93B}">
            <xm:f>O143&gt;K143</xm:f>
            <x14:dxf>
              <font>
                <color rgb="FF006100"/>
              </font>
              <fill>
                <patternFill>
                  <bgColor rgb="FFC6EFCE"/>
                </patternFill>
              </fill>
            </x14:dxf>
          </x14:cfRule>
          <x14:cfRule type="expression" priority="501" id="{69307075-96E3-437F-93CC-F3FF312F70A7}">
            <xm:f>O143&lt;K143</xm:f>
            <x14:dxf>
              <font>
                <color rgb="FF9C0006"/>
              </font>
              <fill>
                <patternFill>
                  <bgColor rgb="FFFFC7CE"/>
                </patternFill>
              </fill>
            </x14:dxf>
          </x14:cfRule>
          <xm:sqref>N143</xm:sqref>
        </x14:conditionalFormatting>
        <x14:conditionalFormatting xmlns:xm="http://schemas.microsoft.com/office/excel/2006/main">
          <x14:cfRule type="expression" priority="502" id="{51B6A045-A535-49BD-8EF9-507C5EF4D440}">
            <xm:f>O140&gt;K140</xm:f>
            <x14:dxf>
              <font>
                <color rgb="FF006100"/>
              </font>
              <fill>
                <patternFill>
                  <bgColor rgb="FFC6EFCE"/>
                </patternFill>
              </fill>
            </x14:dxf>
          </x14:cfRule>
          <x14:cfRule type="expression" priority="503" id="{8F4D7367-13B5-4A37-B296-B1741BC1221B}">
            <xm:f>O140&lt;K140</xm:f>
            <x14:dxf>
              <font>
                <color rgb="FF9C0006"/>
              </font>
              <fill>
                <patternFill>
                  <bgColor rgb="FFFFC7CE"/>
                </patternFill>
              </fill>
            </x14:dxf>
          </x14:cfRule>
          <xm:sqref>N140</xm:sqref>
        </x14:conditionalFormatting>
        <x14:conditionalFormatting xmlns:xm="http://schemas.microsoft.com/office/excel/2006/main">
          <x14:cfRule type="expression" priority="504" id="{E79CA1F1-38A0-4516-B3F0-3EFE910030FC}">
            <xm:f>O141&gt;K141</xm:f>
            <x14:dxf>
              <font>
                <color rgb="FF006100"/>
              </font>
              <fill>
                <patternFill>
                  <bgColor rgb="FFC6EFCE"/>
                </patternFill>
              </fill>
            </x14:dxf>
          </x14:cfRule>
          <x14:cfRule type="expression" priority="505" id="{933B9ECD-C78A-43B0-B9F6-D4C79EE68BD2}">
            <xm:f>O141&lt;K141</xm:f>
            <x14:dxf>
              <font>
                <color rgb="FF9C0006"/>
              </font>
              <fill>
                <patternFill>
                  <bgColor rgb="FFFFC7CE"/>
                </patternFill>
              </fill>
            </x14:dxf>
          </x14:cfRule>
          <xm:sqref>N141</xm:sqref>
        </x14:conditionalFormatting>
        <x14:conditionalFormatting xmlns:xm="http://schemas.microsoft.com/office/excel/2006/main">
          <x14:cfRule type="expression" priority="506" id="{2EB2E252-25BB-481E-904A-22D71248FB8F}">
            <xm:f>O139&gt;K139</xm:f>
            <x14:dxf>
              <font>
                <color rgb="FF006100"/>
              </font>
              <fill>
                <patternFill>
                  <bgColor rgb="FFC6EFCE"/>
                </patternFill>
              </fill>
            </x14:dxf>
          </x14:cfRule>
          <x14:cfRule type="expression" priority="507" id="{E6D1DE13-3037-4A36-B54F-24B41F3BAD40}">
            <xm:f>O139&lt;K139</xm:f>
            <x14:dxf>
              <font>
                <color rgb="FF9C0006"/>
              </font>
              <fill>
                <patternFill>
                  <bgColor rgb="FFFFC7CE"/>
                </patternFill>
              </fill>
            </x14:dxf>
          </x14:cfRule>
          <xm:sqref>N139</xm:sqref>
        </x14:conditionalFormatting>
        <x14:conditionalFormatting xmlns:xm="http://schemas.microsoft.com/office/excel/2006/main">
          <x14:cfRule type="expression" priority="508" id="{9A6F7E8D-105B-4E5D-9782-C06E89D539FB}">
            <xm:f>O135&gt;K135</xm:f>
            <x14:dxf>
              <font>
                <color rgb="FF006100"/>
              </font>
              <fill>
                <patternFill>
                  <bgColor rgb="FFC6EFCE"/>
                </patternFill>
              </fill>
            </x14:dxf>
          </x14:cfRule>
          <x14:cfRule type="expression" priority="509" id="{DEC45010-3E20-407B-BB76-BC75A29DEC50}">
            <xm:f>O135&lt;K135</xm:f>
            <x14:dxf>
              <font>
                <color rgb="FF9C0006"/>
              </font>
              <fill>
                <patternFill>
                  <bgColor rgb="FFFFC7CE"/>
                </patternFill>
              </fill>
            </x14:dxf>
          </x14:cfRule>
          <xm:sqref>N135</xm:sqref>
        </x14:conditionalFormatting>
        <x14:conditionalFormatting xmlns:xm="http://schemas.microsoft.com/office/excel/2006/main">
          <x14:cfRule type="expression" priority="510" id="{8BE78428-9091-4AA4-8BD6-70B53B27778D}">
            <xm:f>O136&gt;K136</xm:f>
            <x14:dxf>
              <font>
                <color rgb="FF006100"/>
              </font>
              <fill>
                <patternFill>
                  <bgColor rgb="FFC6EFCE"/>
                </patternFill>
              </fill>
            </x14:dxf>
          </x14:cfRule>
          <x14:cfRule type="expression" priority="511" id="{30F0409B-0092-40E4-8D4D-E0718E69D69D}">
            <xm:f>O136&lt;K136</xm:f>
            <x14:dxf>
              <font>
                <color rgb="FF9C0006"/>
              </font>
              <fill>
                <patternFill>
                  <bgColor rgb="FFFFC7CE"/>
                </patternFill>
              </fill>
            </x14:dxf>
          </x14:cfRule>
          <xm:sqref>N136</xm:sqref>
        </x14:conditionalFormatting>
        <x14:conditionalFormatting xmlns:xm="http://schemas.microsoft.com/office/excel/2006/main">
          <x14:cfRule type="expression" priority="512" id="{F04D69A0-669D-42D2-ABD6-E9796085C55B}">
            <xm:f>O134&gt;K134</xm:f>
            <x14:dxf>
              <font>
                <color rgb="FF006100"/>
              </font>
              <fill>
                <patternFill>
                  <bgColor rgb="FFC6EFCE"/>
                </patternFill>
              </fill>
            </x14:dxf>
          </x14:cfRule>
          <x14:cfRule type="expression" priority="513" id="{2C1A25E2-EDDE-41C0-84C1-7C64B934B0ED}">
            <xm:f>O134&lt;K134</xm:f>
            <x14:dxf>
              <font>
                <color rgb="FF9C0006"/>
              </font>
              <fill>
                <patternFill>
                  <bgColor rgb="FFFFC7CE"/>
                </patternFill>
              </fill>
            </x14:dxf>
          </x14:cfRule>
          <xm:sqref>N134</xm:sqref>
        </x14:conditionalFormatting>
        <x14:conditionalFormatting xmlns:xm="http://schemas.microsoft.com/office/excel/2006/main">
          <x14:cfRule type="expression" priority="514" id="{5DC41F60-9AAB-4863-BBB8-7D6B3417CC67}">
            <xm:f>O131&gt;K131</xm:f>
            <x14:dxf>
              <font>
                <color rgb="FF006100"/>
              </font>
              <fill>
                <patternFill>
                  <bgColor rgb="FFC6EFCE"/>
                </patternFill>
              </fill>
            </x14:dxf>
          </x14:cfRule>
          <x14:cfRule type="expression" priority="515" id="{E043EC2E-18E6-41FC-ABE6-BFFBDAC3E087}">
            <xm:f>O131&lt;K131</xm:f>
            <x14:dxf>
              <font>
                <color rgb="FF9C0006"/>
              </font>
              <fill>
                <patternFill>
                  <bgColor rgb="FFFFC7CE"/>
                </patternFill>
              </fill>
            </x14:dxf>
          </x14:cfRule>
          <xm:sqref>N131</xm:sqref>
        </x14:conditionalFormatting>
        <x14:conditionalFormatting xmlns:xm="http://schemas.microsoft.com/office/excel/2006/main">
          <x14:cfRule type="expression" priority="516" id="{1B605560-76F3-4987-B640-7052F9983E26}">
            <xm:f>O132&gt;K132</xm:f>
            <x14:dxf>
              <font>
                <color rgb="FF006100"/>
              </font>
              <fill>
                <patternFill>
                  <bgColor rgb="FFC6EFCE"/>
                </patternFill>
              </fill>
            </x14:dxf>
          </x14:cfRule>
          <x14:cfRule type="expression" priority="517" id="{E01FEDF3-341B-44DE-8F43-3C3814D880F9}">
            <xm:f>O132&lt;K132</xm:f>
            <x14:dxf>
              <font>
                <color rgb="FF9C0006"/>
              </font>
              <fill>
                <patternFill>
                  <bgColor rgb="FFFFC7CE"/>
                </patternFill>
              </fill>
            </x14:dxf>
          </x14:cfRule>
          <xm:sqref>N132</xm:sqref>
        </x14:conditionalFormatting>
        <x14:conditionalFormatting xmlns:xm="http://schemas.microsoft.com/office/excel/2006/main">
          <x14:cfRule type="expression" priority="518" id="{D6D210DE-255F-4B1B-86C9-607BF2698A81}">
            <xm:f>O130&gt;K130</xm:f>
            <x14:dxf>
              <font>
                <color rgb="FF006100"/>
              </font>
              <fill>
                <patternFill>
                  <bgColor rgb="FFC6EFCE"/>
                </patternFill>
              </fill>
            </x14:dxf>
          </x14:cfRule>
          <x14:cfRule type="expression" priority="519" id="{F8183569-C7CC-472C-B4E7-C13EE5DD25A9}">
            <xm:f>O130&lt;K130</xm:f>
            <x14:dxf>
              <font>
                <color rgb="FF9C0006"/>
              </font>
              <fill>
                <patternFill>
                  <bgColor rgb="FFFFC7CE"/>
                </patternFill>
              </fill>
            </x14:dxf>
          </x14:cfRule>
          <xm:sqref>N130</xm:sqref>
        </x14:conditionalFormatting>
        <x14:conditionalFormatting xmlns:xm="http://schemas.microsoft.com/office/excel/2006/main">
          <x14:cfRule type="expression" priority="520" id="{A0D4EE1A-291F-4183-81E8-5CCE557C4070}">
            <xm:f>O153&gt;K153</xm:f>
            <x14:dxf>
              <font>
                <color rgb="FF006100"/>
              </font>
              <fill>
                <patternFill>
                  <bgColor rgb="FFC6EFCE"/>
                </patternFill>
              </fill>
            </x14:dxf>
          </x14:cfRule>
          <x14:cfRule type="expression" priority="521" id="{79E41065-98FF-487A-BB1B-895950166F41}">
            <xm:f>O153&lt;K153</xm:f>
            <x14:dxf>
              <font>
                <color rgb="FF9C0006"/>
              </font>
              <fill>
                <patternFill>
                  <bgColor rgb="FFFFC7CE"/>
                </patternFill>
              </fill>
            </x14:dxf>
          </x14:cfRule>
          <xm:sqref>N153:N154</xm:sqref>
        </x14:conditionalFormatting>
        <x14:conditionalFormatting xmlns:xm="http://schemas.microsoft.com/office/excel/2006/main">
          <x14:cfRule type="expression" priority="522" id="{9DA1987B-AE2A-4E51-AF2E-8DE15B88E415}">
            <xm:f>K18&gt;G18</xm:f>
            <x14:dxf>
              <font>
                <color rgb="FF006100"/>
              </font>
              <fill>
                <patternFill>
                  <bgColor rgb="FFC6EFCE"/>
                </patternFill>
              </fill>
            </x14:dxf>
          </x14:cfRule>
          <x14:cfRule type="expression" priority="523" id="{FDCCE7D5-445B-4114-B8F7-30BDF8B91FE8}">
            <xm:f>K18&lt;G18</xm:f>
            <x14:dxf>
              <font>
                <color rgb="FF9C0006"/>
              </font>
              <fill>
                <patternFill>
                  <bgColor rgb="FFFFC7CE"/>
                </patternFill>
              </fill>
            </x14:dxf>
          </x14:cfRule>
          <xm:sqref>J18</xm:sqref>
        </x14:conditionalFormatting>
        <x14:conditionalFormatting xmlns:xm="http://schemas.microsoft.com/office/excel/2006/main">
          <x14:cfRule type="expression" priority="524" id="{BD205EE1-83A4-47B3-90B0-5C5B3FB0CEB4}">
            <xm:f>S98&gt;O98</xm:f>
            <x14:dxf>
              <font>
                <color rgb="FF006100"/>
              </font>
              <fill>
                <patternFill>
                  <bgColor rgb="FFC6EFCE"/>
                </patternFill>
              </fill>
            </x14:dxf>
          </x14:cfRule>
          <x14:cfRule type="expression" priority="525" id="{10C7F5EF-B956-4B25-9D40-4AC8A924BBE1}">
            <xm:f>S98&lt;O98</xm:f>
            <x14:dxf>
              <font>
                <color rgb="FF9C0006"/>
              </font>
              <fill>
                <patternFill>
                  <bgColor rgb="FFFFC7CE"/>
                </patternFill>
              </fill>
            </x14:dxf>
          </x14:cfRule>
          <xm:sqref>R98</xm:sqref>
        </x14:conditionalFormatting>
        <x14:conditionalFormatting xmlns:xm="http://schemas.microsoft.com/office/excel/2006/main">
          <x14:cfRule type="expression" priority="526" id="{49280039-FA50-4766-A254-6EE4163FC6A9}">
            <xm:f>S80&gt;O80</xm:f>
            <x14:dxf>
              <font>
                <color rgb="FF006100"/>
              </font>
              <fill>
                <patternFill>
                  <bgColor rgb="FFC6EFCE"/>
                </patternFill>
              </fill>
            </x14:dxf>
          </x14:cfRule>
          <x14:cfRule type="expression" priority="527" id="{C1902A1D-1DC7-48A9-9CB5-92A84E006FC3}">
            <xm:f>S80&lt;O80</xm:f>
            <x14:dxf>
              <font>
                <color rgb="FF9C0006"/>
              </font>
              <fill>
                <patternFill>
                  <bgColor rgb="FFFFC7CE"/>
                </patternFill>
              </fill>
            </x14:dxf>
          </x14:cfRule>
          <xm:sqref>R80</xm:sqref>
        </x14:conditionalFormatting>
        <x14:conditionalFormatting xmlns:xm="http://schemas.microsoft.com/office/excel/2006/main">
          <x14:cfRule type="expression" priority="528" id="{80382EFA-332C-4510-AE6E-FC17A4608257}">
            <xm:f>S97&gt;O97</xm:f>
            <x14:dxf>
              <font>
                <color rgb="FF006100"/>
              </font>
              <fill>
                <patternFill>
                  <bgColor rgb="FFC6EFCE"/>
                </patternFill>
              </fill>
            </x14:dxf>
          </x14:cfRule>
          <x14:cfRule type="expression" priority="529" id="{399A60A2-F43F-4BEA-BB20-445AF54EDFBF}">
            <xm:f>S97&lt;O97</xm:f>
            <x14:dxf>
              <font>
                <color rgb="FF9C0006"/>
              </font>
              <fill>
                <patternFill>
                  <bgColor rgb="FFFFC7CE"/>
                </patternFill>
              </fill>
            </x14:dxf>
          </x14:cfRule>
          <xm:sqref>R97</xm:sqref>
        </x14:conditionalFormatting>
        <x14:conditionalFormatting xmlns:xm="http://schemas.microsoft.com/office/excel/2006/main">
          <x14:cfRule type="expression" priority="530" id="{B8DBCBF1-DAC4-43CC-8938-A98078953E52}">
            <xm:f>S96&gt;O96</xm:f>
            <x14:dxf>
              <font>
                <color rgb="FF006100"/>
              </font>
              <fill>
                <patternFill>
                  <bgColor rgb="FFC6EFCE"/>
                </patternFill>
              </fill>
            </x14:dxf>
          </x14:cfRule>
          <x14:cfRule type="expression" priority="531" id="{551F1E79-C4C0-4A5F-8446-6244506A12F4}">
            <xm:f>S96&lt;O96</xm:f>
            <x14:dxf>
              <font>
                <color rgb="FF9C0006"/>
              </font>
              <fill>
                <patternFill>
                  <bgColor rgb="FFFFC7CE"/>
                </patternFill>
              </fill>
            </x14:dxf>
          </x14:cfRule>
          <xm:sqref>R96</xm:sqref>
        </x14:conditionalFormatting>
        <x14:conditionalFormatting xmlns:xm="http://schemas.microsoft.com/office/excel/2006/main">
          <x14:cfRule type="expression" priority="532" id="{6D78C73B-9C64-4BA3-8E5A-BAD7EAB0F0DD}">
            <xm:f>S93&gt;O93</xm:f>
            <x14:dxf>
              <font>
                <color rgb="FF006100"/>
              </font>
              <fill>
                <patternFill>
                  <bgColor rgb="FFC6EFCE"/>
                </patternFill>
              </fill>
            </x14:dxf>
          </x14:cfRule>
          <x14:cfRule type="expression" priority="533" id="{D490D52E-7374-4A60-BD88-401547CF9655}">
            <xm:f>S93&lt;O93</xm:f>
            <x14:dxf>
              <font>
                <color rgb="FF9C0006"/>
              </font>
              <fill>
                <patternFill>
                  <bgColor rgb="FFFFC7CE"/>
                </patternFill>
              </fill>
            </x14:dxf>
          </x14:cfRule>
          <xm:sqref>R93</xm:sqref>
        </x14:conditionalFormatting>
        <x14:conditionalFormatting xmlns:xm="http://schemas.microsoft.com/office/excel/2006/main">
          <x14:cfRule type="expression" priority="534" id="{FDB8F3A1-909E-43EB-BEFA-30FB9CC25F70}">
            <xm:f>S94&gt;O94</xm:f>
            <x14:dxf>
              <font>
                <color rgb="FF006100"/>
              </font>
              <fill>
                <patternFill>
                  <bgColor rgb="FFC6EFCE"/>
                </patternFill>
              </fill>
            </x14:dxf>
          </x14:cfRule>
          <x14:cfRule type="expression" priority="535" id="{A49FF250-38F9-43C9-BFEE-10D5BC8C2419}">
            <xm:f>S94&lt;O94</xm:f>
            <x14:dxf>
              <font>
                <color rgb="FF9C0006"/>
              </font>
              <fill>
                <patternFill>
                  <bgColor rgb="FFFFC7CE"/>
                </patternFill>
              </fill>
            </x14:dxf>
          </x14:cfRule>
          <xm:sqref>R94</xm:sqref>
        </x14:conditionalFormatting>
        <x14:conditionalFormatting xmlns:xm="http://schemas.microsoft.com/office/excel/2006/main">
          <x14:cfRule type="expression" priority="536" id="{8063316F-7DF5-4081-80E9-9BE06C18D131}">
            <xm:f>S92&gt;O92</xm:f>
            <x14:dxf>
              <font>
                <color rgb="FF006100"/>
              </font>
              <fill>
                <patternFill>
                  <bgColor rgb="FFC6EFCE"/>
                </patternFill>
              </fill>
            </x14:dxf>
          </x14:cfRule>
          <x14:cfRule type="expression" priority="537" id="{E52D649A-5041-48EE-A243-DF9B6A5025C7}">
            <xm:f>S92&lt;O92</xm:f>
            <x14:dxf>
              <font>
                <color rgb="FF9C0006"/>
              </font>
              <fill>
                <patternFill>
                  <bgColor rgb="FFFFC7CE"/>
                </patternFill>
              </fill>
            </x14:dxf>
          </x14:cfRule>
          <xm:sqref>R92</xm:sqref>
        </x14:conditionalFormatting>
        <x14:conditionalFormatting xmlns:xm="http://schemas.microsoft.com/office/excel/2006/main">
          <x14:cfRule type="expression" priority="538" id="{603DD3F7-D0B3-41FF-82EC-FCB52757F03D}">
            <xm:f>S88&gt;O88</xm:f>
            <x14:dxf>
              <font>
                <color rgb="FF006100"/>
              </font>
              <fill>
                <patternFill>
                  <bgColor rgb="FFC6EFCE"/>
                </patternFill>
              </fill>
            </x14:dxf>
          </x14:cfRule>
          <x14:cfRule type="expression" priority="539" id="{99B0C1AD-6EB1-4C6D-B83D-28724C113370}">
            <xm:f>S88&lt;O88</xm:f>
            <x14:dxf>
              <font>
                <color rgb="FF9C0006"/>
              </font>
              <fill>
                <patternFill>
                  <bgColor rgb="FFFFC7CE"/>
                </patternFill>
              </fill>
            </x14:dxf>
          </x14:cfRule>
          <xm:sqref>R88</xm:sqref>
        </x14:conditionalFormatting>
        <x14:conditionalFormatting xmlns:xm="http://schemas.microsoft.com/office/excel/2006/main">
          <x14:cfRule type="expression" priority="540" id="{B717DC7E-AE8D-4789-9021-EC2A988F2021}">
            <xm:f>S89&gt;O89</xm:f>
            <x14:dxf>
              <font>
                <color rgb="FF006100"/>
              </font>
              <fill>
                <patternFill>
                  <bgColor rgb="FFC6EFCE"/>
                </patternFill>
              </fill>
            </x14:dxf>
          </x14:cfRule>
          <x14:cfRule type="expression" priority="541" id="{7F71AC3E-2F7D-41B8-A9C3-CA804FFD3C3D}">
            <xm:f>S89&lt;O89</xm:f>
            <x14:dxf>
              <font>
                <color rgb="FF9C0006"/>
              </font>
              <fill>
                <patternFill>
                  <bgColor rgb="FFFFC7CE"/>
                </patternFill>
              </fill>
            </x14:dxf>
          </x14:cfRule>
          <xm:sqref>R89</xm:sqref>
        </x14:conditionalFormatting>
        <x14:conditionalFormatting xmlns:xm="http://schemas.microsoft.com/office/excel/2006/main">
          <x14:cfRule type="expression" priority="542" id="{28A62888-61E0-4DEB-869A-816F6FE214C0}">
            <xm:f>S87&gt;O87</xm:f>
            <x14:dxf>
              <font>
                <color rgb="FF006100"/>
              </font>
              <fill>
                <patternFill>
                  <bgColor rgb="FFC6EFCE"/>
                </patternFill>
              </fill>
            </x14:dxf>
          </x14:cfRule>
          <x14:cfRule type="expression" priority="543" id="{4A6ED896-2BB6-4626-A25F-2E3674B7A019}">
            <xm:f>S87&lt;O87</xm:f>
            <x14:dxf>
              <font>
                <color rgb="FF9C0006"/>
              </font>
              <fill>
                <patternFill>
                  <bgColor rgb="FFFFC7CE"/>
                </patternFill>
              </fill>
            </x14:dxf>
          </x14:cfRule>
          <xm:sqref>R87</xm:sqref>
        </x14:conditionalFormatting>
        <x14:conditionalFormatting xmlns:xm="http://schemas.microsoft.com/office/excel/2006/main">
          <x14:cfRule type="expression" priority="544" id="{54CF2717-83C2-4BAE-B156-2263A11B6BD1}">
            <xm:f>S84&gt;O84</xm:f>
            <x14:dxf>
              <font>
                <color rgb="FF006100"/>
              </font>
              <fill>
                <patternFill>
                  <bgColor rgb="FFC6EFCE"/>
                </patternFill>
              </fill>
            </x14:dxf>
          </x14:cfRule>
          <x14:cfRule type="expression" priority="545" id="{B3DAB010-86BE-4E11-A336-DFD3DBEAB82B}">
            <xm:f>S84&lt;O84</xm:f>
            <x14:dxf>
              <font>
                <color rgb="FF9C0006"/>
              </font>
              <fill>
                <patternFill>
                  <bgColor rgb="FFFFC7CE"/>
                </patternFill>
              </fill>
            </x14:dxf>
          </x14:cfRule>
          <xm:sqref>R84</xm:sqref>
        </x14:conditionalFormatting>
        <x14:conditionalFormatting xmlns:xm="http://schemas.microsoft.com/office/excel/2006/main">
          <x14:cfRule type="expression" priority="546" id="{CA7F5A4A-ED56-44FD-B430-C21A563DD032}">
            <xm:f>S85&gt;O85</xm:f>
            <x14:dxf>
              <font>
                <color rgb="FF006100"/>
              </font>
              <fill>
                <patternFill>
                  <bgColor rgb="FFC6EFCE"/>
                </patternFill>
              </fill>
            </x14:dxf>
          </x14:cfRule>
          <x14:cfRule type="expression" priority="547" id="{DA115BB4-2DB0-479B-936F-F6109284B4D7}">
            <xm:f>S85&lt;O85</xm:f>
            <x14:dxf>
              <font>
                <color rgb="FF9C0006"/>
              </font>
              <fill>
                <patternFill>
                  <bgColor rgb="FFFFC7CE"/>
                </patternFill>
              </fill>
            </x14:dxf>
          </x14:cfRule>
          <xm:sqref>R85</xm:sqref>
        </x14:conditionalFormatting>
        <x14:conditionalFormatting xmlns:xm="http://schemas.microsoft.com/office/excel/2006/main">
          <x14:cfRule type="expression" priority="548" id="{32FB554E-4610-4DEE-B5C3-D51510EFD027}">
            <xm:f>S83&gt;O83</xm:f>
            <x14:dxf>
              <font>
                <color rgb="FF006100"/>
              </font>
              <fill>
                <patternFill>
                  <bgColor rgb="FFC6EFCE"/>
                </patternFill>
              </fill>
            </x14:dxf>
          </x14:cfRule>
          <x14:cfRule type="expression" priority="549" id="{FB45333B-C224-44D3-B27A-25DE287319A9}">
            <xm:f>S83&lt;O83</xm:f>
            <x14:dxf>
              <font>
                <color rgb="FF9C0006"/>
              </font>
              <fill>
                <patternFill>
                  <bgColor rgb="FFFFC7CE"/>
                </patternFill>
              </fill>
            </x14:dxf>
          </x14:cfRule>
          <xm:sqref>R83</xm:sqref>
        </x14:conditionalFormatting>
        <x14:conditionalFormatting xmlns:xm="http://schemas.microsoft.com/office/excel/2006/main">
          <x14:cfRule type="expression" priority="550" id="{47A7F73E-CECE-47AC-B5D5-13ABBD2AF0AE}">
            <xm:f>S79&gt;O79</xm:f>
            <x14:dxf>
              <font>
                <color rgb="FF006100"/>
              </font>
              <fill>
                <patternFill>
                  <bgColor rgb="FFC6EFCE"/>
                </patternFill>
              </fill>
            </x14:dxf>
          </x14:cfRule>
          <x14:cfRule type="expression" priority="551" id="{35B0D553-4EFB-4838-A667-37F090442EFC}">
            <xm:f>S79&lt;O79</xm:f>
            <x14:dxf>
              <font>
                <color rgb="FF9C0006"/>
              </font>
              <fill>
                <patternFill>
                  <bgColor rgb="FFFFC7CE"/>
                </patternFill>
              </fill>
            </x14:dxf>
          </x14:cfRule>
          <xm:sqref>R79</xm:sqref>
        </x14:conditionalFormatting>
        <x14:conditionalFormatting xmlns:xm="http://schemas.microsoft.com/office/excel/2006/main">
          <x14:cfRule type="expression" priority="552" id="{95F1C3E0-5080-4CEA-B89B-767B31344D10}">
            <xm:f>S78&gt;O78</xm:f>
            <x14:dxf>
              <font>
                <color rgb="FF006100"/>
              </font>
              <fill>
                <patternFill>
                  <bgColor rgb="FFC6EFCE"/>
                </patternFill>
              </fill>
            </x14:dxf>
          </x14:cfRule>
          <x14:cfRule type="expression" priority="553" id="{91509FA0-A4DE-4C7B-B050-7C34B4871D61}">
            <xm:f>S78&lt;O78</xm:f>
            <x14:dxf>
              <font>
                <color rgb="FF9C0006"/>
              </font>
              <fill>
                <patternFill>
                  <bgColor rgb="FFFFC7CE"/>
                </patternFill>
              </fill>
            </x14:dxf>
          </x14:cfRule>
          <xm:sqref>R78</xm:sqref>
        </x14:conditionalFormatting>
        <x14:conditionalFormatting xmlns:xm="http://schemas.microsoft.com/office/excel/2006/main">
          <x14:cfRule type="expression" priority="554" id="{E66ECBB0-8046-4C62-BB21-6FF384BA7BDC}">
            <xm:f>S75&gt;O75</xm:f>
            <x14:dxf>
              <font>
                <color rgb="FF006100"/>
              </font>
              <fill>
                <patternFill>
                  <bgColor rgb="FFC6EFCE"/>
                </patternFill>
              </fill>
            </x14:dxf>
          </x14:cfRule>
          <x14:cfRule type="expression" priority="555" id="{CA55CC82-9784-40B2-95E2-CE4D2198FBF5}">
            <xm:f>S75&lt;O75</xm:f>
            <x14:dxf>
              <font>
                <color rgb="FF9C0006"/>
              </font>
              <fill>
                <patternFill>
                  <bgColor rgb="FFFFC7CE"/>
                </patternFill>
              </fill>
            </x14:dxf>
          </x14:cfRule>
          <xm:sqref>R75</xm:sqref>
        </x14:conditionalFormatting>
        <x14:conditionalFormatting xmlns:xm="http://schemas.microsoft.com/office/excel/2006/main">
          <x14:cfRule type="expression" priority="556" id="{DBC9D0C2-6263-4D74-A248-6282973118B8}">
            <xm:f>S76&gt;O76</xm:f>
            <x14:dxf>
              <font>
                <color rgb="FF006100"/>
              </font>
              <fill>
                <patternFill>
                  <bgColor rgb="FFC6EFCE"/>
                </patternFill>
              </fill>
            </x14:dxf>
          </x14:cfRule>
          <x14:cfRule type="expression" priority="557" id="{E0934B15-AB11-4CD9-99C0-7FB264F127F5}">
            <xm:f>S76&lt;O76</xm:f>
            <x14:dxf>
              <font>
                <color rgb="FF9C0006"/>
              </font>
              <fill>
                <patternFill>
                  <bgColor rgb="FFFFC7CE"/>
                </patternFill>
              </fill>
            </x14:dxf>
          </x14:cfRule>
          <xm:sqref>R76</xm:sqref>
        </x14:conditionalFormatting>
        <x14:conditionalFormatting xmlns:xm="http://schemas.microsoft.com/office/excel/2006/main">
          <x14:cfRule type="expression" priority="558" id="{4083AE7C-A82E-44E3-A535-32C6F6508644}">
            <xm:f>S74&gt;O74</xm:f>
            <x14:dxf>
              <font>
                <color rgb="FF006100"/>
              </font>
              <fill>
                <patternFill>
                  <bgColor rgb="FFC6EFCE"/>
                </patternFill>
              </fill>
            </x14:dxf>
          </x14:cfRule>
          <x14:cfRule type="expression" priority="559" id="{57DD46DA-6BAC-4B91-8685-6E798520A275}">
            <xm:f>S74&lt;O74</xm:f>
            <x14:dxf>
              <font>
                <color rgb="FF9C0006"/>
              </font>
              <fill>
                <patternFill>
                  <bgColor rgb="FFFFC7CE"/>
                </patternFill>
              </fill>
            </x14:dxf>
          </x14:cfRule>
          <xm:sqref>R74</xm:sqref>
        </x14:conditionalFormatting>
        <x14:conditionalFormatting xmlns:xm="http://schemas.microsoft.com/office/excel/2006/main">
          <x14:cfRule type="expression" priority="560" id="{6E732E4F-9626-4CFF-BFEE-4B4D6974D730}">
            <xm:f>K152&gt;G152</xm:f>
            <x14:dxf>
              <font>
                <color rgb="FF006100"/>
              </font>
              <fill>
                <patternFill>
                  <bgColor rgb="FFC6EFCE"/>
                </patternFill>
              </fill>
            </x14:dxf>
          </x14:cfRule>
          <x14:cfRule type="expression" priority="561" id="{4F38A9D0-F6C0-4EFB-8890-E3B4ABFC9DE6}">
            <xm:f>K152&lt;G152</xm:f>
            <x14:dxf>
              <font>
                <color rgb="FF9C0006"/>
              </font>
              <fill>
                <patternFill>
                  <bgColor rgb="FFFFC7CE"/>
                </patternFill>
              </fill>
            </x14:dxf>
          </x14:cfRule>
          <xm:sqref>J152</xm:sqref>
        </x14:conditionalFormatting>
        <x14:conditionalFormatting xmlns:xm="http://schemas.microsoft.com/office/excel/2006/main">
          <x14:cfRule type="expression" priority="562" id="{B3A04835-428A-4DDA-AA18-39D2E010DC88}">
            <xm:f>K149&gt;G149</xm:f>
            <x14:dxf>
              <font>
                <color rgb="FF006100"/>
              </font>
              <fill>
                <patternFill>
                  <bgColor rgb="FFC6EFCE"/>
                </patternFill>
              </fill>
            </x14:dxf>
          </x14:cfRule>
          <x14:cfRule type="expression" priority="563" id="{D010AF97-9E19-4FC5-A0B5-3B22F0B2F2A0}">
            <xm:f>K149&lt;G149</xm:f>
            <x14:dxf>
              <font>
                <color rgb="FF9C0006"/>
              </font>
              <fill>
                <patternFill>
                  <bgColor rgb="FFFFC7CE"/>
                </patternFill>
              </fill>
            </x14:dxf>
          </x14:cfRule>
          <xm:sqref>J149</xm:sqref>
        </x14:conditionalFormatting>
        <x14:conditionalFormatting xmlns:xm="http://schemas.microsoft.com/office/excel/2006/main">
          <x14:cfRule type="expression" priority="564" id="{124AE07B-5048-4DD7-B49C-F0939BA4BE11}">
            <xm:f>K150&gt;G150</xm:f>
            <x14:dxf>
              <font>
                <color rgb="FF006100"/>
              </font>
              <fill>
                <patternFill>
                  <bgColor rgb="FFC6EFCE"/>
                </patternFill>
              </fill>
            </x14:dxf>
          </x14:cfRule>
          <x14:cfRule type="expression" priority="565" id="{BFCA7598-81A6-4A51-8230-362FD4554B7A}">
            <xm:f>K150&lt;G150</xm:f>
            <x14:dxf>
              <font>
                <color rgb="FF9C0006"/>
              </font>
              <fill>
                <patternFill>
                  <bgColor rgb="FFFFC7CE"/>
                </patternFill>
              </fill>
            </x14:dxf>
          </x14:cfRule>
          <xm:sqref>J150</xm:sqref>
        </x14:conditionalFormatting>
        <x14:conditionalFormatting xmlns:xm="http://schemas.microsoft.com/office/excel/2006/main">
          <x14:cfRule type="expression" priority="566" id="{98CC10F6-C1DD-4F54-9AF5-D9C04CD9E8CA}">
            <xm:f>K148&gt;G148</xm:f>
            <x14:dxf>
              <font>
                <color rgb="FF006100"/>
              </font>
              <fill>
                <patternFill>
                  <bgColor rgb="FFC6EFCE"/>
                </patternFill>
              </fill>
            </x14:dxf>
          </x14:cfRule>
          <x14:cfRule type="expression" priority="567" id="{505F4840-4D62-45D8-A39D-8549BEB04D29}">
            <xm:f>K148&lt;G148</xm:f>
            <x14:dxf>
              <font>
                <color rgb="FF9C0006"/>
              </font>
              <fill>
                <patternFill>
                  <bgColor rgb="FFFFC7CE"/>
                </patternFill>
              </fill>
            </x14:dxf>
          </x14:cfRule>
          <xm:sqref>J148</xm:sqref>
        </x14:conditionalFormatting>
        <x14:conditionalFormatting xmlns:xm="http://schemas.microsoft.com/office/excel/2006/main">
          <x14:cfRule type="expression" priority="568" id="{ACEB29E3-EB96-4848-A758-A8D5A0307211}">
            <xm:f>K144&gt;G144</xm:f>
            <x14:dxf>
              <font>
                <color rgb="FF006100"/>
              </font>
              <fill>
                <patternFill>
                  <bgColor rgb="FFC6EFCE"/>
                </patternFill>
              </fill>
            </x14:dxf>
          </x14:cfRule>
          <x14:cfRule type="expression" priority="569" id="{66299187-8770-4C55-A034-3E5E2423F23C}">
            <xm:f>K144&lt;G144</xm:f>
            <x14:dxf>
              <font>
                <color rgb="FF9C0006"/>
              </font>
              <fill>
                <patternFill>
                  <bgColor rgb="FFFFC7CE"/>
                </patternFill>
              </fill>
            </x14:dxf>
          </x14:cfRule>
          <xm:sqref>J144</xm:sqref>
        </x14:conditionalFormatting>
        <x14:conditionalFormatting xmlns:xm="http://schemas.microsoft.com/office/excel/2006/main">
          <x14:cfRule type="expression" priority="570" id="{303BC067-172E-42C7-874F-B018288018C1}">
            <xm:f>K145&gt;G145</xm:f>
            <x14:dxf>
              <font>
                <color rgb="FF006100"/>
              </font>
              <fill>
                <patternFill>
                  <bgColor rgb="FFC6EFCE"/>
                </patternFill>
              </fill>
            </x14:dxf>
          </x14:cfRule>
          <x14:cfRule type="expression" priority="571" id="{80C94ED3-2473-415E-AC7E-CDEEE9BEEACA}">
            <xm:f>K145&lt;G145</xm:f>
            <x14:dxf>
              <font>
                <color rgb="FF9C0006"/>
              </font>
              <fill>
                <patternFill>
                  <bgColor rgb="FFFFC7CE"/>
                </patternFill>
              </fill>
            </x14:dxf>
          </x14:cfRule>
          <xm:sqref>J145</xm:sqref>
        </x14:conditionalFormatting>
        <x14:conditionalFormatting xmlns:xm="http://schemas.microsoft.com/office/excel/2006/main">
          <x14:cfRule type="expression" priority="572" id="{7B6FFF50-EBF0-4A7D-BD81-C9DF178B6992}">
            <xm:f>K143&gt;G143</xm:f>
            <x14:dxf>
              <font>
                <color rgb="FF006100"/>
              </font>
              <fill>
                <patternFill>
                  <bgColor rgb="FFC6EFCE"/>
                </patternFill>
              </fill>
            </x14:dxf>
          </x14:cfRule>
          <x14:cfRule type="expression" priority="573" id="{94D4307B-C77F-4EF0-9F4D-4CBBF652E15B}">
            <xm:f>K143&lt;G143</xm:f>
            <x14:dxf>
              <font>
                <color rgb="FF9C0006"/>
              </font>
              <fill>
                <patternFill>
                  <bgColor rgb="FFFFC7CE"/>
                </patternFill>
              </fill>
            </x14:dxf>
          </x14:cfRule>
          <xm:sqref>J143</xm:sqref>
        </x14:conditionalFormatting>
        <x14:conditionalFormatting xmlns:xm="http://schemas.microsoft.com/office/excel/2006/main">
          <x14:cfRule type="expression" priority="574" id="{D0D514CB-C560-453F-B547-15CFE600791F}">
            <xm:f>K140&gt;G140</xm:f>
            <x14:dxf>
              <font>
                <color rgb="FF006100"/>
              </font>
              <fill>
                <patternFill>
                  <bgColor rgb="FFC6EFCE"/>
                </patternFill>
              </fill>
            </x14:dxf>
          </x14:cfRule>
          <x14:cfRule type="expression" priority="575" id="{C1F096AA-7D61-4FF0-8BE9-EA82709B9DC1}">
            <xm:f>K140&lt;G140</xm:f>
            <x14:dxf>
              <font>
                <color rgb="FF9C0006"/>
              </font>
              <fill>
                <patternFill>
                  <bgColor rgb="FFFFC7CE"/>
                </patternFill>
              </fill>
            </x14:dxf>
          </x14:cfRule>
          <xm:sqref>J140</xm:sqref>
        </x14:conditionalFormatting>
        <x14:conditionalFormatting xmlns:xm="http://schemas.microsoft.com/office/excel/2006/main">
          <x14:cfRule type="expression" priority="576" id="{80EF5749-634D-4660-8D8B-B7B4A0A07F8C}">
            <xm:f>K141&gt;G141</xm:f>
            <x14:dxf>
              <font>
                <color rgb="FF006100"/>
              </font>
              <fill>
                <patternFill>
                  <bgColor rgb="FFC6EFCE"/>
                </patternFill>
              </fill>
            </x14:dxf>
          </x14:cfRule>
          <x14:cfRule type="expression" priority="577" id="{4EA05B10-20DE-4891-9178-0068AA7F9251}">
            <xm:f>K141&lt;G141</xm:f>
            <x14:dxf>
              <font>
                <color rgb="FF9C0006"/>
              </font>
              <fill>
                <patternFill>
                  <bgColor rgb="FFFFC7CE"/>
                </patternFill>
              </fill>
            </x14:dxf>
          </x14:cfRule>
          <xm:sqref>J141</xm:sqref>
        </x14:conditionalFormatting>
        <x14:conditionalFormatting xmlns:xm="http://schemas.microsoft.com/office/excel/2006/main">
          <x14:cfRule type="expression" priority="578" id="{A4FB4366-B897-4CB0-8EBF-90A4DF5EF0D8}">
            <xm:f>K139&gt;G139</xm:f>
            <x14:dxf>
              <font>
                <color rgb="FF006100"/>
              </font>
              <fill>
                <patternFill>
                  <bgColor rgb="FFC6EFCE"/>
                </patternFill>
              </fill>
            </x14:dxf>
          </x14:cfRule>
          <x14:cfRule type="expression" priority="579" id="{EE9849A7-44F6-4F4C-8297-B1B75027C1B7}">
            <xm:f>K139&lt;G139</xm:f>
            <x14:dxf>
              <font>
                <color rgb="FF9C0006"/>
              </font>
              <fill>
                <patternFill>
                  <bgColor rgb="FFFFC7CE"/>
                </patternFill>
              </fill>
            </x14:dxf>
          </x14:cfRule>
          <xm:sqref>J139</xm:sqref>
        </x14:conditionalFormatting>
        <x14:conditionalFormatting xmlns:xm="http://schemas.microsoft.com/office/excel/2006/main">
          <x14:cfRule type="expression" priority="580" id="{3A205FB2-40E4-4520-A9BE-457B30805C42}">
            <xm:f>K135&gt;G135</xm:f>
            <x14:dxf>
              <font>
                <color rgb="FF006100"/>
              </font>
              <fill>
                <patternFill>
                  <bgColor rgb="FFC6EFCE"/>
                </patternFill>
              </fill>
            </x14:dxf>
          </x14:cfRule>
          <x14:cfRule type="expression" priority="581" id="{AD4BD2B0-B3D6-4499-903C-727A97543ED7}">
            <xm:f>K135&lt;G135</xm:f>
            <x14:dxf>
              <font>
                <color rgb="FF9C0006"/>
              </font>
              <fill>
                <patternFill>
                  <bgColor rgb="FFFFC7CE"/>
                </patternFill>
              </fill>
            </x14:dxf>
          </x14:cfRule>
          <xm:sqref>J135</xm:sqref>
        </x14:conditionalFormatting>
        <x14:conditionalFormatting xmlns:xm="http://schemas.microsoft.com/office/excel/2006/main">
          <x14:cfRule type="expression" priority="582" id="{8BA8646B-209C-44E8-AD77-F03C439AE867}">
            <xm:f>K136&gt;G136</xm:f>
            <x14:dxf>
              <font>
                <color rgb="FF006100"/>
              </font>
              <fill>
                <patternFill>
                  <bgColor rgb="FFC6EFCE"/>
                </patternFill>
              </fill>
            </x14:dxf>
          </x14:cfRule>
          <x14:cfRule type="expression" priority="583" id="{C880C3FC-44B7-4BC7-B779-7746506CF95F}">
            <xm:f>K136&lt;G136</xm:f>
            <x14:dxf>
              <font>
                <color rgb="FF9C0006"/>
              </font>
              <fill>
                <patternFill>
                  <bgColor rgb="FFFFC7CE"/>
                </patternFill>
              </fill>
            </x14:dxf>
          </x14:cfRule>
          <xm:sqref>J136</xm:sqref>
        </x14:conditionalFormatting>
        <x14:conditionalFormatting xmlns:xm="http://schemas.microsoft.com/office/excel/2006/main">
          <x14:cfRule type="expression" priority="584" id="{2A104616-7410-48BE-8FF7-6EF92DBC35F5}">
            <xm:f>K134&gt;G134</xm:f>
            <x14:dxf>
              <font>
                <color rgb="FF006100"/>
              </font>
              <fill>
                <patternFill>
                  <bgColor rgb="FFC6EFCE"/>
                </patternFill>
              </fill>
            </x14:dxf>
          </x14:cfRule>
          <x14:cfRule type="expression" priority="585" id="{BDF8896A-A6F3-477A-831E-FFC0B5508AD0}">
            <xm:f>K134&lt;G134</xm:f>
            <x14:dxf>
              <font>
                <color rgb="FF9C0006"/>
              </font>
              <fill>
                <patternFill>
                  <bgColor rgb="FFFFC7CE"/>
                </patternFill>
              </fill>
            </x14:dxf>
          </x14:cfRule>
          <xm:sqref>J134</xm:sqref>
        </x14:conditionalFormatting>
        <x14:conditionalFormatting xmlns:xm="http://schemas.microsoft.com/office/excel/2006/main">
          <x14:cfRule type="expression" priority="586" id="{606817FC-325B-45C7-8F20-6CC2206FA5D5}">
            <xm:f>K130&gt;G130</xm:f>
            <x14:dxf>
              <font>
                <color rgb="FF006100"/>
              </font>
              <fill>
                <patternFill>
                  <bgColor rgb="FFC6EFCE"/>
                </patternFill>
              </fill>
            </x14:dxf>
          </x14:cfRule>
          <x14:cfRule type="expression" priority="587" id="{2AE79400-D9D8-4EDB-908E-2C9E62C110EC}">
            <xm:f>K130&lt;G130</xm:f>
            <x14:dxf>
              <font>
                <color rgb="FF9C0006"/>
              </font>
              <fill>
                <patternFill>
                  <bgColor rgb="FFFFC7CE"/>
                </patternFill>
              </fill>
            </x14:dxf>
          </x14:cfRule>
          <xm:sqref>J130:J132</xm:sqref>
        </x14:conditionalFormatting>
        <x14:conditionalFormatting xmlns:xm="http://schemas.microsoft.com/office/excel/2006/main">
          <x14:cfRule type="expression" priority="588" id="{92C4AE1B-2853-4F7E-B0BF-CBB461671978}">
            <xm:f>K125&gt;G125</xm:f>
            <x14:dxf>
              <font>
                <color rgb="FF006100"/>
              </font>
              <fill>
                <patternFill>
                  <bgColor rgb="FFC6EFCE"/>
                </patternFill>
              </fill>
            </x14:dxf>
          </x14:cfRule>
          <x14:cfRule type="expression" priority="589" id="{D2188950-FD16-4686-9F5B-54A1FD409ACF}">
            <xm:f>K125&lt;G125</xm:f>
            <x14:dxf>
              <font>
                <color rgb="FF9C0006"/>
              </font>
              <fill>
                <patternFill>
                  <bgColor rgb="FFFFC7CE"/>
                </patternFill>
              </fill>
            </x14:dxf>
          </x14:cfRule>
          <xm:sqref>J125</xm:sqref>
        </x14:conditionalFormatting>
        <x14:conditionalFormatting xmlns:xm="http://schemas.microsoft.com/office/excel/2006/main">
          <x14:cfRule type="expression" priority="590" id="{EE572D3B-E1DF-4EAF-AE6A-3DC198ED88CB}">
            <xm:f>K126&gt;G126</xm:f>
            <x14:dxf>
              <font>
                <color rgb="FF006100"/>
              </font>
              <fill>
                <patternFill>
                  <bgColor rgb="FFC6EFCE"/>
                </patternFill>
              </fill>
            </x14:dxf>
          </x14:cfRule>
          <x14:cfRule type="expression" priority="591" id="{24EBAE93-6479-4B9F-8E4E-16C0DEE82477}">
            <xm:f>K126&lt;G126</xm:f>
            <x14:dxf>
              <font>
                <color rgb="FF9C0006"/>
              </font>
              <fill>
                <patternFill>
                  <bgColor rgb="FFFFC7CE"/>
                </patternFill>
              </fill>
            </x14:dxf>
          </x14:cfRule>
          <xm:sqref>J126</xm:sqref>
        </x14:conditionalFormatting>
        <x14:conditionalFormatting xmlns:xm="http://schemas.microsoft.com/office/excel/2006/main">
          <x14:cfRule type="expression" priority="592" id="{2C77C0E5-3EF3-4722-98E8-B88B9B61E06A}">
            <xm:f>K124&gt;G124</xm:f>
            <x14:dxf>
              <font>
                <color rgb="FF006100"/>
              </font>
              <fill>
                <patternFill>
                  <bgColor rgb="FFC6EFCE"/>
                </patternFill>
              </fill>
            </x14:dxf>
          </x14:cfRule>
          <x14:cfRule type="expression" priority="593" id="{A870EB67-8518-4725-83AB-79711267B22D}">
            <xm:f>K124&lt;G124</xm:f>
            <x14:dxf>
              <font>
                <color rgb="FF9C0006"/>
              </font>
              <fill>
                <patternFill>
                  <bgColor rgb="FFFFC7CE"/>
                </patternFill>
              </fill>
            </x14:dxf>
          </x14:cfRule>
          <xm:sqref>J124</xm:sqref>
        </x14:conditionalFormatting>
        <x14:conditionalFormatting xmlns:xm="http://schemas.microsoft.com/office/excel/2006/main">
          <x14:cfRule type="expression" priority="594" id="{86127048-1730-4778-9E92-D077E6143738}">
            <xm:f>K121&gt;G121</xm:f>
            <x14:dxf>
              <font>
                <color rgb="FF006100"/>
              </font>
              <fill>
                <patternFill>
                  <bgColor rgb="FFC6EFCE"/>
                </patternFill>
              </fill>
            </x14:dxf>
          </x14:cfRule>
          <x14:cfRule type="expression" priority="595" id="{36E240E8-FAB7-4FE0-A7CD-A8BE5ECC2D17}">
            <xm:f>K121&lt;G121</xm:f>
            <x14:dxf>
              <font>
                <color rgb="FF9C0006"/>
              </font>
              <fill>
                <patternFill>
                  <bgColor rgb="FFFFC7CE"/>
                </patternFill>
              </fill>
            </x14:dxf>
          </x14:cfRule>
          <xm:sqref>J121</xm:sqref>
        </x14:conditionalFormatting>
        <x14:conditionalFormatting xmlns:xm="http://schemas.microsoft.com/office/excel/2006/main">
          <x14:cfRule type="expression" priority="596" id="{B9A3E510-67D6-44F6-A4FD-17AFABDF6DCD}">
            <xm:f>K122&gt;G122</xm:f>
            <x14:dxf>
              <font>
                <color rgb="FF006100"/>
              </font>
              <fill>
                <patternFill>
                  <bgColor rgb="FFC6EFCE"/>
                </patternFill>
              </fill>
            </x14:dxf>
          </x14:cfRule>
          <x14:cfRule type="expression" priority="597" id="{44008E4A-26EA-41E0-867D-707F2120C773}">
            <xm:f>K122&lt;G122</xm:f>
            <x14:dxf>
              <font>
                <color rgb="FF9C0006"/>
              </font>
              <fill>
                <patternFill>
                  <bgColor rgb="FFFFC7CE"/>
                </patternFill>
              </fill>
            </x14:dxf>
          </x14:cfRule>
          <xm:sqref>J122</xm:sqref>
        </x14:conditionalFormatting>
        <x14:conditionalFormatting xmlns:xm="http://schemas.microsoft.com/office/excel/2006/main">
          <x14:cfRule type="expression" priority="598" id="{42CB2294-91EE-41E2-BE55-F8D857F72599}">
            <xm:f>K120&gt;G120</xm:f>
            <x14:dxf>
              <font>
                <color rgb="FF006100"/>
              </font>
              <fill>
                <patternFill>
                  <bgColor rgb="FFC6EFCE"/>
                </patternFill>
              </fill>
            </x14:dxf>
          </x14:cfRule>
          <x14:cfRule type="expression" priority="599" id="{89C04C78-AA89-4DDE-8CC4-754E259E7584}">
            <xm:f>K120&lt;G120</xm:f>
            <x14:dxf>
              <font>
                <color rgb="FF9C0006"/>
              </font>
              <fill>
                <patternFill>
                  <bgColor rgb="FFFFC7CE"/>
                </patternFill>
              </fill>
            </x14:dxf>
          </x14:cfRule>
          <xm:sqref>J120</xm:sqref>
        </x14:conditionalFormatting>
        <x14:conditionalFormatting xmlns:xm="http://schemas.microsoft.com/office/excel/2006/main">
          <x14:cfRule type="expression" priority="600" id="{E82FC0C1-F4A8-4964-8C87-B1B4617AA363}">
            <xm:f>K116&gt;G116</xm:f>
            <x14:dxf>
              <font>
                <color rgb="FF006100"/>
              </font>
              <fill>
                <patternFill>
                  <bgColor rgb="FFC6EFCE"/>
                </patternFill>
              </fill>
            </x14:dxf>
          </x14:cfRule>
          <x14:cfRule type="expression" priority="601" id="{2CBEC0D1-B980-4F20-9A10-F3E32040162A}">
            <xm:f>K116&lt;G116</xm:f>
            <x14:dxf>
              <font>
                <color rgb="FF9C0006"/>
              </font>
              <fill>
                <patternFill>
                  <bgColor rgb="FFFFC7CE"/>
                </patternFill>
              </fill>
            </x14:dxf>
          </x14:cfRule>
          <xm:sqref>J116</xm:sqref>
        </x14:conditionalFormatting>
        <x14:conditionalFormatting xmlns:xm="http://schemas.microsoft.com/office/excel/2006/main">
          <x14:cfRule type="expression" priority="602" id="{4BA7E81C-3FE6-492D-9A90-3B8EF03FDD78}">
            <xm:f>K117&gt;G117</xm:f>
            <x14:dxf>
              <font>
                <color rgb="FF006100"/>
              </font>
              <fill>
                <patternFill>
                  <bgColor rgb="FFC6EFCE"/>
                </patternFill>
              </fill>
            </x14:dxf>
          </x14:cfRule>
          <x14:cfRule type="expression" priority="603" id="{72E34015-FB7F-4AB0-9FBB-9920F37B61A2}">
            <xm:f>K117&lt;G117</xm:f>
            <x14:dxf>
              <font>
                <color rgb="FF9C0006"/>
              </font>
              <fill>
                <patternFill>
                  <bgColor rgb="FFFFC7CE"/>
                </patternFill>
              </fill>
            </x14:dxf>
          </x14:cfRule>
          <xm:sqref>J117</xm:sqref>
        </x14:conditionalFormatting>
        <x14:conditionalFormatting xmlns:xm="http://schemas.microsoft.com/office/excel/2006/main">
          <x14:cfRule type="expression" priority="604" id="{3C171D8B-A6FC-45D0-815F-CA4B6238911F}">
            <xm:f>K115&gt;G115</xm:f>
            <x14:dxf>
              <font>
                <color rgb="FF006100"/>
              </font>
              <fill>
                <patternFill>
                  <bgColor rgb="FFC6EFCE"/>
                </patternFill>
              </fill>
            </x14:dxf>
          </x14:cfRule>
          <x14:cfRule type="expression" priority="605" id="{35645FD3-3CE0-4E76-8E8B-8278CF306142}">
            <xm:f>K115&lt;G115</xm:f>
            <x14:dxf>
              <font>
                <color rgb="FF9C0006"/>
              </font>
              <fill>
                <patternFill>
                  <bgColor rgb="FFFFC7CE"/>
                </patternFill>
              </fill>
            </x14:dxf>
          </x14:cfRule>
          <xm:sqref>J115</xm:sqref>
        </x14:conditionalFormatting>
        <x14:conditionalFormatting xmlns:xm="http://schemas.microsoft.com/office/excel/2006/main">
          <x14:cfRule type="expression" priority="606" id="{2B7DEAC4-CB81-4871-AD9C-381191DB4D30}">
            <xm:f>K112&gt;G112</xm:f>
            <x14:dxf>
              <font>
                <color rgb="FF006100"/>
              </font>
              <fill>
                <patternFill>
                  <bgColor rgb="FFC6EFCE"/>
                </patternFill>
              </fill>
            </x14:dxf>
          </x14:cfRule>
          <x14:cfRule type="expression" priority="607" id="{8D40E738-82B8-47EB-811C-FED46324D999}">
            <xm:f>K112&lt;G112</xm:f>
            <x14:dxf>
              <font>
                <color rgb="FF9C0006"/>
              </font>
              <fill>
                <patternFill>
                  <bgColor rgb="FFFFC7CE"/>
                </patternFill>
              </fill>
            </x14:dxf>
          </x14:cfRule>
          <xm:sqref>J112</xm:sqref>
        </x14:conditionalFormatting>
        <x14:conditionalFormatting xmlns:xm="http://schemas.microsoft.com/office/excel/2006/main">
          <x14:cfRule type="expression" priority="608" id="{FA29C826-5B20-4D54-A377-BD32E228C090}">
            <xm:f>K113&gt;G113</xm:f>
            <x14:dxf>
              <font>
                <color rgb="FF006100"/>
              </font>
              <fill>
                <patternFill>
                  <bgColor rgb="FFC6EFCE"/>
                </patternFill>
              </fill>
            </x14:dxf>
          </x14:cfRule>
          <x14:cfRule type="expression" priority="609" id="{D45941E1-1716-4AC5-B1B9-46C1BF40F3F0}">
            <xm:f>K113&lt;G113</xm:f>
            <x14:dxf>
              <font>
                <color rgb="FF9C0006"/>
              </font>
              <fill>
                <patternFill>
                  <bgColor rgb="FFFFC7CE"/>
                </patternFill>
              </fill>
            </x14:dxf>
          </x14:cfRule>
          <xm:sqref>J113</xm:sqref>
        </x14:conditionalFormatting>
        <x14:conditionalFormatting xmlns:xm="http://schemas.microsoft.com/office/excel/2006/main">
          <x14:cfRule type="expression" priority="610" id="{42D8EDA7-FE7C-4433-8781-3046257483DE}">
            <xm:f>K111&gt;G111</xm:f>
            <x14:dxf>
              <font>
                <color rgb="FF006100"/>
              </font>
              <fill>
                <patternFill>
                  <bgColor rgb="FFC6EFCE"/>
                </patternFill>
              </fill>
            </x14:dxf>
          </x14:cfRule>
          <x14:cfRule type="expression" priority="611" id="{36587727-50BA-48B0-AD5F-771763D5E2EA}">
            <xm:f>K111&lt;G111</xm:f>
            <x14:dxf>
              <font>
                <color rgb="FF9C0006"/>
              </font>
              <fill>
                <patternFill>
                  <bgColor rgb="FFFFC7CE"/>
                </patternFill>
              </fill>
            </x14:dxf>
          </x14:cfRule>
          <xm:sqref>J111</xm:sqref>
        </x14:conditionalFormatting>
        <x14:conditionalFormatting xmlns:xm="http://schemas.microsoft.com/office/excel/2006/main">
          <x14:cfRule type="expression" priority="612" id="{628BA0C0-5FCC-4890-82A8-4B77A4165061}">
            <xm:f>K107&gt;G107</xm:f>
            <x14:dxf>
              <font>
                <color rgb="FF006100"/>
              </font>
              <fill>
                <patternFill>
                  <bgColor rgb="FFC6EFCE"/>
                </patternFill>
              </fill>
            </x14:dxf>
          </x14:cfRule>
          <x14:cfRule type="expression" priority="613" id="{F49A565D-C010-4B84-85A6-D072234C8A39}">
            <xm:f>K107&lt;G107</xm:f>
            <x14:dxf>
              <font>
                <color rgb="FF9C0006"/>
              </font>
              <fill>
                <patternFill>
                  <bgColor rgb="FFFFC7CE"/>
                </patternFill>
              </fill>
            </x14:dxf>
          </x14:cfRule>
          <xm:sqref>J107</xm:sqref>
        </x14:conditionalFormatting>
        <x14:conditionalFormatting xmlns:xm="http://schemas.microsoft.com/office/excel/2006/main">
          <x14:cfRule type="expression" priority="614" id="{62756736-B3A9-40D0-B898-401074137E64}">
            <xm:f>K108&gt;G108</xm:f>
            <x14:dxf>
              <font>
                <color rgb="FF006100"/>
              </font>
              <fill>
                <patternFill>
                  <bgColor rgb="FFC6EFCE"/>
                </patternFill>
              </fill>
            </x14:dxf>
          </x14:cfRule>
          <x14:cfRule type="expression" priority="615" id="{98E6CA12-83BF-49CF-8A22-1CAB3700A8D3}">
            <xm:f>K108&lt;G108</xm:f>
            <x14:dxf>
              <font>
                <color rgb="FF9C0006"/>
              </font>
              <fill>
                <patternFill>
                  <bgColor rgb="FFFFC7CE"/>
                </patternFill>
              </fill>
            </x14:dxf>
          </x14:cfRule>
          <xm:sqref>J108</xm:sqref>
        </x14:conditionalFormatting>
        <x14:conditionalFormatting xmlns:xm="http://schemas.microsoft.com/office/excel/2006/main">
          <x14:cfRule type="expression" priority="616" id="{4B18483B-5DDF-4852-AC37-B3E761415824}">
            <xm:f>K106&gt;G106</xm:f>
            <x14:dxf>
              <font>
                <color rgb="FF006100"/>
              </font>
              <fill>
                <patternFill>
                  <bgColor rgb="FFC6EFCE"/>
                </patternFill>
              </fill>
            </x14:dxf>
          </x14:cfRule>
          <x14:cfRule type="expression" priority="617" id="{D5EF8C47-2AA9-4FCE-A4AB-A110EC3F947A}">
            <xm:f>K106&lt;G106</xm:f>
            <x14:dxf>
              <font>
                <color rgb="FF9C0006"/>
              </font>
              <fill>
                <patternFill>
                  <bgColor rgb="FFFFC7CE"/>
                </patternFill>
              </fill>
            </x14:dxf>
          </x14:cfRule>
          <xm:sqref>J106</xm:sqref>
        </x14:conditionalFormatting>
        <x14:conditionalFormatting xmlns:xm="http://schemas.microsoft.com/office/excel/2006/main">
          <x14:cfRule type="expression" priority="618" id="{38EEC971-8D33-4730-8DD0-7B5ADFC04E4A}">
            <xm:f>K103&gt;G103</xm:f>
            <x14:dxf>
              <font>
                <color rgb="FF006100"/>
              </font>
              <fill>
                <patternFill>
                  <bgColor rgb="FFC6EFCE"/>
                </patternFill>
              </fill>
            </x14:dxf>
          </x14:cfRule>
          <x14:cfRule type="expression" priority="619" id="{26B71CE0-3B46-43EB-BA79-2C10293CA079}">
            <xm:f>K103&lt;G103</xm:f>
            <x14:dxf>
              <font>
                <color rgb="FF9C0006"/>
              </font>
              <fill>
                <patternFill>
                  <bgColor rgb="FFFFC7CE"/>
                </patternFill>
              </fill>
            </x14:dxf>
          </x14:cfRule>
          <xm:sqref>J103</xm:sqref>
        </x14:conditionalFormatting>
        <x14:conditionalFormatting xmlns:xm="http://schemas.microsoft.com/office/excel/2006/main">
          <x14:cfRule type="expression" priority="620" id="{525972D7-DF27-4F6B-8D24-6E45BDB91045}">
            <xm:f>K104&gt;G104</xm:f>
            <x14:dxf>
              <font>
                <color rgb="FF006100"/>
              </font>
              <fill>
                <patternFill>
                  <bgColor rgb="FFC6EFCE"/>
                </patternFill>
              </fill>
            </x14:dxf>
          </x14:cfRule>
          <x14:cfRule type="expression" priority="621" id="{76FCC53A-2088-47B5-94EA-AEAB9FF6EF3B}">
            <xm:f>K104&lt;G104</xm:f>
            <x14:dxf>
              <font>
                <color rgb="FF9C0006"/>
              </font>
              <fill>
                <patternFill>
                  <bgColor rgb="FFFFC7CE"/>
                </patternFill>
              </fill>
            </x14:dxf>
          </x14:cfRule>
          <xm:sqref>J104</xm:sqref>
        </x14:conditionalFormatting>
        <x14:conditionalFormatting xmlns:xm="http://schemas.microsoft.com/office/excel/2006/main">
          <x14:cfRule type="expression" priority="622" id="{38ABFFE9-9D7D-48E9-BC26-DFC9B41E3E16}">
            <xm:f>K102&gt;G102</xm:f>
            <x14:dxf>
              <font>
                <color rgb="FF006100"/>
              </font>
              <fill>
                <patternFill>
                  <bgColor rgb="FFC6EFCE"/>
                </patternFill>
              </fill>
            </x14:dxf>
          </x14:cfRule>
          <x14:cfRule type="expression" priority="623" id="{EB6CAA9F-7245-4B59-8420-F0E1B418B2AF}">
            <xm:f>K102&lt;G102</xm:f>
            <x14:dxf>
              <font>
                <color rgb="FF9C0006"/>
              </font>
              <fill>
                <patternFill>
                  <bgColor rgb="FFFFC7CE"/>
                </patternFill>
              </fill>
            </x14:dxf>
          </x14:cfRule>
          <xm:sqref>J102</xm:sqref>
        </x14:conditionalFormatting>
        <x14:conditionalFormatting xmlns:xm="http://schemas.microsoft.com/office/excel/2006/main">
          <x14:cfRule type="expression" priority="624" id="{FADEB06C-FDA0-49C8-AC6F-3A2650B869DB}">
            <xm:f>K69&gt;G69</xm:f>
            <x14:dxf>
              <font>
                <color rgb="FF006100"/>
              </font>
              <fill>
                <patternFill>
                  <bgColor rgb="FFC6EFCE"/>
                </patternFill>
              </fill>
            </x14:dxf>
          </x14:cfRule>
          <x14:cfRule type="expression" priority="625" id="{2FF57D7A-9025-4D5C-9253-A4E0F5DB4A24}">
            <xm:f>K69&lt;G69</xm:f>
            <x14:dxf>
              <font>
                <color rgb="FF9C0006"/>
              </font>
              <fill>
                <patternFill>
                  <bgColor rgb="FFFFC7CE"/>
                </patternFill>
              </fill>
            </x14:dxf>
          </x14:cfRule>
          <xm:sqref>J69</xm:sqref>
        </x14:conditionalFormatting>
        <x14:conditionalFormatting xmlns:xm="http://schemas.microsoft.com/office/excel/2006/main">
          <x14:cfRule type="expression" priority="626" id="{3FE91360-F5DD-4CC5-B7C5-5CD425DE4F68}">
            <xm:f>K70&gt;G70</xm:f>
            <x14:dxf>
              <font>
                <color rgb="FF006100"/>
              </font>
              <fill>
                <patternFill>
                  <bgColor rgb="FFC6EFCE"/>
                </patternFill>
              </fill>
            </x14:dxf>
          </x14:cfRule>
          <x14:cfRule type="expression" priority="627" id="{97737A97-9E53-47A0-A137-754BDC2C1ECE}">
            <xm:f>K70&lt;G70</xm:f>
            <x14:dxf>
              <font>
                <color rgb="FF9C0006"/>
              </font>
              <fill>
                <patternFill>
                  <bgColor rgb="FFFFC7CE"/>
                </patternFill>
              </fill>
            </x14:dxf>
          </x14:cfRule>
          <xm:sqref>J70</xm:sqref>
        </x14:conditionalFormatting>
        <x14:conditionalFormatting xmlns:xm="http://schemas.microsoft.com/office/excel/2006/main">
          <x14:cfRule type="expression" priority="628" id="{52E92EFD-93A0-47D5-9444-E2B67EE4C6CF}">
            <xm:f>K68&gt;G68</xm:f>
            <x14:dxf>
              <font>
                <color rgb="FF006100"/>
              </font>
              <fill>
                <patternFill>
                  <bgColor rgb="FFC6EFCE"/>
                </patternFill>
              </fill>
            </x14:dxf>
          </x14:cfRule>
          <x14:cfRule type="expression" priority="629" id="{464A904F-5FE9-4B8C-9D26-54E0FBC5D0BF}">
            <xm:f>K68&lt;G68</xm:f>
            <x14:dxf>
              <font>
                <color rgb="FF9C0006"/>
              </font>
              <fill>
                <patternFill>
                  <bgColor rgb="FFFFC7CE"/>
                </patternFill>
              </fill>
            </x14:dxf>
          </x14:cfRule>
          <xm:sqref>J68</xm:sqref>
        </x14:conditionalFormatting>
        <x14:conditionalFormatting xmlns:xm="http://schemas.microsoft.com/office/excel/2006/main">
          <x14:cfRule type="expression" priority="630" id="{686F17D9-10B1-4B99-BFD9-9F60E09072AA}">
            <xm:f>K65&gt;G65</xm:f>
            <x14:dxf>
              <font>
                <color rgb="FF006100"/>
              </font>
              <fill>
                <patternFill>
                  <bgColor rgb="FFC6EFCE"/>
                </patternFill>
              </fill>
            </x14:dxf>
          </x14:cfRule>
          <x14:cfRule type="expression" priority="631" id="{D4D46857-4BDE-46B3-B0DF-B472DC67917D}">
            <xm:f>K65&lt;G65</xm:f>
            <x14:dxf>
              <font>
                <color rgb="FF9C0006"/>
              </font>
              <fill>
                <patternFill>
                  <bgColor rgb="FFFFC7CE"/>
                </patternFill>
              </fill>
            </x14:dxf>
          </x14:cfRule>
          <xm:sqref>J65</xm:sqref>
        </x14:conditionalFormatting>
        <x14:conditionalFormatting xmlns:xm="http://schemas.microsoft.com/office/excel/2006/main">
          <x14:cfRule type="expression" priority="632" id="{2AD0D085-BF87-4BF1-B9EA-DDBC1C5E548D}">
            <xm:f>K66&gt;G66</xm:f>
            <x14:dxf>
              <font>
                <color rgb="FF006100"/>
              </font>
              <fill>
                <patternFill>
                  <bgColor rgb="FFC6EFCE"/>
                </patternFill>
              </fill>
            </x14:dxf>
          </x14:cfRule>
          <x14:cfRule type="expression" priority="633" id="{9EAA8912-28E9-4196-AE2B-14BAA8E6D537}">
            <xm:f>K66&lt;G66</xm:f>
            <x14:dxf>
              <font>
                <color rgb="FF9C0006"/>
              </font>
              <fill>
                <patternFill>
                  <bgColor rgb="FFFFC7CE"/>
                </patternFill>
              </fill>
            </x14:dxf>
          </x14:cfRule>
          <xm:sqref>J66</xm:sqref>
        </x14:conditionalFormatting>
        <x14:conditionalFormatting xmlns:xm="http://schemas.microsoft.com/office/excel/2006/main">
          <x14:cfRule type="expression" priority="634" id="{28E9A6DA-CE5B-425C-A955-358F8F58A790}">
            <xm:f>K64&gt;G64</xm:f>
            <x14:dxf>
              <font>
                <color rgb="FF006100"/>
              </font>
              <fill>
                <patternFill>
                  <bgColor rgb="FFC6EFCE"/>
                </patternFill>
              </fill>
            </x14:dxf>
          </x14:cfRule>
          <x14:cfRule type="expression" priority="635" id="{5BF12990-EB83-47DE-9C39-3BDA50107C50}">
            <xm:f>K64&lt;G64</xm:f>
            <x14:dxf>
              <font>
                <color rgb="FF9C0006"/>
              </font>
              <fill>
                <patternFill>
                  <bgColor rgb="FFFFC7CE"/>
                </patternFill>
              </fill>
            </x14:dxf>
          </x14:cfRule>
          <xm:sqref>J64</xm:sqref>
        </x14:conditionalFormatting>
        <x14:conditionalFormatting xmlns:xm="http://schemas.microsoft.com/office/excel/2006/main">
          <x14:cfRule type="expression" priority="636" id="{1230F3B7-DF9A-456D-AFB0-6230AC8F5F86}">
            <xm:f>K60&gt;G60</xm:f>
            <x14:dxf>
              <font>
                <color rgb="FF006100"/>
              </font>
              <fill>
                <patternFill>
                  <bgColor rgb="FFC6EFCE"/>
                </patternFill>
              </fill>
            </x14:dxf>
          </x14:cfRule>
          <x14:cfRule type="expression" priority="637" id="{33AAF4B4-F4AA-483F-B3C0-8E9E1ADAC898}">
            <xm:f>K60&lt;G60</xm:f>
            <x14:dxf>
              <font>
                <color rgb="FF9C0006"/>
              </font>
              <fill>
                <patternFill>
                  <bgColor rgb="FFFFC7CE"/>
                </patternFill>
              </fill>
            </x14:dxf>
          </x14:cfRule>
          <xm:sqref>J60</xm:sqref>
        </x14:conditionalFormatting>
        <x14:conditionalFormatting xmlns:xm="http://schemas.microsoft.com/office/excel/2006/main">
          <x14:cfRule type="expression" priority="638" id="{C870BE71-5235-431D-B36E-897741247ADC}">
            <xm:f>K61&gt;G61</xm:f>
            <x14:dxf>
              <font>
                <color rgb="FF006100"/>
              </font>
              <fill>
                <patternFill>
                  <bgColor rgb="FFC6EFCE"/>
                </patternFill>
              </fill>
            </x14:dxf>
          </x14:cfRule>
          <x14:cfRule type="expression" priority="639" id="{DD9CAE2D-B0EE-4360-9E8B-98ACCA1FF892}">
            <xm:f>K61&lt;G61</xm:f>
            <x14:dxf>
              <font>
                <color rgb="FF9C0006"/>
              </font>
              <fill>
                <patternFill>
                  <bgColor rgb="FFFFC7CE"/>
                </patternFill>
              </fill>
            </x14:dxf>
          </x14:cfRule>
          <xm:sqref>J61</xm:sqref>
        </x14:conditionalFormatting>
        <x14:conditionalFormatting xmlns:xm="http://schemas.microsoft.com/office/excel/2006/main">
          <x14:cfRule type="expression" priority="640" id="{44B01FCF-66AB-441E-BDA9-AD16729D5E85}">
            <xm:f>K59&gt;G59</xm:f>
            <x14:dxf>
              <font>
                <color rgb="FF006100"/>
              </font>
              <fill>
                <patternFill>
                  <bgColor rgb="FFC6EFCE"/>
                </patternFill>
              </fill>
            </x14:dxf>
          </x14:cfRule>
          <x14:cfRule type="expression" priority="641" id="{5970F163-BC66-4F32-94D0-217077A623EE}">
            <xm:f>K59&lt;G59</xm:f>
            <x14:dxf>
              <font>
                <color rgb="FF9C0006"/>
              </font>
              <fill>
                <patternFill>
                  <bgColor rgb="FFFFC7CE"/>
                </patternFill>
              </fill>
            </x14:dxf>
          </x14:cfRule>
          <xm:sqref>J59</xm:sqref>
        </x14:conditionalFormatting>
        <x14:conditionalFormatting xmlns:xm="http://schemas.microsoft.com/office/excel/2006/main">
          <x14:cfRule type="expression" priority="642" id="{919087C6-4F27-4A80-8674-38736DAF53F1}">
            <xm:f>K57&gt;G57</xm:f>
            <x14:dxf>
              <font>
                <color rgb="FF006100"/>
              </font>
              <fill>
                <patternFill>
                  <bgColor rgb="FFC6EFCE"/>
                </patternFill>
              </fill>
            </x14:dxf>
          </x14:cfRule>
          <x14:cfRule type="expression" priority="643" id="{A8B552B3-4A57-4791-844D-7A7811D6FD2D}">
            <xm:f>K57&lt;G57</xm:f>
            <x14:dxf>
              <font>
                <color rgb="FF9C0006"/>
              </font>
              <fill>
                <patternFill>
                  <bgColor rgb="FFFFC7CE"/>
                </patternFill>
              </fill>
            </x14:dxf>
          </x14:cfRule>
          <xm:sqref>J57</xm:sqref>
        </x14:conditionalFormatting>
        <x14:conditionalFormatting xmlns:xm="http://schemas.microsoft.com/office/excel/2006/main">
          <x14:cfRule type="expression" priority="644" id="{B6A0909A-669D-4F9D-A587-4439BE9A2BC5}">
            <xm:f>K55&gt;G55</xm:f>
            <x14:dxf>
              <font>
                <color rgb="FF006100"/>
              </font>
              <fill>
                <patternFill>
                  <bgColor rgb="FFC6EFCE"/>
                </patternFill>
              </fill>
            </x14:dxf>
          </x14:cfRule>
          <x14:cfRule type="expression" priority="645" id="{944A6720-822A-496F-9399-E0BE10A94B62}">
            <xm:f>K55&lt;G55</xm:f>
            <x14:dxf>
              <font>
                <color rgb="FF9C0006"/>
              </font>
              <fill>
                <patternFill>
                  <bgColor rgb="FFFFC7CE"/>
                </patternFill>
              </fill>
            </x14:dxf>
          </x14:cfRule>
          <xm:sqref>J55:J56</xm:sqref>
        </x14:conditionalFormatting>
        <x14:conditionalFormatting xmlns:xm="http://schemas.microsoft.com/office/excel/2006/main">
          <x14:cfRule type="expression" priority="646" id="{781C2CCF-1584-4F4F-9EB5-3070ECCAE640}">
            <xm:f>K51&gt;G51</xm:f>
            <x14:dxf>
              <font>
                <color rgb="FF006100"/>
              </font>
              <fill>
                <patternFill>
                  <bgColor rgb="FFC6EFCE"/>
                </patternFill>
              </fill>
            </x14:dxf>
          </x14:cfRule>
          <x14:cfRule type="expression" priority="647" id="{792E65B3-ACC0-40DA-86E0-FBFB4A63DE41}">
            <xm:f>K51&lt;G51</xm:f>
            <x14:dxf>
              <font>
                <color rgb="FF9C0006"/>
              </font>
              <fill>
                <patternFill>
                  <bgColor rgb="FFFFC7CE"/>
                </patternFill>
              </fill>
            </x14:dxf>
          </x14:cfRule>
          <xm:sqref>J51</xm:sqref>
        </x14:conditionalFormatting>
        <x14:conditionalFormatting xmlns:xm="http://schemas.microsoft.com/office/excel/2006/main">
          <x14:cfRule type="expression" priority="648" id="{52EA4C73-FAD0-4BD5-A5B1-7265EC4070A0}">
            <xm:f>K52&gt;G52</xm:f>
            <x14:dxf>
              <font>
                <color rgb="FF006100"/>
              </font>
              <fill>
                <patternFill>
                  <bgColor rgb="FFC6EFCE"/>
                </patternFill>
              </fill>
            </x14:dxf>
          </x14:cfRule>
          <x14:cfRule type="expression" priority="649" id="{F8866C4F-B510-4E8A-A1E0-4CCA286BB219}">
            <xm:f>K52&lt;G52</xm:f>
            <x14:dxf>
              <font>
                <color rgb="FF9C0006"/>
              </font>
              <fill>
                <patternFill>
                  <bgColor rgb="FFFFC7CE"/>
                </patternFill>
              </fill>
            </x14:dxf>
          </x14:cfRule>
          <xm:sqref>J52</xm:sqref>
        </x14:conditionalFormatting>
        <x14:conditionalFormatting xmlns:xm="http://schemas.microsoft.com/office/excel/2006/main">
          <x14:cfRule type="expression" priority="650" id="{546BB000-C85F-4700-A068-491B96D0B541}">
            <xm:f>K50&gt;G50</xm:f>
            <x14:dxf>
              <font>
                <color rgb="FF006100"/>
              </font>
              <fill>
                <patternFill>
                  <bgColor rgb="FFC6EFCE"/>
                </patternFill>
              </fill>
            </x14:dxf>
          </x14:cfRule>
          <x14:cfRule type="expression" priority="651" id="{9B60411C-278A-4EFF-8411-2A4B21C6C927}">
            <xm:f>K50&lt;G50</xm:f>
            <x14:dxf>
              <font>
                <color rgb="FF9C0006"/>
              </font>
              <fill>
                <patternFill>
                  <bgColor rgb="FFFFC7CE"/>
                </patternFill>
              </fill>
            </x14:dxf>
          </x14:cfRule>
          <xm:sqref>J50</xm:sqref>
        </x14:conditionalFormatting>
        <x14:conditionalFormatting xmlns:xm="http://schemas.microsoft.com/office/excel/2006/main">
          <x14:cfRule type="expression" priority="652" id="{F7A56CEF-1E11-4EE0-A52A-F46BB7F7369B}">
            <xm:f>K47&gt;G47</xm:f>
            <x14:dxf>
              <font>
                <color rgb="FF006100"/>
              </font>
              <fill>
                <patternFill>
                  <bgColor rgb="FFC6EFCE"/>
                </patternFill>
              </fill>
            </x14:dxf>
          </x14:cfRule>
          <x14:cfRule type="expression" priority="653" id="{C898DCDC-8DAD-4521-8667-65482C551CD0}">
            <xm:f>K47&lt;G47</xm:f>
            <x14:dxf>
              <font>
                <color rgb="FF9C0006"/>
              </font>
              <fill>
                <patternFill>
                  <bgColor rgb="FFFFC7CE"/>
                </patternFill>
              </fill>
            </x14:dxf>
          </x14:cfRule>
          <xm:sqref>J47</xm:sqref>
        </x14:conditionalFormatting>
        <x14:conditionalFormatting xmlns:xm="http://schemas.microsoft.com/office/excel/2006/main">
          <x14:cfRule type="expression" priority="654" id="{A9B576A7-60D6-4AC7-BC49-4ED1D49095BF}">
            <xm:f>K48&gt;G48</xm:f>
            <x14:dxf>
              <font>
                <color rgb="FF006100"/>
              </font>
              <fill>
                <patternFill>
                  <bgColor rgb="FFC6EFCE"/>
                </patternFill>
              </fill>
            </x14:dxf>
          </x14:cfRule>
          <x14:cfRule type="expression" priority="655" id="{8CB919AE-AB9B-4417-9468-2A13F6F248B5}">
            <xm:f>K48&lt;G48</xm:f>
            <x14:dxf>
              <font>
                <color rgb="FF9C0006"/>
              </font>
              <fill>
                <patternFill>
                  <bgColor rgb="FFFFC7CE"/>
                </patternFill>
              </fill>
            </x14:dxf>
          </x14:cfRule>
          <xm:sqref>J48</xm:sqref>
        </x14:conditionalFormatting>
        <x14:conditionalFormatting xmlns:xm="http://schemas.microsoft.com/office/excel/2006/main">
          <x14:cfRule type="expression" priority="656" id="{D8C0F7B2-EDB3-408C-B0FB-3FAF2A638A3F}">
            <xm:f>K46&gt;G46</xm:f>
            <x14:dxf>
              <font>
                <color rgb="FF006100"/>
              </font>
              <fill>
                <patternFill>
                  <bgColor rgb="FFC6EFCE"/>
                </patternFill>
              </fill>
            </x14:dxf>
          </x14:cfRule>
          <x14:cfRule type="expression" priority="657" id="{4AEF6FBB-91E2-41D6-A4B0-6C4FEAB4D2F9}">
            <xm:f>K46&lt;G46</xm:f>
            <x14:dxf>
              <font>
                <color rgb="FF9C0006"/>
              </font>
              <fill>
                <patternFill>
                  <bgColor rgb="FFFFC7CE"/>
                </patternFill>
              </fill>
            </x14:dxf>
          </x14:cfRule>
          <xm:sqref>J46</xm:sqref>
        </x14:conditionalFormatting>
        <x14:conditionalFormatting xmlns:xm="http://schemas.microsoft.com/office/excel/2006/main">
          <x14:cfRule type="expression" priority="658" id="{303DEFEA-422A-4EF2-92C7-4C91A5642578}">
            <xm:f>K41&gt;G41</xm:f>
            <x14:dxf>
              <font>
                <color rgb="FF006100"/>
              </font>
              <fill>
                <patternFill>
                  <bgColor rgb="FFC6EFCE"/>
                </patternFill>
              </fill>
            </x14:dxf>
          </x14:cfRule>
          <x14:cfRule type="expression" priority="659" id="{E3B4B67D-F059-4158-95B7-14E9F2C2B2E1}">
            <xm:f>K41&lt;G41</xm:f>
            <x14:dxf>
              <font>
                <color rgb="FF9C0006"/>
              </font>
              <fill>
                <patternFill>
                  <bgColor rgb="FFFFC7CE"/>
                </patternFill>
              </fill>
            </x14:dxf>
          </x14:cfRule>
          <xm:sqref>J41</xm:sqref>
        </x14:conditionalFormatting>
        <x14:conditionalFormatting xmlns:xm="http://schemas.microsoft.com/office/excel/2006/main">
          <x14:cfRule type="expression" priority="660" id="{4300831E-8A19-439A-A2FC-D93C7B602266}">
            <xm:f>K42&gt;G42</xm:f>
            <x14:dxf>
              <font>
                <color rgb="FF006100"/>
              </font>
              <fill>
                <patternFill>
                  <bgColor rgb="FFC6EFCE"/>
                </patternFill>
              </fill>
            </x14:dxf>
          </x14:cfRule>
          <x14:cfRule type="expression" priority="661" id="{20B65080-A18D-4A5A-83E6-3F9E14D0ED70}">
            <xm:f>K42&lt;G42</xm:f>
            <x14:dxf>
              <font>
                <color rgb="FF9C0006"/>
              </font>
              <fill>
                <patternFill>
                  <bgColor rgb="FFFFC7CE"/>
                </patternFill>
              </fill>
            </x14:dxf>
          </x14:cfRule>
          <xm:sqref>J42</xm:sqref>
        </x14:conditionalFormatting>
        <x14:conditionalFormatting xmlns:xm="http://schemas.microsoft.com/office/excel/2006/main">
          <x14:cfRule type="expression" priority="662" id="{A8B2ABB5-D42C-463D-BD5E-A5804826D342}">
            <xm:f>K40&gt;G40</xm:f>
            <x14:dxf>
              <font>
                <color rgb="FF006100"/>
              </font>
              <fill>
                <patternFill>
                  <bgColor rgb="FFC6EFCE"/>
                </patternFill>
              </fill>
            </x14:dxf>
          </x14:cfRule>
          <x14:cfRule type="expression" priority="663" id="{F259C32E-14DA-489A-9370-54B1AC49115C}">
            <xm:f>K40&lt;G40</xm:f>
            <x14:dxf>
              <font>
                <color rgb="FF9C0006"/>
              </font>
              <fill>
                <patternFill>
                  <bgColor rgb="FFFFC7CE"/>
                </patternFill>
              </fill>
            </x14:dxf>
          </x14:cfRule>
          <xm:sqref>J40</xm:sqref>
        </x14:conditionalFormatting>
        <x14:conditionalFormatting xmlns:xm="http://schemas.microsoft.com/office/excel/2006/main">
          <x14:cfRule type="expression" priority="664" id="{8E4099D7-A76E-4398-B3C5-FB9178E9D7D8}">
            <xm:f>K37&gt;G37</xm:f>
            <x14:dxf>
              <font>
                <color rgb="FF006100"/>
              </font>
              <fill>
                <patternFill>
                  <bgColor rgb="FFC6EFCE"/>
                </patternFill>
              </fill>
            </x14:dxf>
          </x14:cfRule>
          <x14:cfRule type="expression" priority="665" id="{A262C054-F4C5-48D7-82C7-29BC45584DF3}">
            <xm:f>K37&lt;G37</xm:f>
            <x14:dxf>
              <font>
                <color rgb="FF9C0006"/>
              </font>
              <fill>
                <patternFill>
                  <bgColor rgb="FFFFC7CE"/>
                </patternFill>
              </fill>
            </x14:dxf>
          </x14:cfRule>
          <xm:sqref>J37</xm:sqref>
        </x14:conditionalFormatting>
        <x14:conditionalFormatting xmlns:xm="http://schemas.microsoft.com/office/excel/2006/main">
          <x14:cfRule type="expression" priority="666" id="{7A9B13F7-4D31-4497-80E9-D090CEBB2DD7}">
            <xm:f>K38&gt;G38</xm:f>
            <x14:dxf>
              <font>
                <color rgb="FF006100"/>
              </font>
              <fill>
                <patternFill>
                  <bgColor rgb="FFC6EFCE"/>
                </patternFill>
              </fill>
            </x14:dxf>
          </x14:cfRule>
          <x14:cfRule type="expression" priority="667" id="{9621D2F7-C5FA-494B-AFBB-6BF6CC40F7E8}">
            <xm:f>K38&lt;G38</xm:f>
            <x14:dxf>
              <font>
                <color rgb="FF9C0006"/>
              </font>
              <fill>
                <patternFill>
                  <bgColor rgb="FFFFC7CE"/>
                </patternFill>
              </fill>
            </x14:dxf>
          </x14:cfRule>
          <xm:sqref>J38</xm:sqref>
        </x14:conditionalFormatting>
        <x14:conditionalFormatting xmlns:xm="http://schemas.microsoft.com/office/excel/2006/main">
          <x14:cfRule type="expression" priority="668" id="{33DE791A-7452-41B4-B2E8-F9B8D348FB50}">
            <xm:f>K36&gt;G36</xm:f>
            <x14:dxf>
              <font>
                <color rgb="FF006100"/>
              </font>
              <fill>
                <patternFill>
                  <bgColor rgb="FFC6EFCE"/>
                </patternFill>
              </fill>
            </x14:dxf>
          </x14:cfRule>
          <x14:cfRule type="expression" priority="669" id="{E912EFCF-CF3E-4F3A-A710-8B8AAE30F6B0}">
            <xm:f>K36&lt;G36</xm:f>
            <x14:dxf>
              <font>
                <color rgb="FF9C0006"/>
              </font>
              <fill>
                <patternFill>
                  <bgColor rgb="FFFFC7CE"/>
                </patternFill>
              </fill>
            </x14:dxf>
          </x14:cfRule>
          <xm:sqref>J36</xm:sqref>
        </x14:conditionalFormatting>
        <x14:conditionalFormatting xmlns:xm="http://schemas.microsoft.com/office/excel/2006/main">
          <x14:cfRule type="expression" priority="670" id="{CD5E6C67-648D-4BD3-BCB3-6A577CD3549B}">
            <xm:f>K153&gt;G153</xm:f>
            <x14:dxf>
              <font>
                <color rgb="FF006100"/>
              </font>
              <fill>
                <patternFill>
                  <bgColor rgb="FFC6EFCE"/>
                </patternFill>
              </fill>
            </x14:dxf>
          </x14:cfRule>
          <x14:cfRule type="expression" priority="671" id="{6DE48D7E-EF85-41D9-992B-EB5EFB24FE24}">
            <xm:f>K153&lt;G153</xm:f>
            <x14:dxf>
              <font>
                <color rgb="FF9C0006"/>
              </font>
              <fill>
                <patternFill>
                  <bgColor rgb="FFFFC7CE"/>
                </patternFill>
              </fill>
            </x14:dxf>
          </x14:cfRule>
          <xm:sqref>J153:J154</xm:sqref>
        </x14:conditionalFormatting>
        <x14:conditionalFormatting xmlns:xm="http://schemas.microsoft.com/office/excel/2006/main">
          <x14:cfRule type="expression" priority="672" id="{EFB137D6-BAF9-41A2-822B-8F349A29B5D7}">
            <xm:f>K32&gt;G32</xm:f>
            <x14:dxf>
              <font>
                <color rgb="FF006100"/>
              </font>
              <fill>
                <patternFill>
                  <bgColor rgb="FFC6EFCE"/>
                </patternFill>
              </fill>
            </x14:dxf>
          </x14:cfRule>
          <x14:cfRule type="expression" priority="673" id="{24F1D794-6E2D-40BF-8FD8-4429D74873D9}">
            <xm:f>K32&lt;G32</xm:f>
            <x14:dxf>
              <font>
                <color rgb="FF9C0006"/>
              </font>
              <fill>
                <patternFill>
                  <bgColor rgb="FFFFC7CE"/>
                </patternFill>
              </fill>
            </x14:dxf>
          </x14:cfRule>
          <xm:sqref>J32</xm:sqref>
        </x14:conditionalFormatting>
        <x14:conditionalFormatting xmlns:xm="http://schemas.microsoft.com/office/excel/2006/main">
          <x14:cfRule type="expression" priority="674" id="{A6AE58C7-A32C-455A-B585-88B738A66B3C}">
            <xm:f>K33&gt;G33</xm:f>
            <x14:dxf>
              <font>
                <color rgb="FF006100"/>
              </font>
              <fill>
                <patternFill>
                  <bgColor rgb="FFC6EFCE"/>
                </patternFill>
              </fill>
            </x14:dxf>
          </x14:cfRule>
          <x14:cfRule type="expression" priority="675" id="{26C44FDA-24D4-4837-B470-A2B6179CB7C0}">
            <xm:f>K33&lt;G33</xm:f>
            <x14:dxf>
              <font>
                <color rgb="FF9C0006"/>
              </font>
              <fill>
                <patternFill>
                  <bgColor rgb="FFFFC7CE"/>
                </patternFill>
              </fill>
            </x14:dxf>
          </x14:cfRule>
          <xm:sqref>J33</xm:sqref>
        </x14:conditionalFormatting>
        <x14:conditionalFormatting xmlns:xm="http://schemas.microsoft.com/office/excel/2006/main">
          <x14:cfRule type="expression" priority="676" id="{B7FC31FE-D19C-46D0-9613-493C90C24854}">
            <xm:f>K31&gt;G31</xm:f>
            <x14:dxf>
              <font>
                <color rgb="FF006100"/>
              </font>
              <fill>
                <patternFill>
                  <bgColor rgb="FFC6EFCE"/>
                </patternFill>
              </fill>
            </x14:dxf>
          </x14:cfRule>
          <x14:cfRule type="expression" priority="677" id="{EA8F642F-BFA9-4BDD-A2C0-157653F0A674}">
            <xm:f>K31&lt;G31</xm:f>
            <x14:dxf>
              <font>
                <color rgb="FF9C0006"/>
              </font>
              <fill>
                <patternFill>
                  <bgColor rgb="FFFFC7CE"/>
                </patternFill>
              </fill>
            </x14:dxf>
          </x14:cfRule>
          <xm:sqref>J31</xm:sqref>
        </x14:conditionalFormatting>
        <x14:conditionalFormatting xmlns:xm="http://schemas.microsoft.com/office/excel/2006/main">
          <x14:cfRule type="expression" priority="678" id="{A7373AB0-866F-4BF3-BB92-6251DE43C482}">
            <xm:f>K28&gt;G28</xm:f>
            <x14:dxf>
              <font>
                <color rgb="FF006100"/>
              </font>
              <fill>
                <patternFill>
                  <bgColor rgb="FFC6EFCE"/>
                </patternFill>
              </fill>
            </x14:dxf>
          </x14:cfRule>
          <x14:cfRule type="expression" priority="679" id="{B98DD0EC-B0CF-4F79-B6B3-A6ADF8BC8264}">
            <xm:f>K28&lt;G28</xm:f>
            <x14:dxf>
              <font>
                <color rgb="FF9C0006"/>
              </font>
              <fill>
                <patternFill>
                  <bgColor rgb="FFFFC7CE"/>
                </patternFill>
              </fill>
            </x14:dxf>
          </x14:cfRule>
          <xm:sqref>J28</xm:sqref>
        </x14:conditionalFormatting>
        <x14:conditionalFormatting xmlns:xm="http://schemas.microsoft.com/office/excel/2006/main">
          <x14:cfRule type="expression" priority="680" id="{8EB637DF-90C4-4729-B8F8-17C119102014}">
            <xm:f>K29&gt;G29</xm:f>
            <x14:dxf>
              <font>
                <color rgb="FF006100"/>
              </font>
              <fill>
                <patternFill>
                  <bgColor rgb="FFC6EFCE"/>
                </patternFill>
              </fill>
            </x14:dxf>
          </x14:cfRule>
          <x14:cfRule type="expression" priority="681" id="{3834272F-2811-4960-9310-67AA5DCD8739}">
            <xm:f>K29&lt;G29</xm:f>
            <x14:dxf>
              <font>
                <color rgb="FF9C0006"/>
              </font>
              <fill>
                <patternFill>
                  <bgColor rgb="FFFFC7CE"/>
                </patternFill>
              </fill>
            </x14:dxf>
          </x14:cfRule>
          <xm:sqref>J29</xm:sqref>
        </x14:conditionalFormatting>
        <x14:conditionalFormatting xmlns:xm="http://schemas.microsoft.com/office/excel/2006/main">
          <x14:cfRule type="expression" priority="682" id="{829D736D-C254-4EBD-8B9C-6769EB4F23F4}">
            <xm:f>K27&gt;G27</xm:f>
            <x14:dxf>
              <font>
                <color rgb="FF006100"/>
              </font>
              <fill>
                <patternFill>
                  <bgColor rgb="FFC6EFCE"/>
                </patternFill>
              </fill>
            </x14:dxf>
          </x14:cfRule>
          <x14:cfRule type="expression" priority="683" id="{74355F65-EBC3-46BD-9BE4-76DBD1CEA980}">
            <xm:f>K27&lt;G27</xm:f>
            <x14:dxf>
              <font>
                <color rgb="FF9C0006"/>
              </font>
              <fill>
                <patternFill>
                  <bgColor rgb="FFFFC7CE"/>
                </patternFill>
              </fill>
            </x14:dxf>
          </x14:cfRule>
          <xm:sqref>J27</xm:sqref>
        </x14:conditionalFormatting>
        <x14:conditionalFormatting xmlns:xm="http://schemas.microsoft.com/office/excel/2006/main">
          <x14:cfRule type="expression" priority="684" id="{7C35982A-7CC6-4695-A543-914F65D52692}">
            <xm:f>K24&gt;G24</xm:f>
            <x14:dxf>
              <font>
                <color rgb="FF006100"/>
              </font>
              <fill>
                <patternFill>
                  <bgColor rgb="FFC6EFCE"/>
                </patternFill>
              </fill>
            </x14:dxf>
          </x14:cfRule>
          <x14:cfRule type="expression" priority="685" id="{F5F0133B-A523-4EC7-A923-15AE4CF9C0C6}">
            <xm:f>K24&lt;G24</xm:f>
            <x14:dxf>
              <font>
                <color rgb="FF9C0006"/>
              </font>
              <fill>
                <patternFill>
                  <bgColor rgb="FFFFC7CE"/>
                </patternFill>
              </fill>
            </x14:dxf>
          </x14:cfRule>
          <xm:sqref>J24</xm:sqref>
        </x14:conditionalFormatting>
        <x14:conditionalFormatting xmlns:xm="http://schemas.microsoft.com/office/excel/2006/main">
          <x14:cfRule type="expression" priority="686" id="{A4C9B076-E2E6-48AA-8FF8-BDB8BF2C601C}">
            <xm:f>K22&gt;G22</xm:f>
            <x14:dxf>
              <font>
                <color rgb="FF006100"/>
              </font>
              <fill>
                <patternFill>
                  <bgColor rgb="FFC6EFCE"/>
                </patternFill>
              </fill>
            </x14:dxf>
          </x14:cfRule>
          <x14:cfRule type="expression" priority="687" id="{37CDB095-F2F9-4D48-9A6F-F49AF8D093A0}">
            <xm:f>K22&lt;G22</xm:f>
            <x14:dxf>
              <font>
                <color rgb="FF9C0006"/>
              </font>
              <fill>
                <patternFill>
                  <bgColor rgb="FFFFC7CE"/>
                </patternFill>
              </fill>
            </x14:dxf>
          </x14:cfRule>
          <xm:sqref>J22:J23</xm:sqref>
        </x14:conditionalFormatting>
        <x14:conditionalFormatting xmlns:xm="http://schemas.microsoft.com/office/excel/2006/main">
          <x14:cfRule type="expression" priority="688" id="{5B2330AB-AB53-43BA-8073-406D13493256}">
            <xm:f>K19&gt;G19</xm:f>
            <x14:dxf>
              <font>
                <color rgb="FF006100"/>
              </font>
              <fill>
                <patternFill>
                  <bgColor rgb="FFC6EFCE"/>
                </patternFill>
              </fill>
            </x14:dxf>
          </x14:cfRule>
          <x14:cfRule type="expression" priority="689" id="{F62642AD-C049-481F-BA6E-BE2B9A8B92DF}">
            <xm:f>K19&lt;G19</xm:f>
            <x14:dxf>
              <font>
                <color rgb="FF9C0006"/>
              </font>
              <fill>
                <patternFill>
                  <bgColor rgb="FFFFC7CE"/>
                </patternFill>
              </fill>
            </x14:dxf>
          </x14:cfRule>
          <xm:sqref>J19</xm:sqref>
        </x14:conditionalFormatting>
        <x14:conditionalFormatting xmlns:xm="http://schemas.microsoft.com/office/excel/2006/main">
          <x14:cfRule type="expression" priority="690" id="{19832C59-9B80-4B1A-95BA-1E7C3E5D80FC}">
            <xm:f>K20&gt;G20</xm:f>
            <x14:dxf>
              <font>
                <color rgb="FF006100"/>
              </font>
              <fill>
                <patternFill>
                  <bgColor rgb="FFC6EFCE"/>
                </patternFill>
              </fill>
            </x14:dxf>
          </x14:cfRule>
          <x14:cfRule type="expression" priority="691" id="{2383278C-6D14-4444-96D1-EBF1705725C9}">
            <xm:f>K20&lt;G20</xm:f>
            <x14:dxf>
              <font>
                <color rgb="FF9C0006"/>
              </font>
              <fill>
                <patternFill>
                  <bgColor rgb="FFFFC7CE"/>
                </patternFill>
              </fill>
            </x14:dxf>
          </x14:cfRule>
          <xm:sqref>J20</xm:sqref>
        </x14:conditionalFormatting>
        <x14:conditionalFormatting xmlns:xm="http://schemas.microsoft.com/office/excel/2006/main">
          <x14:cfRule type="expression" priority="692" id="{9600B4BD-A4FA-4FB6-8FAD-D352A8C876F8}">
            <xm:f>$H$22=1</xm:f>
            <x14:dxf>
              <fill>
                <patternFill>
                  <bgColor rgb="FFA7C0DE"/>
                </patternFill>
              </fill>
            </x14:dxf>
          </x14:cfRule>
          <xm:sqref>F15</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E1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2" activeCellId="0" sqref="C12"/>
    </sheetView>
  </sheetViews>
  <sheetFormatPr defaultColWidth="8.82421875" defaultRowHeight="12.75" zeroHeight="false" outlineLevelRow="0" outlineLevelCol="0"/>
  <cols>
    <col collapsed="false" customWidth="true" hidden="false" outlineLevel="0" max="1" min="1" style="290" width="27.35"/>
    <col collapsed="false" customWidth="true" hidden="false" outlineLevel="0" max="2" min="2" style="290" width="11"/>
    <col collapsed="false" customWidth="true" hidden="false" outlineLevel="0" max="3" min="3" style="290" width="9.63"/>
    <col collapsed="false" customWidth="true" hidden="false" outlineLevel="0" max="4" min="4" style="290" width="1.82"/>
    <col collapsed="false" customWidth="false" hidden="false" outlineLevel="0" max="5" min="5" style="290" width="8.82"/>
    <col collapsed="false" customWidth="true" hidden="false" outlineLevel="0" max="6" min="6" style="290" width="1.45"/>
    <col collapsed="false" customWidth="false" hidden="false" outlineLevel="0" max="7" min="7" style="290" width="8.82"/>
    <col collapsed="false" customWidth="true" hidden="false" outlineLevel="0" max="8" min="8" style="290" width="1.45"/>
    <col collapsed="false" customWidth="false" hidden="false" outlineLevel="0" max="9" min="9" style="290" width="8.82"/>
    <col collapsed="false" customWidth="true" hidden="false" outlineLevel="0" max="10" min="10" style="290" width="1.45"/>
    <col collapsed="false" customWidth="true" hidden="false" outlineLevel="0" max="11" min="11" style="290" width="21.45"/>
    <col collapsed="false" customWidth="true" hidden="false" outlineLevel="0" max="12" min="12" style="290" width="22.18"/>
    <col collapsed="false" customWidth="true" hidden="false" outlineLevel="0" max="13" min="13" style="290" width="3.82"/>
    <col collapsed="false" customWidth="true" hidden="false" outlineLevel="0" max="14" min="14" style="290" width="4.45"/>
    <col collapsed="false" customWidth="true" hidden="false" outlineLevel="0" max="22" min="15" style="290" width="9.63"/>
    <col collapsed="false" customWidth="false" hidden="false" outlineLevel="0" max="25" min="23" style="290" width="8.82"/>
    <col collapsed="false" customWidth="true" hidden="false" outlineLevel="0" max="26" min="26" style="290" width="19"/>
    <col collapsed="false" customWidth="false" hidden="false" outlineLevel="0" max="16384" min="27" style="290" width="8.82"/>
  </cols>
  <sheetData>
    <row r="1" customFormat="false" ht="69" hidden="false" customHeight="true" outlineLevel="0" collapsed="false">
      <c r="A1" s="136" t="s">
        <v>169</v>
      </c>
      <c r="B1" s="136"/>
      <c r="C1" s="136"/>
      <c r="D1" s="136"/>
      <c r="E1" s="136"/>
      <c r="F1" s="136"/>
      <c r="G1" s="136"/>
      <c r="H1" s="136"/>
      <c r="I1" s="136"/>
      <c r="J1" s="136"/>
      <c r="K1" s="136"/>
    </row>
    <row r="3" customFormat="false" ht="24.75" hidden="false" customHeight="true" outlineLevel="0" collapsed="false">
      <c r="A3" s="291" t="s">
        <v>170</v>
      </c>
      <c r="L3" s="291" t="str">
        <f aca="false">A3</f>
        <v>Дорожная карта Software Assurance Maturity Model</v>
      </c>
    </row>
    <row r="4" s="292" customFormat="true" ht="13.5" hidden="false" customHeight="true" outlineLevel="0" collapsed="false">
      <c r="A4" s="292" t="s">
        <v>33</v>
      </c>
      <c r="B4" s="293" t="str">
        <f aca="false">IF(ISBLANK(Interview!D10),"",Interview!D10)</f>
        <v/>
      </c>
      <c r="C4" s="293"/>
      <c r="L4" s="292" t="str">
        <f aca="false">B4</f>
        <v/>
      </c>
      <c r="Y4" s="292" t="n">
        <v>1</v>
      </c>
      <c r="Z4" s="292" t="n">
        <v>1</v>
      </c>
      <c r="AA4" s="292" t="n">
        <v>1</v>
      </c>
    </row>
    <row r="5" s="292" customFormat="true" ht="13.5" hidden="false" customHeight="true" outlineLevel="0" collapsed="false">
      <c r="A5" s="292" t="s">
        <v>34</v>
      </c>
      <c r="B5" s="293" t="str">
        <f aca="false">IF(ISBLANK(Interview!D11),"",Interview!D11)</f>
        <v/>
      </c>
      <c r="C5" s="293"/>
      <c r="L5" s="292" t="str">
        <f aca="false">B5</f>
        <v/>
      </c>
    </row>
    <row r="6" s="292" customFormat="true" ht="13.5" hidden="false" customHeight="true" outlineLevel="0" collapsed="false">
      <c r="A6" s="292" t="s">
        <v>35</v>
      </c>
      <c r="B6" s="294" t="str">
        <f aca="false">IF(ISBLANK(Interview!D12),"",Interview!D12)</f>
        <v/>
      </c>
      <c r="C6" s="294"/>
      <c r="L6" s="295" t="str">
        <f aca="false">B6</f>
        <v/>
      </c>
    </row>
    <row r="7" s="292" customFormat="true" ht="13.5" hidden="false" customHeight="true" outlineLevel="0" collapsed="false">
      <c r="A7" s="292" t="s">
        <v>36</v>
      </c>
      <c r="B7" s="294" t="str">
        <f aca="false">IF(ISBLANK(Interview!D13),"",Interview!D13)</f>
        <v/>
      </c>
      <c r="C7" s="294"/>
    </row>
    <row r="8" s="292" customFormat="true" ht="13.5" hidden="false" customHeight="true" outlineLevel="0" collapsed="false">
      <c r="A8" s="292" t="s">
        <v>37</v>
      </c>
      <c r="B8" s="294" t="str">
        <f aca="false">IF(ISBLANK(Interview!D14),"",Interview!D14)</f>
        <v/>
      </c>
      <c r="C8" s="294"/>
      <c r="L8" s="296"/>
      <c r="M8" s="296"/>
      <c r="N8" s="296"/>
      <c r="O8" s="297"/>
      <c r="P8" s="297"/>
      <c r="Q8" s="297"/>
      <c r="R8" s="297"/>
      <c r="S8" s="297"/>
      <c r="T8" s="297"/>
      <c r="U8" s="297"/>
      <c r="V8" s="297"/>
    </row>
    <row r="9" s="292" customFormat="true" ht="13.5" hidden="false" customHeight="true" outlineLevel="0" collapsed="false">
      <c r="L9" s="296"/>
      <c r="M9" s="296"/>
      <c r="N9" s="296"/>
      <c r="O9" s="297"/>
      <c r="P9" s="297"/>
      <c r="Q9" s="297"/>
      <c r="R9" s="297"/>
      <c r="S9" s="297"/>
      <c r="T9" s="297"/>
      <c r="U9" s="297"/>
      <c r="V9" s="297"/>
    </row>
    <row r="10" s="292" customFormat="true" ht="15" hidden="false" customHeight="true" outlineLevel="0" collapsed="false">
      <c r="A10" s="292" t="s">
        <v>171</v>
      </c>
      <c r="B10" s="298" t="s">
        <v>172</v>
      </c>
      <c r="I10" s="298" t="s">
        <v>173</v>
      </c>
      <c r="L10" s="299" t="s">
        <v>156</v>
      </c>
      <c r="M10" s="299"/>
      <c r="N10" s="299"/>
      <c r="O10" s="300"/>
      <c r="P10" s="300"/>
      <c r="Q10" s="300"/>
      <c r="R10" s="300"/>
      <c r="S10" s="300"/>
      <c r="T10" s="300"/>
      <c r="U10" s="300"/>
      <c r="V10" s="300"/>
    </row>
    <row r="11" customFormat="false" ht="13.5" hidden="false" customHeight="true" outlineLevel="0" collapsed="false">
      <c r="A11" s="301" t="s">
        <v>174</v>
      </c>
      <c r="B11" s="302" t="s">
        <v>175</v>
      </c>
      <c r="C11" s="302" t="s">
        <v>176</v>
      </c>
      <c r="D11" s="303" t="s">
        <v>177</v>
      </c>
      <c r="E11" s="302" t="s">
        <v>178</v>
      </c>
      <c r="F11" s="303" t="s">
        <v>179</v>
      </c>
      <c r="G11" s="302" t="s">
        <v>180</v>
      </c>
      <c r="H11" s="303" t="s">
        <v>181</v>
      </c>
      <c r="I11" s="302" t="s">
        <v>182</v>
      </c>
      <c r="J11" s="304" t="s">
        <v>183</v>
      </c>
      <c r="K11" s="305" t="s">
        <v>184</v>
      </c>
      <c r="L11" s="306"/>
      <c r="M11" s="307"/>
      <c r="N11" s="307"/>
      <c r="O11" s="308" t="str">
        <f aca="false">C11</f>
        <v>Этап 1</v>
      </c>
      <c r="P11" s="308"/>
      <c r="Q11" s="308" t="str">
        <f aca="false">E11</f>
        <v>Этап 2</v>
      </c>
      <c r="R11" s="308"/>
      <c r="S11" s="308" t="str">
        <f aca="false">G11</f>
        <v>Этап 3</v>
      </c>
      <c r="T11" s="308"/>
      <c r="U11" s="308" t="str">
        <f aca="false">I11</f>
        <v>Этап 4</v>
      </c>
      <c r="V11" s="308"/>
      <c r="AA11" s="305" t="str">
        <f aca="false">I11</f>
        <v>Этап 4</v>
      </c>
      <c r="AB11" s="305" t="str">
        <f aca="false">G11</f>
        <v>Этап 3</v>
      </c>
      <c r="AC11" s="305" t="str">
        <f aca="false">E11</f>
        <v>Этап 2</v>
      </c>
      <c r="AD11" s="305" t="str">
        <f aca="false">C11</f>
        <v>Этап 1</v>
      </c>
      <c r="AE11" s="305" t="str">
        <f aca="false">B11</f>
        <v>Начало</v>
      </c>
    </row>
    <row r="12" customFormat="false" ht="15" hidden="false" customHeight="true" outlineLevel="0" collapsed="false">
      <c r="A12" s="309" t="s">
        <v>41</v>
      </c>
      <c r="B12" s="310" t="n">
        <f aca="false">IF(ISNUMBER(Interview!$J$18),Interview!$J$18,SUM(LEFT(Interview!$J$18),".5"))</f>
        <v>0</v>
      </c>
      <c r="C12" s="311" t="n">
        <f aca="false">Roadmap!M18</f>
        <v>0</v>
      </c>
      <c r="D12" s="312" t="n">
        <f aca="false">C12</f>
        <v>0</v>
      </c>
      <c r="E12" s="311" t="n">
        <f aca="false">Roadmap!Q18</f>
        <v>0</v>
      </c>
      <c r="F12" s="312" t="n">
        <f aca="false">E12</f>
        <v>0</v>
      </c>
      <c r="G12" s="311" t="n">
        <f aca="false">Roadmap!U18</f>
        <v>0</v>
      </c>
      <c r="H12" s="313" t="n">
        <f aca="false">G12</f>
        <v>0</v>
      </c>
      <c r="I12" s="311" t="n">
        <f aca="false">Roadmap!Y18</f>
        <v>0</v>
      </c>
      <c r="J12" s="313" t="n">
        <f aca="false">I12</f>
        <v>0</v>
      </c>
      <c r="K12" s="314" t="n">
        <f aca="false">IFERROR(I12-B12,I12-LEFT(B12,1))</f>
        <v>0</v>
      </c>
      <c r="L12" s="307"/>
      <c r="M12" s="307"/>
      <c r="N12" s="307"/>
      <c r="O12" s="307"/>
      <c r="P12" s="307"/>
      <c r="Q12" s="307"/>
      <c r="R12" s="307"/>
      <c r="S12" s="307"/>
      <c r="T12" s="307"/>
      <c r="U12" s="307"/>
      <c r="V12" s="307"/>
      <c r="Z12" s="290" t="str">
        <f aca="false">A12</f>
        <v>Стратегия и показатели</v>
      </c>
      <c r="AA12" s="315" t="n">
        <f aca="false">I12</f>
        <v>0</v>
      </c>
      <c r="AB12" s="315" t="n">
        <f aca="false">G12</f>
        <v>0</v>
      </c>
      <c r="AC12" s="315" t="n">
        <f aca="false">E12</f>
        <v>0</v>
      </c>
      <c r="AD12" s="315" t="n">
        <f aca="false">C12</f>
        <v>0</v>
      </c>
      <c r="AE12" s="315" t="n">
        <f aca="false">B12</f>
        <v>0</v>
      </c>
    </row>
    <row r="13" customFormat="false" ht="15" hidden="false" customHeight="true" outlineLevel="0" collapsed="false">
      <c r="A13" s="316" t="s">
        <v>51</v>
      </c>
      <c r="B13" s="310" t="n">
        <f aca="false">IF(ISNUMBER(Interview!$J$32),Interview!$J$32,SUM(LEFT(Interview!$J$32),".5"))</f>
        <v>0</v>
      </c>
      <c r="C13" s="317" t="n">
        <f aca="false">Roadmap!M27</f>
        <v>0</v>
      </c>
      <c r="D13" s="312" t="n">
        <f aca="false">C13</f>
        <v>0</v>
      </c>
      <c r="E13" s="317" t="n">
        <f aca="false">Roadmap!Q27</f>
        <v>0</v>
      </c>
      <c r="F13" s="312" t="n">
        <f aca="false">E13</f>
        <v>0</v>
      </c>
      <c r="G13" s="317" t="n">
        <f aca="false">Roadmap!U27</f>
        <v>0</v>
      </c>
      <c r="H13" s="312" t="n">
        <f aca="false">G13</f>
        <v>0</v>
      </c>
      <c r="I13" s="317" t="n">
        <f aca="false">Roadmap!Y27</f>
        <v>0</v>
      </c>
      <c r="J13" s="312" t="n">
        <f aca="false">I13</f>
        <v>0</v>
      </c>
      <c r="K13" s="314" t="n">
        <f aca="false">IFERROR(I13-B13,I13-LEFT(B13,1))</f>
        <v>0</v>
      </c>
      <c r="L13" s="307"/>
      <c r="M13" s="307"/>
      <c r="N13" s="307"/>
      <c r="O13" s="307"/>
      <c r="P13" s="307"/>
      <c r="Q13" s="307"/>
      <c r="R13" s="307"/>
      <c r="S13" s="307"/>
      <c r="T13" s="307"/>
      <c r="U13" s="307"/>
      <c r="V13" s="307"/>
      <c r="Z13" s="290" t="str">
        <f aca="false">A13</f>
        <v>Политики и соответствие требованиям</v>
      </c>
      <c r="AA13" s="315" t="n">
        <f aca="false">I13</f>
        <v>0</v>
      </c>
      <c r="AB13" s="315" t="n">
        <f aca="false">G13</f>
        <v>0</v>
      </c>
      <c r="AC13" s="315" t="n">
        <f aca="false">E13</f>
        <v>0</v>
      </c>
      <c r="AD13" s="315" t="n">
        <f aca="false">C13</f>
        <v>0</v>
      </c>
      <c r="AE13" s="315" t="n">
        <f aca="false">B13</f>
        <v>0</v>
      </c>
    </row>
    <row r="14" customFormat="false" ht="15" hidden="false" customHeight="true" outlineLevel="0" collapsed="false">
      <c r="A14" s="318" t="s">
        <v>58</v>
      </c>
      <c r="B14" s="319" t="n">
        <f aca="false">IF(ISNUMBER(Interview!$J$46),Interview!$J$46,SUM(LEFT(Interview!$J$46),".5"))</f>
        <v>0</v>
      </c>
      <c r="C14" s="317" t="n">
        <f aca="false">Roadmap!M36</f>
        <v>0</v>
      </c>
      <c r="D14" s="320" t="n">
        <f aca="false">C14</f>
        <v>0</v>
      </c>
      <c r="E14" s="317" t="n">
        <f aca="false">Roadmap!Q36</f>
        <v>0</v>
      </c>
      <c r="F14" s="320" t="n">
        <f aca="false">E14</f>
        <v>0</v>
      </c>
      <c r="G14" s="317" t="n">
        <f aca="false">Roadmap!U36</f>
        <v>0</v>
      </c>
      <c r="H14" s="320" t="n">
        <f aca="false">G14</f>
        <v>0</v>
      </c>
      <c r="I14" s="317" t="n">
        <f aca="false">Roadmap!Y36</f>
        <v>0</v>
      </c>
      <c r="J14" s="320" t="n">
        <f aca="false">I14</f>
        <v>0</v>
      </c>
      <c r="K14" s="314" t="n">
        <f aca="false">IFERROR(I14-B14,I14-LEFT(B14,1))</f>
        <v>0</v>
      </c>
      <c r="L14" s="307"/>
      <c r="M14" s="307"/>
      <c r="N14" s="307"/>
      <c r="O14" s="307"/>
      <c r="P14" s="307"/>
      <c r="Q14" s="307"/>
      <c r="R14" s="307"/>
      <c r="S14" s="307"/>
      <c r="T14" s="307"/>
      <c r="U14" s="307"/>
      <c r="V14" s="307"/>
      <c r="Z14" s="290" t="str">
        <f aca="false">A14</f>
        <v>Обучение и рекомендации</v>
      </c>
      <c r="AA14" s="315" t="n">
        <f aca="false">I14</f>
        <v>0</v>
      </c>
      <c r="AB14" s="315" t="n">
        <f aca="false">G14</f>
        <v>0</v>
      </c>
      <c r="AC14" s="315" t="n">
        <f aca="false">E14</f>
        <v>0</v>
      </c>
      <c r="AD14" s="315" t="n">
        <f aca="false">C14</f>
        <v>0</v>
      </c>
      <c r="AE14" s="315" t="n">
        <f aca="false">B14</f>
        <v>0</v>
      </c>
    </row>
    <row r="15" customFormat="false" ht="15" hidden="false" customHeight="true" outlineLevel="0" collapsed="false">
      <c r="A15" s="321" t="s">
        <v>66</v>
      </c>
      <c r="B15" s="310" t="n">
        <f aca="false">IF(ISNUMBER(Interview!$J$61),Interview!$J$61,SUM(LEFT(Interview!$J$61),".5"))</f>
        <v>0</v>
      </c>
      <c r="C15" s="322" t="n">
        <f aca="false">Roadmap!M46</f>
        <v>0</v>
      </c>
      <c r="D15" s="323" t="n">
        <f aca="false">C15</f>
        <v>0</v>
      </c>
      <c r="E15" s="322" t="n">
        <f aca="false">Roadmap!Q46</f>
        <v>0</v>
      </c>
      <c r="F15" s="323" t="n">
        <f aca="false">E15</f>
        <v>0</v>
      </c>
      <c r="G15" s="322" t="n">
        <f aca="false">Roadmap!U46</f>
        <v>0</v>
      </c>
      <c r="H15" s="323" t="n">
        <f aca="false">G15</f>
        <v>0</v>
      </c>
      <c r="I15" s="322" t="n">
        <f aca="false">Roadmap!Y46</f>
        <v>0</v>
      </c>
      <c r="J15" s="323" t="n">
        <f aca="false">I15</f>
        <v>0</v>
      </c>
      <c r="K15" s="314" t="n">
        <f aca="false">IFERROR(I15-B15,I15-LEFT(B15,1))</f>
        <v>0</v>
      </c>
      <c r="L15" s="307"/>
      <c r="M15" s="307"/>
      <c r="N15" s="307"/>
      <c r="O15" s="307"/>
      <c r="P15" s="307"/>
      <c r="Q15" s="307"/>
      <c r="R15" s="307"/>
      <c r="S15" s="307"/>
      <c r="T15" s="307"/>
      <c r="U15" s="307"/>
      <c r="V15" s="307"/>
      <c r="Z15" s="290" t="str">
        <f aca="false">A15</f>
        <v>Определение угроз</v>
      </c>
      <c r="AA15" s="315" t="n">
        <f aca="false">I15</f>
        <v>0</v>
      </c>
      <c r="AB15" s="315" t="n">
        <f aca="false">G15</f>
        <v>0</v>
      </c>
      <c r="AC15" s="315" t="n">
        <f aca="false">E15</f>
        <v>0</v>
      </c>
      <c r="AD15" s="315" t="n">
        <f aca="false">C15</f>
        <v>0</v>
      </c>
      <c r="AE15" s="315" t="n">
        <f aca="false">B15</f>
        <v>0</v>
      </c>
    </row>
    <row r="16" customFormat="false" ht="15" hidden="false" customHeight="true" outlineLevel="0" collapsed="false">
      <c r="A16" s="324" t="s">
        <v>73</v>
      </c>
      <c r="B16" s="310" t="n">
        <f aca="false">IF(ISNUMBER(Interview!$J75),Interview!$J$75,SUM(LEFT(Interview!$J$75),".5"))</f>
        <v>0</v>
      </c>
      <c r="C16" s="317" t="n">
        <f aca="false">Roadmap!M55</f>
        <v>0</v>
      </c>
      <c r="D16" s="312" t="n">
        <f aca="false">C16</f>
        <v>0</v>
      </c>
      <c r="E16" s="317" t="n">
        <f aca="false">Roadmap!Q55</f>
        <v>0</v>
      </c>
      <c r="F16" s="312" t="n">
        <f aca="false">E16</f>
        <v>0</v>
      </c>
      <c r="G16" s="317" t="n">
        <f aca="false">Roadmap!U55</f>
        <v>0</v>
      </c>
      <c r="H16" s="312" t="n">
        <f aca="false">G16</f>
        <v>0</v>
      </c>
      <c r="I16" s="317" t="n">
        <f aca="false">Roadmap!Y55</f>
        <v>0</v>
      </c>
      <c r="J16" s="312" t="n">
        <f aca="false">I16</f>
        <v>0</v>
      </c>
      <c r="K16" s="314" t="n">
        <f aca="false">IFERROR(I16-B16,I16-LEFT(B16,1))</f>
        <v>0</v>
      </c>
      <c r="L16" s="307"/>
      <c r="M16" s="307"/>
      <c r="N16" s="307"/>
      <c r="O16" s="307"/>
      <c r="P16" s="307"/>
      <c r="Q16" s="307"/>
      <c r="R16" s="307"/>
      <c r="S16" s="307"/>
      <c r="T16" s="307"/>
      <c r="U16" s="307"/>
      <c r="V16" s="307"/>
      <c r="Z16" s="290" t="str">
        <f aca="false">A16</f>
        <v>Требования безопасности</v>
      </c>
      <c r="AA16" s="315" t="n">
        <f aca="false">I16</f>
        <v>0</v>
      </c>
      <c r="AB16" s="315" t="n">
        <f aca="false">G16</f>
        <v>0</v>
      </c>
      <c r="AC16" s="315" t="n">
        <f aca="false">E16</f>
        <v>0</v>
      </c>
      <c r="AD16" s="315" t="n">
        <f aca="false">C16</f>
        <v>0</v>
      </c>
      <c r="AE16" s="315" t="n">
        <f aca="false">B16</f>
        <v>0</v>
      </c>
    </row>
    <row r="17" customFormat="false" ht="12.75" hidden="false" customHeight="false" outlineLevel="0" collapsed="false">
      <c r="A17" s="325" t="s">
        <v>80</v>
      </c>
      <c r="B17" s="319" t="n">
        <f aca="false">IF(ISNUMBER(Interview!$J$89),Interview!$J$89,SUM(LEFT(Interview!$J$89),".5"))</f>
        <v>0</v>
      </c>
      <c r="C17" s="317" t="n">
        <f aca="false">Roadmap!M64</f>
        <v>0</v>
      </c>
      <c r="D17" s="320" t="n">
        <f aca="false">C17</f>
        <v>0</v>
      </c>
      <c r="E17" s="317" t="n">
        <f aca="false">Roadmap!Q64</f>
        <v>0</v>
      </c>
      <c r="F17" s="320" t="n">
        <f aca="false">E17</f>
        <v>0</v>
      </c>
      <c r="G17" s="317" t="n">
        <f aca="false">Roadmap!U64</f>
        <v>0</v>
      </c>
      <c r="H17" s="320" t="n">
        <f aca="false">G17</f>
        <v>0</v>
      </c>
      <c r="I17" s="317" t="n">
        <f aca="false">Roadmap!Y64</f>
        <v>0</v>
      </c>
      <c r="J17" s="320" t="n">
        <f aca="false">I17</f>
        <v>0</v>
      </c>
      <c r="K17" s="314" t="n">
        <f aca="false">IFERROR(I17-B17,I17-LEFT(B17,1))</f>
        <v>0</v>
      </c>
      <c r="L17" s="307" t="str">
        <f aca="false">A12</f>
        <v>Стратегия и показатели</v>
      </c>
      <c r="M17" s="307"/>
      <c r="N17" s="307"/>
      <c r="O17" s="307"/>
      <c r="P17" s="307"/>
      <c r="Q17" s="307"/>
      <c r="R17" s="307"/>
      <c r="S17" s="307"/>
      <c r="T17" s="307"/>
      <c r="U17" s="307"/>
      <c r="V17" s="307"/>
      <c r="Z17" s="290" t="str">
        <f aca="false">A17</f>
        <v>Безопасная архитектура</v>
      </c>
      <c r="AA17" s="315" t="n">
        <f aca="false">I17</f>
        <v>0</v>
      </c>
      <c r="AB17" s="315" t="n">
        <f aca="false">G17</f>
        <v>0</v>
      </c>
      <c r="AC17" s="315" t="n">
        <f aca="false">E17</f>
        <v>0</v>
      </c>
      <c r="AD17" s="315" t="n">
        <f aca="false">C17</f>
        <v>0</v>
      </c>
      <c r="AE17" s="315" t="n">
        <f aca="false">B17</f>
        <v>0</v>
      </c>
    </row>
    <row r="18" customFormat="false" ht="12.75" hidden="false" customHeight="false" outlineLevel="0" collapsed="false">
      <c r="A18" s="326" t="s">
        <v>88</v>
      </c>
      <c r="B18" s="327" t="n">
        <f aca="false">IF(ISNUMBER(Interview!$J$104),Interview!$J$104,SUM(LEFT(Interview!$J$104),".5"))</f>
        <v>0</v>
      </c>
      <c r="C18" s="328" t="n">
        <f aca="false">Roadmap!M74</f>
        <v>0</v>
      </c>
      <c r="D18" s="312" t="n">
        <f aca="false">C18</f>
        <v>0</v>
      </c>
      <c r="E18" s="328" t="n">
        <f aca="false">Roadmap!Q74</f>
        <v>0</v>
      </c>
      <c r="F18" s="312" t="n">
        <f aca="false">E18</f>
        <v>0</v>
      </c>
      <c r="G18" s="328" t="n">
        <f aca="false">Roadmap!U74</f>
        <v>0</v>
      </c>
      <c r="H18" s="312" t="n">
        <f aca="false">G18</f>
        <v>0</v>
      </c>
      <c r="I18" s="328" t="n">
        <f aca="false">Roadmap!Y74</f>
        <v>0</v>
      </c>
      <c r="J18" s="312" t="n">
        <f aca="false">I18</f>
        <v>0</v>
      </c>
      <c r="K18" s="314" t="n">
        <f aca="false">IFERROR(I18-B18,I18-LEFT(B18,1))</f>
        <v>0</v>
      </c>
      <c r="L18" s="307"/>
      <c r="M18" s="307"/>
      <c r="N18" s="307"/>
      <c r="O18" s="307"/>
      <c r="P18" s="307"/>
      <c r="Q18" s="307"/>
      <c r="R18" s="307"/>
      <c r="S18" s="307"/>
      <c r="T18" s="307"/>
      <c r="U18" s="307"/>
      <c r="V18" s="307"/>
      <c r="Z18" s="290" t="str">
        <f aca="false">A18</f>
        <v>Безопасная сборка</v>
      </c>
      <c r="AA18" s="315" t="n">
        <f aca="false">I18</f>
        <v>0</v>
      </c>
      <c r="AB18" s="315" t="n">
        <f aca="false">G18</f>
        <v>0</v>
      </c>
      <c r="AC18" s="315" t="n">
        <f aca="false">E18</f>
        <v>0</v>
      </c>
      <c r="AD18" s="315" t="n">
        <f aca="false">C18</f>
        <v>0</v>
      </c>
      <c r="AE18" s="315" t="n">
        <f aca="false">B18</f>
        <v>0</v>
      </c>
    </row>
    <row r="19" customFormat="false" ht="12.75" hidden="false" customHeight="false" outlineLevel="0" collapsed="false">
      <c r="A19" s="326" t="s">
        <v>95</v>
      </c>
      <c r="B19" s="327" t="n">
        <f aca="false">IF(ISNUMBER(Interview!$J$118),Interview!$J$118,SUM(LEFT(Interview!$J$118),".5"))</f>
        <v>0</v>
      </c>
      <c r="C19" s="317" t="n">
        <f aca="false">Roadmap!M83</f>
        <v>0</v>
      </c>
      <c r="D19" s="312" t="n">
        <f aca="false">C19</f>
        <v>0</v>
      </c>
      <c r="E19" s="317" t="n">
        <f aca="false">Roadmap!Q83</f>
        <v>0</v>
      </c>
      <c r="F19" s="312" t="n">
        <f aca="false">E19</f>
        <v>0</v>
      </c>
      <c r="G19" s="317" t="n">
        <f aca="false">Roadmap!U83</f>
        <v>0</v>
      </c>
      <c r="H19" s="312" t="n">
        <f aca="false">G19</f>
        <v>0</v>
      </c>
      <c r="I19" s="317" t="n">
        <f aca="false">Roadmap!Y83</f>
        <v>0</v>
      </c>
      <c r="J19" s="312" t="n">
        <f aca="false">I19</f>
        <v>0</v>
      </c>
      <c r="K19" s="314" t="n">
        <f aca="false">IFERROR(I19-B19,I19-LEFT(B19,1))</f>
        <v>0</v>
      </c>
      <c r="L19" s="307"/>
      <c r="M19" s="307"/>
      <c r="N19" s="307"/>
      <c r="O19" s="307"/>
      <c r="P19" s="307"/>
      <c r="Q19" s="307"/>
      <c r="R19" s="307"/>
      <c r="S19" s="307"/>
      <c r="T19" s="307"/>
      <c r="U19" s="307"/>
      <c r="V19" s="307"/>
      <c r="Z19" s="290" t="str">
        <f aca="false">A19</f>
        <v>Безопасное развёртывание</v>
      </c>
      <c r="AA19" s="315" t="n">
        <f aca="false">I19</f>
        <v>0</v>
      </c>
      <c r="AB19" s="315" t="n">
        <f aca="false">G19</f>
        <v>0</v>
      </c>
      <c r="AC19" s="315" t="n">
        <f aca="false">E19</f>
        <v>0</v>
      </c>
      <c r="AD19" s="315" t="n">
        <f aca="false">C19</f>
        <v>0</v>
      </c>
      <c r="AE19" s="315" t="n">
        <f aca="false">B19</f>
        <v>0</v>
      </c>
    </row>
    <row r="20" customFormat="false" ht="12.75" hidden="false" customHeight="false" outlineLevel="0" collapsed="false">
      <c r="A20" s="326" t="s">
        <v>102</v>
      </c>
      <c r="B20" s="327" t="n">
        <f aca="false">IF(ISNUMBER(Interview!$J$132),Interview!$J$132,SUM(LEFT(Interview!$J$132),".5"))</f>
        <v>0</v>
      </c>
      <c r="C20" s="317" t="n">
        <f aca="false">Roadmap!M92</f>
        <v>0</v>
      </c>
      <c r="D20" s="312" t="n">
        <f aca="false">C20</f>
        <v>0</v>
      </c>
      <c r="E20" s="317" t="n">
        <f aca="false">Roadmap!Q92</f>
        <v>0</v>
      </c>
      <c r="F20" s="312" t="n">
        <f aca="false">E20</f>
        <v>0</v>
      </c>
      <c r="G20" s="317" t="n">
        <f aca="false">Roadmap!U92</f>
        <v>0</v>
      </c>
      <c r="H20" s="312" t="n">
        <f aca="false">G20</f>
        <v>0</v>
      </c>
      <c r="I20" s="317" t="n">
        <f aca="false">Roadmap!Y92</f>
        <v>0</v>
      </c>
      <c r="J20" s="312" t="n">
        <f aca="false">I20</f>
        <v>0</v>
      </c>
      <c r="K20" s="314" t="n">
        <f aca="false">IFERROR(I20-B20,I20-LEFT(B20,1))</f>
        <v>0</v>
      </c>
      <c r="L20" s="307"/>
      <c r="M20" s="307"/>
      <c r="N20" s="307"/>
      <c r="O20" s="307"/>
      <c r="P20" s="307"/>
      <c r="Q20" s="307"/>
      <c r="R20" s="307"/>
      <c r="S20" s="307"/>
      <c r="T20" s="307"/>
      <c r="U20" s="307"/>
      <c r="V20" s="307"/>
      <c r="Z20" s="290" t="str">
        <f aca="false">A20</f>
        <v>Управление дефектами</v>
      </c>
      <c r="AA20" s="315" t="n">
        <f aca="false">I20</f>
        <v>0</v>
      </c>
      <c r="AB20" s="315" t="n">
        <f aca="false">G20</f>
        <v>0</v>
      </c>
      <c r="AC20" s="315" t="n">
        <f aca="false">E20</f>
        <v>0</v>
      </c>
      <c r="AD20" s="315" t="n">
        <f aca="false">C20</f>
        <v>0</v>
      </c>
      <c r="AE20" s="315" t="n">
        <f aca="false">B20</f>
        <v>0</v>
      </c>
    </row>
    <row r="21" customFormat="false" ht="12.75" hidden="false" customHeight="false" outlineLevel="0" collapsed="false">
      <c r="A21" s="329" t="s">
        <v>110</v>
      </c>
      <c r="B21" s="330" t="n">
        <f aca="false">IF(ISNUMBER(Interview!$J$147),Interview!$J$147,SUM(LEFT(Interview!$J$147),".5"))</f>
        <v>0</v>
      </c>
      <c r="C21" s="328" t="n">
        <f aca="false">Roadmap!M102</f>
        <v>0</v>
      </c>
      <c r="D21" s="323" t="n">
        <f aca="false">C21</f>
        <v>0</v>
      </c>
      <c r="E21" s="328" t="n">
        <f aca="false">Roadmap!Q102</f>
        <v>0</v>
      </c>
      <c r="F21" s="323" t="n">
        <f aca="false">E21</f>
        <v>0</v>
      </c>
      <c r="G21" s="328" t="n">
        <f aca="false">Roadmap!U102</f>
        <v>0</v>
      </c>
      <c r="H21" s="323" t="n">
        <f aca="false">G21</f>
        <v>0</v>
      </c>
      <c r="I21" s="328" t="n">
        <f aca="false">Roadmap!Y102</f>
        <v>0</v>
      </c>
      <c r="J21" s="323" t="n">
        <f aca="false">I21</f>
        <v>0</v>
      </c>
      <c r="K21" s="314" t="n">
        <f aca="false">IFERROR(I21-B21,I21-LEFT(B21,1))</f>
        <v>0</v>
      </c>
      <c r="L21" s="307"/>
      <c r="M21" s="307"/>
      <c r="N21" s="307"/>
      <c r="O21" s="307"/>
      <c r="P21" s="307"/>
      <c r="Q21" s="307"/>
      <c r="R21" s="307"/>
      <c r="S21" s="307"/>
      <c r="T21" s="307"/>
      <c r="U21" s="307"/>
      <c r="V21" s="307"/>
      <c r="Z21" s="290" t="str">
        <f aca="false">A21</f>
        <v>Анализ архитектуры</v>
      </c>
      <c r="AA21" s="315" t="n">
        <f aca="false">I21</f>
        <v>0</v>
      </c>
      <c r="AB21" s="315" t="n">
        <f aca="false">G21</f>
        <v>0</v>
      </c>
      <c r="AC21" s="315" t="n">
        <f aca="false">E21</f>
        <v>0</v>
      </c>
      <c r="AD21" s="315" t="n">
        <f aca="false">C21</f>
        <v>0</v>
      </c>
      <c r="AE21" s="315" t="n">
        <f aca="false">B21</f>
        <v>0</v>
      </c>
    </row>
    <row r="22" customFormat="false" ht="12.75" hidden="false" customHeight="false" outlineLevel="0" collapsed="false">
      <c r="A22" s="331" t="s">
        <v>117</v>
      </c>
      <c r="B22" s="310" t="n">
        <f aca="false">IF(ISNUMBER(Interview!$J$161),Interview!$J$161,SUM(LEFT(Interview!$J$161),".5"))</f>
        <v>0</v>
      </c>
      <c r="C22" s="317" t="n">
        <f aca="false">Roadmap!M111</f>
        <v>0</v>
      </c>
      <c r="D22" s="312" t="n">
        <f aca="false">C22</f>
        <v>0</v>
      </c>
      <c r="E22" s="317" t="n">
        <f aca="false">Roadmap!Q111</f>
        <v>0</v>
      </c>
      <c r="F22" s="312" t="n">
        <f aca="false">E22</f>
        <v>0</v>
      </c>
      <c r="G22" s="317" t="n">
        <f aca="false">Roadmap!U111</f>
        <v>0</v>
      </c>
      <c r="H22" s="312" t="n">
        <f aca="false">G22</f>
        <v>0</v>
      </c>
      <c r="I22" s="317" t="n">
        <f aca="false">Roadmap!Y111</f>
        <v>0</v>
      </c>
      <c r="J22" s="312" t="n">
        <f aca="false">I22</f>
        <v>0</v>
      </c>
      <c r="K22" s="314" t="n">
        <f aca="false">IFERROR(I22-B22,I22-LEFT(B22,1))</f>
        <v>0</v>
      </c>
      <c r="L22" s="307"/>
      <c r="M22" s="307"/>
      <c r="N22" s="307"/>
      <c r="O22" s="307"/>
      <c r="P22" s="307"/>
      <c r="Q22" s="307"/>
      <c r="R22" s="307"/>
      <c r="S22" s="307"/>
      <c r="T22" s="307"/>
      <c r="U22" s="307"/>
      <c r="V22" s="307"/>
      <c r="Z22" s="290" t="str">
        <f aca="false">A22</f>
        <v>Тестирование на основе требований</v>
      </c>
      <c r="AA22" s="315" t="n">
        <f aca="false">I22</f>
        <v>0</v>
      </c>
      <c r="AB22" s="315" t="n">
        <f aca="false">G22</f>
        <v>0</v>
      </c>
      <c r="AC22" s="315" t="n">
        <f aca="false">E22</f>
        <v>0</v>
      </c>
      <c r="AD22" s="315" t="n">
        <f aca="false">C22</f>
        <v>0</v>
      </c>
      <c r="AE22" s="315" t="n">
        <f aca="false">B22</f>
        <v>0</v>
      </c>
    </row>
    <row r="23" customFormat="false" ht="12.75" hidden="false" customHeight="false" outlineLevel="0" collapsed="false">
      <c r="A23" s="332" t="s">
        <v>124</v>
      </c>
      <c r="B23" s="319" t="n">
        <f aca="false">IF(ISNUMBER(Interview!$J$175),Interview!$J$175,SUM(LEFT(Interview!$J$175),".5"))</f>
        <v>0</v>
      </c>
      <c r="C23" s="317" t="n">
        <f aca="false">Roadmap!M120</f>
        <v>0</v>
      </c>
      <c r="D23" s="320" t="n">
        <f aca="false">C23</f>
        <v>0</v>
      </c>
      <c r="E23" s="317" t="n">
        <f aca="false">Roadmap!Q120</f>
        <v>0</v>
      </c>
      <c r="F23" s="320" t="n">
        <f aca="false">E23</f>
        <v>0</v>
      </c>
      <c r="G23" s="317" t="n">
        <f aca="false">Roadmap!U120</f>
        <v>0</v>
      </c>
      <c r="H23" s="320" t="n">
        <f aca="false">G23</f>
        <v>0</v>
      </c>
      <c r="I23" s="317" t="n">
        <f aca="false">Roadmap!Y120</f>
        <v>0</v>
      </c>
      <c r="J23" s="320" t="n">
        <f aca="false">I23</f>
        <v>0</v>
      </c>
      <c r="K23" s="314" t="n">
        <f aca="false">IFERROR(I23-B23,I23-LEFT(B23,1))</f>
        <v>0</v>
      </c>
      <c r="L23" s="307"/>
      <c r="M23" s="307"/>
      <c r="N23" s="307"/>
      <c r="O23" s="307"/>
      <c r="P23" s="307"/>
      <c r="Q23" s="307"/>
      <c r="R23" s="307"/>
      <c r="S23" s="307"/>
      <c r="T23" s="307"/>
      <c r="U23" s="307"/>
      <c r="V23" s="307"/>
      <c r="Z23" s="290" t="str">
        <f aca="false">A23</f>
        <v>Оценка защищённости</v>
      </c>
      <c r="AA23" s="315" t="n">
        <f aca="false">I23</f>
        <v>0</v>
      </c>
      <c r="AB23" s="315" t="n">
        <f aca="false">G23</f>
        <v>0</v>
      </c>
      <c r="AC23" s="315" t="n">
        <f aca="false">E23</f>
        <v>0</v>
      </c>
      <c r="AD23" s="315" t="n">
        <f aca="false">C23</f>
        <v>0</v>
      </c>
      <c r="AE23" s="315" t="n">
        <f aca="false">B23</f>
        <v>0</v>
      </c>
    </row>
    <row r="24" customFormat="false" ht="12.75" hidden="false" customHeight="false" outlineLevel="0" collapsed="false">
      <c r="A24" s="333" t="s">
        <v>132</v>
      </c>
      <c r="B24" s="310" t="n">
        <f aca="false">IF(ISNUMBER(Interview!$J$190),Interview!$J$190,SUM(LEFT(Interview!$J$190),".5"))</f>
        <v>0</v>
      </c>
      <c r="C24" s="322" t="n">
        <f aca="false">Roadmap!M130</f>
        <v>0</v>
      </c>
      <c r="D24" s="323" t="n">
        <f aca="false">C24</f>
        <v>0</v>
      </c>
      <c r="E24" s="322" t="n">
        <f aca="false">Roadmap!Q130</f>
        <v>0</v>
      </c>
      <c r="F24" s="323" t="n">
        <f aca="false">E24</f>
        <v>0</v>
      </c>
      <c r="G24" s="322" t="n">
        <f aca="false">Roadmap!U130</f>
        <v>0</v>
      </c>
      <c r="H24" s="323" t="n">
        <f aca="false">G24</f>
        <v>0</v>
      </c>
      <c r="I24" s="322" t="n">
        <f aca="false">Roadmap!Y130</f>
        <v>0</v>
      </c>
      <c r="J24" s="323" t="n">
        <f aca="false">I24</f>
        <v>0</v>
      </c>
      <c r="K24" s="314" t="n">
        <f aca="false">IFERROR(I24-B24,I24-LEFT(B24,1))</f>
        <v>0</v>
      </c>
      <c r="L24" s="307"/>
      <c r="M24" s="307"/>
      <c r="N24" s="307"/>
      <c r="O24" s="307"/>
      <c r="P24" s="307"/>
      <c r="Q24" s="307"/>
      <c r="R24" s="307"/>
      <c r="S24" s="307"/>
      <c r="T24" s="307"/>
      <c r="U24" s="307"/>
      <c r="V24" s="307"/>
      <c r="Z24" s="290" t="str">
        <f aca="false">A24</f>
        <v>Управление инцидентами</v>
      </c>
      <c r="AA24" s="315" t="n">
        <f aca="false">I24</f>
        <v>0</v>
      </c>
      <c r="AB24" s="315" t="n">
        <f aca="false">G24</f>
        <v>0</v>
      </c>
      <c r="AC24" s="315" t="n">
        <f aca="false">E24</f>
        <v>0</v>
      </c>
      <c r="AD24" s="315" t="n">
        <f aca="false">C24</f>
        <v>0</v>
      </c>
      <c r="AE24" s="315" t="n">
        <f aca="false">B24</f>
        <v>0</v>
      </c>
    </row>
    <row r="25" customFormat="false" ht="12.75" hidden="false" customHeight="false" outlineLevel="0" collapsed="false">
      <c r="A25" s="334" t="s">
        <v>139</v>
      </c>
      <c r="B25" s="310" t="n">
        <f aca="false">IF(ISNUMBER(Interview!$J$204),Interview!$J$204,SUM(LEFT(Interview!$J$204),".5"))</f>
        <v>0</v>
      </c>
      <c r="C25" s="317" t="n">
        <f aca="false">Roadmap!M139</f>
        <v>0</v>
      </c>
      <c r="D25" s="312" t="n">
        <f aca="false">C25</f>
        <v>0</v>
      </c>
      <c r="E25" s="317" t="n">
        <f aca="false">Roadmap!Q139</f>
        <v>0</v>
      </c>
      <c r="F25" s="312" t="n">
        <f aca="false">E25</f>
        <v>0</v>
      </c>
      <c r="G25" s="317" t="n">
        <f aca="false">Roadmap!U139</f>
        <v>0</v>
      </c>
      <c r="H25" s="312" t="n">
        <f aca="false">G25</f>
        <v>0</v>
      </c>
      <c r="I25" s="317" t="n">
        <f aca="false">Roadmap!Y139</f>
        <v>0</v>
      </c>
      <c r="J25" s="312" t="n">
        <f aca="false">I25</f>
        <v>0</v>
      </c>
      <c r="K25" s="314" t="n">
        <f aca="false">IFERROR(I25-B25,I25-LEFT(B25,1))</f>
        <v>0</v>
      </c>
      <c r="L25" s="307"/>
      <c r="M25" s="307"/>
      <c r="N25" s="307"/>
      <c r="O25" s="307"/>
      <c r="P25" s="307"/>
      <c r="Q25" s="307"/>
      <c r="R25" s="307"/>
      <c r="S25" s="307"/>
      <c r="T25" s="307"/>
      <c r="U25" s="307"/>
      <c r="V25" s="307"/>
      <c r="Z25" s="290" t="str">
        <f aca="false">A25</f>
        <v>Управление средой</v>
      </c>
      <c r="AA25" s="315" t="n">
        <f aca="false">I25</f>
        <v>0</v>
      </c>
      <c r="AB25" s="315" t="n">
        <f aca="false">G25</f>
        <v>0</v>
      </c>
      <c r="AC25" s="315" t="n">
        <f aca="false">E25</f>
        <v>0</v>
      </c>
      <c r="AD25" s="315" t="n">
        <f aca="false">C25</f>
        <v>0</v>
      </c>
      <c r="AE25" s="315" t="n">
        <f aca="false">B25</f>
        <v>0</v>
      </c>
    </row>
    <row r="26" customFormat="false" ht="13.5" hidden="false" customHeight="true" outlineLevel="0" collapsed="false">
      <c r="A26" s="335" t="s">
        <v>146</v>
      </c>
      <c r="B26" s="336" t="n">
        <f aca="false">IF(ISNUMBER(Interview!$J$218),Interview!$J$218,SUM(LEFT(Interview!$J$218),".5"))</f>
        <v>0</v>
      </c>
      <c r="C26" s="337" t="n">
        <f aca="false">Roadmap!M148</f>
        <v>0</v>
      </c>
      <c r="D26" s="338" t="n">
        <f aca="false">C26</f>
        <v>0</v>
      </c>
      <c r="E26" s="337" t="n">
        <f aca="false">Roadmap!Q148</f>
        <v>0</v>
      </c>
      <c r="F26" s="338" t="n">
        <f aca="false">E26</f>
        <v>0</v>
      </c>
      <c r="G26" s="337" t="n">
        <f aca="false">Roadmap!U148</f>
        <v>0</v>
      </c>
      <c r="H26" s="338" t="n">
        <f aca="false">G26</f>
        <v>0</v>
      </c>
      <c r="I26" s="337" t="n">
        <f aca="false">Roadmap!Y148</f>
        <v>0</v>
      </c>
      <c r="J26" s="338" t="n">
        <f aca="false">I26</f>
        <v>0</v>
      </c>
      <c r="K26" s="314" t="n">
        <f aca="false">IFERROR(I26-B26,I26-LEFT(B26,1))</f>
        <v>0</v>
      </c>
      <c r="L26" s="307"/>
      <c r="M26" s="307"/>
      <c r="N26" s="307"/>
      <c r="O26" s="307"/>
      <c r="P26" s="307"/>
      <c r="Q26" s="307"/>
      <c r="R26" s="307"/>
      <c r="S26" s="307"/>
      <c r="T26" s="307"/>
      <c r="U26" s="307"/>
      <c r="V26" s="307"/>
      <c r="Z26" s="290" t="str">
        <f aca="false">A26</f>
        <v>Управление эксплуатацией</v>
      </c>
      <c r="AA26" s="315" t="n">
        <f aca="false">I26</f>
        <v>0</v>
      </c>
      <c r="AB26" s="315" t="n">
        <f aca="false">G26</f>
        <v>0</v>
      </c>
      <c r="AC26" s="315" t="n">
        <f aca="false">E26</f>
        <v>0</v>
      </c>
      <c r="AD26" s="315" t="n">
        <f aca="false">C26</f>
        <v>0</v>
      </c>
      <c r="AE26" s="315" t="n">
        <f aca="false">B26</f>
        <v>0</v>
      </c>
    </row>
    <row r="27" customFormat="false" ht="12.75" hidden="false" customHeight="false" outlineLevel="0" collapsed="false">
      <c r="L27" s="307" t="str">
        <f aca="false">A13</f>
        <v>Политики и соответствие требованиям</v>
      </c>
      <c r="M27" s="307"/>
      <c r="N27" s="307"/>
      <c r="O27" s="307"/>
      <c r="P27" s="307"/>
      <c r="Q27" s="307"/>
      <c r="R27" s="307"/>
      <c r="S27" s="307"/>
      <c r="T27" s="307"/>
      <c r="U27" s="307"/>
      <c r="V27" s="307"/>
    </row>
    <row r="28" customFormat="false" ht="12.75" hidden="false" customHeight="false" outlineLevel="0" collapsed="false">
      <c r="B28" s="339" t="s">
        <v>185</v>
      </c>
      <c r="C28" s="315" t="n">
        <f aca="false">SUM(C12:C26)-SUM(B12:B26)</f>
        <v>0</v>
      </c>
      <c r="D28" s="315"/>
      <c r="E28" s="315" t="n">
        <f aca="false">SUM(E12:E26)-SUM(C12:C26)</f>
        <v>0</v>
      </c>
      <c r="F28" s="315"/>
      <c r="G28" s="315" t="n">
        <f aca="false">SUM(G12:G26)-SUM(E12:E26)</f>
        <v>0</v>
      </c>
      <c r="H28" s="315"/>
      <c r="I28" s="315" t="n">
        <f aca="false">SUM(I12:I26)-SUM(G12:G26)</f>
        <v>0</v>
      </c>
      <c r="J28" s="315"/>
      <c r="K28" s="314" t="n">
        <f aca="false">SUM(K12:K26)</f>
        <v>0</v>
      </c>
      <c r="L28" s="307"/>
      <c r="M28" s="307"/>
      <c r="N28" s="307"/>
      <c r="O28" s="307"/>
      <c r="P28" s="307"/>
      <c r="Q28" s="307"/>
      <c r="R28" s="307"/>
      <c r="S28" s="307"/>
      <c r="T28" s="307"/>
      <c r="U28" s="307"/>
      <c r="V28" s="307"/>
    </row>
    <row r="29" customFormat="false" ht="12.75" hidden="false" customHeight="false" outlineLevel="0" collapsed="false">
      <c r="B29" s="339"/>
      <c r="C29" s="340" t="n">
        <f aca="false">IFERROR(C28/$K$28,0)</f>
        <v>0</v>
      </c>
      <c r="E29" s="340" t="n">
        <f aca="false">IFERROR(E28/$K$28,0)</f>
        <v>0</v>
      </c>
      <c r="G29" s="340" t="n">
        <f aca="false">IFERROR(G28/$K$28,0)</f>
        <v>0</v>
      </c>
      <c r="I29" s="340" t="n">
        <f aca="false">IFERROR(I28/$K$28,0)</f>
        <v>0</v>
      </c>
      <c r="K29" s="341" t="n">
        <f aca="false">1-K28/24</f>
        <v>1</v>
      </c>
      <c r="L29" s="307"/>
      <c r="M29" s="307"/>
      <c r="N29" s="307"/>
      <c r="O29" s="307"/>
      <c r="P29" s="307"/>
      <c r="Q29" s="307"/>
      <c r="R29" s="307"/>
      <c r="S29" s="307"/>
      <c r="T29" s="307"/>
      <c r="U29" s="307"/>
      <c r="V29" s="307"/>
    </row>
    <row r="30" customFormat="false" ht="12.75" hidden="false" customHeight="false" outlineLevel="0" collapsed="false">
      <c r="B30" s="339"/>
      <c r="L30" s="307"/>
      <c r="M30" s="307"/>
      <c r="N30" s="307"/>
      <c r="O30" s="307"/>
      <c r="P30" s="307"/>
      <c r="Q30" s="307"/>
      <c r="R30" s="307"/>
      <c r="S30" s="307"/>
      <c r="T30" s="307"/>
      <c r="U30" s="307"/>
      <c r="V30" s="307"/>
    </row>
    <row r="31" customFormat="false" ht="13.5" hidden="false" customHeight="true" outlineLevel="0" collapsed="false">
      <c r="L31" s="307"/>
      <c r="M31" s="307"/>
      <c r="N31" s="307"/>
      <c r="O31" s="307"/>
      <c r="P31" s="307"/>
      <c r="Q31" s="307"/>
      <c r="R31" s="307"/>
      <c r="S31" s="307"/>
      <c r="T31" s="307"/>
      <c r="U31" s="307"/>
      <c r="V31" s="307"/>
    </row>
    <row r="32" customFormat="false" ht="12.75" hidden="false" customHeight="false" outlineLevel="0" collapsed="false">
      <c r="A32" s="342" t="s">
        <v>186</v>
      </c>
      <c r="B32" s="343" t="n">
        <v>0</v>
      </c>
      <c r="L32" s="307"/>
      <c r="M32" s="307"/>
      <c r="N32" s="307"/>
      <c r="O32" s="307"/>
      <c r="P32" s="307"/>
      <c r="Q32" s="307"/>
      <c r="R32" s="307"/>
      <c r="S32" s="307"/>
      <c r="T32" s="307"/>
      <c r="U32" s="307"/>
      <c r="V32" s="307"/>
    </row>
    <row r="33" customFormat="false" ht="12.75" hidden="false" customHeight="false" outlineLevel="0" collapsed="false">
      <c r="B33" s="305" t="n">
        <v>0.5</v>
      </c>
      <c r="L33" s="307"/>
      <c r="M33" s="307"/>
      <c r="N33" s="307"/>
      <c r="O33" s="307"/>
      <c r="P33" s="307"/>
      <c r="Q33" s="307"/>
      <c r="R33" s="307"/>
      <c r="S33" s="307"/>
      <c r="T33" s="307"/>
      <c r="U33" s="307"/>
      <c r="V33" s="307"/>
    </row>
    <row r="34" customFormat="false" ht="12.75" hidden="false" customHeight="false" outlineLevel="0" collapsed="false">
      <c r="B34" s="305" t="n">
        <v>1</v>
      </c>
      <c r="L34" s="307" t="str">
        <f aca="false">A14</f>
        <v>Обучение и рекомендации</v>
      </c>
      <c r="M34" s="307"/>
      <c r="N34" s="307"/>
      <c r="O34" s="307"/>
      <c r="P34" s="307"/>
      <c r="Q34" s="307"/>
      <c r="R34" s="307"/>
      <c r="S34" s="307"/>
      <c r="T34" s="307"/>
      <c r="U34" s="307"/>
      <c r="V34" s="307"/>
    </row>
    <row r="35" customFormat="false" ht="12.75" hidden="false" customHeight="false" outlineLevel="0" collapsed="false">
      <c r="B35" s="305" t="n">
        <v>1.5</v>
      </c>
      <c r="L35" s="307"/>
      <c r="M35" s="307"/>
      <c r="N35" s="307"/>
      <c r="O35" s="307"/>
      <c r="P35" s="307"/>
      <c r="Q35" s="307"/>
      <c r="R35" s="307"/>
      <c r="S35" s="307"/>
      <c r="T35" s="307"/>
      <c r="U35" s="307"/>
      <c r="V35" s="307"/>
    </row>
    <row r="36" customFormat="false" ht="12.75" hidden="false" customHeight="false" outlineLevel="0" collapsed="false">
      <c r="B36" s="305" t="n">
        <v>2</v>
      </c>
      <c r="L36" s="307"/>
      <c r="M36" s="307"/>
      <c r="N36" s="307"/>
      <c r="O36" s="307"/>
      <c r="P36" s="307"/>
      <c r="Q36" s="307"/>
      <c r="R36" s="307"/>
      <c r="S36" s="307"/>
      <c r="T36" s="307"/>
      <c r="U36" s="307"/>
      <c r="V36" s="307"/>
    </row>
    <row r="37" customFormat="false" ht="12.75" hidden="false" customHeight="false" outlineLevel="0" collapsed="false">
      <c r="B37" s="305" t="n">
        <v>2.5</v>
      </c>
      <c r="L37" s="307"/>
      <c r="M37" s="307"/>
      <c r="N37" s="307"/>
      <c r="O37" s="307"/>
      <c r="P37" s="307"/>
      <c r="Q37" s="307"/>
      <c r="R37" s="307"/>
      <c r="S37" s="307"/>
      <c r="T37" s="307"/>
      <c r="U37" s="307"/>
      <c r="V37" s="307"/>
    </row>
    <row r="38" customFormat="false" ht="13.5" hidden="false" customHeight="true" outlineLevel="0" collapsed="false">
      <c r="A38" s="344"/>
      <c r="B38" s="345" t="n">
        <v>3</v>
      </c>
      <c r="L38" s="307"/>
      <c r="M38" s="307"/>
      <c r="N38" s="307"/>
      <c r="O38" s="307"/>
      <c r="P38" s="307"/>
      <c r="Q38" s="307"/>
      <c r="R38" s="307"/>
      <c r="S38" s="307"/>
      <c r="T38" s="307"/>
      <c r="U38" s="307"/>
      <c r="V38" s="307"/>
    </row>
    <row r="39" customFormat="false" ht="12.75" hidden="false" customHeight="false" outlineLevel="0" collapsed="false">
      <c r="L39" s="307"/>
      <c r="M39" s="307"/>
      <c r="N39" s="307"/>
      <c r="O39" s="307"/>
      <c r="P39" s="307"/>
      <c r="Q39" s="307"/>
      <c r="R39" s="307"/>
      <c r="S39" s="307"/>
      <c r="T39" s="307"/>
      <c r="U39" s="307"/>
      <c r="V39" s="307"/>
    </row>
    <row r="40" customFormat="false" ht="12.75" hidden="false" customHeight="false" outlineLevel="0" collapsed="false">
      <c r="L40" s="307"/>
      <c r="M40" s="307"/>
      <c r="N40" s="307"/>
      <c r="O40" s="307"/>
      <c r="P40" s="307"/>
      <c r="Q40" s="307"/>
      <c r="R40" s="307"/>
      <c r="S40" s="307"/>
      <c r="T40" s="307"/>
      <c r="U40" s="307"/>
      <c r="V40" s="307"/>
    </row>
    <row r="41" customFormat="false" ht="12.75" hidden="false" customHeight="false" outlineLevel="0" collapsed="false">
      <c r="L41" s="307" t="str">
        <f aca="false">A15</f>
        <v>Определение угроз</v>
      </c>
      <c r="M41" s="307"/>
      <c r="N41" s="307"/>
      <c r="O41" s="307"/>
      <c r="P41" s="307"/>
      <c r="Q41" s="307"/>
      <c r="R41" s="307"/>
      <c r="S41" s="307"/>
      <c r="T41" s="307"/>
      <c r="U41" s="307"/>
      <c r="V41" s="307"/>
    </row>
    <row r="42" customFormat="false" ht="12.75" hidden="false" customHeight="false" outlineLevel="0" collapsed="false">
      <c r="L42" s="307"/>
      <c r="M42" s="307"/>
      <c r="N42" s="307"/>
      <c r="O42" s="307"/>
      <c r="P42" s="307"/>
      <c r="Q42" s="307"/>
      <c r="R42" s="307"/>
      <c r="S42" s="307"/>
      <c r="T42" s="307"/>
      <c r="U42" s="307"/>
      <c r="V42" s="307"/>
    </row>
    <row r="43" customFormat="false" ht="12.75" hidden="false" customHeight="false" outlineLevel="0" collapsed="false">
      <c r="L43" s="307"/>
      <c r="M43" s="307"/>
      <c r="N43" s="307"/>
      <c r="O43" s="307"/>
      <c r="P43" s="307"/>
      <c r="Q43" s="307"/>
      <c r="R43" s="307"/>
      <c r="S43" s="307"/>
      <c r="T43" s="307"/>
      <c r="U43" s="307"/>
      <c r="V43" s="307"/>
    </row>
    <row r="44" customFormat="false" ht="12.75" hidden="false" customHeight="false" outlineLevel="0" collapsed="false">
      <c r="L44" s="307"/>
      <c r="M44" s="307"/>
      <c r="N44" s="307"/>
      <c r="O44" s="307"/>
      <c r="P44" s="307"/>
      <c r="Q44" s="307"/>
      <c r="R44" s="307"/>
      <c r="S44" s="307"/>
      <c r="T44" s="307"/>
      <c r="U44" s="307"/>
      <c r="V44" s="307"/>
    </row>
    <row r="45" customFormat="false" ht="12.75" hidden="false" customHeight="false" outlineLevel="0" collapsed="false">
      <c r="L45" s="307"/>
      <c r="M45" s="307"/>
      <c r="N45" s="307"/>
      <c r="O45" s="307"/>
      <c r="P45" s="307"/>
      <c r="Q45" s="307"/>
      <c r="R45" s="307"/>
      <c r="S45" s="307"/>
      <c r="T45" s="307"/>
      <c r="U45" s="307"/>
      <c r="V45" s="307"/>
    </row>
    <row r="46" customFormat="false" ht="12.75" hidden="false" customHeight="false" outlineLevel="0" collapsed="false">
      <c r="L46" s="307"/>
      <c r="M46" s="307"/>
      <c r="N46" s="307"/>
      <c r="O46" s="307"/>
      <c r="P46" s="307"/>
      <c r="Q46" s="307"/>
      <c r="R46" s="307"/>
      <c r="S46" s="307"/>
      <c r="T46" s="307"/>
      <c r="U46" s="307"/>
      <c r="V46" s="307"/>
    </row>
    <row r="47" customFormat="false" ht="12.75" hidden="false" customHeight="false" outlineLevel="0" collapsed="false">
      <c r="L47" s="307"/>
      <c r="M47" s="307"/>
      <c r="N47" s="307"/>
      <c r="O47" s="307"/>
      <c r="P47" s="307"/>
      <c r="Q47" s="307"/>
      <c r="R47" s="307"/>
      <c r="S47" s="307"/>
      <c r="T47" s="307"/>
      <c r="U47" s="307"/>
      <c r="V47" s="307"/>
    </row>
    <row r="48" customFormat="false" ht="12.75" hidden="false" customHeight="false" outlineLevel="0" collapsed="false">
      <c r="L48" s="307" t="str">
        <f aca="false">A16</f>
        <v>Требования безопасности</v>
      </c>
      <c r="M48" s="307"/>
      <c r="N48" s="307"/>
      <c r="O48" s="307"/>
      <c r="P48" s="307"/>
      <c r="Q48" s="307"/>
      <c r="R48" s="307"/>
      <c r="S48" s="307"/>
      <c r="T48" s="307"/>
      <c r="U48" s="307"/>
      <c r="V48" s="307"/>
    </row>
    <row r="49" customFormat="false" ht="12.75" hidden="false" customHeight="false" outlineLevel="0" collapsed="false">
      <c r="L49" s="307"/>
      <c r="M49" s="307"/>
      <c r="N49" s="307"/>
      <c r="O49" s="307"/>
      <c r="P49" s="307"/>
      <c r="Q49" s="307"/>
      <c r="R49" s="307"/>
      <c r="S49" s="307"/>
      <c r="T49" s="307"/>
      <c r="U49" s="307"/>
      <c r="V49" s="307"/>
    </row>
    <row r="50" customFormat="false" ht="12.75" hidden="false" customHeight="false" outlineLevel="0" collapsed="false">
      <c r="L50" s="307"/>
      <c r="M50" s="307"/>
      <c r="N50" s="307"/>
      <c r="O50" s="307"/>
      <c r="P50" s="307"/>
      <c r="Q50" s="307"/>
      <c r="R50" s="307"/>
      <c r="S50" s="307"/>
      <c r="T50" s="307"/>
      <c r="U50" s="307"/>
      <c r="V50" s="307"/>
    </row>
    <row r="51" customFormat="false" ht="12.75" hidden="false" customHeight="false" outlineLevel="0" collapsed="false">
      <c r="L51" s="307"/>
      <c r="M51" s="307"/>
      <c r="N51" s="307"/>
      <c r="O51" s="307"/>
      <c r="P51" s="307"/>
      <c r="Q51" s="307"/>
      <c r="R51" s="307"/>
      <c r="S51" s="307"/>
      <c r="T51" s="307"/>
      <c r="U51" s="307"/>
      <c r="V51" s="307"/>
    </row>
    <row r="52" customFormat="false" ht="12.75" hidden="false" customHeight="false" outlineLevel="0" collapsed="false">
      <c r="L52" s="307"/>
      <c r="M52" s="307"/>
      <c r="N52" s="307"/>
      <c r="O52" s="307"/>
      <c r="P52" s="307"/>
      <c r="Q52" s="307"/>
      <c r="R52" s="307"/>
      <c r="S52" s="307"/>
      <c r="T52" s="307"/>
      <c r="U52" s="307"/>
      <c r="V52" s="307"/>
    </row>
    <row r="53" customFormat="false" ht="12.75" hidden="false" customHeight="false" outlineLevel="0" collapsed="false">
      <c r="L53" s="307"/>
      <c r="M53" s="307"/>
      <c r="N53" s="307"/>
      <c r="O53" s="307"/>
      <c r="P53" s="307"/>
      <c r="Q53" s="307"/>
      <c r="R53" s="307"/>
      <c r="S53" s="307"/>
      <c r="T53" s="307"/>
      <c r="U53" s="307"/>
      <c r="V53" s="307"/>
    </row>
    <row r="54" customFormat="false" ht="12.75" hidden="false" customHeight="false" outlineLevel="0" collapsed="false">
      <c r="L54" s="307"/>
      <c r="M54" s="307"/>
      <c r="N54" s="307"/>
      <c r="O54" s="307"/>
      <c r="P54" s="307"/>
      <c r="Q54" s="307"/>
      <c r="R54" s="307"/>
      <c r="S54" s="307"/>
      <c r="T54" s="307"/>
      <c r="U54" s="307"/>
      <c r="V54" s="307"/>
    </row>
    <row r="55" customFormat="false" ht="12.75" hidden="false" customHeight="false" outlineLevel="0" collapsed="false">
      <c r="L55" s="307"/>
      <c r="M55" s="307"/>
      <c r="N55" s="307"/>
      <c r="O55" s="307"/>
      <c r="P55" s="307"/>
      <c r="Q55" s="307"/>
      <c r="R55" s="307"/>
      <c r="S55" s="307"/>
      <c r="T55" s="307"/>
      <c r="U55" s="307"/>
      <c r="V55" s="307"/>
    </row>
    <row r="56" customFormat="false" ht="12.75" hidden="false" customHeight="false" outlineLevel="0" collapsed="false">
      <c r="L56" s="307" t="str">
        <f aca="false">A17</f>
        <v>Безопасная архитектура</v>
      </c>
    </row>
    <row r="63" customFormat="false" ht="12.75" hidden="false" customHeight="false" outlineLevel="0" collapsed="false">
      <c r="L63" s="290" t="str">
        <f aca="false">A18</f>
        <v>Безопасная сборка</v>
      </c>
    </row>
    <row r="70" customFormat="false" ht="12.75" hidden="false" customHeight="false" outlineLevel="0" collapsed="false">
      <c r="L70" s="290" t="str">
        <f aca="false">A19</f>
        <v>Безопасное развёртывание</v>
      </c>
    </row>
    <row r="77" customFormat="false" ht="12.75" hidden="false" customHeight="false" outlineLevel="0" collapsed="false">
      <c r="L77" s="290" t="str">
        <f aca="false">A20</f>
        <v>Управление дефектами</v>
      </c>
    </row>
    <row r="80" customFormat="false" ht="12.75" hidden="false" customHeight="false" outlineLevel="0" collapsed="false">
      <c r="M80" s="307"/>
      <c r="N80" s="307"/>
      <c r="O80" s="307"/>
      <c r="P80" s="307"/>
      <c r="Q80" s="307"/>
      <c r="R80" s="307"/>
      <c r="S80" s="307"/>
      <c r="T80" s="307"/>
      <c r="U80" s="307"/>
      <c r="V80" s="307"/>
    </row>
    <row r="81" customFormat="false" ht="12.75" hidden="false" customHeight="false" outlineLevel="0" collapsed="false">
      <c r="L81" s="307"/>
      <c r="M81" s="307"/>
      <c r="N81" s="307"/>
      <c r="O81" s="307"/>
      <c r="P81" s="307"/>
      <c r="Q81" s="307"/>
      <c r="R81" s="307"/>
      <c r="S81" s="307"/>
      <c r="T81" s="307"/>
      <c r="U81" s="307"/>
      <c r="V81" s="307"/>
    </row>
    <row r="82" customFormat="false" ht="12.75" hidden="false" customHeight="false" outlineLevel="0" collapsed="false">
      <c r="L82" s="307"/>
      <c r="M82" s="307"/>
      <c r="N82" s="307"/>
      <c r="O82" s="307"/>
      <c r="P82" s="307"/>
      <c r="Q82" s="307"/>
      <c r="R82" s="307"/>
      <c r="S82" s="307"/>
      <c r="T82" s="307"/>
      <c r="U82" s="307"/>
      <c r="V82" s="307"/>
    </row>
    <row r="83" customFormat="false" ht="12.75" hidden="false" customHeight="false" outlineLevel="0" collapsed="false">
      <c r="L83" s="307"/>
      <c r="M83" s="307"/>
      <c r="N83" s="307"/>
      <c r="O83" s="307"/>
      <c r="P83" s="307"/>
      <c r="Q83" s="307"/>
      <c r="R83" s="307"/>
      <c r="S83" s="307"/>
      <c r="T83" s="307"/>
      <c r="U83" s="307"/>
      <c r="V83" s="307"/>
    </row>
    <row r="84" customFormat="false" ht="12.75" hidden="false" customHeight="false" outlineLevel="0" collapsed="false">
      <c r="L84" s="307"/>
      <c r="M84" s="307"/>
      <c r="N84" s="307"/>
      <c r="O84" s="307"/>
      <c r="P84" s="307"/>
      <c r="Q84" s="307"/>
      <c r="R84" s="307"/>
      <c r="S84" s="307"/>
      <c r="T84" s="307"/>
      <c r="U84" s="307"/>
      <c r="V84" s="307"/>
    </row>
    <row r="85" customFormat="false" ht="12.75" hidden="false" customHeight="false" outlineLevel="0" collapsed="false">
      <c r="L85" s="307"/>
      <c r="M85" s="307"/>
      <c r="N85" s="307"/>
      <c r="O85" s="307"/>
      <c r="P85" s="307"/>
      <c r="Q85" s="307"/>
      <c r="R85" s="307"/>
      <c r="S85" s="307"/>
      <c r="T85" s="307"/>
      <c r="U85" s="307"/>
      <c r="V85" s="307"/>
    </row>
    <row r="86" customFormat="false" ht="12.75" hidden="false" customHeight="false" outlineLevel="0" collapsed="false">
      <c r="L86" s="307"/>
      <c r="M86" s="307"/>
      <c r="N86" s="307"/>
      <c r="O86" s="307"/>
      <c r="P86" s="307"/>
      <c r="Q86" s="307"/>
      <c r="R86" s="307"/>
      <c r="S86" s="307"/>
      <c r="T86" s="307"/>
      <c r="U86" s="307"/>
      <c r="V86" s="307"/>
    </row>
    <row r="87" customFormat="false" ht="12.75" hidden="false" customHeight="false" outlineLevel="0" collapsed="false">
      <c r="L87" s="307"/>
      <c r="M87" s="307"/>
      <c r="N87" s="307"/>
      <c r="O87" s="307"/>
      <c r="P87" s="307"/>
      <c r="Q87" s="307"/>
      <c r="R87" s="307"/>
      <c r="S87" s="307"/>
      <c r="T87" s="307"/>
      <c r="U87" s="307"/>
      <c r="V87" s="307"/>
    </row>
    <row r="88" customFormat="false" ht="12.75" hidden="false" customHeight="false" outlineLevel="0" collapsed="false">
      <c r="L88" s="307" t="str">
        <f aca="false">A21</f>
        <v>Анализ архитектуры</v>
      </c>
      <c r="M88" s="307"/>
      <c r="N88" s="307"/>
      <c r="O88" s="307"/>
      <c r="P88" s="307"/>
      <c r="Q88" s="307"/>
      <c r="R88" s="307"/>
      <c r="S88" s="307"/>
      <c r="T88" s="307"/>
      <c r="U88" s="307"/>
      <c r="V88" s="307"/>
    </row>
    <row r="89" customFormat="false" ht="12.75" hidden="false" customHeight="false" outlineLevel="0" collapsed="false">
      <c r="L89" s="307"/>
      <c r="M89" s="307"/>
      <c r="N89" s="307"/>
      <c r="O89" s="307"/>
      <c r="P89" s="307"/>
      <c r="Q89" s="307"/>
      <c r="R89" s="307"/>
      <c r="S89" s="307"/>
      <c r="T89" s="307"/>
      <c r="U89" s="307"/>
      <c r="V89" s="307"/>
    </row>
    <row r="90" customFormat="false" ht="12.75" hidden="false" customHeight="false" outlineLevel="0" collapsed="false">
      <c r="L90" s="307"/>
      <c r="M90" s="307"/>
      <c r="N90" s="307"/>
      <c r="O90" s="307"/>
      <c r="P90" s="307"/>
      <c r="Q90" s="307"/>
      <c r="R90" s="307"/>
      <c r="S90" s="307"/>
      <c r="T90" s="307"/>
      <c r="U90" s="307"/>
      <c r="V90" s="307"/>
    </row>
    <row r="91" customFormat="false" ht="12.75" hidden="false" customHeight="false" outlineLevel="0" collapsed="false">
      <c r="L91" s="307"/>
      <c r="M91" s="307"/>
      <c r="N91" s="307"/>
      <c r="O91" s="307"/>
      <c r="P91" s="307"/>
      <c r="Q91" s="307"/>
      <c r="R91" s="307"/>
      <c r="S91" s="307"/>
      <c r="T91" s="307"/>
      <c r="U91" s="307"/>
      <c r="V91" s="307"/>
    </row>
    <row r="92" customFormat="false" ht="12.75" hidden="false" customHeight="false" outlineLevel="0" collapsed="false">
      <c r="L92" s="307"/>
      <c r="M92" s="307"/>
      <c r="N92" s="307"/>
      <c r="O92" s="307"/>
      <c r="P92" s="307"/>
      <c r="Q92" s="307"/>
      <c r="R92" s="307"/>
      <c r="S92" s="307"/>
      <c r="T92" s="307"/>
      <c r="U92" s="307"/>
      <c r="V92" s="307"/>
    </row>
    <row r="93" customFormat="false" ht="12.75" hidden="false" customHeight="false" outlineLevel="0" collapsed="false">
      <c r="L93" s="307"/>
      <c r="M93" s="307"/>
      <c r="N93" s="307"/>
      <c r="O93" s="307"/>
      <c r="P93" s="307"/>
      <c r="Q93" s="307"/>
      <c r="R93" s="307"/>
      <c r="S93" s="307"/>
      <c r="T93" s="307"/>
      <c r="U93" s="307"/>
      <c r="V93" s="307"/>
    </row>
    <row r="94" customFormat="false" ht="12.75" hidden="false" customHeight="false" outlineLevel="0" collapsed="false">
      <c r="L94" s="307"/>
      <c r="M94" s="307"/>
      <c r="N94" s="307"/>
      <c r="O94" s="307"/>
      <c r="P94" s="307"/>
      <c r="Q94" s="307"/>
      <c r="R94" s="307"/>
      <c r="S94" s="307"/>
      <c r="T94" s="307"/>
      <c r="U94" s="307"/>
      <c r="V94" s="307"/>
    </row>
    <row r="95" customFormat="false" ht="12.75" hidden="false" customHeight="false" outlineLevel="0" collapsed="false">
      <c r="L95" s="307"/>
      <c r="M95" s="307"/>
      <c r="N95" s="307"/>
      <c r="O95" s="307"/>
      <c r="P95" s="307"/>
      <c r="Q95" s="307"/>
      <c r="R95" s="307"/>
      <c r="S95" s="307"/>
      <c r="T95" s="307"/>
      <c r="U95" s="307"/>
      <c r="V95" s="307"/>
    </row>
    <row r="96" customFormat="false" ht="12.75" hidden="false" customHeight="false" outlineLevel="0" collapsed="false">
      <c r="L96" s="307" t="str">
        <f aca="false">A22</f>
        <v>Тестирование на основе требований</v>
      </c>
      <c r="M96" s="307"/>
      <c r="N96" s="307"/>
      <c r="O96" s="307"/>
      <c r="P96" s="307"/>
      <c r="Q96" s="307"/>
      <c r="R96" s="307"/>
      <c r="S96" s="307"/>
      <c r="T96" s="307"/>
      <c r="U96" s="307"/>
      <c r="V96" s="307"/>
    </row>
    <row r="97" customFormat="false" ht="12.75" hidden="false" customHeight="false" outlineLevel="0" collapsed="false">
      <c r="L97" s="307"/>
      <c r="M97" s="307"/>
      <c r="N97" s="307"/>
      <c r="O97" s="307"/>
      <c r="P97" s="307"/>
      <c r="Q97" s="307"/>
      <c r="R97" s="307"/>
      <c r="S97" s="307"/>
      <c r="T97" s="307"/>
      <c r="U97" s="307"/>
      <c r="V97" s="307"/>
    </row>
    <row r="98" customFormat="false" ht="12.75" hidden="false" customHeight="false" outlineLevel="0" collapsed="false">
      <c r="L98" s="307"/>
      <c r="M98" s="307"/>
      <c r="N98" s="307"/>
      <c r="O98" s="307"/>
      <c r="P98" s="307"/>
      <c r="Q98" s="307"/>
      <c r="R98" s="307"/>
      <c r="S98" s="307"/>
      <c r="T98" s="307"/>
      <c r="U98" s="307"/>
      <c r="V98" s="307"/>
    </row>
    <row r="99" customFormat="false" ht="12.75" hidden="false" customHeight="false" outlineLevel="0" collapsed="false">
      <c r="L99" s="307"/>
      <c r="M99" s="307"/>
      <c r="N99" s="307"/>
      <c r="O99" s="307"/>
      <c r="P99" s="307"/>
      <c r="Q99" s="307"/>
      <c r="R99" s="307"/>
      <c r="S99" s="307"/>
      <c r="T99" s="307"/>
      <c r="U99" s="307"/>
      <c r="V99" s="307"/>
    </row>
    <row r="100" customFormat="false" ht="12.75" hidden="false" customHeight="false" outlineLevel="0" collapsed="false">
      <c r="L100" s="307"/>
      <c r="M100" s="307"/>
      <c r="N100" s="307"/>
      <c r="O100" s="307"/>
      <c r="P100" s="307"/>
      <c r="Q100" s="307"/>
      <c r="R100" s="307"/>
      <c r="S100" s="307"/>
      <c r="T100" s="307"/>
      <c r="U100" s="307"/>
      <c r="V100" s="307"/>
    </row>
    <row r="101" customFormat="false" ht="12.75" hidden="false" customHeight="false" outlineLevel="0" collapsed="false">
      <c r="L101" s="307"/>
      <c r="M101" s="307"/>
      <c r="N101" s="307"/>
      <c r="O101" s="307"/>
      <c r="P101" s="307"/>
      <c r="Q101" s="307"/>
      <c r="R101" s="307"/>
      <c r="S101" s="307"/>
      <c r="T101" s="307"/>
      <c r="U101" s="307"/>
      <c r="V101" s="307"/>
    </row>
    <row r="102" customFormat="false" ht="12.75" hidden="false" customHeight="false" outlineLevel="0" collapsed="false">
      <c r="L102" s="307"/>
      <c r="M102" s="307"/>
      <c r="N102" s="307"/>
      <c r="O102" s="307"/>
      <c r="P102" s="307"/>
      <c r="Q102" s="307"/>
      <c r="R102" s="307"/>
      <c r="S102" s="307"/>
      <c r="T102" s="307"/>
      <c r="U102" s="307"/>
      <c r="V102" s="307"/>
    </row>
    <row r="103" customFormat="false" ht="12.75" hidden="false" customHeight="false" outlineLevel="0" collapsed="false">
      <c r="L103" s="307"/>
      <c r="M103" s="307"/>
      <c r="N103" s="307"/>
      <c r="O103" s="307"/>
      <c r="P103" s="307"/>
      <c r="Q103" s="307"/>
      <c r="R103" s="307"/>
      <c r="S103" s="307"/>
      <c r="T103" s="307"/>
      <c r="U103" s="307"/>
      <c r="V103" s="307"/>
    </row>
    <row r="104" customFormat="false" ht="12.75" hidden="false" customHeight="false" outlineLevel="0" collapsed="false">
      <c r="L104" s="307" t="str">
        <f aca="false">A23</f>
        <v>Оценка защищённости</v>
      </c>
      <c r="M104" s="307"/>
      <c r="N104" s="307"/>
      <c r="O104" s="307"/>
      <c r="P104" s="307"/>
      <c r="Q104" s="307"/>
      <c r="R104" s="307"/>
      <c r="S104" s="307"/>
      <c r="T104" s="307"/>
      <c r="U104" s="307"/>
      <c r="V104" s="307"/>
    </row>
    <row r="105" customFormat="false" ht="12.75" hidden="false" customHeight="false" outlineLevel="0" collapsed="false">
      <c r="L105" s="307"/>
      <c r="M105" s="307"/>
      <c r="N105" s="307"/>
      <c r="O105" s="307"/>
      <c r="P105" s="307"/>
      <c r="Q105" s="307"/>
      <c r="R105" s="307"/>
      <c r="S105" s="307"/>
      <c r="T105" s="307"/>
      <c r="U105" s="307"/>
      <c r="V105" s="307"/>
    </row>
    <row r="106" customFormat="false" ht="12.75" hidden="false" customHeight="false" outlineLevel="0" collapsed="false">
      <c r="L106" s="307"/>
      <c r="M106" s="307"/>
      <c r="N106" s="307"/>
      <c r="O106" s="307"/>
      <c r="P106" s="307"/>
      <c r="Q106" s="307"/>
      <c r="R106" s="307"/>
      <c r="S106" s="307"/>
      <c r="T106" s="307"/>
      <c r="U106" s="307"/>
      <c r="V106" s="307"/>
    </row>
    <row r="107" customFormat="false" ht="12.75" hidden="false" customHeight="false" outlineLevel="0" collapsed="false">
      <c r="L107" s="307"/>
      <c r="M107" s="307"/>
      <c r="N107" s="307"/>
      <c r="O107" s="307"/>
      <c r="P107" s="307"/>
      <c r="Q107" s="307"/>
      <c r="R107" s="307"/>
      <c r="S107" s="307"/>
      <c r="T107" s="307"/>
      <c r="U107" s="307"/>
      <c r="V107" s="307"/>
    </row>
    <row r="108" customFormat="false" ht="12.75" hidden="false" customHeight="false" outlineLevel="0" collapsed="false">
      <c r="L108" s="307"/>
      <c r="M108" s="307"/>
      <c r="N108" s="307"/>
      <c r="O108" s="307"/>
      <c r="P108" s="307"/>
      <c r="Q108" s="307"/>
      <c r="R108" s="307"/>
      <c r="S108" s="307"/>
      <c r="T108" s="307"/>
      <c r="U108" s="307"/>
      <c r="V108" s="307"/>
    </row>
    <row r="109" customFormat="false" ht="12.75" hidden="false" customHeight="false" outlineLevel="0" collapsed="false">
      <c r="L109" s="307"/>
      <c r="M109" s="307"/>
      <c r="N109" s="307"/>
      <c r="O109" s="307"/>
      <c r="P109" s="307"/>
      <c r="Q109" s="307"/>
      <c r="R109" s="307"/>
      <c r="S109" s="307"/>
      <c r="T109" s="307"/>
      <c r="U109" s="307"/>
      <c r="V109" s="307"/>
    </row>
    <row r="110" customFormat="false" ht="12.75" hidden="false" customHeight="false" outlineLevel="0" collapsed="false">
      <c r="L110" s="307"/>
      <c r="M110" s="307"/>
      <c r="N110" s="307"/>
      <c r="O110" s="307"/>
      <c r="P110" s="307"/>
      <c r="Q110" s="307"/>
      <c r="R110" s="307"/>
      <c r="S110" s="307"/>
      <c r="T110" s="307"/>
      <c r="U110" s="307"/>
      <c r="V110" s="307"/>
    </row>
    <row r="111" customFormat="false" ht="12.75" hidden="false" customHeight="false" outlineLevel="0" collapsed="false">
      <c r="L111" s="307"/>
      <c r="M111" s="307"/>
      <c r="N111" s="307"/>
      <c r="O111" s="307"/>
      <c r="P111" s="307"/>
      <c r="Q111" s="307"/>
      <c r="R111" s="307"/>
      <c r="S111" s="307"/>
      <c r="T111" s="307"/>
      <c r="U111" s="307"/>
      <c r="V111" s="307"/>
    </row>
    <row r="112" customFormat="false" ht="12.75" hidden="false" customHeight="false" outlineLevel="0" collapsed="false">
      <c r="L112" s="307" t="str">
        <f aca="false">A24</f>
        <v>Управление инцидентами</v>
      </c>
      <c r="M112" s="307"/>
      <c r="N112" s="307"/>
      <c r="O112" s="307"/>
      <c r="P112" s="307"/>
      <c r="Q112" s="307"/>
      <c r="R112" s="307"/>
      <c r="S112" s="307"/>
      <c r="T112" s="307"/>
      <c r="U112" s="307"/>
      <c r="V112" s="307"/>
    </row>
    <row r="113" customFormat="false" ht="12.75" hidden="false" customHeight="false" outlineLevel="0" collapsed="false">
      <c r="L113" s="307"/>
      <c r="M113" s="307"/>
      <c r="N113" s="307"/>
      <c r="O113" s="307"/>
      <c r="P113" s="307"/>
      <c r="Q113" s="307"/>
      <c r="R113" s="307"/>
      <c r="S113" s="307"/>
      <c r="T113" s="307"/>
      <c r="U113" s="307"/>
      <c r="V113" s="307"/>
    </row>
    <row r="114" customFormat="false" ht="12.75" hidden="false" customHeight="false" outlineLevel="0" collapsed="false">
      <c r="L114" s="307"/>
      <c r="M114" s="307"/>
      <c r="N114" s="307"/>
      <c r="O114" s="307"/>
      <c r="P114" s="307"/>
      <c r="Q114" s="307"/>
      <c r="R114" s="307"/>
      <c r="S114" s="307"/>
      <c r="T114" s="307"/>
      <c r="U114" s="307"/>
      <c r="V114" s="307"/>
    </row>
    <row r="115" customFormat="false" ht="12.75" hidden="false" customHeight="false" outlineLevel="0" collapsed="false">
      <c r="L115" s="307"/>
      <c r="M115" s="307"/>
      <c r="N115" s="307"/>
      <c r="O115" s="307"/>
      <c r="P115" s="307"/>
      <c r="Q115" s="307"/>
      <c r="R115" s="307"/>
      <c r="S115" s="307"/>
      <c r="T115" s="307"/>
      <c r="U115" s="307"/>
      <c r="V115" s="307"/>
    </row>
    <row r="116" customFormat="false" ht="12.75" hidden="false" customHeight="false" outlineLevel="0" collapsed="false">
      <c r="L116" s="307"/>
      <c r="M116" s="307"/>
      <c r="N116" s="307"/>
      <c r="O116" s="307"/>
      <c r="P116" s="307"/>
      <c r="Q116" s="307"/>
      <c r="R116" s="307"/>
      <c r="S116" s="307"/>
      <c r="T116" s="307"/>
      <c r="U116" s="307"/>
      <c r="V116" s="307"/>
    </row>
    <row r="117" customFormat="false" ht="12.75" hidden="false" customHeight="false" outlineLevel="0" collapsed="false">
      <c r="L117" s="307"/>
      <c r="M117" s="307"/>
      <c r="N117" s="307"/>
      <c r="O117" s="307"/>
      <c r="P117" s="307"/>
      <c r="Q117" s="307"/>
      <c r="R117" s="307"/>
      <c r="S117" s="307"/>
      <c r="T117" s="307"/>
      <c r="U117" s="307"/>
      <c r="V117" s="307"/>
    </row>
    <row r="118" customFormat="false" ht="12.75" hidden="false" customHeight="false" outlineLevel="0" collapsed="false">
      <c r="L118" s="307"/>
      <c r="M118" s="307"/>
      <c r="N118" s="307"/>
      <c r="O118" s="307"/>
      <c r="P118" s="307"/>
      <c r="Q118" s="307"/>
      <c r="R118" s="307"/>
      <c r="S118" s="307"/>
      <c r="T118" s="307"/>
      <c r="U118" s="307"/>
      <c r="V118" s="307"/>
    </row>
    <row r="119" customFormat="false" ht="12.75" hidden="false" customHeight="false" outlineLevel="0" collapsed="false">
      <c r="L119" s="307"/>
      <c r="M119" s="307"/>
      <c r="N119" s="307"/>
      <c r="O119" s="307"/>
      <c r="P119" s="307"/>
      <c r="Q119" s="307"/>
      <c r="R119" s="307"/>
      <c r="S119" s="307"/>
      <c r="T119" s="307"/>
      <c r="U119" s="307"/>
      <c r="V119" s="307"/>
    </row>
    <row r="120" customFormat="false" ht="12.75" hidden="false" customHeight="false" outlineLevel="0" collapsed="false">
      <c r="L120" s="307" t="str">
        <f aca="false">A25</f>
        <v>Управление средой</v>
      </c>
      <c r="M120" s="307"/>
      <c r="N120" s="307"/>
      <c r="O120" s="307"/>
      <c r="P120" s="307"/>
      <c r="Q120" s="307"/>
      <c r="R120" s="307"/>
      <c r="S120" s="307"/>
      <c r="T120" s="307"/>
      <c r="U120" s="307"/>
      <c r="V120" s="307"/>
    </row>
    <row r="121" customFormat="false" ht="12.75" hidden="false" customHeight="false" outlineLevel="0" collapsed="false">
      <c r="L121" s="307"/>
      <c r="M121" s="307"/>
      <c r="N121" s="307"/>
      <c r="O121" s="307"/>
      <c r="P121" s="307"/>
      <c r="Q121" s="307"/>
      <c r="R121" s="307"/>
      <c r="S121" s="307"/>
      <c r="T121" s="307"/>
      <c r="U121" s="307"/>
      <c r="V121" s="307"/>
    </row>
    <row r="122" customFormat="false" ht="12.75" hidden="false" customHeight="false" outlineLevel="0" collapsed="false">
      <c r="L122" s="307"/>
      <c r="M122" s="307"/>
      <c r="N122" s="307"/>
      <c r="O122" s="307"/>
      <c r="P122" s="307"/>
      <c r="Q122" s="307"/>
      <c r="R122" s="307"/>
      <c r="S122" s="307"/>
      <c r="T122" s="307"/>
      <c r="U122" s="307"/>
      <c r="V122" s="307"/>
    </row>
    <row r="123" customFormat="false" ht="12.75" hidden="false" customHeight="false" outlineLevel="0" collapsed="false">
      <c r="L123" s="307"/>
      <c r="M123" s="307"/>
      <c r="N123" s="307"/>
      <c r="O123" s="307"/>
      <c r="P123" s="307"/>
      <c r="Q123" s="307"/>
      <c r="R123" s="307"/>
      <c r="S123" s="307"/>
      <c r="T123" s="307"/>
      <c r="U123" s="307"/>
      <c r="V123" s="307"/>
    </row>
    <row r="124" customFormat="false" ht="12.75" hidden="false" customHeight="false" outlineLevel="0" collapsed="false">
      <c r="L124" s="307"/>
      <c r="M124" s="307"/>
      <c r="N124" s="307"/>
      <c r="O124" s="307"/>
      <c r="P124" s="307"/>
      <c r="Q124" s="307"/>
      <c r="R124" s="307"/>
      <c r="S124" s="307"/>
      <c r="T124" s="307"/>
      <c r="U124" s="307"/>
      <c r="V124" s="307"/>
    </row>
    <row r="125" customFormat="false" ht="12.75" hidden="false" customHeight="false" outlineLevel="0" collapsed="false">
      <c r="L125" s="307"/>
      <c r="M125" s="307"/>
      <c r="N125" s="307"/>
      <c r="O125" s="307"/>
      <c r="P125" s="307"/>
      <c r="Q125" s="307"/>
      <c r="R125" s="307"/>
      <c r="S125" s="307"/>
      <c r="T125" s="307"/>
      <c r="U125" s="307"/>
      <c r="V125" s="307"/>
    </row>
    <row r="126" customFormat="false" ht="12.75" hidden="false" customHeight="false" outlineLevel="0" collapsed="false">
      <c r="L126" s="307"/>
      <c r="M126" s="307"/>
      <c r="N126" s="307"/>
      <c r="O126" s="307"/>
      <c r="P126" s="307"/>
      <c r="Q126" s="307"/>
      <c r="R126" s="307"/>
      <c r="S126" s="307"/>
      <c r="T126" s="307"/>
      <c r="U126" s="307"/>
      <c r="V126" s="307"/>
    </row>
    <row r="127" customFormat="false" ht="12.75" hidden="false" customHeight="false" outlineLevel="0" collapsed="false">
      <c r="L127" s="307"/>
      <c r="M127" s="307"/>
      <c r="N127" s="307"/>
      <c r="O127" s="307"/>
      <c r="P127" s="307"/>
      <c r="Q127" s="307"/>
      <c r="R127" s="307"/>
      <c r="S127" s="307"/>
      <c r="T127" s="307"/>
      <c r="U127" s="307"/>
      <c r="V127" s="307"/>
    </row>
    <row r="128" customFormat="false" ht="12.75" hidden="false" customHeight="false" outlineLevel="0" collapsed="false">
      <c r="L128" s="307" t="str">
        <f aca="false">A26</f>
        <v>Управление эксплуатацией</v>
      </c>
      <c r="M128" s="307"/>
      <c r="N128" s="307"/>
      <c r="O128" s="307"/>
      <c r="P128" s="307"/>
      <c r="Q128" s="307"/>
      <c r="R128" s="307"/>
      <c r="S128" s="307"/>
      <c r="T128" s="307"/>
      <c r="U128" s="307"/>
      <c r="V128" s="307"/>
    </row>
    <row r="129" customFormat="false" ht="12.75" hidden="false" customHeight="false" outlineLevel="0" collapsed="false">
      <c r="L129" s="307"/>
      <c r="M129" s="307"/>
      <c r="N129" s="307"/>
      <c r="O129" s="307"/>
      <c r="P129" s="307"/>
      <c r="Q129" s="307"/>
      <c r="R129" s="307"/>
      <c r="S129" s="307"/>
      <c r="T129" s="307"/>
      <c r="U129" s="307"/>
      <c r="V129" s="307"/>
    </row>
    <row r="130" customFormat="false" ht="12.75" hidden="false" customHeight="false" outlineLevel="0" collapsed="false">
      <c r="L130" s="307"/>
      <c r="M130" s="307"/>
      <c r="N130" s="307"/>
      <c r="O130" s="307"/>
      <c r="P130" s="307"/>
      <c r="Q130" s="307"/>
      <c r="R130" s="307"/>
      <c r="S130" s="307"/>
      <c r="T130" s="307"/>
      <c r="U130" s="307"/>
      <c r="V130" s="307"/>
    </row>
    <row r="131" customFormat="false" ht="12.75" hidden="false" customHeight="false" outlineLevel="0" collapsed="false">
      <c r="L131" s="307"/>
      <c r="M131" s="307"/>
      <c r="N131" s="307"/>
      <c r="O131" s="307"/>
      <c r="P131" s="307"/>
      <c r="Q131" s="307"/>
      <c r="R131" s="307"/>
      <c r="S131" s="307"/>
      <c r="T131" s="307"/>
      <c r="U131" s="307"/>
      <c r="V131" s="307"/>
    </row>
    <row r="132" customFormat="false" ht="13.5" hidden="false" customHeight="true" outlineLevel="0" collapsed="false">
      <c r="L132" s="307"/>
      <c r="M132" s="346"/>
      <c r="N132" s="346"/>
      <c r="O132" s="346"/>
      <c r="P132" s="346"/>
      <c r="Q132" s="346"/>
      <c r="R132" s="346"/>
      <c r="S132" s="346"/>
      <c r="T132" s="346"/>
      <c r="U132" s="346"/>
      <c r="V132" s="346"/>
    </row>
  </sheetData>
  <mergeCells count="20">
    <mergeCell ref="A1:K1"/>
    <mergeCell ref="B4:C4"/>
    <mergeCell ref="B5:C5"/>
    <mergeCell ref="B6:C6"/>
    <mergeCell ref="B7:C7"/>
    <mergeCell ref="B8:C8"/>
    <mergeCell ref="O8:R8"/>
    <mergeCell ref="S8:V8"/>
    <mergeCell ref="O9:P9"/>
    <mergeCell ref="Q9:R9"/>
    <mergeCell ref="S9:T9"/>
    <mergeCell ref="U9:V9"/>
    <mergeCell ref="O10:P10"/>
    <mergeCell ref="Q10:R10"/>
    <mergeCell ref="S10:T10"/>
    <mergeCell ref="U10:V10"/>
    <mergeCell ref="O11:P11"/>
    <mergeCell ref="Q11:R11"/>
    <mergeCell ref="S11:T11"/>
    <mergeCell ref="U11:V11"/>
  </mergeCells>
  <dataValidations count="1">
    <dataValidation allowBlank="false" errorStyle="stop" operator="between" showDropDown="false" showErrorMessage="true" showInputMessage="true" sqref="B12:B26" type="none">
      <formula1>0</formula1>
      <formula2>0</formula2>
    </dataValidation>
  </dataValidations>
  <printOptions headings="false" gridLines="false" gridLinesSet="true" horizontalCentered="false" verticalCentered="false"/>
  <pageMargins left="0.551388888888889" right="0.551388888888889" top="0.39375" bottom="0.393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52"/>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P47" activeCellId="0" sqref="P47"/>
    </sheetView>
  </sheetViews>
  <sheetFormatPr defaultColWidth="8.82421875" defaultRowHeight="12.75" zeroHeight="false" outlineLevelRow="0" outlineLevelCol="0"/>
  <cols>
    <col collapsed="false" customWidth="false" hidden="false" outlineLevel="0" max="3" min="3" style="132" width="8.82"/>
    <col collapsed="false" customWidth="true" hidden="false" outlineLevel="0" max="9" min="9" style="166" width="22.63"/>
    <col collapsed="false" customWidth="true" hidden="false" outlineLevel="0" max="10" min="10" style="132" width="35.18"/>
    <col collapsed="false" customWidth="true" hidden="false" outlineLevel="0" max="15" min="15" style="132" width="21.82"/>
    <col collapsed="false" customWidth="true" hidden="false" outlineLevel="0" max="16" min="16" style="132" width="29.18"/>
  </cols>
  <sheetData>
    <row r="1" customFormat="false" ht="66" hidden="false" customHeight="true" outlineLevel="0" collapsed="false">
      <c r="A1" s="136" t="s">
        <v>187</v>
      </c>
      <c r="B1" s="136"/>
      <c r="C1" s="136"/>
      <c r="D1" s="136"/>
      <c r="E1" s="136"/>
      <c r="F1" s="136"/>
      <c r="G1" s="136"/>
      <c r="H1" s="136"/>
      <c r="I1" s="136"/>
      <c r="J1" s="136"/>
      <c r="K1" s="136"/>
      <c r="M1" s="203" t="str">
        <f aca="false">IF(M2=M3,"OK","Problem")</f>
        <v>OK</v>
      </c>
    </row>
    <row r="2" customFormat="false" ht="12.75" hidden="false" customHeight="false" outlineLevel="0" collapsed="false">
      <c r="M2" s="132" t="n">
        <f aca="false">COUNTA(M4:M200)</f>
        <v>25</v>
      </c>
    </row>
    <row r="3" customFormat="false" ht="12.75" hidden="false" customHeight="true" outlineLevel="0" collapsed="false">
      <c r="A3" s="347" t="s">
        <v>42</v>
      </c>
      <c r="B3" s="348"/>
      <c r="C3" s="349" t="s">
        <v>188</v>
      </c>
      <c r="D3" s="349"/>
      <c r="E3" s="349"/>
      <c r="F3" s="348"/>
      <c r="G3" s="348"/>
      <c r="H3" s="348"/>
      <c r="I3" s="167"/>
      <c r="M3" s="132" t="n">
        <f aca="false">COUNTA('imp-answers'!A2:A200)</f>
        <v>25</v>
      </c>
    </row>
    <row r="4" customFormat="false" ht="12.75" hidden="false" customHeight="false" outlineLevel="0" collapsed="false">
      <c r="A4" s="350" t="s">
        <v>189</v>
      </c>
      <c r="C4" s="351" t="n">
        <v>3</v>
      </c>
      <c r="D4" s="351" t="n">
        <v>3</v>
      </c>
      <c r="E4" s="351" t="n">
        <v>3</v>
      </c>
      <c r="F4" s="351" t="n">
        <v>6</v>
      </c>
      <c r="G4" s="165"/>
      <c r="H4" s="352" t="s">
        <v>190</v>
      </c>
      <c r="I4" s="353" t="n">
        <v>1</v>
      </c>
      <c r="J4" s="132" t="s">
        <v>191</v>
      </c>
      <c r="K4" s="132" t="n">
        <v>0</v>
      </c>
      <c r="M4" s="354" t="str">
        <f aca="false">CHAR(65+N4)</f>
        <v>A</v>
      </c>
      <c r="N4" s="354" t="n">
        <v>0</v>
      </c>
      <c r="O4" s="353"/>
      <c r="P4" s="355" t="str">
        <f aca="false">VLOOKUP(N4,'imp-answers'!$A$2:$I$50,2,FALSE())</f>
        <v>Нет</v>
      </c>
      <c r="Q4" s="355" t="n">
        <f aca="false">VLOOKUP(N4,'imp-answers'!$A$2:$I$50,6,FALSE())</f>
        <v>0</v>
      </c>
    </row>
    <row r="5" customFormat="false" ht="12.75" hidden="false" customHeight="false" outlineLevel="0" collapsed="false">
      <c r="A5" s="350" t="s">
        <v>191</v>
      </c>
      <c r="B5" s="355"/>
      <c r="C5" s="351" t="n">
        <v>2.01</v>
      </c>
      <c r="D5" s="351" t="n">
        <v>2.99</v>
      </c>
      <c r="E5" s="356" t="s">
        <v>192</v>
      </c>
      <c r="F5" s="357" t="n">
        <v>5</v>
      </c>
      <c r="G5" s="166"/>
      <c r="H5" s="352"/>
      <c r="I5" s="358"/>
      <c r="J5" s="132" t="s">
        <v>193</v>
      </c>
      <c r="K5" s="132" t="n">
        <v>0.2</v>
      </c>
      <c r="M5" s="354"/>
      <c r="N5" s="354"/>
      <c r="O5" s="358"/>
      <c r="P5" s="355" t="str">
        <f aca="false">VLOOKUP(N4,'imp-answers'!$A$2:$I$50,3,FALSE())</f>
        <v>Да, для некоторых приложений</v>
      </c>
      <c r="Q5" s="355" t="n">
        <f aca="false">VLOOKUP(N4,'imp-answers'!$A$2:$I$50,7,FALSE())</f>
        <v>0.25</v>
      </c>
    </row>
    <row r="6" customFormat="false" ht="12.75" hidden="false" customHeight="false" outlineLevel="0" collapsed="false">
      <c r="C6" s="351" t="n">
        <v>2</v>
      </c>
      <c r="D6" s="351" t="n">
        <v>2</v>
      </c>
      <c r="E6" s="351" t="n">
        <v>2</v>
      </c>
      <c r="F6" s="351" t="n">
        <v>4</v>
      </c>
      <c r="G6" s="165"/>
      <c r="H6" s="352"/>
      <c r="I6" s="359"/>
      <c r="J6" s="132" t="s">
        <v>194</v>
      </c>
      <c r="K6" s="132" t="n">
        <v>0.5</v>
      </c>
      <c r="M6" s="354"/>
      <c r="N6" s="354"/>
      <c r="O6" s="360"/>
      <c r="P6" s="355" t="str">
        <f aca="false">VLOOKUP(N4,'imp-answers'!$A$2:$I$50,4,FALSE())</f>
        <v>Да, по крайней мере в половине приложений</v>
      </c>
      <c r="Q6" s="355" t="n">
        <f aca="false">VLOOKUP(N4,'imp-answers'!$A$2:$I$50,8,FALSE())</f>
        <v>0.5</v>
      </c>
    </row>
    <row r="7" customFormat="false" ht="12.75" hidden="false" customHeight="false" outlineLevel="0" collapsed="false">
      <c r="C7" s="351" t="n">
        <v>1.01</v>
      </c>
      <c r="D7" s="351" t="n">
        <v>1.99</v>
      </c>
      <c r="E7" s="356" t="s">
        <v>195</v>
      </c>
      <c r="F7" s="357" t="n">
        <v>3</v>
      </c>
      <c r="G7" s="166"/>
      <c r="H7" s="352"/>
      <c r="I7" s="361" t="n">
        <v>2</v>
      </c>
      <c r="J7" s="132" t="s">
        <v>196</v>
      </c>
      <c r="K7" s="132" t="n">
        <v>1</v>
      </c>
      <c r="M7" s="354"/>
      <c r="N7" s="354"/>
      <c r="O7" s="359"/>
      <c r="P7" s="355" t="str">
        <f aca="false">VLOOKUP(N4,'imp-answers'!$A$2:$I$50,5,FALSE())</f>
        <v>Да, для большинства или  для всех приложений</v>
      </c>
      <c r="Q7" s="355" t="n">
        <f aca="false">VLOOKUP(N4,'imp-answers'!$A$2:$I$50,9,FALSE())</f>
        <v>1</v>
      </c>
    </row>
    <row r="8" customFormat="false" ht="12.75" hidden="false" customHeight="false" outlineLevel="0" collapsed="false">
      <c r="C8" s="351" t="n">
        <v>1</v>
      </c>
      <c r="D8" s="351" t="n">
        <v>1</v>
      </c>
      <c r="E8" s="351" t="n">
        <v>1</v>
      </c>
      <c r="F8" s="351" t="n">
        <v>2</v>
      </c>
      <c r="G8" s="165"/>
      <c r="M8" s="354"/>
      <c r="N8" s="354"/>
      <c r="O8" s="362"/>
    </row>
    <row r="9" customFormat="false" ht="12.75" hidden="false" customHeight="false" outlineLevel="0" collapsed="false">
      <c r="C9" s="351" t="n">
        <v>0.01</v>
      </c>
      <c r="D9" s="351" t="n">
        <v>0.99</v>
      </c>
      <c r="E9" s="356" t="s">
        <v>197</v>
      </c>
      <c r="F9" s="357" t="n">
        <v>1</v>
      </c>
      <c r="G9" s="166"/>
      <c r="H9" s="352" t="s">
        <v>198</v>
      </c>
      <c r="I9" s="363" t="s">
        <v>199</v>
      </c>
      <c r="J9" s="132" t="s">
        <v>191</v>
      </c>
      <c r="K9" s="132" t="n">
        <v>0</v>
      </c>
    </row>
    <row r="10" customFormat="false" ht="12.75" hidden="false" customHeight="false" outlineLevel="0" collapsed="false">
      <c r="C10" s="351" t="n">
        <v>0</v>
      </c>
      <c r="D10" s="351" t="n">
        <v>0</v>
      </c>
      <c r="E10" s="351" t="n">
        <v>0</v>
      </c>
      <c r="F10" s="351" t="n">
        <v>0</v>
      </c>
      <c r="G10" s="165"/>
      <c r="H10" s="352"/>
      <c r="I10" s="358" t="n">
        <v>5</v>
      </c>
      <c r="J10" s="132" t="s">
        <v>200</v>
      </c>
      <c r="K10" s="132" t="n">
        <v>0.2</v>
      </c>
      <c r="M10" s="354" t="str">
        <f aca="false">CHAR(65+N10)</f>
        <v>B</v>
      </c>
      <c r="N10" s="354" t="n">
        <v>1</v>
      </c>
      <c r="O10" s="353"/>
      <c r="P10" s="355" t="str">
        <f aca="false">VLOOKUP(N10,'imp-answers'!$A$2:$I$50,2,FALSE())</f>
        <v>Нет</v>
      </c>
      <c r="Q10" s="355" t="n">
        <f aca="false">VLOOKUP(N10,'imp-answers'!$A$2:$I$50,6,FALSE())</f>
        <v>0</v>
      </c>
    </row>
    <row r="11" customFormat="false" ht="12.75" hidden="false" customHeight="false" outlineLevel="0" collapsed="false">
      <c r="H11" s="352"/>
      <c r="I11" s="359" t="s">
        <v>201</v>
      </c>
      <c r="J11" s="132" t="s">
        <v>202</v>
      </c>
      <c r="K11" s="132" t="n">
        <v>0.5</v>
      </c>
      <c r="M11" s="354"/>
      <c r="N11" s="354"/>
      <c r="O11" s="358"/>
      <c r="P11" s="355" t="str">
        <f aca="false">VLOOKUP(N10,'imp-answers'!$A$2:$I$50,3,FALSE())</f>
        <v>Да, для некоторых из них</v>
      </c>
      <c r="Q11" s="355" t="n">
        <f aca="false">VLOOKUP(N10,'imp-answers'!$A$2:$I$50,7,FALSE())</f>
        <v>0.25</v>
      </c>
    </row>
    <row r="12" customFormat="false" ht="12.75" hidden="false" customHeight="false" outlineLevel="0" collapsed="false">
      <c r="H12" s="352"/>
      <c r="I12" s="361" t="s">
        <v>203</v>
      </c>
      <c r="J12" s="132" t="s">
        <v>204</v>
      </c>
      <c r="K12" s="132" t="n">
        <v>1</v>
      </c>
      <c r="M12" s="354"/>
      <c r="N12" s="354"/>
      <c r="O12" s="360"/>
      <c r="P12" s="355" t="str">
        <f aca="false">VLOOKUP(N10,'imp-answers'!$A$2:$I$50,4,FALSE())</f>
        <v>Да, по крайней мере, для половины из них</v>
      </c>
      <c r="Q12" s="355" t="n">
        <f aca="false">VLOOKUP(N10,'imp-answers'!$A$2:$I$50,8,FALSE())</f>
        <v>0.5</v>
      </c>
    </row>
    <row r="13" customFormat="false" ht="12.75" hidden="false" customHeight="false" outlineLevel="0" collapsed="false">
      <c r="M13" s="354"/>
      <c r="N13" s="354"/>
      <c r="O13" s="359"/>
      <c r="P13" s="355" t="str">
        <f aca="false">VLOOKUP(N10,'imp-answers'!$A$2:$I$50,5,FALSE())</f>
        <v>Да, для большинства или для всех</v>
      </c>
      <c r="Q13" s="355" t="n">
        <f aca="false">VLOOKUP(N10,'imp-answers'!$A$2:$I$50,9,FALSE())</f>
        <v>1</v>
      </c>
    </row>
    <row r="14" customFormat="false" ht="12.75" hidden="false" customHeight="false" outlineLevel="0" collapsed="false">
      <c r="H14" s="352" t="s">
        <v>205</v>
      </c>
      <c r="I14" s="363" t="s">
        <v>206</v>
      </c>
      <c r="J14" s="132" t="s">
        <v>191</v>
      </c>
      <c r="K14" s="132" t="n">
        <v>0</v>
      </c>
      <c r="M14" s="354"/>
      <c r="N14" s="354"/>
      <c r="O14" s="362"/>
    </row>
    <row r="15" customFormat="false" ht="12.75" hidden="false" customHeight="false" outlineLevel="0" collapsed="false">
      <c r="H15" s="352"/>
      <c r="I15" s="358" t="s">
        <v>207</v>
      </c>
      <c r="J15" s="132" t="s">
        <v>208</v>
      </c>
      <c r="K15" s="132" t="n">
        <v>0.2</v>
      </c>
    </row>
    <row r="16" customFormat="false" ht="12.75" hidden="false" customHeight="false" outlineLevel="0" collapsed="false">
      <c r="H16" s="352"/>
      <c r="I16" s="359" t="s">
        <v>209</v>
      </c>
      <c r="J16" s="132" t="s">
        <v>210</v>
      </c>
      <c r="K16" s="132" t="n">
        <v>0.5</v>
      </c>
      <c r="M16" s="354" t="str">
        <f aca="false">CHAR(65+N16)</f>
        <v>C</v>
      </c>
      <c r="N16" s="354" t="n">
        <v>2</v>
      </c>
      <c r="O16" s="353"/>
      <c r="P16" s="355" t="str">
        <f aca="false">VLOOKUP(N16,'imp-answers'!$A$2:$I$50,2,FALSE())</f>
        <v>Нет</v>
      </c>
      <c r="Q16" s="355" t="n">
        <f aca="false">VLOOKUP(N16,'imp-answers'!$A$2:$I$50,6,FALSE())</f>
        <v>0</v>
      </c>
    </row>
    <row r="17" customFormat="false" ht="12.75" hidden="false" customHeight="false" outlineLevel="0" collapsed="false">
      <c r="H17" s="352"/>
      <c r="I17" s="361" t="s">
        <v>211</v>
      </c>
      <c r="J17" s="132" t="s">
        <v>212</v>
      </c>
      <c r="K17" s="132" t="n">
        <v>1</v>
      </c>
      <c r="M17" s="354"/>
      <c r="N17" s="354"/>
      <c r="O17" s="358"/>
      <c r="P17" s="355" t="str">
        <f aca="false">VLOOKUP(N16,'imp-answers'!$A$2:$I$50,3,FALSE())</f>
        <v>Да, некоторые материалы</v>
      </c>
      <c r="Q17" s="355" t="n">
        <f aca="false">VLOOKUP(N16,'imp-answers'!$A$2:$I$50,7,FALSE())</f>
        <v>0.25</v>
      </c>
    </row>
    <row r="18" customFormat="false" ht="12.75" hidden="false" customHeight="false" outlineLevel="0" collapsed="false">
      <c r="M18" s="354"/>
      <c r="N18" s="354"/>
      <c r="O18" s="360"/>
      <c r="P18" s="355" t="str">
        <f aca="false">VLOOKUP(N16,'imp-answers'!$A$2:$I$50,4,FALSE())</f>
        <v>Да, по крайней мере, половину</v>
      </c>
      <c r="Q18" s="355" t="n">
        <f aca="false">VLOOKUP(N16,'imp-answers'!$A$2:$I$50,8,FALSE())</f>
        <v>0.5</v>
      </c>
    </row>
    <row r="19" customFormat="false" ht="12.75" hidden="false" customHeight="false" outlineLevel="0" collapsed="false">
      <c r="H19" s="352" t="s">
        <v>213</v>
      </c>
      <c r="I19" s="363" t="s">
        <v>214</v>
      </c>
      <c r="J19" s="132" t="s">
        <v>191</v>
      </c>
      <c r="K19" s="132" t="n">
        <v>0</v>
      </c>
      <c r="M19" s="354"/>
      <c r="N19" s="354"/>
      <c r="O19" s="359"/>
      <c r="P19" s="355" t="str">
        <f aca="false">VLOOKUP(N16,'imp-answers'!$A$2:$I$50,5,FALSE())</f>
        <v>Да, большая часть или все</v>
      </c>
      <c r="Q19" s="355" t="n">
        <f aca="false">VLOOKUP(N16,'imp-answers'!$A$2:$I$50,9,FALSE())</f>
        <v>1</v>
      </c>
    </row>
    <row r="20" customFormat="false" ht="12.75" hidden="false" customHeight="false" outlineLevel="0" collapsed="false">
      <c r="H20" s="352"/>
      <c r="I20" s="358" t="n">
        <v>13</v>
      </c>
      <c r="J20" s="132" t="s">
        <v>215</v>
      </c>
      <c r="K20" s="132" t="n">
        <v>0.2</v>
      </c>
      <c r="M20" s="354"/>
      <c r="N20" s="354"/>
      <c r="O20" s="362"/>
    </row>
    <row r="21" customFormat="false" ht="12.75" hidden="false" customHeight="false" outlineLevel="0" collapsed="false">
      <c r="H21" s="352"/>
      <c r="I21" s="359"/>
      <c r="J21" s="132" t="s">
        <v>216</v>
      </c>
      <c r="K21" s="132" t="n">
        <v>0.5</v>
      </c>
    </row>
    <row r="22" customFormat="false" ht="12.75" hidden="false" customHeight="false" outlineLevel="0" collapsed="false">
      <c r="H22" s="352"/>
      <c r="I22" s="361" t="n">
        <v>18</v>
      </c>
      <c r="J22" s="132" t="s">
        <v>217</v>
      </c>
      <c r="K22" s="132" t="n">
        <v>1</v>
      </c>
      <c r="M22" s="354" t="str">
        <f aca="false">CHAR(65+N22)</f>
        <v>D</v>
      </c>
      <c r="N22" s="354" t="n">
        <v>3</v>
      </c>
      <c r="O22" s="353"/>
      <c r="P22" s="355" t="str">
        <f aca="false">VLOOKUP(N22,'imp-answers'!$A$2:$I$50,2,FALSE())</f>
        <v>Нет</v>
      </c>
      <c r="Q22" s="355" t="n">
        <f aca="false">VLOOKUP(N22,'imp-answers'!$A$2:$I$50,6,FALSE())</f>
        <v>0</v>
      </c>
    </row>
    <row r="23" customFormat="false" ht="12.75" hidden="false" customHeight="false" outlineLevel="0" collapsed="false">
      <c r="M23" s="354"/>
      <c r="N23" s="354"/>
      <c r="O23" s="358"/>
      <c r="P23" s="355" t="str">
        <f aca="false">VLOOKUP(N22,'imp-answers'!$A$2:$I$50,3,FALSE())</f>
        <v>Да, для некоторых программ обучения</v>
      </c>
      <c r="Q23" s="355" t="n">
        <f aca="false">VLOOKUP(N22,'imp-answers'!$A$2:$I$50,7,FALSE())</f>
        <v>0.25</v>
      </c>
    </row>
    <row r="24" customFormat="false" ht="12.75" hidden="false" customHeight="false" outlineLevel="0" collapsed="false">
      <c r="H24" s="352" t="s">
        <v>218</v>
      </c>
      <c r="I24" s="363" t="n">
        <v>10</v>
      </c>
      <c r="J24" s="132" t="s">
        <v>191</v>
      </c>
      <c r="K24" s="132" t="n">
        <v>0</v>
      </c>
      <c r="M24" s="354"/>
      <c r="N24" s="354"/>
      <c r="O24" s="360"/>
      <c r="P24" s="355" t="str">
        <f aca="false">VLOOKUP(N22,'imp-answers'!$A$2:$I$50,4,FALSE())</f>
        <v>Да, по крайней мере, половина программ</v>
      </c>
      <c r="Q24" s="355" t="n">
        <f aca="false">VLOOKUP(N22,'imp-answers'!$A$2:$I$50,8,FALSE())</f>
        <v>0.5</v>
      </c>
    </row>
    <row r="25" customFormat="false" ht="12.75" hidden="false" customHeight="false" outlineLevel="0" collapsed="false">
      <c r="H25" s="352"/>
      <c r="I25" s="358"/>
      <c r="J25" s="132" t="s">
        <v>219</v>
      </c>
      <c r="K25" s="132" t="n">
        <v>1</v>
      </c>
      <c r="M25" s="354"/>
      <c r="N25" s="354"/>
      <c r="O25" s="359"/>
      <c r="P25" s="355" t="str">
        <f aca="false">VLOOKUP(N22,'imp-answers'!$A$2:$I$50,5,FALSE())</f>
        <v>Да, по большей части или все программы</v>
      </c>
      <c r="Q25" s="355" t="n">
        <f aca="false">VLOOKUP(N22,'imp-answers'!$A$2:$I$50,9,FALSE())</f>
        <v>1</v>
      </c>
    </row>
    <row r="26" customFormat="false" ht="12.75" hidden="false" customHeight="false" outlineLevel="0" collapsed="false">
      <c r="H26" s="352"/>
      <c r="I26" s="359"/>
      <c r="J26" s="132" t="s">
        <v>220</v>
      </c>
      <c r="K26" s="132" t="n">
        <v>0.5</v>
      </c>
      <c r="M26" s="354"/>
      <c r="N26" s="354"/>
      <c r="O26" s="362"/>
    </row>
    <row r="27" customFormat="false" ht="12.75" hidden="false" customHeight="false" outlineLevel="0" collapsed="false">
      <c r="H27" s="352"/>
      <c r="I27" s="361" t="n">
        <v>19</v>
      </c>
      <c r="J27" s="132" t="s">
        <v>189</v>
      </c>
      <c r="K27" s="132" t="n">
        <v>1</v>
      </c>
    </row>
    <row r="28" customFormat="false" ht="12.75" hidden="false" customHeight="false" outlineLevel="0" collapsed="false">
      <c r="M28" s="354" t="str">
        <f aca="false">CHAR(65+N28)</f>
        <v>E</v>
      </c>
      <c r="N28" s="354" t="n">
        <v>4</v>
      </c>
      <c r="O28" s="353"/>
      <c r="P28" s="355" t="str">
        <f aca="false">VLOOKUP(N28,'imp-answers'!$A$2:$I$50,2,FALSE())</f>
        <v>Нет</v>
      </c>
      <c r="Q28" s="355" t="n">
        <f aca="false">VLOOKUP(N28,'imp-answers'!$A$2:$I$50,6,FALSE())</f>
        <v>0</v>
      </c>
    </row>
    <row r="29" customFormat="false" ht="12.75" hidden="false" customHeight="false" outlineLevel="0" collapsed="false">
      <c r="H29" s="352" t="s">
        <v>221</v>
      </c>
      <c r="I29" s="363" t="s">
        <v>222</v>
      </c>
      <c r="J29" s="132" t="s">
        <v>191</v>
      </c>
      <c r="K29" s="132" t="n">
        <v>0</v>
      </c>
      <c r="M29" s="354"/>
      <c r="N29" s="354"/>
      <c r="O29" s="358"/>
      <c r="P29" s="355" t="str">
        <f aca="false">VLOOKUP(N28,'imp-answers'!$A$2:$I$50,3,FALSE())</f>
        <v>Да, в некоторых случаях</v>
      </c>
      <c r="Q29" s="355" t="n">
        <f aca="false">VLOOKUP(N28,'imp-answers'!$A$2:$I$50,7,FALSE())</f>
        <v>0.25</v>
      </c>
    </row>
    <row r="30" customFormat="false" ht="12.75" hidden="false" customHeight="false" outlineLevel="0" collapsed="false">
      <c r="H30" s="352"/>
      <c r="I30" s="358" t="s">
        <v>223</v>
      </c>
      <c r="J30" s="132" t="s">
        <v>224</v>
      </c>
      <c r="K30" s="132" t="n">
        <v>0.2</v>
      </c>
      <c r="M30" s="354"/>
      <c r="N30" s="354"/>
      <c r="O30" s="360"/>
      <c r="P30" s="355" t="str">
        <f aca="false">VLOOKUP(N28,'imp-answers'!$A$2:$I$50,4,FALSE())</f>
        <v>Да, по крайней мере, половину времени</v>
      </c>
      <c r="Q30" s="355" t="n">
        <f aca="false">VLOOKUP(N28,'imp-answers'!$A$2:$I$50,8,FALSE())</f>
        <v>0.5</v>
      </c>
    </row>
    <row r="31" customFormat="false" ht="12.75" hidden="false" customHeight="false" outlineLevel="0" collapsed="false">
      <c r="H31" s="352"/>
      <c r="I31" s="359"/>
      <c r="J31" s="132" t="s">
        <v>225</v>
      </c>
      <c r="K31" s="132" t="n">
        <v>0.5</v>
      </c>
      <c r="M31" s="354"/>
      <c r="N31" s="354"/>
      <c r="O31" s="359"/>
      <c r="P31" s="355" t="str">
        <f aca="false">VLOOKUP(N28,'imp-answers'!$A$2:$I$50,5,FALSE())</f>
        <v>Да, большую часть или все время</v>
      </c>
      <c r="Q31" s="355" t="n">
        <f aca="false">VLOOKUP(N28,'imp-answers'!$A$2:$I$50,9,FALSE())</f>
        <v>1</v>
      </c>
    </row>
    <row r="32" customFormat="false" ht="12.75" hidden="false" customHeight="false" outlineLevel="0" collapsed="false">
      <c r="H32" s="352"/>
      <c r="I32" s="361"/>
      <c r="J32" s="132" t="s">
        <v>226</v>
      </c>
      <c r="K32" s="132" t="n">
        <v>1</v>
      </c>
      <c r="M32" s="354"/>
      <c r="N32" s="354"/>
      <c r="O32" s="362"/>
    </row>
    <row r="34" customFormat="false" ht="12.75" hidden="false" customHeight="false" outlineLevel="0" collapsed="false">
      <c r="H34" s="352" t="s">
        <v>227</v>
      </c>
      <c r="I34" s="363"/>
      <c r="J34" s="132" t="s">
        <v>191</v>
      </c>
      <c r="K34" s="132" t="n">
        <v>0</v>
      </c>
      <c r="M34" s="354" t="str">
        <f aca="false">CHAR(65+N34)</f>
        <v>F</v>
      </c>
      <c r="N34" s="354" t="n">
        <v>5</v>
      </c>
      <c r="O34" s="353"/>
      <c r="P34" s="355" t="str">
        <f aca="false">VLOOKUP(N34,'imp-answers'!$A$2:$I$50,2,FALSE())</f>
        <v>Нет</v>
      </c>
      <c r="Q34" s="355" t="n">
        <f aca="false">VLOOKUP(N34,'imp-answers'!$A$2:$I$50,6,FALSE())</f>
        <v>0</v>
      </c>
    </row>
    <row r="35" customFormat="false" ht="12.75" hidden="false" customHeight="false" outlineLevel="0" collapsed="false">
      <c r="H35" s="352"/>
      <c r="I35" s="358" t="s">
        <v>228</v>
      </c>
      <c r="J35" s="132" t="s">
        <v>229</v>
      </c>
      <c r="K35" s="132" t="n">
        <v>0.2</v>
      </c>
      <c r="M35" s="354"/>
      <c r="N35" s="354"/>
      <c r="O35" s="358"/>
      <c r="P35" s="355" t="str">
        <f aca="false">VLOOKUP(N34,'imp-answers'!$A$2:$I$50,3,FALSE())</f>
        <v>Да, мы приступили к его организации</v>
      </c>
      <c r="Q35" s="355" t="n">
        <f aca="false">VLOOKUP(N34,'imp-answers'!$A$2:$I$50,7,FALSE())</f>
        <v>0.25</v>
      </c>
    </row>
    <row r="36" customFormat="false" ht="12.75" hidden="false" customHeight="false" outlineLevel="0" collapsed="false">
      <c r="H36" s="352"/>
      <c r="I36" s="359" t="s">
        <v>230</v>
      </c>
      <c r="J36" s="132" t="s">
        <v>231</v>
      </c>
      <c r="K36" s="132" t="n">
        <v>0.5</v>
      </c>
      <c r="M36" s="354"/>
      <c r="N36" s="354"/>
      <c r="O36" s="360"/>
      <c r="P36" s="355" t="str">
        <f aca="false">VLOOKUP(N34,'imp-answers'!$A$2:$I$50,4,FALSE())</f>
        <v>Да, для части организации</v>
      </c>
      <c r="Q36" s="355" t="n">
        <f aca="false">VLOOKUP(N34,'imp-answers'!$A$2:$I$50,8,FALSE())</f>
        <v>0.5</v>
      </c>
    </row>
    <row r="37" customFormat="false" ht="12.75" hidden="false" customHeight="false" outlineLevel="0" collapsed="false">
      <c r="H37" s="352"/>
      <c r="I37" s="361" t="s">
        <v>232</v>
      </c>
      <c r="J37" s="132" t="s">
        <v>233</v>
      </c>
      <c r="K37" s="132" t="n">
        <v>1</v>
      </c>
      <c r="M37" s="354"/>
      <c r="N37" s="354"/>
      <c r="O37" s="359"/>
      <c r="P37" s="355" t="str">
        <f aca="false">VLOOKUP(N34,'imp-answers'!$A$2:$I$50,5,FALSE())</f>
        <v>Да, для всей организации</v>
      </c>
      <c r="Q37" s="355" t="n">
        <f aca="false">VLOOKUP(N34,'imp-answers'!$A$2:$I$50,9,FALSE())</f>
        <v>1</v>
      </c>
    </row>
    <row r="38" customFormat="false" ht="12.75" hidden="false" customHeight="false" outlineLevel="0" collapsed="false">
      <c r="M38" s="354"/>
      <c r="N38" s="354"/>
      <c r="O38" s="362"/>
    </row>
    <row r="39" customFormat="false" ht="12.75" hidden="false" customHeight="false" outlineLevel="0" collapsed="false">
      <c r="H39" s="352" t="s">
        <v>234</v>
      </c>
      <c r="I39" s="363"/>
    </row>
    <row r="40" customFormat="false" ht="12.75" hidden="false" customHeight="false" outlineLevel="0" collapsed="false">
      <c r="H40" s="352"/>
      <c r="I40" s="358"/>
      <c r="M40" s="354" t="str">
        <f aca="false">CHAR(65+N40)</f>
        <v>G</v>
      </c>
      <c r="N40" s="354" t="n">
        <v>6</v>
      </c>
      <c r="O40" s="353"/>
      <c r="P40" s="355" t="str">
        <f aca="false">VLOOKUP(N40,'imp-answers'!$A$2:$I$50,2,FALSE())</f>
        <v>Нет</v>
      </c>
      <c r="Q40" s="355" t="n">
        <f aca="false">VLOOKUP(N40,'imp-answers'!$A$2:$I$50,6,FALSE())</f>
        <v>0</v>
      </c>
    </row>
    <row r="41" customFormat="false" ht="12.75" hidden="false" customHeight="false" outlineLevel="0" collapsed="false">
      <c r="H41" s="352"/>
      <c r="I41" s="359"/>
      <c r="M41" s="354"/>
      <c r="N41" s="354"/>
      <c r="O41" s="358"/>
      <c r="P41" s="355" t="str">
        <f aca="false">VLOOKUP(N40,'imp-answers'!$A$2:$I$50,3,FALSE())</f>
        <v>Да, для некоторых компонентов</v>
      </c>
      <c r="Q41" s="355" t="n">
        <f aca="false">VLOOKUP(N40,'imp-answers'!$A$2:$I$50,7,FALSE())</f>
        <v>0.25</v>
      </c>
    </row>
    <row r="42" customFormat="false" ht="12.75" hidden="false" customHeight="false" outlineLevel="0" collapsed="false">
      <c r="H42" s="352"/>
      <c r="I42" s="361"/>
      <c r="M42" s="354"/>
      <c r="N42" s="354"/>
      <c r="O42" s="360"/>
      <c r="P42" s="355" t="str">
        <f aca="false">VLOOKUP(N40,'imp-answers'!$A$2:$I$50,4,FALSE())</f>
        <v>Да, по крайней мере для половины компонентов</v>
      </c>
      <c r="Q42" s="355" t="n">
        <f aca="false">VLOOKUP(N40,'imp-answers'!$A$2:$I$50,8,FALSE())</f>
        <v>0.5</v>
      </c>
    </row>
    <row r="43" customFormat="false" ht="12.75" hidden="false" customHeight="false" outlineLevel="0" collapsed="false">
      <c r="M43" s="354"/>
      <c r="N43" s="354"/>
      <c r="O43" s="359"/>
      <c r="P43" s="355" t="str">
        <f aca="false">VLOOKUP(N40,'imp-answers'!$A$2:$I$50,5,FALSE())</f>
        <v>Да, для большинства или всех компонентов</v>
      </c>
      <c r="Q43" s="355" t="n">
        <f aca="false">VLOOKUP(N40,'imp-answers'!$A$2:$I$50,9,FALSE())</f>
        <v>1</v>
      </c>
    </row>
    <row r="44" customFormat="false" ht="12.75" hidden="false" customHeight="false" outlineLevel="0" collapsed="false">
      <c r="M44" s="354"/>
      <c r="N44" s="354"/>
      <c r="O44" s="362"/>
    </row>
    <row r="46" customFormat="false" ht="12.75" hidden="false" customHeight="false" outlineLevel="0" collapsed="false">
      <c r="M46" s="354" t="str">
        <f aca="false">CHAR(65+N46)</f>
        <v>H</v>
      </c>
      <c r="N46" s="354" t="n">
        <v>7</v>
      </c>
      <c r="O46" s="353"/>
      <c r="P46" s="355" t="str">
        <f aca="false">VLOOKUP(N46,'imp-answers'!$A$2:$I$50,2,FALSE())</f>
        <v>Нет</v>
      </c>
      <c r="Q46" s="355" t="n">
        <f aca="false">VLOOKUP(N46,'imp-answers'!$A$2:$I$50,6,FALSE())</f>
        <v>0</v>
      </c>
    </row>
    <row r="47" customFormat="false" ht="12.75" hidden="false" customHeight="false" outlineLevel="0" collapsed="false">
      <c r="M47" s="354"/>
      <c r="N47" s="354"/>
      <c r="O47" s="358"/>
      <c r="P47" s="355" t="str">
        <f aca="false">VLOOKUP(N46,'imp-answers'!$A$2:$I$50,3,FALSE())</f>
        <v>Да, для некоторых инцидентов</v>
      </c>
      <c r="Q47" s="355" t="n">
        <f aca="false">VLOOKUP(N46,'imp-answers'!$A$2:$I$50,7,FALSE())</f>
        <v>0.25</v>
      </c>
    </row>
    <row r="48" customFormat="false" ht="12.75" hidden="false" customHeight="false" outlineLevel="0" collapsed="false">
      <c r="M48" s="354"/>
      <c r="N48" s="354"/>
      <c r="O48" s="360"/>
      <c r="P48" s="355" t="str">
        <f aca="false">VLOOKUP(N46,'imp-answers'!$A$2:$I$50,4,FALSE())</f>
        <v>Да, по крайней мере половина инцидентов.</v>
      </c>
      <c r="Q48" s="355" t="n">
        <f aca="false">VLOOKUP(N46,'imp-answers'!$A$2:$I$50,8,FALSE())</f>
        <v>0.5</v>
      </c>
    </row>
    <row r="49" customFormat="false" ht="12.75" hidden="false" customHeight="false" outlineLevel="0" collapsed="false">
      <c r="M49" s="354"/>
      <c r="N49" s="354"/>
      <c r="O49" s="359"/>
      <c r="P49" s="355" t="str">
        <f aca="false">VLOOKUP(N46,'imp-answers'!$A$2:$I$50,5,FALSE())</f>
        <v>Да, для большинства или всех инцидентов</v>
      </c>
      <c r="Q49" s="355" t="n">
        <f aca="false">VLOOKUP(N46,'imp-answers'!$A$2:$I$50,9,FALSE())</f>
        <v>1</v>
      </c>
    </row>
    <row r="50" customFormat="false" ht="12.75" hidden="false" customHeight="false" outlineLevel="0" collapsed="false">
      <c r="M50" s="354"/>
      <c r="N50" s="354"/>
      <c r="O50" s="362"/>
    </row>
    <row r="52" customFormat="false" ht="12.75" hidden="false" customHeight="false" outlineLevel="0" collapsed="false">
      <c r="M52" s="354" t="str">
        <f aca="false">CHAR(65+N52)</f>
        <v>I</v>
      </c>
      <c r="N52" s="354" t="n">
        <v>8</v>
      </c>
      <c r="O52" s="353"/>
      <c r="P52" s="355" t="str">
        <f aca="false">VLOOKUP(N52,'imp-answers'!$A$2:$I$50,2,FALSE())</f>
        <v>Нет</v>
      </c>
      <c r="Q52" s="355" t="n">
        <f aca="false">VLOOKUP(N52,'imp-answers'!$A$2:$I$50,6,FALSE())</f>
        <v>0</v>
      </c>
    </row>
    <row r="53" customFormat="false" ht="12.75" hidden="false" customHeight="false" outlineLevel="0" collapsed="false">
      <c r="M53" s="354"/>
      <c r="N53" s="354"/>
      <c r="O53" s="358"/>
      <c r="P53" s="355" t="str">
        <f aca="false">VLOOKUP(N52,'imp-answers'!$A$2:$I$50,3,FALSE())</f>
        <v>Да, для некоторых типов инцидентов</v>
      </c>
      <c r="Q53" s="355" t="n">
        <f aca="false">VLOOKUP(N52,'imp-answers'!$A$2:$I$50,7,FALSE())</f>
        <v>0.25</v>
      </c>
    </row>
    <row r="54" customFormat="false" ht="12.75" hidden="false" customHeight="false" outlineLevel="0" collapsed="false">
      <c r="M54" s="354"/>
      <c r="N54" s="354"/>
      <c r="O54" s="360"/>
      <c r="P54" s="355" t="str">
        <f aca="false">VLOOKUP(N52,'imp-answers'!$A$2:$I$50,4,FALSE())</f>
        <v>Да, по крайней мере для половины типов инцидентов.</v>
      </c>
      <c r="Q54" s="355" t="n">
        <f aca="false">VLOOKUP(N52,'imp-answers'!$A$2:$I$50,8,FALSE())</f>
        <v>0.5</v>
      </c>
    </row>
    <row r="55" customFormat="false" ht="12.75" hidden="false" customHeight="false" outlineLevel="0" collapsed="false">
      <c r="M55" s="354"/>
      <c r="N55" s="354"/>
      <c r="O55" s="359"/>
      <c r="P55" s="355" t="str">
        <f aca="false">VLOOKUP(N52,'imp-answers'!$A$2:$I$50,5,FALSE())</f>
        <v>Да, для большинства или всех типов инцидентов</v>
      </c>
      <c r="Q55" s="355" t="n">
        <f aca="false">VLOOKUP(N52,'imp-answers'!$A$2:$I$50,9,FALSE())</f>
        <v>1</v>
      </c>
    </row>
    <row r="56" customFormat="false" ht="12.75" hidden="false" customHeight="false" outlineLevel="0" collapsed="false">
      <c r="M56" s="354"/>
      <c r="N56" s="354"/>
      <c r="O56" s="362"/>
    </row>
    <row r="58" customFormat="false" ht="12.75" hidden="false" customHeight="false" outlineLevel="0" collapsed="false">
      <c r="M58" s="354" t="str">
        <f aca="false">CHAR(65+N58)</f>
        <v>J</v>
      </c>
      <c r="N58" s="354" t="n">
        <v>9</v>
      </c>
      <c r="O58" s="353"/>
      <c r="P58" s="355" t="str">
        <f aca="false">VLOOKUP(N58,'imp-answers'!$A$2:$I$50,2,FALSE())</f>
        <v>Нет</v>
      </c>
      <c r="Q58" s="355" t="n">
        <f aca="false">VLOOKUP(N58,'imp-answers'!$A$2:$I$50,6,FALSE())</f>
        <v>0</v>
      </c>
    </row>
    <row r="59" customFormat="false" ht="12.75" hidden="false" customHeight="false" outlineLevel="0" collapsed="false">
      <c r="M59" s="354"/>
      <c r="N59" s="354"/>
      <c r="O59" s="358"/>
      <c r="P59" s="355" t="str">
        <f aca="false">VLOOKUP(N58,'imp-answers'!$A$2:$I$50,3,FALSE())</f>
        <v>Да, для некоторых наших данных</v>
      </c>
      <c r="Q59" s="355" t="n">
        <f aca="false">VLOOKUP(N58,'imp-answers'!$A$2:$I$50,7,FALSE())</f>
        <v>0.25</v>
      </c>
    </row>
    <row r="60" customFormat="false" ht="12.75" hidden="false" customHeight="false" outlineLevel="0" collapsed="false">
      <c r="M60" s="354"/>
      <c r="N60" s="354"/>
      <c r="O60" s="360"/>
      <c r="P60" s="355" t="str">
        <f aca="false">VLOOKUP(N58,'imp-answers'!$A$2:$I$50,4,FALSE())</f>
        <v>Да, по крайней мере для половины наших данных</v>
      </c>
      <c r="Q60" s="355" t="n">
        <f aca="false">VLOOKUP(N58,'imp-answers'!$A$2:$I$50,8,FALSE())</f>
        <v>0.5</v>
      </c>
    </row>
    <row r="61" customFormat="false" ht="12.75" hidden="false" customHeight="false" outlineLevel="0" collapsed="false">
      <c r="M61" s="354"/>
      <c r="N61" s="354"/>
      <c r="O61" s="359"/>
      <c r="P61" s="355" t="str">
        <f aca="false">VLOOKUP(N58,'imp-answers'!$A$2:$I$50,5,FALSE())</f>
        <v>Да, для большинства или всех наших данных</v>
      </c>
      <c r="Q61" s="355" t="n">
        <f aca="false">VLOOKUP(N58,'imp-answers'!$A$2:$I$50,9,FALSE())</f>
        <v>1</v>
      </c>
    </row>
    <row r="62" customFormat="false" ht="12.75" hidden="false" customHeight="false" outlineLevel="0" collapsed="false">
      <c r="M62" s="354"/>
      <c r="N62" s="354"/>
      <c r="O62" s="362"/>
    </row>
    <row r="64" customFormat="false" ht="12.75" hidden="false" customHeight="false" outlineLevel="0" collapsed="false">
      <c r="M64" s="354" t="str">
        <f aca="false">CHAR(65+N64)</f>
        <v>K</v>
      </c>
      <c r="N64" s="354" t="n">
        <v>10</v>
      </c>
      <c r="O64" s="353"/>
      <c r="P64" s="355" t="str">
        <f aca="false">VLOOKUP(N64,'imp-answers'!$A$2:$I$50,2,FALSE())</f>
        <v>Нет</v>
      </c>
      <c r="Q64" s="355" t="n">
        <f aca="false">VLOOKUP(N64,'imp-answers'!$A$2:$I$50,6,FALSE())</f>
        <v>0</v>
      </c>
    </row>
    <row r="65" customFormat="false" ht="12.75" hidden="false" customHeight="false" outlineLevel="0" collapsed="false">
      <c r="M65" s="354"/>
      <c r="N65" s="354"/>
      <c r="O65" s="358"/>
      <c r="P65" s="355" t="str">
        <f aca="false">VLOOKUP(N64,'imp-answers'!$A$2:$I$50,3,FALSE())</f>
        <v>Да, мы делаем это по запросу</v>
      </c>
      <c r="Q65" s="355" t="n">
        <f aca="false">VLOOKUP(N64,'imp-answers'!$A$2:$I$50,7,FALSE())</f>
        <v>0.25</v>
      </c>
    </row>
    <row r="66" customFormat="false" ht="12.75" hidden="false" customHeight="false" outlineLevel="0" collapsed="false">
      <c r="M66" s="354"/>
      <c r="N66" s="354"/>
      <c r="O66" s="360"/>
      <c r="P66" s="355" t="str">
        <f aca="false">VLOOKUP(N64,'imp-answers'!$A$2:$I$50,4,FALSE())</f>
        <v>Да, мы делаем это раз в несколько лет.</v>
      </c>
      <c r="Q66" s="355" t="n">
        <f aca="false">VLOOKUP(N64,'imp-answers'!$A$2:$I$50,8,FALSE())</f>
        <v>0.5</v>
      </c>
    </row>
    <row r="67" customFormat="false" ht="12.75" hidden="false" customHeight="false" outlineLevel="0" collapsed="false">
      <c r="M67" s="354"/>
      <c r="N67" s="354"/>
      <c r="O67" s="359"/>
      <c r="P67" s="355" t="str">
        <f aca="false">VLOOKUP(N64,'imp-answers'!$A$2:$I$50,5,FALSE())</f>
        <v>Да, мы делаем это как минимум раз в год</v>
      </c>
      <c r="Q67" s="355" t="n">
        <f aca="false">VLOOKUP(N64,'imp-answers'!$A$2:$I$50,9,FALSE())</f>
        <v>1</v>
      </c>
    </row>
    <row r="68" customFormat="false" ht="12.75" hidden="false" customHeight="false" outlineLevel="0" collapsed="false">
      <c r="M68" s="354"/>
      <c r="N68" s="354"/>
      <c r="O68" s="362"/>
    </row>
    <row r="70" customFormat="false" ht="12.75" hidden="false" customHeight="false" outlineLevel="0" collapsed="false">
      <c r="M70" s="354" t="str">
        <f aca="false">CHAR(65+N70)</f>
        <v>L</v>
      </c>
      <c r="N70" s="354" t="n">
        <v>11</v>
      </c>
      <c r="O70" s="353"/>
      <c r="P70" s="355" t="str">
        <f aca="false">VLOOKUP(N70,'imp-answers'!$A$2:$I$50,2,FALSE())</f>
        <v>Нет</v>
      </c>
      <c r="Q70" s="355" t="n">
        <f aca="false">VLOOKUP(N70,'imp-answers'!$A$2:$I$50,6,FALSE())</f>
        <v>0</v>
      </c>
    </row>
    <row r="71" customFormat="false" ht="12.75" hidden="false" customHeight="false" outlineLevel="0" collapsed="false">
      <c r="M71" s="354"/>
      <c r="N71" s="354"/>
      <c r="O71" s="358"/>
      <c r="P71" s="355" t="str">
        <f aca="false">VLOOKUP(N70,'imp-answers'!$A$2:$I$50,3,FALSE())</f>
        <v>Да, для некоторых активов</v>
      </c>
      <c r="Q71" s="355" t="n">
        <f aca="false">VLOOKUP(N70,'imp-answers'!$A$2:$I$50,7,FALSE())</f>
        <v>0.25</v>
      </c>
    </row>
    <row r="72" customFormat="false" ht="12.75" hidden="false" customHeight="false" outlineLevel="0" collapsed="false">
      <c r="M72" s="354"/>
      <c r="N72" s="354"/>
      <c r="O72" s="360"/>
      <c r="P72" s="355" t="str">
        <f aca="false">VLOOKUP(N70,'imp-answers'!$A$2:$I$50,4,FALSE())</f>
        <v>Да, по крайней мере, для половины активов</v>
      </c>
      <c r="Q72" s="355" t="n">
        <f aca="false">VLOOKUP(N70,'imp-answers'!$A$2:$I$50,8,FALSE())</f>
        <v>0.5</v>
      </c>
    </row>
    <row r="73" customFormat="false" ht="12.75" hidden="false" customHeight="false" outlineLevel="0" collapsed="false">
      <c r="M73" s="354"/>
      <c r="N73" s="354"/>
      <c r="O73" s="359"/>
      <c r="P73" s="355" t="str">
        <f aca="false">VLOOKUP(N70,'imp-answers'!$A$2:$I$50,5,FALSE())</f>
        <v>Да, для большинства или всех активов</v>
      </c>
      <c r="Q73" s="355" t="n">
        <f aca="false">VLOOKUP(N70,'imp-answers'!$A$2:$I$50,9,FALSE())</f>
        <v>1</v>
      </c>
    </row>
    <row r="74" customFormat="false" ht="12.75" hidden="false" customHeight="false" outlineLevel="0" collapsed="false">
      <c r="M74" s="354"/>
      <c r="N74" s="354"/>
      <c r="O74" s="362"/>
    </row>
    <row r="76" customFormat="false" ht="12.75" hidden="false" customHeight="false" outlineLevel="0" collapsed="false">
      <c r="M76" s="354" t="str">
        <f aca="false">CHAR(65+N76)</f>
        <v>M</v>
      </c>
      <c r="N76" s="354" t="n">
        <v>12</v>
      </c>
      <c r="O76" s="353"/>
      <c r="P76" s="355" t="str">
        <f aca="false">VLOOKUP(N76,'imp-answers'!$A$2:$I$50,2,FALSE())</f>
        <v>Нет</v>
      </c>
      <c r="Q76" s="355" t="n">
        <f aca="false">VLOOKUP(N76,'imp-answers'!$A$2:$I$50,6,FALSE())</f>
        <v>0</v>
      </c>
    </row>
    <row r="77" customFormat="false" ht="12.75" hidden="false" customHeight="false" outlineLevel="0" collapsed="false">
      <c r="M77" s="354"/>
      <c r="N77" s="354"/>
      <c r="O77" s="358"/>
      <c r="P77" s="355" t="str">
        <f aca="false">VLOOKUP(N76,'imp-answers'!$A$2:$I$50,3,FALSE())</f>
        <v>Да, для некоторых технологических областей</v>
      </c>
      <c r="Q77" s="355" t="n">
        <f aca="false">VLOOKUP(N76,'imp-answers'!$A$2:$I$50,7,FALSE())</f>
        <v>0.25</v>
      </c>
    </row>
    <row r="78" customFormat="false" ht="12.75" hidden="false" customHeight="false" outlineLevel="0" collapsed="false">
      <c r="M78" s="354"/>
      <c r="N78" s="354"/>
      <c r="O78" s="360"/>
      <c r="P78" s="355" t="str">
        <f aca="false">VLOOKUP(N76,'imp-answers'!$A$2:$I$50,4,FALSE())</f>
        <v>Да, по крайней мере для половины технологических доменов.</v>
      </c>
      <c r="Q78" s="355" t="n">
        <f aca="false">VLOOKUP(N76,'imp-answers'!$A$2:$I$50,8,FALSE())</f>
        <v>0.5</v>
      </c>
    </row>
    <row r="79" customFormat="false" ht="12.75" hidden="false" customHeight="false" outlineLevel="0" collapsed="false">
      <c r="M79" s="354"/>
      <c r="N79" s="354"/>
      <c r="O79" s="359"/>
      <c r="P79" s="355" t="str">
        <f aca="false">VLOOKUP(N76,'imp-answers'!$A$2:$I$50,5,FALSE())</f>
        <v>Да, для большинства или всех технологических областей</v>
      </c>
      <c r="Q79" s="355" t="n">
        <f aca="false">VLOOKUP(N76,'imp-answers'!$A$2:$I$50,9,FALSE())</f>
        <v>1</v>
      </c>
    </row>
    <row r="80" customFormat="false" ht="12.75" hidden="false" customHeight="false" outlineLevel="0" collapsed="false">
      <c r="M80" s="354"/>
      <c r="N80" s="354"/>
      <c r="O80" s="362"/>
    </row>
    <row r="82" customFormat="false" ht="12.75" hidden="false" customHeight="false" outlineLevel="0" collapsed="false">
      <c r="M82" s="354" t="str">
        <f aca="false">CHAR(65+N82)</f>
        <v>N</v>
      </c>
      <c r="N82" s="354" t="n">
        <v>13</v>
      </c>
      <c r="O82" s="353"/>
      <c r="P82" s="355" t="str">
        <f aca="false">VLOOKUP(N82,'imp-answers'!$A$2:$I$50,2,FALSE())</f>
        <v>Нет</v>
      </c>
      <c r="Q82" s="355" t="n">
        <f aca="false">VLOOKUP(N82,'imp-answers'!$A$2:$I$50,6,FALSE())</f>
        <v>0</v>
      </c>
    </row>
    <row r="83" customFormat="false" ht="12.75" hidden="false" customHeight="false" outlineLevel="0" collapsed="false">
      <c r="M83" s="354"/>
      <c r="N83" s="354"/>
      <c r="O83" s="358"/>
      <c r="P83" s="355" t="str">
        <f aca="false">VLOOKUP(N82,'imp-answers'!$A$2:$I$50,3,FALSE())</f>
        <v>Да, он охватывает  общие риски</v>
      </c>
      <c r="Q83" s="355" t="n">
        <f aca="false">VLOOKUP(N82,'imp-answers'!$A$2:$I$50,7,FALSE())</f>
        <v>0.25</v>
      </c>
    </row>
    <row r="84" customFormat="false" ht="12.75" hidden="false" customHeight="false" outlineLevel="0" collapsed="false">
      <c r="M84" s="354"/>
      <c r="N84" s="354"/>
      <c r="O84" s="360"/>
      <c r="P84" s="355" t="str">
        <f aca="false">VLOOKUP(N82,'imp-answers'!$A$2:$I$50,4,FALSE())</f>
        <v>Да, он охватывает риски, характерные для конкретной организации</v>
      </c>
      <c r="Q84" s="355" t="n">
        <f aca="false">VLOOKUP(N82,'imp-answers'!$A$2:$I$50,8,FALSE())</f>
        <v>0.5</v>
      </c>
    </row>
    <row r="85" customFormat="false" ht="12.75" hidden="false" customHeight="false" outlineLevel="0" collapsed="false">
      <c r="M85" s="354"/>
      <c r="N85" s="354"/>
      <c r="O85" s="359"/>
      <c r="P85" s="355" t="str">
        <f aca="false">VLOOKUP(N82,'imp-answers'!$A$2:$I$50,5,FALSE())</f>
        <v>Да, он охватывает риски и возможности</v>
      </c>
      <c r="Q85" s="355" t="n">
        <f aca="false">VLOOKUP(N82,'imp-answers'!$A$2:$I$50,9,FALSE())</f>
        <v>1</v>
      </c>
    </row>
    <row r="86" customFormat="false" ht="12.75" hidden="false" customHeight="false" outlineLevel="0" collapsed="false">
      <c r="M86" s="354"/>
      <c r="N86" s="354"/>
      <c r="O86" s="362"/>
    </row>
    <row r="88" customFormat="false" ht="12.75" hidden="false" customHeight="false" outlineLevel="0" collapsed="false">
      <c r="M88" s="354" t="str">
        <f aca="false">CHAR(65+N88)</f>
        <v>O</v>
      </c>
      <c r="N88" s="354" t="n">
        <v>14</v>
      </c>
      <c r="O88" s="353"/>
      <c r="P88" s="355" t="str">
        <f aca="false">VLOOKUP(N88,'imp-answers'!$A$2:$I$50,2,FALSE())</f>
        <v>Нет</v>
      </c>
      <c r="Q88" s="355" t="n">
        <f aca="false">VLOOKUP(N88,'imp-answers'!$A$2:$I$50,6,FALSE())</f>
        <v>0</v>
      </c>
    </row>
    <row r="89" customFormat="false" ht="12.75" hidden="false" customHeight="false" outlineLevel="0" collapsed="false">
      <c r="M89" s="354"/>
      <c r="N89" s="354"/>
      <c r="O89" s="358"/>
      <c r="P89" s="355" t="str">
        <f aca="false">VLOOKUP(N88,'imp-answers'!$A$2:$I$50,3,FALSE())</f>
        <v>Да, мы пересматриваем его ежегодно</v>
      </c>
      <c r="Q89" s="355" t="n">
        <f aca="false">VLOOKUP(N88,'imp-answers'!$A$2:$I$50,7,FALSE())</f>
        <v>0.25</v>
      </c>
    </row>
    <row r="90" customFormat="false" ht="12.75" hidden="false" customHeight="false" outlineLevel="0" collapsed="false">
      <c r="M90" s="354"/>
      <c r="N90" s="354"/>
      <c r="O90" s="360"/>
      <c r="P90" s="355" t="str">
        <f aca="false">VLOOKUP(N88,'imp-answers'!$A$2:$I$50,4,FALSE())</f>
        <v>Да, мы сверяемся с планом перед принятием важных решений</v>
      </c>
      <c r="Q90" s="355" t="n">
        <f aca="false">VLOOKUP(N88,'imp-answers'!$A$2:$I$50,8,FALSE())</f>
        <v>0.5</v>
      </c>
    </row>
    <row r="91" customFormat="false" ht="12.75" hidden="false" customHeight="false" outlineLevel="0" collapsed="false">
      <c r="M91" s="354"/>
      <c r="N91" s="354"/>
      <c r="O91" s="359"/>
      <c r="P91" s="355" t="str">
        <f aca="false">VLOOKUP(N88,'imp-answers'!$A$2:$I$50,5,FALSE())</f>
        <v>Да, мы часто обращаемся к этому плану, и он согласован с нашей стратегией безопасности приложений.</v>
      </c>
      <c r="Q91" s="355" t="n">
        <f aca="false">VLOOKUP(N88,'imp-answers'!$A$2:$I$50,9,FALSE())</f>
        <v>1</v>
      </c>
    </row>
    <row r="92" customFormat="false" ht="12.75" hidden="false" customHeight="false" outlineLevel="0" collapsed="false">
      <c r="M92" s="354"/>
      <c r="N92" s="354"/>
      <c r="O92" s="362"/>
    </row>
    <row r="94" customFormat="false" ht="12.75" hidden="false" customHeight="false" outlineLevel="0" collapsed="false">
      <c r="M94" s="354" t="str">
        <f aca="false">CHAR(65+N94)</f>
        <v>P</v>
      </c>
      <c r="N94" s="354" t="n">
        <v>15</v>
      </c>
      <c r="O94" s="353"/>
      <c r="P94" s="355" t="str">
        <f aca="false">VLOOKUP(N94,'imp-answers'!$A$2:$I$50,2,FALSE())</f>
        <v>Нет</v>
      </c>
      <c r="Q94" s="355" t="n">
        <f aca="false">VLOOKUP(N94,'imp-answers'!$A$2:$I$50,6,FALSE())</f>
        <v>0</v>
      </c>
    </row>
    <row r="95" customFormat="false" ht="12.75" hidden="false" customHeight="false" outlineLevel="0" collapsed="false">
      <c r="M95" s="354"/>
      <c r="N95" s="354"/>
      <c r="O95" s="358"/>
      <c r="P95" s="355" t="str">
        <f aca="false">VLOOKUP(N94,'imp-answers'!$A$2:$I$50,3,FALSE())</f>
        <v>Да, анализируем по мере необходимости</v>
      </c>
      <c r="Q95" s="355" t="n">
        <f aca="false">VLOOKUP(N94,'imp-answers'!$A$2:$I$50,7,FALSE())</f>
        <v>0.25</v>
      </c>
    </row>
    <row r="96" customFormat="false" ht="12.75" hidden="false" customHeight="false" outlineLevel="0" collapsed="false">
      <c r="M96" s="354"/>
      <c r="N96" s="354"/>
      <c r="O96" s="360"/>
      <c r="P96" s="355" t="str">
        <f aca="false">VLOOKUP(N94,'imp-answers'!$A$2:$I$50,4,FALSE())</f>
        <v>Да, пересматриваем регулярно</v>
      </c>
      <c r="Q96" s="355" t="n">
        <f aca="false">VLOOKUP(N94,'imp-answers'!$A$2:$I$50,8,FALSE())</f>
        <v>0.5</v>
      </c>
    </row>
    <row r="97" customFormat="false" ht="12.75" hidden="false" customHeight="false" outlineLevel="0" collapsed="false">
      <c r="M97" s="354"/>
      <c r="N97" s="354"/>
      <c r="O97" s="359"/>
      <c r="P97" s="355" t="str">
        <f aca="false">VLOOKUP(N94,'imp-answers'!$A$2:$I$50,5,FALSE())</f>
        <v>Да, мы пересматриваем его не реже раза в год</v>
      </c>
      <c r="Q97" s="355" t="n">
        <f aca="false">VLOOKUP(N94,'imp-answers'!$A$2:$I$50,9,FALSE())</f>
        <v>1</v>
      </c>
    </row>
    <row r="98" customFormat="false" ht="12.75" hidden="false" customHeight="false" outlineLevel="0" collapsed="false">
      <c r="M98" s="354"/>
      <c r="N98" s="354"/>
      <c r="O98" s="362"/>
    </row>
    <row r="100" customFormat="false" ht="12.75" hidden="false" customHeight="false" outlineLevel="0" collapsed="false">
      <c r="M100" s="354" t="str">
        <f aca="false">CHAR(65+N100)</f>
        <v>Q</v>
      </c>
      <c r="N100" s="354" t="n">
        <v>16</v>
      </c>
      <c r="O100" s="353"/>
      <c r="P100" s="355" t="str">
        <f aca="false">VLOOKUP(N100,'imp-answers'!$A$2:$I$50,2,FALSE())</f>
        <v>Нет</v>
      </c>
      <c r="Q100" s="355" t="n">
        <f aca="false">VLOOKUP(N100,'imp-answers'!$A$2:$I$50,6,FALSE())</f>
        <v>0</v>
      </c>
    </row>
    <row r="101" customFormat="false" ht="12.75" hidden="false" customHeight="false" outlineLevel="0" collapsed="false">
      <c r="M101" s="354"/>
      <c r="N101" s="354"/>
      <c r="O101" s="358"/>
      <c r="P101" s="355" t="str">
        <f aca="false">VLOOKUP(N100,'imp-answers'!$A$2:$I$50,3,FALSE())</f>
        <v>Да, для одной категории метрик</v>
      </c>
      <c r="Q101" s="355" t="n">
        <f aca="false">VLOOKUP(N100,'imp-answers'!$A$2:$I$50,7,FALSE())</f>
        <v>0.25</v>
      </c>
    </row>
    <row r="102" customFormat="false" ht="12.75" hidden="false" customHeight="false" outlineLevel="0" collapsed="false">
      <c r="M102" s="354"/>
      <c r="N102" s="354"/>
      <c r="O102" s="360"/>
      <c r="P102" s="355" t="str">
        <f aca="false">VLOOKUP(N100,'imp-answers'!$A$2:$I$50,4,FALSE())</f>
        <v>Да, для двух категорий метрик</v>
      </c>
      <c r="Q102" s="355" t="n">
        <f aca="false">VLOOKUP(N100,'imp-answers'!$A$2:$I$50,8,FALSE())</f>
        <v>0.5</v>
      </c>
    </row>
    <row r="103" customFormat="false" ht="12.75" hidden="false" customHeight="false" outlineLevel="0" collapsed="false">
      <c r="M103" s="354"/>
      <c r="N103" s="354"/>
      <c r="O103" s="359"/>
      <c r="P103" s="355" t="str">
        <f aca="false">VLOOKUP(N100,'imp-answers'!$A$2:$I$50,5,FALSE())</f>
        <v>Да, для всех трёх категорий метрик</v>
      </c>
      <c r="Q103" s="355" t="n">
        <f aca="false">VLOOKUP(N100,'imp-answers'!$A$2:$I$50,9,FALSE())</f>
        <v>1</v>
      </c>
    </row>
    <row r="104" customFormat="false" ht="12.75" hidden="false" customHeight="false" outlineLevel="0" collapsed="false">
      <c r="M104" s="354"/>
      <c r="N104" s="354"/>
      <c r="O104" s="362"/>
    </row>
    <row r="106" customFormat="false" ht="12.75" hidden="false" customHeight="false" outlineLevel="0" collapsed="false">
      <c r="M106" s="354" t="str">
        <f aca="false">CHAR(65+N106)</f>
        <v>R</v>
      </c>
      <c r="N106" s="354" t="n">
        <v>17</v>
      </c>
      <c r="O106" s="353"/>
      <c r="P106" s="355" t="str">
        <f aca="false">VLOOKUP(N106,'imp-answers'!$A$2:$I$50,2,FALSE())</f>
        <v>Нет</v>
      </c>
      <c r="Q106" s="355" t="n">
        <f aca="false">VLOOKUP(N106,'imp-answers'!$A$2:$I$50,6,FALSE())</f>
        <v>0</v>
      </c>
    </row>
    <row r="107" customFormat="false" ht="12.75" hidden="false" customHeight="false" outlineLevel="0" collapsed="false">
      <c r="M107" s="354"/>
      <c r="N107" s="354"/>
      <c r="O107" s="358"/>
      <c r="P107" s="355" t="str">
        <f aca="false">VLOOKUP(N106,'imp-answers'!$A$2:$I$50,3,FALSE())</f>
        <v>Да, время от времени</v>
      </c>
      <c r="Q107" s="355" t="n">
        <f aca="false">VLOOKUP(N106,'imp-answers'!$A$2:$I$50,7,FALSE())</f>
        <v>0.25</v>
      </c>
    </row>
    <row r="108" customFormat="false" ht="12.75" hidden="false" customHeight="false" outlineLevel="0" collapsed="false">
      <c r="M108" s="354"/>
      <c r="N108" s="354"/>
      <c r="O108" s="360"/>
      <c r="P108" s="355" t="str">
        <f aca="false">VLOOKUP(N106,'imp-answers'!$A$2:$I$50,4,FALSE())</f>
        <v>Да, при изменении приложения</v>
      </c>
      <c r="Q108" s="355" t="n">
        <f aca="false">VLOOKUP(N106,'imp-answers'!$A$2:$I$50,8,FALSE())</f>
        <v>0.5</v>
      </c>
    </row>
    <row r="109" customFormat="false" ht="12.75" hidden="false" customHeight="false" outlineLevel="0" collapsed="false">
      <c r="M109" s="354"/>
      <c r="N109" s="354"/>
      <c r="O109" s="359"/>
      <c r="P109" s="355" t="str">
        <f aca="false">VLOOKUP(N106,'imp-answers'!$A$2:$I$50,5,FALSE())</f>
        <v>Да, не реже одного раза в год</v>
      </c>
      <c r="Q109" s="355" t="n">
        <f aca="false">VLOOKUP(N106,'imp-answers'!$A$2:$I$50,9,FALSE())</f>
        <v>1</v>
      </c>
    </row>
    <row r="110" customFormat="false" ht="12.75" hidden="false" customHeight="false" outlineLevel="0" collapsed="false">
      <c r="M110" s="354"/>
      <c r="N110" s="354"/>
      <c r="O110" s="362"/>
    </row>
    <row r="112" customFormat="false" ht="12.75" hidden="false" customHeight="false" outlineLevel="0" collapsed="false">
      <c r="M112" s="354" t="str">
        <f aca="false">CHAR(65+N112)</f>
        <v>S</v>
      </c>
      <c r="N112" s="354" t="n">
        <v>18</v>
      </c>
      <c r="O112" s="353"/>
      <c r="P112" s="355" t="str">
        <f aca="false">VLOOKUP(N112,'imp-answers'!$A$2:$I$50,2,FALSE())</f>
        <v>Нет</v>
      </c>
      <c r="Q112" s="355" t="n">
        <f aca="false">VLOOKUP(N112,'imp-answers'!$A$2:$I$50,6,FALSE())</f>
        <v>0</v>
      </c>
    </row>
    <row r="113" customFormat="false" ht="12.75" hidden="false" customHeight="false" outlineLevel="0" collapsed="false">
      <c r="M113" s="354"/>
      <c r="N113" s="354"/>
      <c r="O113" s="358"/>
      <c r="P113" s="355" t="str">
        <f aca="false">VLOOKUP(N112,'imp-answers'!$A$2:$I$50,3,FALSE())</f>
        <v>Да, для некоторых политик и стандартов</v>
      </c>
      <c r="Q113" s="355" t="n">
        <f aca="false">VLOOKUP(N112,'imp-answers'!$A$2:$I$50,7,FALSE())</f>
        <v>0.25</v>
      </c>
    </row>
    <row r="114" customFormat="false" ht="12.75" hidden="false" customHeight="false" outlineLevel="0" collapsed="false">
      <c r="M114" s="354"/>
      <c r="N114" s="354"/>
      <c r="O114" s="360"/>
      <c r="P114" s="355" t="str">
        <f aca="false">VLOOKUP(N112,'imp-answers'!$A$2:$I$50,4,FALSE())</f>
        <v>Да, по крайней мере для половины политик и стандартов</v>
      </c>
      <c r="Q114" s="355" t="n">
        <f aca="false">VLOOKUP(N112,'imp-answers'!$A$2:$I$50,8,FALSE())</f>
        <v>0.5</v>
      </c>
    </row>
    <row r="115" customFormat="false" ht="12.75" hidden="false" customHeight="false" outlineLevel="0" collapsed="false">
      <c r="M115" s="354"/>
      <c r="N115" s="354"/>
      <c r="O115" s="359"/>
      <c r="P115" s="355" t="str">
        <f aca="false">VLOOKUP(N112,'imp-answers'!$A$2:$I$50,5,FALSE())</f>
        <v>Да, для большинства или всех политик и стандартов</v>
      </c>
      <c r="Q115" s="355" t="n">
        <f aca="false">VLOOKUP(N112,'imp-answers'!$A$2:$I$50,9,FALSE())</f>
        <v>1</v>
      </c>
    </row>
    <row r="116" customFormat="false" ht="12.75" hidden="false" customHeight="false" outlineLevel="0" collapsed="false">
      <c r="M116" s="354"/>
      <c r="N116" s="354"/>
      <c r="O116" s="362"/>
    </row>
    <row r="118" customFormat="false" ht="12.75" hidden="false" customHeight="false" outlineLevel="0" collapsed="false">
      <c r="M118" s="354" t="str">
        <f aca="false">CHAR(65+N118)</f>
        <v>T</v>
      </c>
      <c r="N118" s="354" t="n">
        <v>19</v>
      </c>
      <c r="O118" s="353"/>
      <c r="P118" s="355" t="str">
        <f aca="false">VLOOKUP(N118,'imp-answers'!$A$2:$I$50,2,FALSE())</f>
        <v>Нет</v>
      </c>
      <c r="Q118" s="355" t="n">
        <f aca="false">VLOOKUP(N118,'imp-answers'!$A$2:$I$50,6,FALSE())</f>
        <v>0</v>
      </c>
    </row>
    <row r="119" customFormat="false" ht="12.75" hidden="false" customHeight="false" outlineLevel="0" collapsed="false">
      <c r="M119" s="354"/>
      <c r="N119" s="354"/>
      <c r="O119" s="358"/>
      <c r="P119" s="355" t="str">
        <f aca="false">VLOOKUP(N118,'imp-answers'!$A$2:$I$50,3,FALSE())</f>
        <v>Да, для некоторых показателей</v>
      </c>
      <c r="Q119" s="355" t="n">
        <f aca="false">VLOOKUP(N118,'imp-answers'!$A$2:$I$50,7,FALSE())</f>
        <v>0.25</v>
      </c>
    </row>
    <row r="120" customFormat="false" ht="12.75" hidden="false" customHeight="false" outlineLevel="0" collapsed="false">
      <c r="M120" s="354"/>
      <c r="N120" s="354"/>
      <c r="O120" s="360"/>
      <c r="P120" s="355" t="str">
        <f aca="false">VLOOKUP(N118,'imp-answers'!$A$2:$I$50,4,FALSE())</f>
        <v>Да, по крайней мере для половины показателей</v>
      </c>
      <c r="Q120" s="355" t="n">
        <f aca="false">VLOOKUP(N118,'imp-answers'!$A$2:$I$50,8,FALSE())</f>
        <v>0.5</v>
      </c>
    </row>
    <row r="121" customFormat="false" ht="12.75" hidden="false" customHeight="false" outlineLevel="0" collapsed="false">
      <c r="M121" s="354"/>
      <c r="N121" s="354"/>
      <c r="O121" s="359"/>
      <c r="P121" s="355" t="str">
        <f aca="false">VLOOKUP(N118,'imp-answers'!$A$2:$I$50,5,FALSE())</f>
        <v>Да, для большинства или всех показателей</v>
      </c>
      <c r="Q121" s="355" t="n">
        <f aca="false">VLOOKUP(N118,'imp-answers'!$A$2:$I$50,9,FALSE())</f>
        <v>1</v>
      </c>
    </row>
    <row r="122" customFormat="false" ht="12.75" hidden="false" customHeight="false" outlineLevel="0" collapsed="false">
      <c r="M122" s="354"/>
      <c r="N122" s="354"/>
      <c r="O122" s="362"/>
    </row>
    <row r="124" customFormat="false" ht="12.75" hidden="false" customHeight="false" outlineLevel="0" collapsed="false">
      <c r="M124" s="354" t="str">
        <f aca="false">CHAR(65+N124)</f>
        <v>U</v>
      </c>
      <c r="N124" s="354" t="n">
        <v>20</v>
      </c>
      <c r="O124" s="353"/>
      <c r="P124" s="355" t="str">
        <f aca="false">VLOOKUP(N124,'imp-answers'!$A$2:$I$50,2,FALSE())</f>
        <v>Нет</v>
      </c>
      <c r="Q124" s="355" t="n">
        <f aca="false">VLOOKUP(N124,'imp-answers'!$A$2:$I$50,6,FALSE())</f>
        <v>0</v>
      </c>
    </row>
    <row r="125" customFormat="false" ht="12.75" hidden="false" customHeight="false" outlineLevel="0" collapsed="false">
      <c r="M125" s="354"/>
      <c r="N125" s="354"/>
      <c r="O125" s="358"/>
      <c r="P125" s="355" t="str">
        <f aca="false">VLOOKUP(N124,'imp-answers'!$A$2:$I$50,3,FALSE())</f>
        <v>Да, но отчетность нерегулярная</v>
      </c>
      <c r="Q125" s="355" t="n">
        <f aca="false">VLOOKUP(N124,'imp-answers'!$A$2:$I$50,7,FALSE())</f>
        <v>0.25</v>
      </c>
    </row>
    <row r="126" customFormat="false" ht="12.75" hidden="false" customHeight="false" outlineLevel="0" collapsed="false">
      <c r="M126" s="354"/>
      <c r="N126" s="354"/>
      <c r="O126" s="360"/>
      <c r="P126" s="355" t="str">
        <f aca="false">VLOOKUP(N124,'imp-answers'!$A$2:$I$50,4,FALSE())</f>
        <v>Да, мы регулярно отчитываемся</v>
      </c>
      <c r="Q126" s="355" t="n">
        <f aca="false">VLOOKUP(N124,'imp-answers'!$A$2:$I$50,8,FALSE())</f>
        <v>0.5</v>
      </c>
    </row>
    <row r="127" customFormat="false" ht="12.75" hidden="false" customHeight="false" outlineLevel="0" collapsed="false">
      <c r="M127" s="354"/>
      <c r="N127" s="354"/>
      <c r="O127" s="359"/>
      <c r="P127" s="355" t="str">
        <f aca="false">VLOOKUP(N124,'imp-answers'!$A$2:$I$50,5,FALSE())</f>
        <v>Да, мы отчитываемся как минимум ежегодно</v>
      </c>
      <c r="Q127" s="355" t="n">
        <f aca="false">VLOOKUP(N124,'imp-answers'!$A$2:$I$50,9,FALSE())</f>
        <v>1</v>
      </c>
    </row>
    <row r="128" customFormat="false" ht="12.75" hidden="false" customHeight="false" outlineLevel="0" collapsed="false">
      <c r="M128" s="354"/>
      <c r="N128" s="354"/>
      <c r="O128" s="362"/>
    </row>
    <row r="130" customFormat="false" ht="12.75" hidden="false" customHeight="false" outlineLevel="0" collapsed="false">
      <c r="M130" s="354" t="str">
        <f aca="false">CHAR(65+N130)</f>
        <v>V</v>
      </c>
      <c r="N130" s="354" t="n">
        <v>21</v>
      </c>
      <c r="O130" s="353"/>
      <c r="P130" s="355" t="str">
        <f aca="false">VLOOKUP(N130,'imp-answers'!$A$2:$I$50,2,FALSE())</f>
        <v>Нет</v>
      </c>
      <c r="Q130" s="355" t="n">
        <f aca="false">VLOOKUP(N130,'imp-answers'!$A$2:$I$50,6,FALSE())</f>
        <v>0</v>
      </c>
    </row>
    <row r="131" customFormat="false" ht="12.75" hidden="false" customHeight="false" outlineLevel="0" collapsed="false">
      <c r="M131" s="354"/>
      <c r="N131" s="354"/>
      <c r="O131" s="358"/>
      <c r="P131" s="355" t="str">
        <f aca="false">VLOOKUP(N130,'imp-answers'!$A$2:$I$50,3,FALSE())</f>
        <v>Да, по некоторым обязательствам</v>
      </c>
      <c r="Q131" s="355" t="n">
        <f aca="false">VLOOKUP(N130,'imp-answers'!$A$2:$I$50,7,FALSE())</f>
        <v>0.25</v>
      </c>
    </row>
    <row r="132" customFormat="false" ht="12.75" hidden="false" customHeight="false" outlineLevel="0" collapsed="false">
      <c r="M132" s="354"/>
      <c r="N132" s="354"/>
      <c r="O132" s="360"/>
      <c r="P132" s="355" t="str">
        <f aca="false">VLOOKUP(N130,'imp-answers'!$A$2:$I$50,4,FALSE())</f>
        <v>Да, по крайней мере, для половины обязательств.</v>
      </c>
      <c r="Q132" s="355" t="n">
        <f aca="false">VLOOKUP(N130,'imp-answers'!$A$2:$I$50,8,FALSE())</f>
        <v>0.5</v>
      </c>
    </row>
    <row r="133" customFormat="false" ht="12.75" hidden="false" customHeight="false" outlineLevel="0" collapsed="false">
      <c r="M133" s="354"/>
      <c r="N133" s="354"/>
      <c r="O133" s="359"/>
      <c r="P133" s="355" t="str">
        <f aca="false">VLOOKUP(N130,'imp-answers'!$A$2:$I$50,5,FALSE())</f>
        <v>Да, по большинству или всем обязательствам</v>
      </c>
      <c r="Q133" s="355" t="n">
        <f aca="false">VLOOKUP(N130,'imp-answers'!$A$2:$I$50,9,FALSE())</f>
        <v>1</v>
      </c>
    </row>
    <row r="134" customFormat="false" ht="12.75" hidden="false" customHeight="false" outlineLevel="0" collapsed="false">
      <c r="M134" s="354"/>
      <c r="N134" s="354"/>
      <c r="O134" s="362"/>
    </row>
    <row r="136" customFormat="false" ht="12.75" hidden="false" customHeight="false" outlineLevel="0" collapsed="false">
      <c r="M136" s="354" t="str">
        <f aca="false">CHAR(65+N136)</f>
        <v>W</v>
      </c>
      <c r="N136" s="354" t="n">
        <v>22</v>
      </c>
      <c r="O136" s="353"/>
      <c r="P136" s="355" t="str">
        <f aca="false">VLOOKUP(N136,'imp-answers'!$A$2:$I$50,2,FALSE())</f>
        <v>Нет</v>
      </c>
      <c r="Q136" s="355" t="n">
        <f aca="false">VLOOKUP(N136,'imp-answers'!$A$2:$I$50,6,FALSE())</f>
        <v>0</v>
      </c>
    </row>
    <row r="137" customFormat="false" ht="12.75" hidden="false" customHeight="false" outlineLevel="0" collapsed="false">
      <c r="M137" s="354"/>
      <c r="N137" s="354"/>
      <c r="O137" s="358"/>
      <c r="P137" s="355" t="str">
        <f aca="false">VLOOKUP(N136,'imp-answers'!$A$2:$I$50,3,FALSE())</f>
        <v>Да, для некоторых команд</v>
      </c>
      <c r="Q137" s="355" t="n">
        <f aca="false">VLOOKUP(N136,'imp-answers'!$A$2:$I$50,7,FALSE())</f>
        <v>0.25</v>
      </c>
    </row>
    <row r="138" customFormat="false" ht="12.75" hidden="false" customHeight="false" outlineLevel="0" collapsed="false">
      <c r="M138" s="354"/>
      <c r="N138" s="354"/>
      <c r="O138" s="360"/>
      <c r="P138" s="355" t="str">
        <f aca="false">VLOOKUP(N136,'imp-answers'!$A$2:$I$50,4,FALSE())</f>
        <v>Да, по крайней мере, для половины команд.</v>
      </c>
      <c r="Q138" s="355" t="n">
        <f aca="false">VLOOKUP(N136,'imp-answers'!$A$2:$I$50,8,FALSE())</f>
        <v>0.5</v>
      </c>
    </row>
    <row r="139" customFormat="false" ht="12.75" hidden="false" customHeight="false" outlineLevel="0" collapsed="false">
      <c r="M139" s="354"/>
      <c r="N139" s="354"/>
      <c r="O139" s="359"/>
      <c r="P139" s="355" t="str">
        <f aca="false">VLOOKUP(N136,'imp-answers'!$A$2:$I$50,5,FALSE())</f>
        <v>Да, для большинства или всех команд.</v>
      </c>
      <c r="Q139" s="355" t="n">
        <f aca="false">VLOOKUP(N136,'imp-answers'!$A$2:$I$50,9,FALSE())</f>
        <v>1</v>
      </c>
    </row>
    <row r="140" customFormat="false" ht="12.75" hidden="false" customHeight="false" outlineLevel="0" collapsed="false">
      <c r="M140" s="354"/>
      <c r="N140" s="354"/>
      <c r="O140" s="362"/>
    </row>
    <row r="142" customFormat="false" ht="12.75" hidden="false" customHeight="false" outlineLevel="0" collapsed="false">
      <c r="M142" s="354" t="str">
        <f aca="false">CHAR(65+N142)</f>
        <v>X</v>
      </c>
      <c r="N142" s="354" t="n">
        <v>23</v>
      </c>
      <c r="O142" s="353"/>
      <c r="P142" s="355" t="str">
        <f aca="false">VLOOKUP(N142,'imp-answers'!$A$2:$I$50,2,FALSE())</f>
        <v>Нет</v>
      </c>
      <c r="Q142" s="355" t="n">
        <f aca="false">VLOOKUP(N142,'imp-answers'!$A$2:$I$50,6,FALSE())</f>
        <v>0</v>
      </c>
    </row>
    <row r="143" customFormat="false" ht="12.75" hidden="false" customHeight="false" outlineLevel="0" collapsed="false">
      <c r="M143" s="354"/>
      <c r="N143" s="354"/>
      <c r="O143" s="358"/>
      <c r="P143" s="355" t="str">
        <f aca="false">VLOOKUP(N142,'imp-answers'!$A$2:$I$50,3,FALSE())</f>
        <v>Да, некоторые</v>
      </c>
      <c r="Q143" s="355" t="n">
        <f aca="false">VLOOKUP(N142,'imp-answers'!$A$2:$I$50,7,FALSE())</f>
        <v>0.25</v>
      </c>
    </row>
    <row r="144" customFormat="false" ht="12.75" hidden="false" customHeight="false" outlineLevel="0" collapsed="false">
      <c r="M144" s="354"/>
      <c r="N144" s="354"/>
      <c r="O144" s="360"/>
      <c r="P144" s="355" t="str">
        <f aca="false">VLOOKUP(N142,'imp-answers'!$A$2:$I$50,4,FALSE())</f>
        <v>Да, по крайней мере, половину.</v>
      </c>
      <c r="Q144" s="355" t="n">
        <f aca="false">VLOOKUP(N142,'imp-answers'!$A$2:$I$50,8,FALSE())</f>
        <v>0.5</v>
      </c>
    </row>
    <row r="145" customFormat="false" ht="12.75" hidden="false" customHeight="false" outlineLevel="0" collapsed="false">
      <c r="M145" s="354"/>
      <c r="N145" s="354"/>
      <c r="O145" s="359"/>
      <c r="P145" s="355" t="str">
        <f aca="false">VLOOKUP(N142,'imp-answers'!$A$2:$I$50,5,FALSE())</f>
        <v>Да, большую часть или все</v>
      </c>
      <c r="Q145" s="355" t="n">
        <f aca="false">VLOOKUP(N142,'imp-answers'!$A$2:$I$50,9,FALSE())</f>
        <v>1</v>
      </c>
    </row>
    <row r="146" customFormat="false" ht="12.75" hidden="false" customHeight="false" outlineLevel="0" collapsed="false">
      <c r="M146" s="354"/>
      <c r="N146" s="354"/>
      <c r="O146" s="362"/>
    </row>
    <row r="148" customFormat="false" ht="12.75" hidden="false" customHeight="false" outlineLevel="0" collapsed="false">
      <c r="M148" s="354" t="str">
        <f aca="false">CHAR(65+N148)</f>
        <v>Y</v>
      </c>
      <c r="N148" s="354" t="n">
        <v>24</v>
      </c>
      <c r="O148" s="353"/>
      <c r="P148" s="355" t="str">
        <f aca="false">VLOOKUP(N148,'imp-answers'!$A$2:$I$50,2,FALSE())</f>
        <v>Нет</v>
      </c>
      <c r="Q148" s="355" t="n">
        <f aca="false">VLOOKUP(N148,'imp-answers'!$A$2:$I$50,6,FALSE())</f>
        <v>0</v>
      </c>
    </row>
    <row r="149" customFormat="false" ht="12.75" hidden="false" customHeight="false" outlineLevel="0" collapsed="false">
      <c r="M149" s="354"/>
      <c r="N149" s="354"/>
      <c r="O149" s="358"/>
      <c r="P149" s="355" t="str">
        <f aca="false">VLOOKUP(N148,'imp-answers'!$A$2:$I$50,3,FALSE())</f>
        <v>Да, но мы улучшаем ее по мере необходимости.</v>
      </c>
      <c r="Q149" s="355" t="n">
        <f aca="false">VLOOKUP(N148,'imp-answers'!$A$2:$I$50,7,FALSE())</f>
        <v>0.25</v>
      </c>
    </row>
    <row r="150" customFormat="false" ht="12.75" hidden="false" customHeight="false" outlineLevel="0" collapsed="false">
      <c r="M150" s="354"/>
      <c r="N150" s="354"/>
      <c r="O150" s="360"/>
      <c r="P150" s="355" t="str">
        <f aca="false">VLOOKUP(N148,'imp-answers'!$A$2:$I$50,4,FALSE())</f>
        <v>Да, мы регулярно совершенствуем  её.</v>
      </c>
      <c r="Q150" s="355" t="n">
        <f aca="false">VLOOKUP(N148,'imp-answers'!$A$2:$I$50,8,FALSE())</f>
        <v>0.5</v>
      </c>
    </row>
    <row r="151" customFormat="false" ht="12.75" hidden="false" customHeight="false" outlineLevel="0" collapsed="false">
      <c r="M151" s="354"/>
      <c r="N151" s="354"/>
      <c r="O151" s="359"/>
      <c r="P151" s="355" t="str">
        <f aca="false">VLOOKUP(N148,'imp-answers'!$A$2:$I$50,5,FALSE())</f>
        <v>Да, мы совершенствуем  её не реже одного раза в год</v>
      </c>
      <c r="Q151" s="355" t="n">
        <f aca="false">VLOOKUP(N148,'imp-answers'!$A$2:$I$50,9,FALSE())</f>
        <v>1</v>
      </c>
    </row>
    <row r="152" customFormat="false" ht="12.75" hidden="false" customHeight="false" outlineLevel="0" collapsed="false">
      <c r="M152" s="354"/>
      <c r="N152" s="354"/>
      <c r="O152" s="362"/>
    </row>
  </sheetData>
  <mergeCells count="60">
    <mergeCell ref="A1:K1"/>
    <mergeCell ref="C3:E3"/>
    <mergeCell ref="H4:H7"/>
    <mergeCell ref="M4:M8"/>
    <mergeCell ref="N4:N8"/>
    <mergeCell ref="H9:H12"/>
    <mergeCell ref="M10:M14"/>
    <mergeCell ref="N10:N14"/>
    <mergeCell ref="H14:H17"/>
    <mergeCell ref="M16:M20"/>
    <mergeCell ref="N16:N20"/>
    <mergeCell ref="H19:H22"/>
    <mergeCell ref="M22:M26"/>
    <mergeCell ref="N22:N26"/>
    <mergeCell ref="H24:H27"/>
    <mergeCell ref="M28:M32"/>
    <mergeCell ref="N28:N32"/>
    <mergeCell ref="H29:H32"/>
    <mergeCell ref="H34:H37"/>
    <mergeCell ref="M34:M38"/>
    <mergeCell ref="N34:N38"/>
    <mergeCell ref="H39:H42"/>
    <mergeCell ref="M40:M44"/>
    <mergeCell ref="N40:N44"/>
    <mergeCell ref="M46:M50"/>
    <mergeCell ref="N46:N50"/>
    <mergeCell ref="M52:M56"/>
    <mergeCell ref="N52:N56"/>
    <mergeCell ref="M58:M62"/>
    <mergeCell ref="N58:N62"/>
    <mergeCell ref="M64:M68"/>
    <mergeCell ref="N64:N68"/>
    <mergeCell ref="M70:M74"/>
    <mergeCell ref="N70:N74"/>
    <mergeCell ref="M76:M80"/>
    <mergeCell ref="N76:N80"/>
    <mergeCell ref="M82:M86"/>
    <mergeCell ref="N82:N86"/>
    <mergeCell ref="M88:M92"/>
    <mergeCell ref="N88:N92"/>
    <mergeCell ref="M94:M98"/>
    <mergeCell ref="N94:N98"/>
    <mergeCell ref="M100:M104"/>
    <mergeCell ref="N100:N104"/>
    <mergeCell ref="M106:M110"/>
    <mergeCell ref="N106:N110"/>
    <mergeCell ref="M112:M116"/>
    <mergeCell ref="N112:N116"/>
    <mergeCell ref="M118:M122"/>
    <mergeCell ref="N118:N122"/>
    <mergeCell ref="M124:M128"/>
    <mergeCell ref="N124:N128"/>
    <mergeCell ref="M130:M134"/>
    <mergeCell ref="N130:N134"/>
    <mergeCell ref="M136:M140"/>
    <mergeCell ref="N136:N140"/>
    <mergeCell ref="M142:M146"/>
    <mergeCell ref="N142:N146"/>
    <mergeCell ref="M148:M152"/>
    <mergeCell ref="N148:N15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40"/>
  <sheetViews>
    <sheetView showFormulas="false" showGridLines="true" showRowColHeaders="true" showZeros="true" rightToLeft="false" tabSelected="false" showOutlineSymbols="true" defaultGridColor="true" view="normal" topLeftCell="F1" colorId="64" zoomScale="145" zoomScaleNormal="145" zoomScalePageLayoutView="100" workbookViewId="0">
      <pane xSplit="0" ySplit="1" topLeftCell="A2" activePane="bottomLeft" state="frozen"/>
      <selection pane="topLeft" activeCell="F1" activeCellId="0" sqref="F1"/>
      <selection pane="bottomLeft" activeCell="F1" activeCellId="0" sqref="F1"/>
    </sheetView>
  </sheetViews>
  <sheetFormatPr defaultColWidth="11.453125" defaultRowHeight="12.75" zeroHeight="false" outlineLevelRow="0" outlineLevelCol="0"/>
  <cols>
    <col collapsed="false" customWidth="true" hidden="false" outlineLevel="0" max="2" min="2" style="132" width="17.36"/>
    <col collapsed="false" customWidth="true" hidden="false" outlineLevel="0" max="3" min="3" style="132" width="19.66"/>
    <col collapsed="false" customWidth="true" hidden="false" outlineLevel="0" max="4" min="4" style="132" width="19.63"/>
    <col collapsed="false" customWidth="true" hidden="false" outlineLevel="0" max="6" min="6" style="132" width="90.63"/>
    <col collapsed="false" customWidth="true" hidden="false" outlineLevel="0" max="7" min="7" style="132" width="64.36"/>
    <col collapsed="false" customWidth="true" hidden="false" outlineLevel="0" max="8" min="8" style="132" width="17.32"/>
  </cols>
  <sheetData>
    <row r="1" customFormat="false" ht="12.75" hidden="false" customHeight="false" outlineLevel="0" collapsed="false">
      <c r="A1" s="364" t="s">
        <v>235</v>
      </c>
      <c r="B1" s="364" t="s">
        <v>236</v>
      </c>
      <c r="C1" s="364" t="s">
        <v>156</v>
      </c>
      <c r="D1" s="364" t="s">
        <v>39</v>
      </c>
      <c r="E1" s="348" t="s">
        <v>237</v>
      </c>
      <c r="F1" s="365" t="s">
        <v>238</v>
      </c>
      <c r="G1" s="348" t="s">
        <v>239</v>
      </c>
      <c r="H1" s="365" t="s">
        <v>240</v>
      </c>
    </row>
    <row r="2" customFormat="false" ht="35.5" hidden="false" customHeight="false" outlineLevel="0" collapsed="false">
      <c r="A2" s="132" t="s">
        <v>81</v>
      </c>
      <c r="B2" s="132" t="s">
        <v>65</v>
      </c>
      <c r="C2" s="132" t="s">
        <v>241</v>
      </c>
      <c r="D2" s="132" t="s">
        <v>242</v>
      </c>
      <c r="E2" s="132" t="n">
        <v>1</v>
      </c>
      <c r="F2" s="366" t="s">
        <v>243</v>
      </c>
      <c r="G2" s="367" t="s">
        <v>244</v>
      </c>
      <c r="H2" s="132" t="n">
        <v>0</v>
      </c>
    </row>
    <row r="3" customFormat="false" ht="58.4" hidden="false" customHeight="false" outlineLevel="0" collapsed="false">
      <c r="A3" s="132" t="s">
        <v>84</v>
      </c>
      <c r="B3" s="132" t="s">
        <v>65</v>
      </c>
      <c r="C3" s="132" t="s">
        <v>241</v>
      </c>
      <c r="D3" s="132" t="s">
        <v>245</v>
      </c>
      <c r="E3" s="132" t="n">
        <v>1</v>
      </c>
      <c r="F3" s="366" t="s">
        <v>246</v>
      </c>
      <c r="G3" s="367" t="s">
        <v>247</v>
      </c>
      <c r="H3" s="132" t="n">
        <v>0</v>
      </c>
    </row>
    <row r="4" customFormat="false" ht="35.5" hidden="false" customHeight="false" outlineLevel="0" collapsed="false">
      <c r="A4" s="132" t="s">
        <v>82</v>
      </c>
      <c r="B4" s="132" t="s">
        <v>65</v>
      </c>
      <c r="C4" s="132" t="s">
        <v>241</v>
      </c>
      <c r="D4" s="132" t="s">
        <v>242</v>
      </c>
      <c r="E4" s="132" t="n">
        <v>2</v>
      </c>
      <c r="F4" s="366" t="s">
        <v>248</v>
      </c>
      <c r="G4" s="367" t="s">
        <v>249</v>
      </c>
      <c r="H4" s="132" t="n">
        <v>0</v>
      </c>
    </row>
    <row r="5" customFormat="false" ht="46.95" hidden="false" customHeight="false" outlineLevel="0" collapsed="false">
      <c r="A5" s="132" t="s">
        <v>85</v>
      </c>
      <c r="B5" s="132" t="s">
        <v>65</v>
      </c>
      <c r="C5" s="132" t="s">
        <v>241</v>
      </c>
      <c r="D5" s="132" t="s">
        <v>245</v>
      </c>
      <c r="E5" s="132" t="n">
        <v>2</v>
      </c>
      <c r="F5" s="366" t="s">
        <v>250</v>
      </c>
      <c r="G5" s="367" t="s">
        <v>251</v>
      </c>
      <c r="H5" s="132" t="n">
        <v>12</v>
      </c>
    </row>
    <row r="6" customFormat="false" ht="69.85" hidden="false" customHeight="false" outlineLevel="0" collapsed="false">
      <c r="A6" s="132" t="s">
        <v>83</v>
      </c>
      <c r="B6" s="132" t="s">
        <v>65</v>
      </c>
      <c r="C6" s="132" t="s">
        <v>241</v>
      </c>
      <c r="D6" s="132" t="s">
        <v>242</v>
      </c>
      <c r="E6" s="132" t="n">
        <v>3</v>
      </c>
      <c r="F6" s="366" t="s">
        <v>252</v>
      </c>
      <c r="G6" s="367" t="s">
        <v>253</v>
      </c>
      <c r="H6" s="132" t="n">
        <v>0</v>
      </c>
    </row>
    <row r="7" customFormat="false" ht="69.85" hidden="false" customHeight="false" outlineLevel="0" collapsed="false">
      <c r="A7" s="132" t="s">
        <v>86</v>
      </c>
      <c r="B7" s="132" t="s">
        <v>65</v>
      </c>
      <c r="C7" s="132" t="s">
        <v>241</v>
      </c>
      <c r="D7" s="132" t="s">
        <v>245</v>
      </c>
      <c r="E7" s="132" t="n">
        <v>3</v>
      </c>
      <c r="F7" s="366" t="s">
        <v>254</v>
      </c>
      <c r="G7" s="367" t="s">
        <v>255</v>
      </c>
      <c r="H7" s="132" t="n">
        <v>0</v>
      </c>
    </row>
    <row r="8" customFormat="false" ht="69.85" hidden="false" customHeight="false" outlineLevel="0" collapsed="false">
      <c r="A8" s="132" t="s">
        <v>74</v>
      </c>
      <c r="B8" s="132" t="s">
        <v>65</v>
      </c>
      <c r="C8" s="132" t="s">
        <v>73</v>
      </c>
      <c r="D8" s="132" t="s">
        <v>256</v>
      </c>
      <c r="E8" s="132" t="n">
        <v>1</v>
      </c>
      <c r="F8" s="366" t="s">
        <v>257</v>
      </c>
      <c r="G8" s="367" t="s">
        <v>258</v>
      </c>
      <c r="H8" s="132" t="n">
        <v>0</v>
      </c>
    </row>
    <row r="9" customFormat="false" ht="46.95" hidden="false" customHeight="false" outlineLevel="0" collapsed="false">
      <c r="A9" s="132" t="s">
        <v>77</v>
      </c>
      <c r="B9" s="132" t="s">
        <v>65</v>
      </c>
      <c r="C9" s="132" t="s">
        <v>73</v>
      </c>
      <c r="D9" s="132" t="s">
        <v>259</v>
      </c>
      <c r="E9" s="132" t="n">
        <v>1</v>
      </c>
      <c r="F9" s="366" t="s">
        <v>260</v>
      </c>
      <c r="G9" s="367" t="s">
        <v>261</v>
      </c>
      <c r="H9" s="132" t="n">
        <v>4</v>
      </c>
    </row>
    <row r="10" customFormat="false" ht="81.3" hidden="false" customHeight="false" outlineLevel="0" collapsed="false">
      <c r="A10" s="132" t="s">
        <v>75</v>
      </c>
      <c r="B10" s="132" t="s">
        <v>65</v>
      </c>
      <c r="C10" s="132" t="s">
        <v>73</v>
      </c>
      <c r="D10" s="132" t="s">
        <v>256</v>
      </c>
      <c r="E10" s="132" t="n">
        <v>2</v>
      </c>
      <c r="F10" s="366" t="s">
        <v>262</v>
      </c>
      <c r="G10" s="367" t="s">
        <v>263</v>
      </c>
      <c r="H10" s="132" t="n">
        <v>4</v>
      </c>
    </row>
    <row r="11" customFormat="false" ht="104.2" hidden="false" customHeight="false" outlineLevel="0" collapsed="false">
      <c r="A11" s="132" t="s">
        <v>78</v>
      </c>
      <c r="B11" s="132" t="s">
        <v>65</v>
      </c>
      <c r="C11" s="132" t="s">
        <v>73</v>
      </c>
      <c r="D11" s="132" t="s">
        <v>259</v>
      </c>
      <c r="E11" s="132" t="n">
        <v>2</v>
      </c>
      <c r="F11" s="366" t="s">
        <v>264</v>
      </c>
      <c r="G11" s="367" t="s">
        <v>265</v>
      </c>
      <c r="H11" s="132" t="n">
        <v>4</v>
      </c>
    </row>
    <row r="12" customFormat="false" ht="92.75" hidden="false" customHeight="false" outlineLevel="0" collapsed="false">
      <c r="A12" s="132" t="s">
        <v>76</v>
      </c>
      <c r="B12" s="132" t="s">
        <v>65</v>
      </c>
      <c r="C12" s="132" t="s">
        <v>73</v>
      </c>
      <c r="D12" s="132" t="s">
        <v>256</v>
      </c>
      <c r="E12" s="132" t="n">
        <v>3</v>
      </c>
      <c r="F12" s="366" t="s">
        <v>266</v>
      </c>
      <c r="G12" s="367" t="s">
        <v>267</v>
      </c>
      <c r="H12" s="132" t="n">
        <v>0</v>
      </c>
    </row>
    <row r="13" customFormat="false" ht="104.2" hidden="false" customHeight="false" outlineLevel="0" collapsed="false">
      <c r="A13" s="132" t="s">
        <v>79</v>
      </c>
      <c r="B13" s="132" t="s">
        <v>65</v>
      </c>
      <c r="C13" s="132" t="s">
        <v>73</v>
      </c>
      <c r="D13" s="132" t="s">
        <v>259</v>
      </c>
      <c r="E13" s="132" t="n">
        <v>3</v>
      </c>
      <c r="F13" s="366" t="s">
        <v>268</v>
      </c>
      <c r="G13" s="367" t="s">
        <v>269</v>
      </c>
      <c r="H13" s="132" t="n">
        <v>4</v>
      </c>
    </row>
    <row r="14" customFormat="false" ht="58.4" hidden="false" customHeight="false" outlineLevel="0" collapsed="false">
      <c r="A14" s="132" t="s">
        <v>67</v>
      </c>
      <c r="B14" s="132" t="s">
        <v>65</v>
      </c>
      <c r="C14" s="132" t="s">
        <v>270</v>
      </c>
      <c r="D14" s="132" t="s">
        <v>271</v>
      </c>
      <c r="E14" s="132" t="n">
        <v>1</v>
      </c>
      <c r="F14" s="366" t="s">
        <v>272</v>
      </c>
      <c r="G14" s="367" t="s">
        <v>273</v>
      </c>
      <c r="H14" s="132" t="n">
        <v>1</v>
      </c>
    </row>
    <row r="15" customFormat="false" ht="58.4" hidden="false" customHeight="false" outlineLevel="0" collapsed="false">
      <c r="A15" s="132" t="s">
        <v>70</v>
      </c>
      <c r="B15" s="132" t="s">
        <v>65</v>
      </c>
      <c r="C15" s="132" t="s">
        <v>270</v>
      </c>
      <c r="D15" s="132" t="s">
        <v>274</v>
      </c>
      <c r="E15" s="132" t="n">
        <v>1</v>
      </c>
      <c r="F15" s="366" t="s">
        <v>275</v>
      </c>
      <c r="G15" s="367" t="s">
        <v>276</v>
      </c>
      <c r="H15" s="132" t="n">
        <v>1</v>
      </c>
    </row>
    <row r="16" customFormat="false" ht="81.3" hidden="false" customHeight="false" outlineLevel="0" collapsed="false">
      <c r="A16" s="132" t="s">
        <v>68</v>
      </c>
      <c r="B16" s="132" t="s">
        <v>65</v>
      </c>
      <c r="C16" s="132" t="s">
        <v>270</v>
      </c>
      <c r="D16" s="132" t="s">
        <v>271</v>
      </c>
      <c r="E16" s="132" t="n">
        <v>2</v>
      </c>
      <c r="F16" s="366" t="s">
        <v>277</v>
      </c>
      <c r="G16" s="368" t="s">
        <v>278</v>
      </c>
      <c r="H16" s="132" t="n">
        <v>0</v>
      </c>
    </row>
    <row r="17" customFormat="false" ht="115.65" hidden="false" customHeight="false" outlineLevel="0" collapsed="false">
      <c r="A17" s="132" t="s">
        <v>71</v>
      </c>
      <c r="B17" s="132" t="s">
        <v>65</v>
      </c>
      <c r="C17" s="132" t="s">
        <v>270</v>
      </c>
      <c r="D17" s="132" t="s">
        <v>274</v>
      </c>
      <c r="E17" s="132" t="n">
        <v>2</v>
      </c>
      <c r="F17" s="366" t="s">
        <v>279</v>
      </c>
      <c r="G17" s="367" t="s">
        <v>280</v>
      </c>
      <c r="H17" s="132" t="n">
        <v>0</v>
      </c>
    </row>
    <row r="18" customFormat="false" ht="46.95" hidden="false" customHeight="false" outlineLevel="0" collapsed="false">
      <c r="A18" s="132" t="s">
        <v>69</v>
      </c>
      <c r="B18" s="132" t="s">
        <v>65</v>
      </c>
      <c r="C18" s="132" t="s">
        <v>270</v>
      </c>
      <c r="D18" s="132" t="s">
        <v>271</v>
      </c>
      <c r="E18" s="132" t="n">
        <v>3</v>
      </c>
      <c r="F18" s="366" t="s">
        <v>281</v>
      </c>
      <c r="G18" s="368" t="s">
        <v>282</v>
      </c>
      <c r="H18" s="132" t="n">
        <v>17</v>
      </c>
    </row>
    <row r="19" customFormat="false" ht="81.3" hidden="false" customHeight="false" outlineLevel="0" collapsed="false">
      <c r="A19" s="132" t="s">
        <v>72</v>
      </c>
      <c r="B19" s="132" t="s">
        <v>65</v>
      </c>
      <c r="C19" s="132" t="s">
        <v>270</v>
      </c>
      <c r="D19" s="132" t="s">
        <v>274</v>
      </c>
      <c r="E19" s="132" t="n">
        <v>3</v>
      </c>
      <c r="F19" s="366" t="s">
        <v>283</v>
      </c>
      <c r="G19" s="367" t="s">
        <v>284</v>
      </c>
      <c r="H19" s="132" t="n">
        <v>15</v>
      </c>
    </row>
    <row r="20" s="132" customFormat="true" ht="127.1" hidden="false" customHeight="false" outlineLevel="0" collapsed="false">
      <c r="A20" s="367" t="s">
        <v>59</v>
      </c>
      <c r="B20" s="367" t="s">
        <v>38</v>
      </c>
      <c r="C20" s="367" t="s">
        <v>58</v>
      </c>
      <c r="D20" s="367" t="s">
        <v>285</v>
      </c>
      <c r="E20" s="132" t="n">
        <v>1</v>
      </c>
      <c r="F20" s="366" t="s">
        <v>286</v>
      </c>
      <c r="G20" s="367" t="s">
        <v>287</v>
      </c>
      <c r="H20" s="132" t="n">
        <v>1</v>
      </c>
    </row>
    <row r="21" s="132" customFormat="true" ht="69.85" hidden="false" customHeight="false" outlineLevel="0" collapsed="false">
      <c r="A21" s="367" t="s">
        <v>62</v>
      </c>
      <c r="B21" s="367" t="s">
        <v>38</v>
      </c>
      <c r="C21" s="367" t="s">
        <v>58</v>
      </c>
      <c r="D21" s="367" t="s">
        <v>288</v>
      </c>
      <c r="E21" s="132" t="n">
        <v>1</v>
      </c>
      <c r="F21" s="366" t="s">
        <v>289</v>
      </c>
      <c r="G21" s="367" t="s">
        <v>290</v>
      </c>
      <c r="H21" s="132" t="n">
        <v>22</v>
      </c>
    </row>
    <row r="22" s="132" customFormat="true" ht="104.2" hidden="false" customHeight="false" outlineLevel="0" collapsed="false">
      <c r="A22" s="367" t="s">
        <v>60</v>
      </c>
      <c r="B22" s="367" t="s">
        <v>38</v>
      </c>
      <c r="C22" s="367" t="s">
        <v>58</v>
      </c>
      <c r="D22" s="367" t="s">
        <v>285</v>
      </c>
      <c r="E22" s="132" t="n">
        <v>2</v>
      </c>
      <c r="F22" s="366" t="s">
        <v>291</v>
      </c>
      <c r="G22" s="367" t="s">
        <v>292</v>
      </c>
      <c r="H22" s="132" t="n">
        <v>3</v>
      </c>
    </row>
    <row r="23" s="132" customFormat="true" ht="81.3" hidden="false" customHeight="false" outlineLevel="0" collapsed="false">
      <c r="A23" s="367" t="s">
        <v>63</v>
      </c>
      <c r="B23" s="367" t="s">
        <v>38</v>
      </c>
      <c r="C23" s="367" t="s">
        <v>58</v>
      </c>
      <c r="D23" s="367" t="s">
        <v>288</v>
      </c>
      <c r="E23" s="132" t="n">
        <v>2</v>
      </c>
      <c r="F23" s="366" t="s">
        <v>293</v>
      </c>
      <c r="G23" s="367" t="s">
        <v>294</v>
      </c>
      <c r="H23" s="132" t="n">
        <v>5</v>
      </c>
    </row>
    <row r="24" s="132" customFormat="true" ht="58.4" hidden="false" customHeight="false" outlineLevel="0" collapsed="false">
      <c r="A24" s="367" t="s">
        <v>61</v>
      </c>
      <c r="B24" s="367" t="s">
        <v>38</v>
      </c>
      <c r="C24" s="367" t="s">
        <v>58</v>
      </c>
      <c r="D24" s="367" t="s">
        <v>285</v>
      </c>
      <c r="E24" s="132" t="n">
        <v>3</v>
      </c>
      <c r="F24" s="366" t="s">
        <v>295</v>
      </c>
      <c r="G24" s="367" t="s">
        <v>296</v>
      </c>
      <c r="H24" s="132" t="n">
        <v>3</v>
      </c>
    </row>
    <row r="25" s="132" customFormat="true" ht="138.55" hidden="false" customHeight="false" outlineLevel="0" collapsed="false">
      <c r="A25" s="367" t="s">
        <v>64</v>
      </c>
      <c r="B25" s="367" t="s">
        <v>38</v>
      </c>
      <c r="C25" s="367" t="s">
        <v>58</v>
      </c>
      <c r="D25" s="367" t="s">
        <v>288</v>
      </c>
      <c r="E25" s="132" t="n">
        <v>3</v>
      </c>
      <c r="F25" s="366" t="s">
        <v>297</v>
      </c>
      <c r="G25" s="367" t="s">
        <v>298</v>
      </c>
      <c r="H25" s="132" t="n">
        <v>5</v>
      </c>
    </row>
    <row r="26" s="132" customFormat="true" ht="46.95" hidden="false" customHeight="false" outlineLevel="0" collapsed="false">
      <c r="A26" s="367" t="s">
        <v>52</v>
      </c>
      <c r="B26" s="367" t="s">
        <v>38</v>
      </c>
      <c r="C26" s="367" t="s">
        <v>299</v>
      </c>
      <c r="D26" s="367" t="s">
        <v>300</v>
      </c>
      <c r="E26" s="132" t="n">
        <v>1</v>
      </c>
      <c r="F26" s="366" t="s">
        <v>301</v>
      </c>
      <c r="G26" s="367" t="s">
        <v>302</v>
      </c>
      <c r="H26" s="132" t="n">
        <v>0</v>
      </c>
    </row>
    <row r="27" s="132" customFormat="true" ht="46.95" hidden="false" customHeight="false" outlineLevel="0" collapsed="false">
      <c r="A27" s="367" t="s">
        <v>55</v>
      </c>
      <c r="B27" s="367" t="s">
        <v>38</v>
      </c>
      <c r="C27" s="367" t="s">
        <v>299</v>
      </c>
      <c r="D27" s="367" t="s">
        <v>303</v>
      </c>
      <c r="E27" s="132" t="n">
        <v>1</v>
      </c>
      <c r="F27" s="366" t="s">
        <v>304</v>
      </c>
      <c r="G27" s="367" t="s">
        <v>305</v>
      </c>
      <c r="H27" s="132" t="n">
        <v>0</v>
      </c>
    </row>
    <row r="28" s="132" customFormat="true" ht="58.4" hidden="false" customHeight="false" outlineLevel="0" collapsed="false">
      <c r="A28" s="367" t="s">
        <v>53</v>
      </c>
      <c r="B28" s="367" t="s">
        <v>38</v>
      </c>
      <c r="C28" s="367" t="s">
        <v>299</v>
      </c>
      <c r="D28" s="367" t="s">
        <v>300</v>
      </c>
      <c r="E28" s="132" t="n">
        <v>2</v>
      </c>
      <c r="F28" s="366" t="s">
        <v>306</v>
      </c>
      <c r="G28" s="367" t="s">
        <v>307</v>
      </c>
      <c r="H28" s="132" t="n">
        <v>2</v>
      </c>
    </row>
    <row r="29" s="132" customFormat="true" ht="58.4" hidden="false" customHeight="false" outlineLevel="0" collapsed="false">
      <c r="A29" s="367" t="s">
        <v>56</v>
      </c>
      <c r="B29" s="367" t="s">
        <v>38</v>
      </c>
      <c r="C29" s="367" t="s">
        <v>299</v>
      </c>
      <c r="D29" s="367" t="s">
        <v>303</v>
      </c>
      <c r="E29" s="132" t="n">
        <v>2</v>
      </c>
      <c r="F29" s="366" t="s">
        <v>308</v>
      </c>
      <c r="G29" s="367" t="s">
        <v>309</v>
      </c>
      <c r="H29" s="132" t="n">
        <v>21</v>
      </c>
    </row>
    <row r="30" s="132" customFormat="true" ht="69.85" hidden="false" customHeight="false" outlineLevel="0" collapsed="false">
      <c r="A30" s="367" t="s">
        <v>54</v>
      </c>
      <c r="B30" s="367" t="s">
        <v>38</v>
      </c>
      <c r="C30" s="367" t="s">
        <v>299</v>
      </c>
      <c r="D30" s="367" t="s">
        <v>300</v>
      </c>
      <c r="E30" s="132" t="n">
        <v>3</v>
      </c>
      <c r="F30" s="366" t="s">
        <v>310</v>
      </c>
      <c r="G30" s="367" t="s">
        <v>311</v>
      </c>
      <c r="H30" s="132" t="n">
        <v>20</v>
      </c>
    </row>
    <row r="31" s="132" customFormat="true" ht="69.85" hidden="false" customHeight="false" outlineLevel="0" collapsed="false">
      <c r="A31" s="367" t="s">
        <v>57</v>
      </c>
      <c r="B31" s="367" t="s">
        <v>38</v>
      </c>
      <c r="C31" s="367" t="s">
        <v>299</v>
      </c>
      <c r="D31" s="367" t="s">
        <v>303</v>
      </c>
      <c r="E31" s="132" t="n">
        <v>3</v>
      </c>
      <c r="F31" s="366" t="s">
        <v>312</v>
      </c>
      <c r="G31" s="367" t="s">
        <v>313</v>
      </c>
      <c r="H31" s="132" t="n">
        <v>20</v>
      </c>
    </row>
    <row r="32" s="132" customFormat="true" ht="58.4" hidden="false" customHeight="false" outlineLevel="0" collapsed="false">
      <c r="A32" s="367" t="s">
        <v>45</v>
      </c>
      <c r="B32" s="367" t="s">
        <v>38</v>
      </c>
      <c r="C32" s="367" t="s">
        <v>41</v>
      </c>
      <c r="D32" s="367" t="s">
        <v>314</v>
      </c>
      <c r="E32" s="132" t="n">
        <v>1</v>
      </c>
      <c r="F32" s="366" t="s">
        <v>315</v>
      </c>
      <c r="G32" s="367" t="s">
        <v>316</v>
      </c>
      <c r="H32" s="132" t="n">
        <v>13</v>
      </c>
    </row>
    <row r="33" s="132" customFormat="true" ht="104.2" hidden="false" customHeight="false" outlineLevel="0" collapsed="false">
      <c r="A33" s="367" t="s">
        <v>48</v>
      </c>
      <c r="B33" s="367" t="s">
        <v>38</v>
      </c>
      <c r="C33" s="367" t="s">
        <v>41</v>
      </c>
      <c r="D33" s="367" t="s">
        <v>317</v>
      </c>
      <c r="E33" s="132" t="n">
        <v>1</v>
      </c>
      <c r="F33" s="366" t="s">
        <v>318</v>
      </c>
      <c r="G33" s="367" t="s">
        <v>319</v>
      </c>
      <c r="H33" s="132" t="n">
        <v>16</v>
      </c>
    </row>
    <row r="34" s="132" customFormat="true" ht="81.3" hidden="false" customHeight="false" outlineLevel="0" collapsed="false">
      <c r="A34" s="367" t="s">
        <v>46</v>
      </c>
      <c r="B34" s="367" t="s">
        <v>38</v>
      </c>
      <c r="C34" s="367" t="s">
        <v>41</v>
      </c>
      <c r="D34" s="367" t="s">
        <v>314</v>
      </c>
      <c r="E34" s="132" t="n">
        <v>2</v>
      </c>
      <c r="F34" s="366" t="s">
        <v>320</v>
      </c>
      <c r="G34" s="367" t="s">
        <v>321</v>
      </c>
      <c r="H34" s="132" t="n">
        <v>14</v>
      </c>
    </row>
    <row r="35" s="132" customFormat="true" ht="104.2" hidden="false" customHeight="false" outlineLevel="0" collapsed="false">
      <c r="A35" s="367" t="s">
        <v>49</v>
      </c>
      <c r="B35" s="367" t="s">
        <v>38</v>
      </c>
      <c r="C35" s="367" t="s">
        <v>41</v>
      </c>
      <c r="D35" s="367" t="s">
        <v>317</v>
      </c>
      <c r="E35" s="132" t="n">
        <v>2</v>
      </c>
      <c r="F35" s="366" t="s">
        <v>322</v>
      </c>
      <c r="G35" s="367" t="s">
        <v>323</v>
      </c>
      <c r="H35" s="132" t="n">
        <v>19</v>
      </c>
    </row>
    <row r="36" s="132" customFormat="true" ht="92.75" hidden="false" customHeight="false" outlineLevel="0" collapsed="false">
      <c r="A36" s="367" t="s">
        <v>47</v>
      </c>
      <c r="B36" s="367" t="s">
        <v>38</v>
      </c>
      <c r="C36" s="367" t="s">
        <v>41</v>
      </c>
      <c r="D36" s="367" t="s">
        <v>314</v>
      </c>
      <c r="E36" s="132" t="n">
        <v>3</v>
      </c>
      <c r="F36" s="366" t="s">
        <v>324</v>
      </c>
      <c r="G36" s="367" t="s">
        <v>325</v>
      </c>
      <c r="H36" s="132" t="n">
        <v>15</v>
      </c>
    </row>
    <row r="37" s="132" customFormat="true" ht="46.95" hidden="false" customHeight="false" outlineLevel="0" collapsed="false">
      <c r="A37" s="367" t="s">
        <v>50</v>
      </c>
      <c r="B37" s="367" t="s">
        <v>38</v>
      </c>
      <c r="C37" s="367" t="s">
        <v>41</v>
      </c>
      <c r="D37" s="367" t="s">
        <v>317</v>
      </c>
      <c r="E37" s="132" t="n">
        <v>3</v>
      </c>
      <c r="F37" s="366" t="s">
        <v>326</v>
      </c>
      <c r="G37" s="367" t="s">
        <v>327</v>
      </c>
      <c r="H37" s="132" t="n">
        <v>15</v>
      </c>
    </row>
    <row r="38" s="132" customFormat="true" ht="92.75" hidden="false" customHeight="false" outlineLevel="0" collapsed="false">
      <c r="A38" s="367" t="s">
        <v>103</v>
      </c>
      <c r="B38" s="367" t="s">
        <v>87</v>
      </c>
      <c r="C38" s="367" t="s">
        <v>102</v>
      </c>
      <c r="D38" s="367" t="s">
        <v>328</v>
      </c>
      <c r="E38" s="132" t="n">
        <v>1</v>
      </c>
      <c r="F38" s="366" t="s">
        <v>329</v>
      </c>
      <c r="G38" s="367" t="s">
        <v>330</v>
      </c>
      <c r="H38" s="132" t="n">
        <v>0</v>
      </c>
    </row>
    <row r="39" s="132" customFormat="true" ht="58.4" hidden="false" customHeight="false" outlineLevel="0" collapsed="false">
      <c r="A39" s="367" t="s">
        <v>106</v>
      </c>
      <c r="B39" s="367" t="s">
        <v>87</v>
      </c>
      <c r="C39" s="367" t="s">
        <v>102</v>
      </c>
      <c r="D39" s="367" t="s">
        <v>331</v>
      </c>
      <c r="E39" s="132" t="n">
        <v>1</v>
      </c>
      <c r="F39" s="366" t="s">
        <v>332</v>
      </c>
      <c r="G39" s="367" t="s">
        <v>333</v>
      </c>
      <c r="H39" s="132" t="n">
        <v>0</v>
      </c>
    </row>
    <row r="40" s="132" customFormat="true" ht="69.85" hidden="false" customHeight="false" outlineLevel="0" collapsed="false">
      <c r="A40" s="367" t="s">
        <v>104</v>
      </c>
      <c r="B40" s="367" t="s">
        <v>87</v>
      </c>
      <c r="C40" s="367" t="s">
        <v>102</v>
      </c>
      <c r="D40" s="367" t="s">
        <v>328</v>
      </c>
      <c r="E40" s="132" t="n">
        <v>2</v>
      </c>
      <c r="F40" s="366" t="s">
        <v>334</v>
      </c>
      <c r="G40" s="367" t="s">
        <v>335</v>
      </c>
      <c r="H40" s="132" t="n">
        <v>0</v>
      </c>
    </row>
    <row r="41" s="132" customFormat="true" ht="69.85" hidden="false" customHeight="false" outlineLevel="0" collapsed="false">
      <c r="A41" s="367" t="s">
        <v>107</v>
      </c>
      <c r="B41" s="367" t="s">
        <v>87</v>
      </c>
      <c r="C41" s="367" t="s">
        <v>102</v>
      </c>
      <c r="D41" s="367" t="s">
        <v>331</v>
      </c>
      <c r="E41" s="132" t="n">
        <v>2</v>
      </c>
      <c r="F41" s="366" t="s">
        <v>336</v>
      </c>
      <c r="G41" s="367" t="s">
        <v>337</v>
      </c>
      <c r="H41" s="132" t="n">
        <v>0</v>
      </c>
    </row>
    <row r="42" s="132" customFormat="true" ht="46.95" hidden="false" customHeight="false" outlineLevel="0" collapsed="false">
      <c r="A42" s="367" t="s">
        <v>105</v>
      </c>
      <c r="B42" s="367" t="s">
        <v>87</v>
      </c>
      <c r="C42" s="367" t="s">
        <v>102</v>
      </c>
      <c r="D42" s="367" t="s">
        <v>328</v>
      </c>
      <c r="E42" s="132" t="n">
        <v>3</v>
      </c>
      <c r="F42" s="366" t="s">
        <v>338</v>
      </c>
      <c r="G42" s="367" t="s">
        <v>339</v>
      </c>
      <c r="H42" s="132" t="n">
        <v>0</v>
      </c>
    </row>
    <row r="43" s="132" customFormat="true" ht="92.75" hidden="false" customHeight="false" outlineLevel="0" collapsed="false">
      <c r="A43" s="367" t="s">
        <v>108</v>
      </c>
      <c r="B43" s="367" t="s">
        <v>87</v>
      </c>
      <c r="C43" s="367" t="s">
        <v>102</v>
      </c>
      <c r="D43" s="367" t="s">
        <v>331</v>
      </c>
      <c r="E43" s="132" t="n">
        <v>3</v>
      </c>
      <c r="F43" s="366" t="s">
        <v>340</v>
      </c>
      <c r="G43" s="367" t="s">
        <v>341</v>
      </c>
      <c r="H43" s="132" t="n">
        <v>0</v>
      </c>
    </row>
    <row r="44" s="132" customFormat="true" ht="81.3" hidden="false" customHeight="false" outlineLevel="0" collapsed="false">
      <c r="A44" s="367" t="s">
        <v>89</v>
      </c>
      <c r="B44" s="367" t="s">
        <v>87</v>
      </c>
      <c r="C44" s="367" t="s">
        <v>88</v>
      </c>
      <c r="D44" s="367" t="s">
        <v>342</v>
      </c>
      <c r="E44" s="132" t="n">
        <v>1</v>
      </c>
      <c r="F44" s="366" t="s">
        <v>343</v>
      </c>
      <c r="G44" s="367" t="s">
        <v>344</v>
      </c>
      <c r="H44" s="132" t="n">
        <v>0</v>
      </c>
    </row>
    <row r="45" s="132" customFormat="true" ht="69.85" hidden="false" customHeight="false" outlineLevel="0" collapsed="false">
      <c r="A45" s="367" t="s">
        <v>92</v>
      </c>
      <c r="B45" s="367" t="s">
        <v>87</v>
      </c>
      <c r="C45" s="367" t="s">
        <v>88</v>
      </c>
      <c r="D45" s="367" t="s">
        <v>345</v>
      </c>
      <c r="E45" s="132" t="n">
        <v>1</v>
      </c>
      <c r="F45" s="366" t="s">
        <v>346</v>
      </c>
      <c r="G45" s="367" t="s">
        <v>347</v>
      </c>
      <c r="H45" s="132" t="n">
        <v>0</v>
      </c>
    </row>
    <row r="46" s="132" customFormat="true" ht="58.4" hidden="false" customHeight="false" outlineLevel="0" collapsed="false">
      <c r="A46" s="367" t="s">
        <v>90</v>
      </c>
      <c r="B46" s="367" t="s">
        <v>87</v>
      </c>
      <c r="C46" s="367" t="s">
        <v>88</v>
      </c>
      <c r="D46" s="367" t="s">
        <v>342</v>
      </c>
      <c r="E46" s="132" t="n">
        <v>2</v>
      </c>
      <c r="F46" s="366" t="s">
        <v>348</v>
      </c>
      <c r="G46" s="367" t="s">
        <v>349</v>
      </c>
      <c r="H46" s="132" t="n">
        <v>0</v>
      </c>
    </row>
    <row r="47" s="132" customFormat="true" ht="115.65" hidden="false" customHeight="false" outlineLevel="0" collapsed="false">
      <c r="A47" s="367" t="s">
        <v>93</v>
      </c>
      <c r="B47" s="367" t="s">
        <v>87</v>
      </c>
      <c r="C47" s="367" t="s">
        <v>88</v>
      </c>
      <c r="D47" s="367" t="s">
        <v>345</v>
      </c>
      <c r="E47" s="132" t="n">
        <v>2</v>
      </c>
      <c r="F47" s="366" t="s">
        <v>350</v>
      </c>
      <c r="G47" s="367" t="s">
        <v>351</v>
      </c>
      <c r="H47" s="132" t="n">
        <v>0</v>
      </c>
    </row>
    <row r="48" s="132" customFormat="true" ht="69.85" hidden="false" customHeight="false" outlineLevel="0" collapsed="false">
      <c r="A48" s="367" t="s">
        <v>91</v>
      </c>
      <c r="B48" s="367" t="s">
        <v>87</v>
      </c>
      <c r="C48" s="367" t="s">
        <v>88</v>
      </c>
      <c r="D48" s="367" t="s">
        <v>342</v>
      </c>
      <c r="E48" s="132" t="n">
        <v>3</v>
      </c>
      <c r="F48" s="366" t="s">
        <v>352</v>
      </c>
      <c r="G48" s="367" t="s">
        <v>353</v>
      </c>
      <c r="H48" s="132" t="n">
        <v>0</v>
      </c>
    </row>
    <row r="49" s="132" customFormat="true" ht="115.65" hidden="false" customHeight="false" outlineLevel="0" collapsed="false">
      <c r="A49" s="367" t="s">
        <v>94</v>
      </c>
      <c r="B49" s="367" t="s">
        <v>87</v>
      </c>
      <c r="C49" s="367" t="s">
        <v>88</v>
      </c>
      <c r="D49" s="367" t="s">
        <v>345</v>
      </c>
      <c r="E49" s="132" t="n">
        <v>3</v>
      </c>
      <c r="F49" s="366" t="s">
        <v>354</v>
      </c>
      <c r="G49" s="367" t="s">
        <v>355</v>
      </c>
      <c r="H49" s="132" t="n">
        <v>0</v>
      </c>
    </row>
    <row r="50" s="132" customFormat="true" ht="81.3" hidden="false" customHeight="false" outlineLevel="0" collapsed="false">
      <c r="A50" s="367" t="s">
        <v>96</v>
      </c>
      <c r="B50" s="367" t="s">
        <v>87</v>
      </c>
      <c r="C50" s="367" t="s">
        <v>95</v>
      </c>
      <c r="D50" s="367" t="s">
        <v>356</v>
      </c>
      <c r="E50" s="132" t="n">
        <v>1</v>
      </c>
      <c r="F50" s="366" t="s">
        <v>357</v>
      </c>
      <c r="G50" s="367" t="s">
        <v>358</v>
      </c>
      <c r="H50" s="132" t="n">
        <v>0</v>
      </c>
    </row>
    <row r="51" s="132" customFormat="true" ht="46.95" hidden="false" customHeight="false" outlineLevel="0" collapsed="false">
      <c r="A51" s="367" t="s">
        <v>99</v>
      </c>
      <c r="B51" s="367" t="s">
        <v>87</v>
      </c>
      <c r="C51" s="367" t="s">
        <v>95</v>
      </c>
      <c r="D51" s="367" t="s">
        <v>359</v>
      </c>
      <c r="E51" s="132" t="n">
        <v>1</v>
      </c>
      <c r="F51" s="366" t="s">
        <v>360</v>
      </c>
      <c r="G51" s="367" t="s">
        <v>361</v>
      </c>
      <c r="H51" s="132" t="n">
        <v>0</v>
      </c>
    </row>
    <row r="52" s="132" customFormat="true" ht="69.85" hidden="false" customHeight="false" outlineLevel="0" collapsed="false">
      <c r="A52" s="367" t="s">
        <v>97</v>
      </c>
      <c r="B52" s="367" t="s">
        <v>87</v>
      </c>
      <c r="C52" s="367" t="s">
        <v>95</v>
      </c>
      <c r="D52" s="367" t="s">
        <v>356</v>
      </c>
      <c r="E52" s="132" t="n">
        <v>2</v>
      </c>
      <c r="F52" s="366" t="s">
        <v>362</v>
      </c>
      <c r="G52" s="367" t="s">
        <v>363</v>
      </c>
      <c r="H52" s="132" t="n">
        <v>0</v>
      </c>
    </row>
    <row r="53" s="132" customFormat="true" ht="58.4" hidden="false" customHeight="false" outlineLevel="0" collapsed="false">
      <c r="A53" s="367" t="s">
        <v>100</v>
      </c>
      <c r="B53" s="367" t="s">
        <v>87</v>
      </c>
      <c r="C53" s="367" t="s">
        <v>95</v>
      </c>
      <c r="D53" s="367" t="s">
        <v>359</v>
      </c>
      <c r="E53" s="132" t="n">
        <v>2</v>
      </c>
      <c r="F53" s="366" t="s">
        <v>364</v>
      </c>
      <c r="G53" s="367" t="s">
        <v>365</v>
      </c>
      <c r="H53" s="132" t="n">
        <v>0</v>
      </c>
    </row>
    <row r="54" s="132" customFormat="true" ht="58.4" hidden="false" customHeight="false" outlineLevel="0" collapsed="false">
      <c r="A54" s="367" t="s">
        <v>98</v>
      </c>
      <c r="B54" s="367" t="s">
        <v>87</v>
      </c>
      <c r="C54" s="367" t="s">
        <v>95</v>
      </c>
      <c r="D54" s="367" t="s">
        <v>356</v>
      </c>
      <c r="E54" s="132" t="n">
        <v>3</v>
      </c>
      <c r="F54" s="366" t="s">
        <v>366</v>
      </c>
      <c r="G54" s="367" t="s">
        <v>367</v>
      </c>
      <c r="H54" s="132" t="n">
        <v>0</v>
      </c>
    </row>
    <row r="55" s="132" customFormat="true" ht="46.95" hidden="false" customHeight="false" outlineLevel="0" collapsed="false">
      <c r="A55" s="367" t="s">
        <v>101</v>
      </c>
      <c r="B55" s="367" t="s">
        <v>87</v>
      </c>
      <c r="C55" s="367" t="s">
        <v>95</v>
      </c>
      <c r="D55" s="367" t="s">
        <v>359</v>
      </c>
      <c r="E55" s="132" t="n">
        <v>3</v>
      </c>
      <c r="F55" s="366" t="s">
        <v>368</v>
      </c>
      <c r="G55" s="368" t="s">
        <v>369</v>
      </c>
      <c r="H55" s="132" t="n">
        <v>0</v>
      </c>
    </row>
    <row r="56" s="132" customFormat="true" ht="46.95" hidden="false" customHeight="false" outlineLevel="0" collapsed="false">
      <c r="A56" s="367" t="s">
        <v>140</v>
      </c>
      <c r="B56" s="367" t="s">
        <v>131</v>
      </c>
      <c r="C56" s="367" t="s">
        <v>139</v>
      </c>
      <c r="D56" s="367" t="s">
        <v>370</v>
      </c>
      <c r="E56" s="132" t="n">
        <v>1</v>
      </c>
      <c r="F56" s="366" t="s">
        <v>371</v>
      </c>
      <c r="G56" s="367" t="s">
        <v>372</v>
      </c>
      <c r="H56" s="132" t="n">
        <v>6</v>
      </c>
    </row>
    <row r="57" s="132" customFormat="true" ht="46.95" hidden="false" customHeight="false" outlineLevel="0" collapsed="false">
      <c r="A57" s="367" t="s">
        <v>143</v>
      </c>
      <c r="B57" s="367" t="s">
        <v>131</v>
      </c>
      <c r="C57" s="367" t="s">
        <v>139</v>
      </c>
      <c r="D57" s="367" t="s">
        <v>373</v>
      </c>
      <c r="E57" s="132" t="n">
        <v>1</v>
      </c>
      <c r="F57" s="366" t="s">
        <v>374</v>
      </c>
      <c r="G57" s="367" t="s">
        <v>375</v>
      </c>
      <c r="H57" s="132" t="n">
        <v>6</v>
      </c>
    </row>
    <row r="58" s="132" customFormat="true" ht="58.4" hidden="false" customHeight="false" outlineLevel="0" collapsed="false">
      <c r="A58" s="367" t="s">
        <v>141</v>
      </c>
      <c r="B58" s="367" t="s">
        <v>131</v>
      </c>
      <c r="C58" s="367" t="s">
        <v>139</v>
      </c>
      <c r="D58" s="367" t="s">
        <v>370</v>
      </c>
      <c r="E58" s="132" t="n">
        <v>2</v>
      </c>
      <c r="F58" s="366" t="s">
        <v>376</v>
      </c>
      <c r="G58" s="367" t="s">
        <v>377</v>
      </c>
      <c r="H58" s="132" t="n">
        <v>6</v>
      </c>
    </row>
    <row r="59" s="132" customFormat="true" ht="81.3" hidden="false" customHeight="false" outlineLevel="0" collapsed="false">
      <c r="A59" s="367" t="s">
        <v>144</v>
      </c>
      <c r="B59" s="367" t="s">
        <v>131</v>
      </c>
      <c r="C59" s="367" t="s">
        <v>139</v>
      </c>
      <c r="D59" s="367" t="s">
        <v>373</v>
      </c>
      <c r="E59" s="132" t="n">
        <v>2</v>
      </c>
      <c r="F59" s="366" t="s">
        <v>378</v>
      </c>
      <c r="G59" s="367" t="s">
        <v>379</v>
      </c>
      <c r="H59" s="132" t="n">
        <v>6</v>
      </c>
    </row>
    <row r="60" s="132" customFormat="true" ht="81.3" hidden="false" customHeight="false" outlineLevel="0" collapsed="false">
      <c r="A60" s="367" t="s">
        <v>142</v>
      </c>
      <c r="B60" s="367" t="s">
        <v>131</v>
      </c>
      <c r="C60" s="367" t="s">
        <v>139</v>
      </c>
      <c r="D60" s="367" t="s">
        <v>370</v>
      </c>
      <c r="E60" s="132" t="n">
        <v>3</v>
      </c>
      <c r="F60" s="366" t="s">
        <v>380</v>
      </c>
      <c r="G60" s="367" t="s">
        <v>381</v>
      </c>
      <c r="H60" s="132" t="n">
        <v>6</v>
      </c>
    </row>
    <row r="61" s="132" customFormat="true" ht="58.4" hidden="false" customHeight="false" outlineLevel="0" collapsed="false">
      <c r="A61" s="367" t="s">
        <v>145</v>
      </c>
      <c r="B61" s="367" t="s">
        <v>131</v>
      </c>
      <c r="C61" s="367" t="s">
        <v>139</v>
      </c>
      <c r="D61" s="367" t="s">
        <v>373</v>
      </c>
      <c r="E61" s="132" t="n">
        <v>3</v>
      </c>
      <c r="F61" s="366" t="s">
        <v>382</v>
      </c>
      <c r="G61" s="367" t="s">
        <v>383</v>
      </c>
      <c r="H61" s="132" t="n">
        <v>6</v>
      </c>
    </row>
    <row r="62" s="132" customFormat="true" ht="58.4" hidden="false" customHeight="false" outlineLevel="0" collapsed="false">
      <c r="A62" s="367" t="s">
        <v>133</v>
      </c>
      <c r="B62" s="367" t="s">
        <v>131</v>
      </c>
      <c r="C62" s="367" t="s">
        <v>132</v>
      </c>
      <c r="D62" s="367" t="s">
        <v>384</v>
      </c>
      <c r="E62" s="132" t="n">
        <v>1</v>
      </c>
      <c r="F62" s="366" t="s">
        <v>385</v>
      </c>
      <c r="G62" s="367" t="s">
        <v>386</v>
      </c>
      <c r="H62" s="132" t="n">
        <v>0</v>
      </c>
    </row>
    <row r="63" s="132" customFormat="true" ht="24.05" hidden="false" customHeight="false" outlineLevel="0" collapsed="false">
      <c r="A63" s="367" t="s">
        <v>136</v>
      </c>
      <c r="B63" s="367" t="s">
        <v>131</v>
      </c>
      <c r="C63" s="367" t="s">
        <v>132</v>
      </c>
      <c r="D63" s="367" t="s">
        <v>387</v>
      </c>
      <c r="E63" s="132" t="n">
        <v>1</v>
      </c>
      <c r="F63" s="366" t="s">
        <v>388</v>
      </c>
      <c r="G63" s="367" t="s">
        <v>389</v>
      </c>
      <c r="H63" s="132" t="n">
        <v>7</v>
      </c>
    </row>
    <row r="64" s="132" customFormat="true" ht="69.85" hidden="false" customHeight="false" outlineLevel="0" collapsed="false">
      <c r="A64" s="367" t="s">
        <v>134</v>
      </c>
      <c r="B64" s="367" t="s">
        <v>131</v>
      </c>
      <c r="C64" s="367" t="s">
        <v>132</v>
      </c>
      <c r="D64" s="367" t="s">
        <v>384</v>
      </c>
      <c r="E64" s="132" t="n">
        <v>2</v>
      </c>
      <c r="F64" s="366" t="s">
        <v>390</v>
      </c>
      <c r="G64" s="367" t="s">
        <v>391</v>
      </c>
      <c r="H64" s="132" t="n">
        <v>0</v>
      </c>
    </row>
    <row r="65" s="132" customFormat="true" ht="58.4" hidden="false" customHeight="false" outlineLevel="0" collapsed="false">
      <c r="A65" s="367" t="s">
        <v>137</v>
      </c>
      <c r="B65" s="367" t="s">
        <v>131</v>
      </c>
      <c r="C65" s="367" t="s">
        <v>132</v>
      </c>
      <c r="D65" s="367" t="s">
        <v>387</v>
      </c>
      <c r="E65" s="132" t="n">
        <v>2</v>
      </c>
      <c r="F65" s="366" t="s">
        <v>392</v>
      </c>
      <c r="G65" s="367" t="s">
        <v>393</v>
      </c>
      <c r="H65" s="132" t="n">
        <v>8</v>
      </c>
    </row>
    <row r="66" s="132" customFormat="true" ht="35.5" hidden="false" customHeight="false" outlineLevel="0" collapsed="false">
      <c r="A66" s="367" t="s">
        <v>135</v>
      </c>
      <c r="B66" s="367" t="s">
        <v>131</v>
      </c>
      <c r="C66" s="367" t="s">
        <v>132</v>
      </c>
      <c r="D66" s="367" t="s">
        <v>384</v>
      </c>
      <c r="E66" s="132" t="n">
        <v>3</v>
      </c>
      <c r="F66" s="366" t="s">
        <v>394</v>
      </c>
      <c r="G66" s="367" t="s">
        <v>395</v>
      </c>
      <c r="H66" s="132" t="n">
        <v>0</v>
      </c>
    </row>
    <row r="67" s="132" customFormat="true" ht="46.95" hidden="false" customHeight="false" outlineLevel="0" collapsed="false">
      <c r="A67" s="367" t="s">
        <v>138</v>
      </c>
      <c r="B67" s="367" t="s">
        <v>131</v>
      </c>
      <c r="C67" s="367" t="s">
        <v>132</v>
      </c>
      <c r="D67" s="367" t="s">
        <v>387</v>
      </c>
      <c r="E67" s="132" t="n">
        <v>3</v>
      </c>
      <c r="F67" s="366" t="s">
        <v>396</v>
      </c>
      <c r="G67" s="367" t="s">
        <v>397</v>
      </c>
      <c r="H67" s="132" t="n">
        <v>4</v>
      </c>
    </row>
    <row r="68" s="132" customFormat="true" ht="81.3" hidden="false" customHeight="false" outlineLevel="0" collapsed="false">
      <c r="A68" s="367" t="s">
        <v>147</v>
      </c>
      <c r="B68" s="367" t="s">
        <v>131</v>
      </c>
      <c r="C68" s="367" t="s">
        <v>146</v>
      </c>
      <c r="D68" s="367" t="s">
        <v>398</v>
      </c>
      <c r="E68" s="132" t="n">
        <v>1</v>
      </c>
      <c r="F68" s="366" t="s">
        <v>399</v>
      </c>
      <c r="G68" s="367" t="s">
        <v>400</v>
      </c>
      <c r="H68" s="132" t="n">
        <v>0</v>
      </c>
    </row>
    <row r="69" s="132" customFormat="true" ht="35.5" hidden="false" customHeight="false" outlineLevel="0" collapsed="false">
      <c r="A69" s="367" t="s">
        <v>150</v>
      </c>
      <c r="B69" s="367" t="s">
        <v>131</v>
      </c>
      <c r="C69" s="367" t="s">
        <v>146</v>
      </c>
      <c r="D69" s="367" t="s">
        <v>401</v>
      </c>
      <c r="E69" s="132" t="n">
        <v>1</v>
      </c>
      <c r="F69" s="366" t="s">
        <v>402</v>
      </c>
      <c r="G69" s="367" t="s">
        <v>403</v>
      </c>
      <c r="H69" s="132" t="n">
        <v>0</v>
      </c>
    </row>
    <row r="70" s="132" customFormat="true" ht="92.75" hidden="false" customHeight="false" outlineLevel="0" collapsed="false">
      <c r="A70" s="367" t="s">
        <v>148</v>
      </c>
      <c r="B70" s="367" t="s">
        <v>131</v>
      </c>
      <c r="C70" s="367" t="s">
        <v>146</v>
      </c>
      <c r="D70" s="367" t="s">
        <v>398</v>
      </c>
      <c r="E70" s="132" t="n">
        <v>2</v>
      </c>
      <c r="F70" s="366" t="s">
        <v>404</v>
      </c>
      <c r="G70" s="367" t="s">
        <v>405</v>
      </c>
      <c r="H70" s="132" t="n">
        <v>9</v>
      </c>
    </row>
    <row r="71" s="132" customFormat="true" ht="69.85" hidden="false" customHeight="false" outlineLevel="0" collapsed="false">
      <c r="A71" s="367" t="s">
        <v>151</v>
      </c>
      <c r="B71" s="367" t="s">
        <v>131</v>
      </c>
      <c r="C71" s="367" t="s">
        <v>146</v>
      </c>
      <c r="D71" s="367" t="s">
        <v>401</v>
      </c>
      <c r="E71" s="132" t="n">
        <v>2</v>
      </c>
      <c r="F71" s="366" t="s">
        <v>406</v>
      </c>
      <c r="G71" s="367" t="s">
        <v>407</v>
      </c>
      <c r="H71" s="132" t="n">
        <v>4</v>
      </c>
    </row>
    <row r="72" s="132" customFormat="true" ht="81.3" hidden="false" customHeight="false" outlineLevel="0" collapsed="false">
      <c r="A72" s="367" t="s">
        <v>149</v>
      </c>
      <c r="B72" s="367" t="s">
        <v>131</v>
      </c>
      <c r="C72" s="367" t="s">
        <v>146</v>
      </c>
      <c r="D72" s="367" t="s">
        <v>398</v>
      </c>
      <c r="E72" s="132" t="n">
        <v>3</v>
      </c>
      <c r="F72" s="366" t="s">
        <v>408</v>
      </c>
      <c r="G72" s="367" t="s">
        <v>409</v>
      </c>
      <c r="H72" s="132" t="n">
        <v>10</v>
      </c>
    </row>
    <row r="73" s="132" customFormat="true" ht="58.4" hidden="false" customHeight="false" outlineLevel="0" collapsed="false">
      <c r="A73" s="367" t="s">
        <v>152</v>
      </c>
      <c r="B73" s="367" t="s">
        <v>131</v>
      </c>
      <c r="C73" s="367" t="s">
        <v>146</v>
      </c>
      <c r="D73" s="367" t="s">
        <v>401</v>
      </c>
      <c r="E73" s="132" t="n">
        <v>3</v>
      </c>
      <c r="F73" s="366" t="s">
        <v>410</v>
      </c>
      <c r="G73" s="367" t="s">
        <v>411</v>
      </c>
      <c r="H73" s="132" t="n">
        <v>11</v>
      </c>
    </row>
    <row r="74" s="132" customFormat="true" ht="81.3" hidden="false" customHeight="false" outlineLevel="0" collapsed="false">
      <c r="A74" s="367" t="s">
        <v>111</v>
      </c>
      <c r="B74" s="367" t="s">
        <v>109</v>
      </c>
      <c r="C74" s="367" t="s">
        <v>110</v>
      </c>
      <c r="D74" s="367" t="s">
        <v>412</v>
      </c>
      <c r="E74" s="132" t="n">
        <v>1</v>
      </c>
      <c r="F74" s="366" t="s">
        <v>413</v>
      </c>
      <c r="G74" s="367" t="s">
        <v>414</v>
      </c>
      <c r="H74" s="132" t="n">
        <v>0</v>
      </c>
    </row>
    <row r="75" s="132" customFormat="true" ht="58.4" hidden="false" customHeight="false" outlineLevel="0" collapsed="false">
      <c r="A75" s="367" t="s">
        <v>114</v>
      </c>
      <c r="B75" s="367" t="s">
        <v>109</v>
      </c>
      <c r="C75" s="367" t="s">
        <v>110</v>
      </c>
      <c r="D75" s="367" t="s">
        <v>415</v>
      </c>
      <c r="E75" s="132" t="n">
        <v>1</v>
      </c>
      <c r="F75" s="366" t="s">
        <v>416</v>
      </c>
      <c r="G75" s="367" t="s">
        <v>417</v>
      </c>
      <c r="H75" s="132" t="n">
        <v>0</v>
      </c>
    </row>
    <row r="76" s="132" customFormat="true" ht="69.85" hidden="false" customHeight="false" outlineLevel="0" collapsed="false">
      <c r="A76" s="367" t="s">
        <v>112</v>
      </c>
      <c r="B76" s="367" t="s">
        <v>109</v>
      </c>
      <c r="C76" s="367" t="s">
        <v>110</v>
      </c>
      <c r="D76" s="367" t="s">
        <v>412</v>
      </c>
      <c r="E76" s="132" t="n">
        <v>2</v>
      </c>
      <c r="F76" s="366" t="s">
        <v>418</v>
      </c>
      <c r="G76" s="367" t="s">
        <v>419</v>
      </c>
      <c r="H76" s="132" t="n">
        <v>0</v>
      </c>
    </row>
    <row r="77" s="132" customFormat="true" ht="69.85" hidden="false" customHeight="false" outlineLevel="0" collapsed="false">
      <c r="A77" s="367" t="s">
        <v>115</v>
      </c>
      <c r="B77" s="367" t="s">
        <v>109</v>
      </c>
      <c r="C77" s="367" t="s">
        <v>110</v>
      </c>
      <c r="D77" s="367" t="s">
        <v>415</v>
      </c>
      <c r="E77" s="132" t="n">
        <v>2</v>
      </c>
      <c r="F77" s="366" t="s">
        <v>420</v>
      </c>
      <c r="G77" s="367" t="s">
        <v>421</v>
      </c>
      <c r="H77" s="132" t="n">
        <v>0</v>
      </c>
    </row>
    <row r="78" s="132" customFormat="true" ht="69.85" hidden="false" customHeight="false" outlineLevel="0" collapsed="false">
      <c r="A78" s="367" t="s">
        <v>113</v>
      </c>
      <c r="B78" s="367" t="s">
        <v>109</v>
      </c>
      <c r="C78" s="367" t="s">
        <v>110</v>
      </c>
      <c r="D78" s="367" t="s">
        <v>412</v>
      </c>
      <c r="E78" s="132" t="n">
        <v>3</v>
      </c>
      <c r="F78" s="366" t="s">
        <v>422</v>
      </c>
      <c r="G78" s="367" t="s">
        <v>423</v>
      </c>
      <c r="H78" s="132" t="n">
        <v>0</v>
      </c>
    </row>
    <row r="79" s="132" customFormat="true" ht="104.2" hidden="false" customHeight="false" outlineLevel="0" collapsed="false">
      <c r="A79" s="367" t="s">
        <v>116</v>
      </c>
      <c r="B79" s="367" t="s">
        <v>109</v>
      </c>
      <c r="C79" s="367" t="s">
        <v>110</v>
      </c>
      <c r="D79" s="367" t="s">
        <v>415</v>
      </c>
      <c r="E79" s="132" t="n">
        <v>3</v>
      </c>
      <c r="F79" s="366" t="s">
        <v>424</v>
      </c>
      <c r="G79" s="368" t="s">
        <v>425</v>
      </c>
      <c r="H79" s="132" t="n">
        <v>0</v>
      </c>
    </row>
    <row r="80" s="132" customFormat="true" ht="58.4" hidden="false" customHeight="false" outlineLevel="0" collapsed="false">
      <c r="A80" s="367" t="s">
        <v>118</v>
      </c>
      <c r="B80" s="367" t="s">
        <v>109</v>
      </c>
      <c r="C80" s="367" t="s">
        <v>117</v>
      </c>
      <c r="D80" s="367" t="s">
        <v>426</v>
      </c>
      <c r="E80" s="132" t="n">
        <v>1</v>
      </c>
      <c r="F80" s="366" t="s">
        <v>427</v>
      </c>
      <c r="G80" s="367" t="s">
        <v>428</v>
      </c>
      <c r="H80" s="132" t="n">
        <v>1</v>
      </c>
    </row>
    <row r="81" s="132" customFormat="true" ht="46.95" hidden="false" customHeight="false" outlineLevel="0" collapsed="false">
      <c r="A81" s="367" t="s">
        <v>121</v>
      </c>
      <c r="B81" s="367" t="s">
        <v>109</v>
      </c>
      <c r="C81" s="367" t="s">
        <v>117</v>
      </c>
      <c r="D81" s="367" t="s">
        <v>429</v>
      </c>
      <c r="E81" s="132" t="n">
        <v>1</v>
      </c>
      <c r="F81" s="366" t="s">
        <v>430</v>
      </c>
      <c r="G81" s="367" t="s">
        <v>431</v>
      </c>
      <c r="H81" s="132" t="n">
        <v>0</v>
      </c>
    </row>
    <row r="82" s="132" customFormat="true" ht="69.85" hidden="false" customHeight="false" outlineLevel="0" collapsed="false">
      <c r="A82" s="367" t="s">
        <v>119</v>
      </c>
      <c r="B82" s="367" t="s">
        <v>109</v>
      </c>
      <c r="C82" s="367" t="s">
        <v>117</v>
      </c>
      <c r="D82" s="367" t="s">
        <v>426</v>
      </c>
      <c r="E82" s="132" t="n">
        <v>2</v>
      </c>
      <c r="F82" s="366" t="s">
        <v>432</v>
      </c>
      <c r="G82" s="367" t="s">
        <v>433</v>
      </c>
      <c r="H82" s="132" t="n">
        <v>1</v>
      </c>
    </row>
    <row r="83" s="132" customFormat="true" ht="58.4" hidden="false" customHeight="false" outlineLevel="0" collapsed="false">
      <c r="A83" s="367" t="s">
        <v>122</v>
      </c>
      <c r="B83" s="367" t="s">
        <v>109</v>
      </c>
      <c r="C83" s="367" t="s">
        <v>117</v>
      </c>
      <c r="D83" s="367" t="s">
        <v>429</v>
      </c>
      <c r="E83" s="132" t="n">
        <v>2</v>
      </c>
      <c r="F83" s="366" t="s">
        <v>434</v>
      </c>
      <c r="G83" s="367" t="s">
        <v>435</v>
      </c>
      <c r="H83" s="132" t="n">
        <v>4</v>
      </c>
    </row>
    <row r="84" s="132" customFormat="true" ht="46.95" hidden="false" customHeight="false" outlineLevel="0" collapsed="false">
      <c r="A84" s="367" t="s">
        <v>120</v>
      </c>
      <c r="B84" s="367" t="s">
        <v>109</v>
      </c>
      <c r="C84" s="367" t="s">
        <v>117</v>
      </c>
      <c r="D84" s="367" t="s">
        <v>426</v>
      </c>
      <c r="E84" s="132" t="n">
        <v>3</v>
      </c>
      <c r="F84" s="366" t="s">
        <v>436</v>
      </c>
      <c r="G84" s="367" t="s">
        <v>437</v>
      </c>
      <c r="H84" s="132" t="n">
        <v>0</v>
      </c>
    </row>
    <row r="85" s="132" customFormat="true" ht="69.85" hidden="false" customHeight="false" outlineLevel="0" collapsed="false">
      <c r="A85" s="367" t="s">
        <v>123</v>
      </c>
      <c r="B85" s="367" t="s">
        <v>109</v>
      </c>
      <c r="C85" s="367" t="s">
        <v>117</v>
      </c>
      <c r="D85" s="367" t="s">
        <v>429</v>
      </c>
      <c r="E85" s="132" t="n">
        <v>3</v>
      </c>
      <c r="F85" s="366" t="s">
        <v>438</v>
      </c>
      <c r="G85" s="367" t="s">
        <v>439</v>
      </c>
      <c r="H85" s="132" t="n">
        <v>4</v>
      </c>
    </row>
    <row r="86" s="132" customFormat="true" ht="69.85" hidden="false" customHeight="false" outlineLevel="0" collapsed="false">
      <c r="A86" s="367" t="s">
        <v>125</v>
      </c>
      <c r="B86" s="367" t="s">
        <v>109</v>
      </c>
      <c r="C86" s="367" t="s">
        <v>124</v>
      </c>
      <c r="D86" s="367" t="s">
        <v>440</v>
      </c>
      <c r="E86" s="132" t="n">
        <v>1</v>
      </c>
      <c r="F86" s="366" t="s">
        <v>441</v>
      </c>
      <c r="G86" s="367" t="s">
        <v>442</v>
      </c>
      <c r="H86" s="132" t="n">
        <v>1</v>
      </c>
    </row>
    <row r="87" s="132" customFormat="true" ht="69.85" hidden="false" customHeight="false" outlineLevel="0" collapsed="false">
      <c r="A87" s="367" t="s">
        <v>128</v>
      </c>
      <c r="B87" s="367" t="s">
        <v>109</v>
      </c>
      <c r="C87" s="367" t="s">
        <v>124</v>
      </c>
      <c r="D87" s="367" t="s">
        <v>443</v>
      </c>
      <c r="E87" s="132" t="n">
        <v>1</v>
      </c>
      <c r="F87" s="366" t="s">
        <v>444</v>
      </c>
      <c r="G87" s="367" t="s">
        <v>445</v>
      </c>
      <c r="H87" s="132" t="n">
        <v>6</v>
      </c>
    </row>
    <row r="88" s="132" customFormat="true" ht="81.3" hidden="false" customHeight="false" outlineLevel="0" collapsed="false">
      <c r="A88" s="367" t="s">
        <v>126</v>
      </c>
      <c r="B88" s="367" t="s">
        <v>109</v>
      </c>
      <c r="C88" s="367" t="s">
        <v>124</v>
      </c>
      <c r="D88" s="367" t="s">
        <v>440</v>
      </c>
      <c r="E88" s="132" t="n">
        <v>2</v>
      </c>
      <c r="F88" s="366" t="s">
        <v>446</v>
      </c>
      <c r="G88" s="367" t="s">
        <v>447</v>
      </c>
      <c r="H88" s="132" t="n">
        <v>1</v>
      </c>
    </row>
    <row r="89" s="132" customFormat="true" ht="115.65" hidden="false" customHeight="false" outlineLevel="0" collapsed="false">
      <c r="A89" s="367" t="s">
        <v>129</v>
      </c>
      <c r="B89" s="367" t="s">
        <v>109</v>
      </c>
      <c r="C89" s="367" t="s">
        <v>124</v>
      </c>
      <c r="D89" s="367" t="s">
        <v>443</v>
      </c>
      <c r="E89" s="132" t="n">
        <v>2</v>
      </c>
      <c r="F89" s="366" t="s">
        <v>448</v>
      </c>
      <c r="G89" s="368" t="s">
        <v>449</v>
      </c>
      <c r="H89" s="132" t="n">
        <v>0</v>
      </c>
    </row>
    <row r="90" s="132" customFormat="true" ht="46.95" hidden="false" customHeight="false" outlineLevel="0" collapsed="false">
      <c r="A90" s="367" t="s">
        <v>127</v>
      </c>
      <c r="B90" s="367" t="s">
        <v>109</v>
      </c>
      <c r="C90" s="367" t="s">
        <v>124</v>
      </c>
      <c r="D90" s="367" t="s">
        <v>440</v>
      </c>
      <c r="E90" s="132" t="n">
        <v>3</v>
      </c>
      <c r="F90" s="366" t="s">
        <v>450</v>
      </c>
      <c r="G90" s="367" t="s">
        <v>451</v>
      </c>
      <c r="H90" s="132" t="n">
        <v>23</v>
      </c>
    </row>
    <row r="91" s="132" customFormat="true" ht="104.2" hidden="false" customHeight="false" outlineLevel="0" collapsed="false">
      <c r="A91" s="367" t="s">
        <v>130</v>
      </c>
      <c r="B91" s="367" t="s">
        <v>109</v>
      </c>
      <c r="C91" s="367" t="s">
        <v>124</v>
      </c>
      <c r="D91" s="367" t="s">
        <v>443</v>
      </c>
      <c r="E91" s="132" t="n">
        <v>3</v>
      </c>
      <c r="F91" s="366" t="s">
        <v>452</v>
      </c>
      <c r="G91" s="367" t="s">
        <v>453</v>
      </c>
      <c r="H91" s="132" t="n">
        <v>24</v>
      </c>
    </row>
    <row r="92" s="132" customFormat="true" ht="12.65" hidden="false" customHeight="false" outlineLevel="0" collapsed="false"/>
    <row r="93" s="132" customFormat="true" ht="12.65" hidden="false" customHeight="false" outlineLevel="0" collapsed="false"/>
    <row r="94" s="132" customFormat="true" ht="12.65" hidden="false" customHeight="false" outlineLevel="0" collapsed="false"/>
    <row r="95" s="132" customFormat="true" ht="12.65" hidden="false" customHeight="false" outlineLevel="0" collapsed="false"/>
    <row r="96" s="132" customFormat="true" ht="12.65" hidden="false" customHeight="false" outlineLevel="0" collapsed="false"/>
    <row r="97" s="132" customFormat="true" ht="12.65" hidden="false" customHeight="false" outlineLevel="0" collapsed="false"/>
    <row r="98" s="132" customFormat="true" ht="12.65" hidden="false" customHeight="false" outlineLevel="0" collapsed="false"/>
    <row r="99" s="132" customFormat="true" ht="12.65" hidden="false" customHeight="false" outlineLevel="0" collapsed="false"/>
    <row r="100" s="132" customFormat="true" ht="12.65" hidden="false" customHeight="false" outlineLevel="0" collapsed="false"/>
    <row r="101" s="132" customFormat="true" ht="12.65" hidden="false" customHeight="false" outlineLevel="0" collapsed="false"/>
    <row r="102" s="132" customFormat="true" ht="12.65" hidden="false" customHeight="false" outlineLevel="0" collapsed="false"/>
    <row r="103" s="132" customFormat="true" ht="12.65" hidden="false" customHeight="false" outlineLevel="0" collapsed="false"/>
    <row r="104" s="132" customFormat="true" ht="12.65" hidden="false" customHeight="false" outlineLevel="0" collapsed="false"/>
    <row r="105" s="132" customFormat="true" ht="12.65" hidden="false" customHeight="false" outlineLevel="0" collapsed="false"/>
    <row r="106" s="132" customFormat="true" ht="12.65" hidden="false" customHeight="false" outlineLevel="0" collapsed="false"/>
    <row r="107" s="132" customFormat="true" ht="12.65" hidden="false" customHeight="false" outlineLevel="0" collapsed="false"/>
    <row r="108" s="132" customFormat="true" ht="12.65" hidden="false" customHeight="false" outlineLevel="0" collapsed="false"/>
    <row r="109" s="132" customFormat="true" ht="12.65" hidden="false" customHeight="false" outlineLevel="0" collapsed="false"/>
    <row r="110" s="132" customFormat="true" ht="12.65" hidden="false" customHeight="false" outlineLevel="0" collapsed="false"/>
    <row r="111" s="132" customFormat="true" ht="12.65" hidden="false" customHeight="false" outlineLevel="0" collapsed="false"/>
    <row r="112" s="132" customFormat="true" ht="12.65" hidden="false" customHeight="false" outlineLevel="0" collapsed="false"/>
    <row r="113" s="132" customFormat="true" ht="12.65" hidden="false" customHeight="false" outlineLevel="0" collapsed="false"/>
    <row r="114" s="132" customFormat="true" ht="12.65" hidden="false" customHeight="false" outlineLevel="0" collapsed="false"/>
    <row r="115" s="132" customFormat="true" ht="12.65" hidden="false" customHeight="false" outlineLevel="0" collapsed="false"/>
    <row r="116" s="132" customFormat="true" ht="12.65" hidden="false" customHeight="false" outlineLevel="0" collapsed="false"/>
    <row r="117" s="132" customFormat="true" ht="12.65" hidden="false" customHeight="false" outlineLevel="0" collapsed="false"/>
    <row r="118" s="132" customFormat="true" ht="12.65" hidden="false" customHeight="false" outlineLevel="0" collapsed="false"/>
    <row r="119" s="132" customFormat="true" ht="12.65" hidden="false" customHeight="false" outlineLevel="0" collapsed="false"/>
    <row r="120" s="132" customFormat="true" ht="12.65" hidden="false" customHeight="false" outlineLevel="0" collapsed="false"/>
    <row r="121" s="132" customFormat="true" ht="12.65" hidden="false" customHeight="false" outlineLevel="0" collapsed="false"/>
    <row r="122" s="132" customFormat="true" ht="12.65" hidden="false" customHeight="false" outlineLevel="0" collapsed="false"/>
    <row r="123" s="132" customFormat="true" ht="12.65" hidden="false" customHeight="false" outlineLevel="0" collapsed="false"/>
    <row r="124" s="132" customFormat="true" ht="12.65" hidden="false" customHeight="false" outlineLevel="0" collapsed="false"/>
    <row r="125" s="132" customFormat="true" ht="12.65" hidden="false" customHeight="false" outlineLevel="0" collapsed="false"/>
    <row r="126" s="132" customFormat="true" ht="12.65" hidden="false" customHeight="false" outlineLevel="0" collapsed="false"/>
    <row r="127" s="132" customFormat="true" ht="12.65" hidden="false" customHeight="false" outlineLevel="0" collapsed="false"/>
    <row r="128" s="132" customFormat="true" ht="12.65" hidden="false" customHeight="false" outlineLevel="0" collapsed="false"/>
    <row r="129" s="132" customFormat="true" ht="12.65" hidden="false" customHeight="false" outlineLevel="0" collapsed="false"/>
    <row r="130" s="132" customFormat="true" ht="12.65" hidden="false" customHeight="false" outlineLevel="0" collapsed="false"/>
    <row r="131" s="132" customFormat="true" ht="12.65" hidden="false" customHeight="false" outlineLevel="0" collapsed="false"/>
    <row r="132" s="132" customFormat="true" ht="12.65" hidden="false" customHeight="false" outlineLevel="0" collapsed="false"/>
    <row r="133" s="132" customFormat="true" ht="12.65" hidden="false" customHeight="false" outlineLevel="0" collapsed="false"/>
    <row r="134" s="132" customFormat="true" ht="12.65" hidden="false" customHeight="false" outlineLevel="0" collapsed="false"/>
    <row r="135" s="132" customFormat="true" ht="12.65" hidden="false" customHeight="false" outlineLevel="0" collapsed="false"/>
    <row r="136" s="132" customFormat="true" ht="12.65" hidden="false" customHeight="false" outlineLevel="0" collapsed="false"/>
    <row r="137" s="132" customFormat="true" ht="12.65" hidden="false" customHeight="false" outlineLevel="0" collapsed="false"/>
    <row r="138" s="132" customFormat="true" ht="12.65" hidden="false" customHeight="false" outlineLevel="0" collapsed="false"/>
    <row r="139" s="132" customFormat="true" ht="12.65" hidden="false" customHeight="false" outlineLevel="0" collapsed="false"/>
    <row r="140" s="132" customFormat="true" ht="12.65" hidden="false" customHeight="false" outlineLevel="0" collapsed="false"/>
  </sheetData>
  <autoFilter ref="A1:H9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6796875" defaultRowHeight="12.75" zeroHeight="false" outlineLevelRow="0" outlineLevelCol="0"/>
  <cols>
    <col collapsed="false" customWidth="true" hidden="false" outlineLevel="0" max="1" min="1" style="132" width="32.54"/>
    <col collapsed="false" customWidth="true" hidden="false" outlineLevel="0" max="2" min="2" style="132" width="28"/>
    <col collapsed="false" customWidth="true" hidden="false" outlineLevel="0" max="3" min="3" style="132" width="28.82"/>
    <col collapsed="false" customWidth="true" hidden="false" outlineLevel="0" max="4" min="4" style="132" width="26.54"/>
    <col collapsed="false" customWidth="true" hidden="false" outlineLevel="0" max="5" min="5" style="132" width="28.82"/>
    <col collapsed="false" customWidth="true" hidden="false" outlineLevel="0" max="6" min="6" style="132" width="32.82"/>
    <col collapsed="false" customWidth="true" hidden="false" outlineLevel="0" max="7" min="7" style="132" width="32.54"/>
    <col collapsed="false" customWidth="true" hidden="false" outlineLevel="0" max="12" min="8" style="132" width="10.45"/>
    <col collapsed="false" customWidth="true" hidden="false" outlineLevel="0" max="18" min="13" style="132" width="10.73"/>
  </cols>
  <sheetData>
    <row r="1" customFormat="false" ht="12.75" hidden="false" customHeight="false" outlineLevel="0" collapsed="false">
      <c r="A1" s="132" t="s">
        <v>59</v>
      </c>
      <c r="B1" s="132" t="s">
        <v>62</v>
      </c>
      <c r="C1" s="132" t="s">
        <v>60</v>
      </c>
      <c r="D1" s="132" t="s">
        <v>63</v>
      </c>
      <c r="E1" s="132" t="s">
        <v>61</v>
      </c>
      <c r="F1" s="132" t="s">
        <v>64</v>
      </c>
      <c r="G1" s="132" t="s">
        <v>52</v>
      </c>
      <c r="H1" s="132" t="s">
        <v>55</v>
      </c>
      <c r="I1" s="132" t="s">
        <v>53</v>
      </c>
      <c r="J1" s="132" t="s">
        <v>56</v>
      </c>
      <c r="K1" s="132" t="s">
        <v>54</v>
      </c>
      <c r="L1" s="132" t="s">
        <v>57</v>
      </c>
      <c r="M1" s="132" t="s">
        <v>45</v>
      </c>
      <c r="N1" s="132" t="s">
        <v>48</v>
      </c>
      <c r="O1" s="132" t="s">
        <v>46</v>
      </c>
      <c r="P1" s="132" t="s">
        <v>49</v>
      </c>
      <c r="Q1" s="132" t="s">
        <v>47</v>
      </c>
      <c r="R1" s="132" t="s">
        <v>50</v>
      </c>
    </row>
    <row r="3" customFormat="false" ht="12.75" hidden="false" customHeight="false" outlineLevel="0" collapsed="false">
      <c r="A3" s="132" t="str">
        <f aca="true" t="array" ref="A3:A6">INDIRECT("Ans"&amp;CHAR(65+VLOOKUP(A1,'imp-questions'!$A:$H,8,FALSE())))</f>
        <v>Нет</v>
      </c>
      <c r="B3" s="132" t="str">
        <f aca="true" t="array" ref="B3:B6">INDIRECT("Ans"&amp;CHAR(65+VLOOKUP(B1,'imp-questions'!$A:$H,8,FALSE())))</f>
        <v>Нет</v>
      </c>
      <c r="C3" s="132" t="str">
        <f aca="true" t="array" ref="C3:C6">INDIRECT("Ans"&amp;CHAR(65+VLOOKUP(C1,'imp-questions'!$A:$H,8,FALSE())))</f>
        <v>Нет</v>
      </c>
      <c r="D3" s="132" t="str">
        <f aca="true" t="array" ref="D3:D6">INDIRECT("Ans"&amp;CHAR(65+VLOOKUP(D1,'imp-questions'!$A:$H,8,FALSE())))</f>
        <v>Нет</v>
      </c>
      <c r="E3" s="132" t="str">
        <f aca="true" t="array" ref="E3:E6">INDIRECT("Ans"&amp;CHAR(65+VLOOKUP(E1,'imp-questions'!$A:$H,8,FALSE())))</f>
        <v>Нет</v>
      </c>
      <c r="F3" s="132" t="str">
        <f aca="true" t="array" ref="F3:F6">INDIRECT("Ans"&amp;CHAR(65+VLOOKUP(F1,'imp-questions'!$A:$H,8,FALSE())))</f>
        <v>Нет</v>
      </c>
      <c r="G3" s="132" t="str">
        <f aca="true" t="array" ref="G3:G6">INDIRECT("Ans"&amp;CHAR(65+VLOOKUP(G1,'imp-questions'!$A:$H,8,FALSE())))</f>
        <v>Нет</v>
      </c>
      <c r="H3" s="132" t="str">
        <f aca="true" t="array" ref="H3:H6">INDIRECT("Ans"&amp;CHAR(65+VLOOKUP(H1,'imp-questions'!$A:$H,8,FALSE())))</f>
        <v>Нет</v>
      </c>
      <c r="I3" s="132" t="str">
        <f aca="true" t="array" ref="I3:I6">INDIRECT("Ans"&amp;CHAR(65+VLOOKUP(I1,'imp-questions'!$A:$H,8,FALSE())))</f>
        <v>Нет</v>
      </c>
      <c r="J3" s="132" t="str">
        <f aca="true" t="array" ref="J3:J6">INDIRECT("Ans"&amp;CHAR(65+VLOOKUP(J1,'imp-questions'!$A:$H,8,FALSE())))</f>
        <v>Нет</v>
      </c>
      <c r="K3" s="132" t="str">
        <f aca="true" t="array" ref="K3:K6">INDIRECT("Ans"&amp;CHAR(65+VLOOKUP(K1,'imp-questions'!$A:$H,8,FALSE())))</f>
        <v>Нет</v>
      </c>
      <c r="L3" s="132" t="str">
        <f aca="true" t="array" ref="L3:L6">INDIRECT("Ans"&amp;CHAR(65+VLOOKUP(L1,'imp-questions'!$A:$H,8,FALSE())))</f>
        <v>Нет</v>
      </c>
      <c r="M3" s="132" t="str">
        <f aca="true" t="array" ref="M3:M6">INDIRECT("Ans"&amp;CHAR(65+VLOOKUP(M1,'imp-questions'!$A:$H,8,FALSE())))</f>
        <v>Нет</v>
      </c>
      <c r="N3" s="132" t="str">
        <f aca="true" t="array" ref="N3:N6">INDIRECT("Ans"&amp;CHAR(65+VLOOKUP(N1,'imp-questions'!$A:$H,8,FALSE())))</f>
        <v>Нет</v>
      </c>
      <c r="O3" s="132" t="str">
        <f aca="true" t="array" ref="O3:O6">INDIRECT("Ans"&amp;CHAR(65+VLOOKUP(O1,'imp-questions'!$A:$H,8,FALSE())))</f>
        <v>Нет</v>
      </c>
      <c r="P3" s="132" t="str">
        <f aca="true" t="array" ref="P3:P6">INDIRECT("Ans"&amp;CHAR(65+VLOOKUP(P1,'imp-questions'!$A:$H,8,FALSE())))</f>
        <v>Нет</v>
      </c>
      <c r="Q3" s="132" t="str">
        <f aca="true" t="array" ref="Q3:Q6">INDIRECT("Ans"&amp;CHAR(65+VLOOKUP(Q1,'imp-questions'!$A:$H,8,FALSE())))</f>
        <v>Нет</v>
      </c>
      <c r="R3" s="132" t="str">
        <f aca="true" t="array" ref="R3:R6">INDIRECT("Ans"&amp;CHAR(65+VLOOKUP(R1,'imp-questions'!$A:$H,8,FALSE())))</f>
        <v>Нет</v>
      </c>
    </row>
    <row r="4" customFormat="false" ht="12.75" hidden="false" customHeight="false" outlineLevel="0" collapsed="false">
      <c r="A4" s="132" t="str">
        <v>Да, для некоторых из них</v>
      </c>
      <c r="B4" s="132" t="str">
        <v>Да, для некоторых команд</v>
      </c>
      <c r="C4" s="132" t="str">
        <v>Да, для некоторых программ обучения</v>
      </c>
      <c r="D4" s="132" t="str">
        <v>Да, мы приступили к его организации</v>
      </c>
      <c r="E4" s="132" t="str">
        <v>Да, для некоторых программ обучения</v>
      </c>
      <c r="F4" s="132" t="str">
        <v>Да, мы приступили к его организации</v>
      </c>
      <c r="G4" s="132" t="str">
        <v>Да, для некоторых приложений</v>
      </c>
      <c r="H4" s="132" t="str">
        <v>Да, для некоторых приложений</v>
      </c>
      <c r="I4" s="132" t="str">
        <v>Да, некоторые материалы</v>
      </c>
      <c r="J4" s="132" t="str">
        <v>Да, по некоторым обязательствам</v>
      </c>
      <c r="K4" s="132" t="str">
        <v>Да, но отчетность нерегулярная</v>
      </c>
      <c r="L4" s="132" t="str">
        <v>Да, но отчетность нерегулярная</v>
      </c>
      <c r="M4" s="132" t="str">
        <v>Да, он охватывает  общие риски</v>
      </c>
      <c r="N4" s="132" t="str">
        <v>Да, для одной категории метрик</v>
      </c>
      <c r="O4" s="132" t="str">
        <v>Да, мы пересматриваем его ежегодно</v>
      </c>
      <c r="P4" s="132" t="str">
        <v>Да, для некоторых показателей</v>
      </c>
      <c r="Q4" s="132" t="str">
        <v>Да, анализируем по мере необходимости</v>
      </c>
      <c r="R4" s="132" t="str">
        <v>Да, анализируем по мере необходимости</v>
      </c>
    </row>
    <row r="5" customFormat="false" ht="12.75" hidden="false" customHeight="false" outlineLevel="0" collapsed="false">
      <c r="A5" s="132" t="str">
        <v>Да, по крайней мере, для половины из них</v>
      </c>
      <c r="B5" s="132" t="str">
        <v>Да, по крайней мере, для половины команд.</v>
      </c>
      <c r="C5" s="132" t="str">
        <v>Да, по крайней мере, половина программ</v>
      </c>
      <c r="D5" s="132" t="str">
        <v>Да, для части организации</v>
      </c>
      <c r="E5" s="132" t="str">
        <v>Да, по крайней мере, половина программ</v>
      </c>
      <c r="F5" s="132" t="str">
        <v>Да, для части организации</v>
      </c>
      <c r="G5" s="132" t="str">
        <v>Да, по крайней мере в половине приложений</v>
      </c>
      <c r="H5" s="132" t="str">
        <v>Да, по крайней мере в половине приложений</v>
      </c>
      <c r="I5" s="132" t="str">
        <v>Да, по крайней мере, половину</v>
      </c>
      <c r="J5" s="132" t="str">
        <v>Да, по крайней мере, для половины обязательств.</v>
      </c>
      <c r="K5" s="132" t="str">
        <v>Да, мы регулярно отчитываемся</v>
      </c>
      <c r="L5" s="132" t="str">
        <v>Да, мы регулярно отчитываемся</v>
      </c>
      <c r="M5" s="132" t="str">
        <v>Да, он охватывает риски, характерные для конкретной организации</v>
      </c>
      <c r="N5" s="132" t="str">
        <v>Да, для двух категорий метрик</v>
      </c>
      <c r="O5" s="132" t="str">
        <v>Да, мы сверяемся с планом перед принятием важных решений</v>
      </c>
      <c r="P5" s="132" t="str">
        <v>Да, по крайней мере для половины показателей</v>
      </c>
      <c r="Q5" s="132" t="str">
        <v>Да, пересматриваем регулярно</v>
      </c>
      <c r="R5" s="132" t="str">
        <v>Да, пересматриваем регулярно</v>
      </c>
    </row>
    <row r="6" customFormat="false" ht="12.75" hidden="false" customHeight="false" outlineLevel="0" collapsed="false">
      <c r="A6" s="132" t="str">
        <v>Да, для большинства или для всех</v>
      </c>
      <c r="B6" s="132" t="str">
        <v>Да, для большинства или всех команд.</v>
      </c>
      <c r="C6" s="132" t="str">
        <v>Да, по большей части или все программы</v>
      </c>
      <c r="D6" s="132" t="str">
        <v>Да, для всей организации</v>
      </c>
      <c r="E6" s="132" t="str">
        <v>Да, по большей части или все программы</v>
      </c>
      <c r="F6" s="132" t="str">
        <v>Да, для всей организации</v>
      </c>
      <c r="G6" s="132" t="str">
        <v>Да, для большинства или  для всех приложений</v>
      </c>
      <c r="H6" s="132" t="str">
        <v>Да, для большинства или  для всех приложений</v>
      </c>
      <c r="I6" s="132" t="str">
        <v>Да, большая часть или все</v>
      </c>
      <c r="J6" s="132" t="str">
        <v>Да, по большинству или всем обязательствам</v>
      </c>
      <c r="K6" s="132" t="str">
        <v>Да, мы отчитываемся как минимум ежегодно</v>
      </c>
      <c r="L6" s="132" t="str">
        <v>Да, мы отчитываемся как минимум ежегодно</v>
      </c>
      <c r="M6" s="132" t="str">
        <v>Да, он охватывает риски и возможности</v>
      </c>
      <c r="N6" s="132" t="str">
        <v>Да, для всех трёх категорий метрик</v>
      </c>
      <c r="O6" s="132" t="str">
        <v>Да, мы часто обращаемся к этому плану, и он согласован с нашей стратегией безопасности приложений.</v>
      </c>
      <c r="P6" s="132" t="str">
        <v>Да, для большинства или всех показателей</v>
      </c>
      <c r="Q6" s="132" t="str">
        <v>Да, мы пересматриваем его не реже раза в год</v>
      </c>
      <c r="R6" s="132" t="str">
        <v>Да, мы пересматриваем его не реже раза в год</v>
      </c>
    </row>
    <row r="8" customFormat="false" ht="12.75" hidden="false" customHeight="false" outlineLevel="0" collapsed="false">
      <c r="A8" s="132" t="s">
        <v>81</v>
      </c>
      <c r="B8" s="132" t="s">
        <v>84</v>
      </c>
      <c r="C8" s="132" t="s">
        <v>82</v>
      </c>
      <c r="D8" s="132" t="s">
        <v>85</v>
      </c>
      <c r="E8" s="132" t="s">
        <v>83</v>
      </c>
      <c r="F8" s="132" t="s">
        <v>86</v>
      </c>
      <c r="G8" s="132" t="s">
        <v>74</v>
      </c>
      <c r="H8" s="132" t="s">
        <v>77</v>
      </c>
      <c r="I8" s="132" t="s">
        <v>75</v>
      </c>
      <c r="J8" s="132" t="s">
        <v>78</v>
      </c>
      <c r="K8" s="132" t="s">
        <v>76</v>
      </c>
      <c r="L8" s="132" t="s">
        <v>79</v>
      </c>
      <c r="M8" s="132" t="s">
        <v>67</v>
      </c>
      <c r="N8" s="132" t="s">
        <v>70</v>
      </c>
      <c r="O8" s="132" t="s">
        <v>68</v>
      </c>
      <c r="P8" s="132" t="s">
        <v>71</v>
      </c>
      <c r="Q8" s="132" t="s">
        <v>69</v>
      </c>
      <c r="R8" s="132" t="s">
        <v>72</v>
      </c>
    </row>
    <row r="10" customFormat="false" ht="12.75" hidden="false" customHeight="false" outlineLevel="0" collapsed="false">
      <c r="A10" s="132" t="str">
        <f aca="true" t="array" ref="A10:A13">INDIRECT("Ans"&amp;CHAR(65+VLOOKUP(A8,'imp-questions'!$A:$H,8,FALSE())))</f>
        <v>Нет</v>
      </c>
      <c r="B10" s="132" t="str">
        <f aca="true" t="array" ref="B10:B13">INDIRECT("Ans"&amp;CHAR(65+VLOOKUP(B8,'imp-questions'!$A:$H,8,FALSE())))</f>
        <v>Нет</v>
      </c>
      <c r="C10" s="132" t="str">
        <f aca="true" t="array" ref="C10:C13">INDIRECT("Ans"&amp;CHAR(65+VLOOKUP(C8,'imp-questions'!$A:$H,8,FALSE())))</f>
        <v>Нет</v>
      </c>
      <c r="D10" s="132" t="str">
        <f aca="true" t="array" ref="D10:D13">INDIRECT("Ans"&amp;CHAR(65+VLOOKUP(D8,'imp-questions'!$A:$H,8,FALSE())))</f>
        <v>Нет</v>
      </c>
      <c r="E10" s="132" t="str">
        <f aca="true" t="array" ref="E10:E13">INDIRECT("Ans"&amp;CHAR(65+VLOOKUP(E8,'imp-questions'!$A:$H,8,FALSE())))</f>
        <v>Нет</v>
      </c>
      <c r="F10" s="132" t="str">
        <f aca="true" t="array" ref="F10:F13">INDIRECT("Ans"&amp;CHAR(65+VLOOKUP(F8,'imp-questions'!$A:$H,8,FALSE())))</f>
        <v>Нет</v>
      </c>
      <c r="G10" s="132" t="str">
        <f aca="true" t="array" ref="G10:G13">INDIRECT("Ans"&amp;CHAR(65+VLOOKUP(G8,'imp-questions'!$A:$H,8,FALSE())))</f>
        <v>Нет</v>
      </c>
      <c r="H10" s="132" t="str">
        <f aca="true" t="array" ref="H10:H13">INDIRECT("Ans"&amp;CHAR(65+VLOOKUP(H8,'imp-questions'!$A:$H,8,FALSE())))</f>
        <v>Нет</v>
      </c>
      <c r="I10" s="132" t="str">
        <f aca="true" t="array" ref="I10:I13">INDIRECT("Ans"&amp;CHAR(65+VLOOKUP(I8,'imp-questions'!$A:$H,8,FALSE())))</f>
        <v>Нет</v>
      </c>
      <c r="J10" s="132" t="str">
        <f aca="true" t="array" ref="J10:J13">INDIRECT("Ans"&amp;CHAR(65+VLOOKUP(J8,'imp-questions'!$A:$H,8,FALSE())))</f>
        <v>Нет</v>
      </c>
      <c r="K10" s="132" t="str">
        <f aca="true" t="array" ref="K10:K13">INDIRECT("Ans"&amp;CHAR(65+VLOOKUP(K8,'imp-questions'!$A:$H,8,FALSE())))</f>
        <v>Нет</v>
      </c>
      <c r="L10" s="132" t="str">
        <f aca="true" t="array" ref="L10:L13">INDIRECT("Ans"&amp;CHAR(65+VLOOKUP(L8,'imp-questions'!$A:$H,8,FALSE())))</f>
        <v>Нет</v>
      </c>
      <c r="M10" s="132" t="str">
        <f aca="true" t="array" ref="M10:M13">INDIRECT("Ans"&amp;CHAR(65+VLOOKUP(M8,'imp-questions'!$A:$H,8,FALSE())))</f>
        <v>Нет</v>
      </c>
      <c r="N10" s="132" t="str">
        <f aca="true" t="array" ref="N10:N13">INDIRECT("Ans"&amp;CHAR(65+VLOOKUP(N8,'imp-questions'!$A:$H,8,FALSE())))</f>
        <v>Нет</v>
      </c>
      <c r="O10" s="132" t="str">
        <f aca="true" t="array" ref="O10:O13">INDIRECT("Ans"&amp;CHAR(65+VLOOKUP(O8,'imp-questions'!$A:$H,8,FALSE())))</f>
        <v>Нет</v>
      </c>
      <c r="P10" s="132" t="str">
        <f aca="true" t="array" ref="P10:P13">INDIRECT("Ans"&amp;CHAR(65+VLOOKUP(P8,'imp-questions'!$A:$H,8,FALSE())))</f>
        <v>Нет</v>
      </c>
      <c r="Q10" s="132" t="str">
        <f aca="true" t="array" ref="Q10:Q13">INDIRECT("Ans"&amp;CHAR(65+VLOOKUP(Q8,'imp-questions'!$A:$H,8,FALSE())))</f>
        <v>Нет</v>
      </c>
      <c r="R10" s="132" t="str">
        <f aca="true" t="array" ref="R10:R13">INDIRECT("Ans"&amp;CHAR(65+VLOOKUP(R8,'imp-questions'!$A:$H,8,FALSE())))</f>
        <v>Нет</v>
      </c>
    </row>
    <row r="11" customFormat="false" ht="12.75" hidden="false" customHeight="false" outlineLevel="0" collapsed="false">
      <c r="A11" s="132" t="str">
        <v>Да, для некоторых приложений</v>
      </c>
      <c r="B11" s="132" t="str">
        <v>Да, для некоторых приложений</v>
      </c>
      <c r="C11" s="132" t="str">
        <v>Да, для некоторых приложений</v>
      </c>
      <c r="D11" s="132" t="str">
        <v>Да, для некоторых технологических областей</v>
      </c>
      <c r="E11" s="132" t="str">
        <v>Да, для некоторых приложений</v>
      </c>
      <c r="F11" s="132" t="str">
        <v>Да, для некоторых приложений</v>
      </c>
      <c r="G11" s="132" t="str">
        <v>Да, для некоторых приложений</v>
      </c>
      <c r="H11" s="132" t="str">
        <v>Да, в некоторых случаях</v>
      </c>
      <c r="I11" s="132" t="str">
        <v>Да, в некоторых случаях</v>
      </c>
      <c r="J11" s="132" t="str">
        <v>Да, в некоторых случаях</v>
      </c>
      <c r="K11" s="132" t="str">
        <v>Да, для некоторых приложений</v>
      </c>
      <c r="L11" s="132" t="str">
        <v>Да, в некоторых случаях</v>
      </c>
      <c r="M11" s="132" t="str">
        <v>Да, для некоторых из них</v>
      </c>
      <c r="N11" s="132" t="str">
        <v>Да, для некоторых из них</v>
      </c>
      <c r="O11" s="132" t="str">
        <v>Да, для некоторых приложений</v>
      </c>
      <c r="P11" s="132" t="str">
        <v>Да, для некоторых приложений</v>
      </c>
      <c r="Q11" s="132" t="str">
        <v>Да, время от времени</v>
      </c>
      <c r="R11" s="132" t="str">
        <v>Да, анализируем по мере необходимости</v>
      </c>
    </row>
    <row r="12" customFormat="false" ht="12.75" hidden="false" customHeight="false" outlineLevel="0" collapsed="false">
      <c r="A12" s="132" t="str">
        <v>Да, по крайней мере в половине приложений</v>
      </c>
      <c r="B12" s="132" t="str">
        <v>Да, по крайней мере в половине приложений</v>
      </c>
      <c r="C12" s="132" t="str">
        <v>Да, по крайней мере в половине приложений</v>
      </c>
      <c r="D12" s="132" t="str">
        <v>Да, по крайней мере для половины технологических доменов.</v>
      </c>
      <c r="E12" s="132" t="str">
        <v>Да, по крайней мере в половине приложений</v>
      </c>
      <c r="F12" s="132" t="str">
        <v>Да, по крайней мере в половине приложений</v>
      </c>
      <c r="G12" s="132" t="str">
        <v>Да, по крайней мере в половине приложений</v>
      </c>
      <c r="H12" s="132" t="str">
        <v>Да, по крайней мере, половину времени</v>
      </c>
      <c r="I12" s="132" t="str">
        <v>Да, по крайней мере, половину времени</v>
      </c>
      <c r="J12" s="132" t="str">
        <v>Да, по крайней мере, половину времени</v>
      </c>
      <c r="K12" s="132" t="str">
        <v>Да, по крайней мере в половине приложений</v>
      </c>
      <c r="L12" s="132" t="str">
        <v>Да, по крайней мере, половину времени</v>
      </c>
      <c r="M12" s="132" t="str">
        <v>Да, по крайней мере, для половины из них</v>
      </c>
      <c r="N12" s="132" t="str">
        <v>Да, по крайней мере, для половины из них</v>
      </c>
      <c r="O12" s="132" t="str">
        <v>Да, по крайней мере в половине приложений</v>
      </c>
      <c r="P12" s="132" t="str">
        <v>Да, по крайней мере в половине приложений</v>
      </c>
      <c r="Q12" s="132" t="str">
        <v>Да, при изменении приложения</v>
      </c>
      <c r="R12" s="132" t="str">
        <v>Да, пересматриваем регулярно</v>
      </c>
    </row>
    <row r="13" customFormat="false" ht="12.75" hidden="false" customHeight="false" outlineLevel="0" collapsed="false">
      <c r="A13" s="132" t="str">
        <v>Да, для большинства или  для всех приложений</v>
      </c>
      <c r="B13" s="132" t="str">
        <v>Да, для большинства или  для всех приложений</v>
      </c>
      <c r="C13" s="132" t="str">
        <v>Да, для большинства или  для всех приложений</v>
      </c>
      <c r="D13" s="132" t="str">
        <v>Да, для большинства или всех технологических областей</v>
      </c>
      <c r="E13" s="132" t="str">
        <v>Да, для большинства или  для всех приложений</v>
      </c>
      <c r="F13" s="132" t="str">
        <v>Да, для большинства или  для всех приложений</v>
      </c>
      <c r="G13" s="132" t="str">
        <v>Да, для большинства или  для всех приложений</v>
      </c>
      <c r="H13" s="132" t="str">
        <v>Да, большую часть или все время</v>
      </c>
      <c r="I13" s="132" t="str">
        <v>Да, большую часть или все время</v>
      </c>
      <c r="J13" s="132" t="str">
        <v>Да, большую часть или все время</v>
      </c>
      <c r="K13" s="132" t="str">
        <v>Да, для большинства или  для всех приложений</v>
      </c>
      <c r="L13" s="132" t="str">
        <v>Да, большую часть или все время</v>
      </c>
      <c r="M13" s="132" t="str">
        <v>Да, для большинства или для всех</v>
      </c>
      <c r="N13" s="132" t="str">
        <v>Да, для большинства или для всех</v>
      </c>
      <c r="O13" s="132" t="str">
        <v>Да, для большинства или  для всех приложений</v>
      </c>
      <c r="P13" s="132" t="str">
        <v>Да, для большинства или  для всех приложений</v>
      </c>
      <c r="Q13" s="132" t="str">
        <v>Да, не реже одного раза в год</v>
      </c>
      <c r="R13" s="132" t="str">
        <v>Да, мы пересматриваем его не реже раза в год</v>
      </c>
    </row>
    <row r="15" customFormat="false" ht="12.75" hidden="false" customHeight="false" outlineLevel="0" collapsed="false">
      <c r="A15" s="132" t="s">
        <v>103</v>
      </c>
      <c r="B15" s="132" t="s">
        <v>106</v>
      </c>
      <c r="C15" s="132" t="s">
        <v>104</v>
      </c>
      <c r="D15" s="132" t="s">
        <v>107</v>
      </c>
      <c r="E15" s="132" t="s">
        <v>105</v>
      </c>
      <c r="F15" s="132" t="s">
        <v>108</v>
      </c>
      <c r="G15" s="132" t="s">
        <v>89</v>
      </c>
      <c r="H15" s="132" t="s">
        <v>92</v>
      </c>
      <c r="I15" s="132" t="s">
        <v>90</v>
      </c>
      <c r="J15" s="132" t="s">
        <v>93</v>
      </c>
      <c r="K15" s="132" t="s">
        <v>91</v>
      </c>
      <c r="L15" s="132" t="s">
        <v>94</v>
      </c>
      <c r="M15" s="132" t="s">
        <v>96</v>
      </c>
      <c r="N15" s="132" t="s">
        <v>99</v>
      </c>
      <c r="O15" s="132" t="s">
        <v>97</v>
      </c>
      <c r="P15" s="132" t="s">
        <v>100</v>
      </c>
      <c r="Q15" s="132" t="s">
        <v>98</v>
      </c>
      <c r="R15" s="132" t="s">
        <v>101</v>
      </c>
    </row>
    <row r="17" customFormat="false" ht="12.75" hidden="false" customHeight="false" outlineLevel="0" collapsed="false">
      <c r="A17" s="132" t="str">
        <f aca="true" t="array" ref="A17:A20">INDIRECT("Ans"&amp;CHAR(65+VLOOKUP(A15,'imp-questions'!$A:$H,8,FALSE())))</f>
        <v>Нет</v>
      </c>
      <c r="B17" s="132" t="str">
        <f aca="true" t="array" ref="B17:B20">INDIRECT("Ans"&amp;CHAR(65+VLOOKUP(B15,'imp-questions'!$A:$H,8,FALSE())))</f>
        <v>Нет</v>
      </c>
      <c r="C17" s="132" t="str">
        <f aca="true" t="array" ref="C17:C20">INDIRECT("Ans"&amp;CHAR(65+VLOOKUP(C15,'imp-questions'!$A:$H,8,FALSE())))</f>
        <v>Нет</v>
      </c>
      <c r="D17" s="132" t="str">
        <f aca="true" t="array" ref="D17:D20">INDIRECT("Ans"&amp;CHAR(65+VLOOKUP(D15,'imp-questions'!$A:$H,8,FALSE())))</f>
        <v>Нет</v>
      </c>
      <c r="E17" s="132" t="str">
        <f aca="true" t="array" ref="E17:E20">INDIRECT("Ans"&amp;CHAR(65+VLOOKUP(E15,'imp-questions'!$A:$H,8,FALSE())))</f>
        <v>Нет</v>
      </c>
      <c r="F17" s="132" t="str">
        <f aca="true" t="array" ref="F17:F20">INDIRECT("Ans"&amp;CHAR(65+VLOOKUP(F15,'imp-questions'!$A:$H,8,FALSE())))</f>
        <v>Нет</v>
      </c>
      <c r="G17" s="132" t="str">
        <f aca="true" t="array" ref="G17:G20">INDIRECT("Ans"&amp;CHAR(65+VLOOKUP(G15,'imp-questions'!$A:$H,8,FALSE())))</f>
        <v>Нет</v>
      </c>
      <c r="H17" s="132" t="str">
        <f aca="true" t="array" ref="H17:H20">INDIRECT("Ans"&amp;CHAR(65+VLOOKUP(H15,'imp-questions'!$A:$H,8,FALSE())))</f>
        <v>Нет</v>
      </c>
      <c r="I17" s="132" t="str">
        <f aca="true" t="array" ref="I17:I20">INDIRECT("Ans"&amp;CHAR(65+VLOOKUP(I15,'imp-questions'!$A:$H,8,FALSE())))</f>
        <v>Нет</v>
      </c>
      <c r="J17" s="132" t="str">
        <f aca="true" t="array" ref="J17:J20">INDIRECT("Ans"&amp;CHAR(65+VLOOKUP(J15,'imp-questions'!$A:$H,8,FALSE())))</f>
        <v>Нет</v>
      </c>
      <c r="K17" s="132" t="str">
        <f aca="true" t="array" ref="K17:K20">INDIRECT("Ans"&amp;CHAR(65+VLOOKUP(K15,'imp-questions'!$A:$H,8,FALSE())))</f>
        <v>Нет</v>
      </c>
      <c r="L17" s="132" t="str">
        <f aca="true" t="array" ref="L17:L20">INDIRECT("Ans"&amp;CHAR(65+VLOOKUP(L15,'imp-questions'!$A:$H,8,FALSE())))</f>
        <v>Нет</v>
      </c>
      <c r="M17" s="132" t="str">
        <f aca="true" t="array" ref="M17:M20">INDIRECT("Ans"&amp;CHAR(65+VLOOKUP(M15,'imp-questions'!$A:$H,8,FALSE())))</f>
        <v>Нет</v>
      </c>
      <c r="N17" s="132" t="str">
        <f aca="true" t="array" ref="N17:N20">INDIRECT("Ans"&amp;CHAR(65+VLOOKUP(N15,'imp-questions'!$A:$H,8,FALSE())))</f>
        <v>Нет</v>
      </c>
      <c r="O17" s="132" t="str">
        <f aca="true" t="array" ref="O17:O20">INDIRECT("Ans"&amp;CHAR(65+VLOOKUP(O15,'imp-questions'!$A:$H,8,FALSE())))</f>
        <v>Нет</v>
      </c>
      <c r="P17" s="132" t="str">
        <f aca="true" t="array" ref="P17:P20">INDIRECT("Ans"&amp;CHAR(65+VLOOKUP(P15,'imp-questions'!$A:$H,8,FALSE())))</f>
        <v>Нет</v>
      </c>
      <c r="Q17" s="132" t="str">
        <f aca="true" t="array" ref="Q17:Q20">INDIRECT("Ans"&amp;CHAR(65+VLOOKUP(Q15,'imp-questions'!$A:$H,8,FALSE())))</f>
        <v>Нет</v>
      </c>
      <c r="R17" s="132" t="str">
        <f aca="true" t="array" ref="R17:R20">INDIRECT("Ans"&amp;CHAR(65+VLOOKUP(R15,'imp-questions'!$A:$H,8,FALSE())))</f>
        <v>Нет</v>
      </c>
    </row>
    <row r="18" customFormat="false" ht="12.75" hidden="false" customHeight="false" outlineLevel="0" collapsed="false">
      <c r="A18" s="132" t="str">
        <v>Да, для некоторых приложений</v>
      </c>
      <c r="B18" s="132" t="str">
        <v>Да, для некоторых приложений</v>
      </c>
      <c r="C18" s="132" t="str">
        <v>Да, для некоторых приложений</v>
      </c>
      <c r="D18" s="132" t="str">
        <v>Да, для некоторых приложений</v>
      </c>
      <c r="E18" s="132" t="str">
        <v>Да, для некоторых приложений</v>
      </c>
      <c r="F18" s="132" t="str">
        <v>Да, для некоторых приложений</v>
      </c>
      <c r="G18" s="132" t="str">
        <v>Да, для некоторых приложений</v>
      </c>
      <c r="H18" s="132" t="str">
        <v>Да, для некоторых приложений</v>
      </c>
      <c r="I18" s="132" t="str">
        <v>Да, для некоторых приложений</v>
      </c>
      <c r="J18" s="132" t="str">
        <v>Да, для некоторых приложений</v>
      </c>
      <c r="K18" s="132" t="str">
        <v>Да, для некоторых приложений</v>
      </c>
      <c r="L18" s="132" t="str">
        <v>Да, для некоторых приложений</v>
      </c>
      <c r="M18" s="132" t="str">
        <v>Да, для некоторых приложений</v>
      </c>
      <c r="N18" s="132" t="str">
        <v>Да, для некоторых приложений</v>
      </c>
      <c r="O18" s="132" t="str">
        <v>Да, для некоторых приложений</v>
      </c>
      <c r="P18" s="132" t="str">
        <v>Да, для некоторых приложений</v>
      </c>
      <c r="Q18" s="132" t="str">
        <v>Да, для некоторых приложений</v>
      </c>
      <c r="R18" s="132" t="str">
        <v>Да, для некоторых приложений</v>
      </c>
    </row>
    <row r="19" customFormat="false" ht="12.75" hidden="false" customHeight="false" outlineLevel="0" collapsed="false">
      <c r="A19" s="132" t="str">
        <v>Да, по крайней мере в половине приложений</v>
      </c>
      <c r="B19" s="132" t="str">
        <v>Да, по крайней мере в половине приложений</v>
      </c>
      <c r="C19" s="132" t="str">
        <v>Да, по крайней мере в половине приложений</v>
      </c>
      <c r="D19" s="132" t="str">
        <v>Да, по крайней мере в половине приложений</v>
      </c>
      <c r="E19" s="132" t="str">
        <v>Да, по крайней мере в половине приложений</v>
      </c>
      <c r="F19" s="132" t="str">
        <v>Да, по крайней мере в половине приложений</v>
      </c>
      <c r="G19" s="132" t="str">
        <v>Да, по крайней мере в половине приложений</v>
      </c>
      <c r="H19" s="132" t="str">
        <v>Да, по крайней мере в половине приложений</v>
      </c>
      <c r="I19" s="132" t="str">
        <v>Да, по крайней мере в половине приложений</v>
      </c>
      <c r="J19" s="132" t="str">
        <v>Да, по крайней мере в половине приложений</v>
      </c>
      <c r="K19" s="132" t="str">
        <v>Да, по крайней мере в половине приложений</v>
      </c>
      <c r="L19" s="132" t="str">
        <v>Да, по крайней мере в половине приложений</v>
      </c>
      <c r="M19" s="132" t="str">
        <v>Да, по крайней мере в половине приложений</v>
      </c>
      <c r="N19" s="132" t="str">
        <v>Да, по крайней мере в половине приложений</v>
      </c>
      <c r="O19" s="132" t="str">
        <v>Да, по крайней мере в половине приложений</v>
      </c>
      <c r="P19" s="132" t="str">
        <v>Да, по крайней мере в половине приложений</v>
      </c>
      <c r="Q19" s="132" t="str">
        <v>Да, по крайней мере в половине приложений</v>
      </c>
      <c r="R19" s="132" t="str">
        <v>Да, по крайней мере в половине приложений</v>
      </c>
    </row>
    <row r="20" customFormat="false" ht="12.75" hidden="false" customHeight="false" outlineLevel="0" collapsed="false">
      <c r="A20" s="132" t="str">
        <v>Да, для большинства или  для всех приложений</v>
      </c>
      <c r="B20" s="132" t="str">
        <v>Да, для большинства или  для всех приложений</v>
      </c>
      <c r="C20" s="132" t="str">
        <v>Да, для большинства или  для всех приложений</v>
      </c>
      <c r="D20" s="132" t="str">
        <v>Да, для большинства или  для всех приложений</v>
      </c>
      <c r="E20" s="132" t="str">
        <v>Да, для большинства или  для всех приложений</v>
      </c>
      <c r="F20" s="132" t="str">
        <v>Да, для большинства или  для всех приложений</v>
      </c>
      <c r="G20" s="132" t="str">
        <v>Да, для большинства или  для всех приложений</v>
      </c>
      <c r="H20" s="132" t="str">
        <v>Да, для большинства или  для всех приложений</v>
      </c>
      <c r="I20" s="132" t="str">
        <v>Да, для большинства или  для всех приложений</v>
      </c>
      <c r="J20" s="132" t="str">
        <v>Да, для большинства или  для всех приложений</v>
      </c>
      <c r="K20" s="132" t="str">
        <v>Да, для большинства или  для всех приложений</v>
      </c>
      <c r="L20" s="132" t="str">
        <v>Да, для большинства или  для всех приложений</v>
      </c>
      <c r="M20" s="132" t="str">
        <v>Да, для большинства или  для всех приложений</v>
      </c>
      <c r="N20" s="132" t="str">
        <v>Да, для большинства или  для всех приложений</v>
      </c>
      <c r="O20" s="132" t="str">
        <v>Да, для большинства или  для всех приложений</v>
      </c>
      <c r="P20" s="132" t="str">
        <v>Да, для большинства или  для всех приложений</v>
      </c>
      <c r="Q20" s="132" t="str">
        <v>Да, для большинства или  для всех приложений</v>
      </c>
      <c r="R20" s="132" t="str">
        <v>Да, для большинства или  для всех приложений</v>
      </c>
    </row>
    <row r="22" customFormat="false" ht="12.75" hidden="false" customHeight="false" outlineLevel="0" collapsed="false">
      <c r="A22" s="132" t="s">
        <v>111</v>
      </c>
      <c r="B22" s="132" t="s">
        <v>114</v>
      </c>
      <c r="C22" s="132" t="s">
        <v>112</v>
      </c>
      <c r="D22" s="132" t="s">
        <v>115</v>
      </c>
      <c r="E22" s="132" t="s">
        <v>113</v>
      </c>
      <c r="F22" s="132" t="s">
        <v>116</v>
      </c>
      <c r="G22" s="132" t="s">
        <v>118</v>
      </c>
      <c r="H22" s="132" t="s">
        <v>121</v>
      </c>
      <c r="I22" s="132" t="s">
        <v>119</v>
      </c>
      <c r="J22" s="132" t="s">
        <v>122</v>
      </c>
      <c r="K22" s="132" t="s">
        <v>120</v>
      </c>
      <c r="L22" s="132" t="s">
        <v>123</v>
      </c>
      <c r="M22" s="132" t="s">
        <v>125</v>
      </c>
      <c r="N22" s="132" t="s">
        <v>128</v>
      </c>
      <c r="O22" s="132" t="s">
        <v>126</v>
      </c>
      <c r="P22" s="132" t="s">
        <v>129</v>
      </c>
      <c r="Q22" s="132" t="s">
        <v>127</v>
      </c>
      <c r="R22" s="132" t="s">
        <v>130</v>
      </c>
    </row>
    <row r="24" customFormat="false" ht="12.75" hidden="false" customHeight="false" outlineLevel="0" collapsed="false">
      <c r="A24" s="132" t="str">
        <f aca="true" t="array" ref="A24:A27">INDIRECT("Ans"&amp;CHAR(65+VLOOKUP(A22,'imp-questions'!$A:$H,8,FALSE())))</f>
        <v>Нет</v>
      </c>
      <c r="B24" s="132" t="str">
        <f aca="true" t="array" ref="B24:B27">INDIRECT("Ans"&amp;CHAR(65+VLOOKUP(B22,'imp-questions'!$A:$H,8,FALSE())))</f>
        <v>Нет</v>
      </c>
      <c r="C24" s="132" t="str">
        <f aca="true" t="array" ref="C24:C27">INDIRECT("Ans"&amp;CHAR(65+VLOOKUP(C22,'imp-questions'!$A:$H,8,FALSE())))</f>
        <v>Нет</v>
      </c>
      <c r="D24" s="132" t="str">
        <f aca="true" t="array" ref="D24:D27">INDIRECT("Ans"&amp;CHAR(65+VLOOKUP(D22,'imp-questions'!$A:$H,8,FALSE())))</f>
        <v>Нет</v>
      </c>
      <c r="E24" s="132" t="str">
        <f aca="true" t="array" ref="E24:E27">INDIRECT("Ans"&amp;CHAR(65+VLOOKUP(E22,'imp-questions'!$A:$H,8,FALSE())))</f>
        <v>Нет</v>
      </c>
      <c r="F24" s="132" t="str">
        <f aca="true" t="array" ref="F24:F27">INDIRECT("Ans"&amp;CHAR(65+VLOOKUP(F22,'imp-questions'!$A:$H,8,FALSE())))</f>
        <v>Нет</v>
      </c>
      <c r="G24" s="132" t="str">
        <f aca="true" t="array" ref="G24:G27">INDIRECT("Ans"&amp;CHAR(65+VLOOKUP(G22,'imp-questions'!$A:$H,8,FALSE())))</f>
        <v>Нет</v>
      </c>
      <c r="H24" s="132" t="str">
        <f aca="true" t="array" ref="H24:H27">INDIRECT("Ans"&amp;CHAR(65+VLOOKUP(H22,'imp-questions'!$A:$H,8,FALSE())))</f>
        <v>Нет</v>
      </c>
      <c r="I24" s="132" t="str">
        <f aca="true" t="array" ref="I24:I27">INDIRECT("Ans"&amp;CHAR(65+VLOOKUP(I22,'imp-questions'!$A:$H,8,FALSE())))</f>
        <v>Нет</v>
      </c>
      <c r="J24" s="132" t="str">
        <f aca="true" t="array" ref="J24:J27">INDIRECT("Ans"&amp;CHAR(65+VLOOKUP(J22,'imp-questions'!$A:$H,8,FALSE())))</f>
        <v>Нет</v>
      </c>
      <c r="K24" s="132" t="str">
        <f aca="true" t="array" ref="K24:K27">INDIRECT("Ans"&amp;CHAR(65+VLOOKUP(K22,'imp-questions'!$A:$H,8,FALSE())))</f>
        <v>Нет</v>
      </c>
      <c r="L24" s="132" t="str">
        <f aca="true" t="array" ref="L24:L27">INDIRECT("Ans"&amp;CHAR(65+VLOOKUP(L22,'imp-questions'!$A:$H,8,FALSE())))</f>
        <v>Нет</v>
      </c>
      <c r="M24" s="132" t="str">
        <f aca="true" t="array" ref="M24:M27">INDIRECT("Ans"&amp;CHAR(65+VLOOKUP(M22,'imp-questions'!$A:$H,8,FALSE())))</f>
        <v>Нет</v>
      </c>
      <c r="N24" s="132" t="str">
        <f aca="true" t="array" ref="N24:N27">INDIRECT("Ans"&amp;CHAR(65+VLOOKUP(N22,'imp-questions'!$A:$H,8,FALSE())))</f>
        <v>Нет</v>
      </c>
      <c r="O24" s="132" t="str">
        <f aca="true" t="array" ref="O24:O27">INDIRECT("Ans"&amp;CHAR(65+VLOOKUP(O22,'imp-questions'!$A:$H,8,FALSE())))</f>
        <v>Нет</v>
      </c>
      <c r="P24" s="132" t="str">
        <f aca="true" t="array" ref="P24:P27">INDIRECT("Ans"&amp;CHAR(65+VLOOKUP(P22,'imp-questions'!$A:$H,8,FALSE())))</f>
        <v>Нет</v>
      </c>
      <c r="Q24" s="132" t="str">
        <f aca="true" t="array" ref="Q24:Q27">INDIRECT("Ans"&amp;CHAR(65+VLOOKUP(Q22,'imp-questions'!$A:$H,8,FALSE())))</f>
        <v>Нет</v>
      </c>
      <c r="R24" s="132" t="str">
        <f aca="true" t="array" ref="R24:R27">INDIRECT("Ans"&amp;CHAR(65+VLOOKUP(R22,'imp-questions'!$A:$H,8,FALSE())))</f>
        <v>Нет</v>
      </c>
    </row>
    <row r="25" customFormat="false" ht="12.75" hidden="false" customHeight="false" outlineLevel="0" collapsed="false">
      <c r="A25" s="132" t="str">
        <v>Да, для некоторых приложений</v>
      </c>
      <c r="B25" s="132" t="str">
        <v>Да, для некоторых приложений</v>
      </c>
      <c r="C25" s="132" t="str">
        <v>Да, для некоторых приложений</v>
      </c>
      <c r="D25" s="132" t="str">
        <v>Да, для некоторых приложений</v>
      </c>
      <c r="E25" s="132" t="str">
        <v>Да, для некоторых приложений</v>
      </c>
      <c r="F25" s="132" t="str">
        <v>Да, для некоторых приложений</v>
      </c>
      <c r="G25" s="132" t="str">
        <v>Да, для некоторых из них</v>
      </c>
      <c r="H25" s="132" t="str">
        <v>Да, для некоторых приложений</v>
      </c>
      <c r="I25" s="132" t="str">
        <v>Да, для некоторых из них</v>
      </c>
      <c r="J25" s="132" t="str">
        <v>Да, в некоторых случаях</v>
      </c>
      <c r="K25" s="132" t="str">
        <v>Да, для некоторых приложений</v>
      </c>
      <c r="L25" s="132" t="str">
        <v>Да, в некоторых случаях</v>
      </c>
      <c r="M25" s="132" t="str">
        <v>Да, для некоторых из них</v>
      </c>
      <c r="N25" s="132" t="str">
        <v>Да, для некоторых компонентов</v>
      </c>
      <c r="O25" s="132" t="str">
        <v>Да, для некоторых из них</v>
      </c>
      <c r="P25" s="132" t="str">
        <v>Да, для некоторых приложений</v>
      </c>
      <c r="Q25" s="132" t="str">
        <v>Да, некоторые</v>
      </c>
      <c r="R25" s="132" t="str">
        <v>Да, но мы улучшаем ее по мере необходимости.</v>
      </c>
    </row>
    <row r="26" customFormat="false" ht="12.75" hidden="false" customHeight="false" outlineLevel="0" collapsed="false">
      <c r="A26" s="132" t="str">
        <v>Да, по крайней мере в половине приложений</v>
      </c>
      <c r="B26" s="132" t="str">
        <v>Да, по крайней мере в половине приложений</v>
      </c>
      <c r="C26" s="132" t="str">
        <v>Да, по крайней мере в половине приложений</v>
      </c>
      <c r="D26" s="132" t="str">
        <v>Да, по крайней мере в половине приложений</v>
      </c>
      <c r="E26" s="132" t="str">
        <v>Да, по крайней мере в половине приложений</v>
      </c>
      <c r="F26" s="132" t="str">
        <v>Да, по крайней мере в половине приложений</v>
      </c>
      <c r="G26" s="132" t="str">
        <v>Да, по крайней мере, для половины из них</v>
      </c>
      <c r="H26" s="132" t="str">
        <v>Да, по крайней мере в половине приложений</v>
      </c>
      <c r="I26" s="132" t="str">
        <v>Да, по крайней мере, для половины из них</v>
      </c>
      <c r="J26" s="132" t="str">
        <v>Да, по крайней мере, половину времени</v>
      </c>
      <c r="K26" s="132" t="str">
        <v>Да, по крайней мере в половине приложений</v>
      </c>
      <c r="L26" s="132" t="str">
        <v>Да, по крайней мере, половину времени</v>
      </c>
      <c r="M26" s="132" t="str">
        <v>Да, по крайней мере, для половины из них</v>
      </c>
      <c r="N26" s="132" t="str">
        <v>Да, по крайней мере для половины компонентов</v>
      </c>
      <c r="O26" s="132" t="str">
        <v>Да, по крайней мере, для половины из них</v>
      </c>
      <c r="P26" s="132" t="str">
        <v>Да, по крайней мере в половине приложений</v>
      </c>
      <c r="Q26" s="132" t="str">
        <v>Да, по крайней мере, половину.</v>
      </c>
      <c r="R26" s="132" t="str">
        <v>Да, мы регулярно совершенствуем  её.</v>
      </c>
    </row>
    <row r="27" customFormat="false" ht="12.75" hidden="false" customHeight="false" outlineLevel="0" collapsed="false">
      <c r="A27" s="132" t="str">
        <v>Да, для большинства или  для всех приложений</v>
      </c>
      <c r="B27" s="132" t="str">
        <v>Да, для большинства или  для всех приложений</v>
      </c>
      <c r="C27" s="132" t="str">
        <v>Да, для большинства или  для всех приложений</v>
      </c>
      <c r="D27" s="132" t="str">
        <v>Да, для большинства или  для всех приложений</v>
      </c>
      <c r="E27" s="132" t="str">
        <v>Да, для большинства или  для всех приложений</v>
      </c>
      <c r="F27" s="132" t="str">
        <v>Да, для большинства или  для всех приложений</v>
      </c>
      <c r="G27" s="132" t="str">
        <v>Да, для большинства или для всех</v>
      </c>
      <c r="H27" s="132" t="str">
        <v>Да, для большинства или  для всех приложений</v>
      </c>
      <c r="I27" s="132" t="str">
        <v>Да, для большинства или для всех</v>
      </c>
      <c r="J27" s="132" t="str">
        <v>Да, большую часть или все время</v>
      </c>
      <c r="K27" s="132" t="str">
        <v>Да, для большинства или  для всех приложений</v>
      </c>
      <c r="L27" s="132" t="str">
        <v>Да, большую часть или все время</v>
      </c>
      <c r="M27" s="132" t="str">
        <v>Да, для большинства или для всех</v>
      </c>
      <c r="N27" s="132" t="str">
        <v>Да, для большинства или всех компонентов</v>
      </c>
      <c r="O27" s="132" t="str">
        <v>Да, для большинства или для всех</v>
      </c>
      <c r="P27" s="132" t="str">
        <v>Да, для большинства или  для всех приложений</v>
      </c>
      <c r="Q27" s="132" t="str">
        <v>Да, большую часть или все</v>
      </c>
      <c r="R27" s="132" t="str">
        <v>Да, мы совершенствуем  её не реже одного раза в год</v>
      </c>
    </row>
    <row r="29" customFormat="false" ht="12.75" hidden="false" customHeight="false" outlineLevel="0" collapsed="false">
      <c r="A29" s="132" t="s">
        <v>140</v>
      </c>
      <c r="B29" s="132" t="s">
        <v>143</v>
      </c>
      <c r="C29" s="132" t="s">
        <v>141</v>
      </c>
      <c r="D29" s="132" t="s">
        <v>144</v>
      </c>
      <c r="E29" s="132" t="s">
        <v>142</v>
      </c>
      <c r="F29" s="132" t="s">
        <v>145</v>
      </c>
      <c r="G29" s="132" t="s">
        <v>133</v>
      </c>
      <c r="H29" s="132" t="s">
        <v>136</v>
      </c>
      <c r="I29" s="132" t="s">
        <v>134</v>
      </c>
      <c r="J29" s="132" t="s">
        <v>137</v>
      </c>
      <c r="K29" s="132" t="s">
        <v>135</v>
      </c>
      <c r="L29" s="132" t="s">
        <v>138</v>
      </c>
      <c r="M29" s="132" t="s">
        <v>147</v>
      </c>
      <c r="N29" s="132" t="s">
        <v>150</v>
      </c>
      <c r="O29" s="132" t="s">
        <v>148</v>
      </c>
      <c r="P29" s="132" t="s">
        <v>151</v>
      </c>
      <c r="Q29" s="132" t="s">
        <v>149</v>
      </c>
      <c r="R29" s="132" t="s">
        <v>152</v>
      </c>
    </row>
    <row r="31" customFormat="false" ht="12.75" hidden="false" customHeight="false" outlineLevel="0" collapsed="false">
      <c r="A31" s="132" t="str">
        <f aca="true" t="array" ref="A31:A34">INDIRECT("Ans"&amp;CHAR(65+VLOOKUP(A29,'imp-questions'!$A:$H,8,FALSE())))</f>
        <v>Нет</v>
      </c>
      <c r="B31" s="132" t="str">
        <f aca="true" t="array" ref="B31:B34">INDIRECT("Ans"&amp;CHAR(65+VLOOKUP(B29,'imp-questions'!$A:$H,8,FALSE())))</f>
        <v>Нет</v>
      </c>
      <c r="C31" s="132" t="str">
        <f aca="true" t="array" ref="C31:C34">INDIRECT("Ans"&amp;CHAR(65+VLOOKUP(C29,'imp-questions'!$A:$H,8,FALSE())))</f>
        <v>Нет</v>
      </c>
      <c r="D31" s="132" t="str">
        <f aca="true" t="array" ref="D31:D34">INDIRECT("Ans"&amp;CHAR(65+VLOOKUP(D29,'imp-questions'!$A:$H,8,FALSE())))</f>
        <v>Нет</v>
      </c>
      <c r="E31" s="132" t="str">
        <f aca="true" t="array" ref="E31:E34">INDIRECT("Ans"&amp;CHAR(65+VLOOKUP(E29,'imp-questions'!$A:$H,8,FALSE())))</f>
        <v>Нет</v>
      </c>
      <c r="F31" s="132" t="str">
        <f aca="true" t="array" ref="F31:F34">INDIRECT("Ans"&amp;CHAR(65+VLOOKUP(F29,'imp-questions'!$A:$H,8,FALSE())))</f>
        <v>Нет</v>
      </c>
      <c r="G31" s="132" t="str">
        <f aca="true" t="array" ref="G31:G34">INDIRECT("Ans"&amp;CHAR(65+VLOOKUP(G29,'imp-questions'!$A:$H,8,FALSE())))</f>
        <v>Нет</v>
      </c>
      <c r="H31" s="132" t="str">
        <f aca="true" t="array" ref="H31:H34">INDIRECT("Ans"&amp;CHAR(65+VLOOKUP(H29,'imp-questions'!$A:$H,8,FALSE())))</f>
        <v>Нет</v>
      </c>
      <c r="I31" s="132" t="str">
        <f aca="true" t="array" ref="I31:I34">INDIRECT("Ans"&amp;CHAR(65+VLOOKUP(I29,'imp-questions'!$A:$H,8,FALSE())))</f>
        <v>Нет</v>
      </c>
      <c r="J31" s="132" t="str">
        <f aca="true" t="array" ref="J31:J34">INDIRECT("Ans"&amp;CHAR(65+VLOOKUP(J29,'imp-questions'!$A:$H,8,FALSE())))</f>
        <v>Нет</v>
      </c>
      <c r="K31" s="132" t="str">
        <f aca="true" t="array" ref="K31:K34">INDIRECT("Ans"&amp;CHAR(65+VLOOKUP(K29,'imp-questions'!$A:$H,8,FALSE())))</f>
        <v>Нет</v>
      </c>
      <c r="L31" s="132" t="str">
        <f aca="true" t="array" ref="L31:L34">INDIRECT("Ans"&amp;CHAR(65+VLOOKUP(L29,'imp-questions'!$A:$H,8,FALSE())))</f>
        <v>Нет</v>
      </c>
      <c r="M31" s="132" t="str">
        <f aca="true" t="array" ref="M31:M34">INDIRECT("Ans"&amp;CHAR(65+VLOOKUP(M29,'imp-questions'!$A:$H,8,FALSE())))</f>
        <v>Нет</v>
      </c>
      <c r="N31" s="132" t="str">
        <f aca="true" t="array" ref="N31:N34">INDIRECT("Ans"&amp;CHAR(65+VLOOKUP(N29,'imp-questions'!$A:$H,8,FALSE())))</f>
        <v>Нет</v>
      </c>
      <c r="O31" s="132" t="str">
        <f aca="true" t="array" ref="O31:O34">INDIRECT("Ans"&amp;CHAR(65+VLOOKUP(O29,'imp-questions'!$A:$H,8,FALSE())))</f>
        <v>Нет</v>
      </c>
      <c r="P31" s="132" t="str">
        <f aca="true" t="array" ref="P31:P34">INDIRECT("Ans"&amp;CHAR(65+VLOOKUP(P29,'imp-questions'!$A:$H,8,FALSE())))</f>
        <v>Нет</v>
      </c>
      <c r="Q31" s="132" t="str">
        <f aca="true" t="array" ref="Q31:Q34">INDIRECT("Ans"&amp;CHAR(65+VLOOKUP(Q29,'imp-questions'!$A:$H,8,FALSE())))</f>
        <v>Нет</v>
      </c>
      <c r="R31" s="132" t="str">
        <f aca="true" t="array" ref="R31:R34">INDIRECT("Ans"&amp;CHAR(65+VLOOKUP(R29,'imp-questions'!$A:$H,8,FALSE())))</f>
        <v>Нет</v>
      </c>
    </row>
    <row r="32" customFormat="false" ht="12.75" hidden="false" customHeight="false" outlineLevel="0" collapsed="false">
      <c r="A32" s="132" t="str">
        <v>Да, для некоторых компонентов</v>
      </c>
      <c r="B32" s="132" t="str">
        <v>Да, для некоторых компонентов</v>
      </c>
      <c r="C32" s="132" t="str">
        <v>Да, для некоторых компонентов</v>
      </c>
      <c r="D32" s="132" t="str">
        <v>Да, для некоторых компонентов</v>
      </c>
      <c r="E32" s="132" t="str">
        <v>Да, для некоторых компонентов</v>
      </c>
      <c r="F32" s="132" t="str">
        <v>Да, для некоторых компонентов</v>
      </c>
      <c r="G32" s="132" t="str">
        <v>Да, для некоторых приложений</v>
      </c>
      <c r="H32" s="132" t="str">
        <v>Да, для некоторых инцидентов</v>
      </c>
      <c r="I32" s="132" t="str">
        <v>Да, для некоторых приложений</v>
      </c>
      <c r="J32" s="132" t="str">
        <v>Да, для некоторых типов инцидентов</v>
      </c>
      <c r="K32" s="132" t="str">
        <v>Да, для некоторых приложений</v>
      </c>
      <c r="L32" s="132" t="str">
        <v>Да, в некоторых случаях</v>
      </c>
      <c r="M32" s="132" t="str">
        <v>Да, для некоторых приложений</v>
      </c>
      <c r="N32" s="132" t="str">
        <v>Да, для некоторых приложений</v>
      </c>
      <c r="O32" s="132" t="str">
        <v>Да, для некоторых наших данных</v>
      </c>
      <c r="P32" s="132" t="str">
        <v>Да, в некоторых случаях</v>
      </c>
      <c r="Q32" s="132" t="str">
        <v>Да, мы делаем это по запросу</v>
      </c>
      <c r="R32" s="132" t="str">
        <v>Да, для некоторых активов</v>
      </c>
    </row>
    <row r="33" customFormat="false" ht="12.75" hidden="false" customHeight="false" outlineLevel="0" collapsed="false">
      <c r="A33" s="132" t="str">
        <v>Да, по крайней мере для половины компонентов</v>
      </c>
      <c r="B33" s="132" t="str">
        <v>Да, по крайней мере для половины компонентов</v>
      </c>
      <c r="C33" s="132" t="str">
        <v>Да, по крайней мере для половины компонентов</v>
      </c>
      <c r="D33" s="132" t="str">
        <v>Да, по крайней мере для половины компонентов</v>
      </c>
      <c r="E33" s="132" t="str">
        <v>Да, по крайней мере для половины компонентов</v>
      </c>
      <c r="F33" s="132" t="str">
        <v>Да, по крайней мере для половины компонентов</v>
      </c>
      <c r="G33" s="132" t="str">
        <v>Да, по крайней мере в половине приложений</v>
      </c>
      <c r="H33" s="132" t="str">
        <v>Да, по крайней мере половина инцидентов.</v>
      </c>
      <c r="I33" s="132" t="str">
        <v>Да, по крайней мере в половине приложений</v>
      </c>
      <c r="J33" s="132" t="str">
        <v>Да, по крайней мере для половины типов инцидентов.</v>
      </c>
      <c r="K33" s="132" t="str">
        <v>Да, по крайней мере в половине приложений</v>
      </c>
      <c r="L33" s="132" t="str">
        <v>Да, по крайней мере, половину времени</v>
      </c>
      <c r="M33" s="132" t="str">
        <v>Да, по крайней мере в половине приложений</v>
      </c>
      <c r="N33" s="132" t="str">
        <v>Да, по крайней мере в половине приложений</v>
      </c>
      <c r="O33" s="132" t="str">
        <v>Да, по крайней мере для половины наших данных</v>
      </c>
      <c r="P33" s="132" t="str">
        <v>Да, по крайней мере, половину времени</v>
      </c>
      <c r="Q33" s="132" t="str">
        <v>Да, мы делаем это раз в несколько лет.</v>
      </c>
      <c r="R33" s="132" t="str">
        <v>Да, по крайней мере, для половины активов</v>
      </c>
    </row>
    <row r="34" customFormat="false" ht="12.75" hidden="false" customHeight="false" outlineLevel="0" collapsed="false">
      <c r="A34" s="132" t="str">
        <v>Да, для большинства или всех компонентов</v>
      </c>
      <c r="B34" s="132" t="str">
        <v>Да, для большинства или всех компонентов</v>
      </c>
      <c r="C34" s="132" t="str">
        <v>Да, для большинства или всех компонентов</v>
      </c>
      <c r="D34" s="132" t="str">
        <v>Да, для большинства или всех компонентов</v>
      </c>
      <c r="E34" s="132" t="str">
        <v>Да, для большинства или всех компонентов</v>
      </c>
      <c r="F34" s="132" t="str">
        <v>Да, для большинства или всех компонентов</v>
      </c>
      <c r="G34" s="132" t="str">
        <v>Да, для большинства или  для всех приложений</v>
      </c>
      <c r="H34" s="132" t="str">
        <v>Да, для большинства или всех инцидентов</v>
      </c>
      <c r="I34" s="132" t="str">
        <v>Да, для большинства или  для всех приложений</v>
      </c>
      <c r="J34" s="132" t="str">
        <v>Да, для большинства или всех типов инцидентов</v>
      </c>
      <c r="K34" s="132" t="str">
        <v>Да, для большинства или  для всех приложений</v>
      </c>
      <c r="L34" s="132" t="str">
        <v>Да, большую часть или все время</v>
      </c>
      <c r="M34" s="132" t="str">
        <v>Да, для большинства или  для всех приложений</v>
      </c>
      <c r="N34" s="132" t="str">
        <v>Да, для большинства или  для всех приложений</v>
      </c>
      <c r="O34" s="132" t="str">
        <v>Да, для большинства или всех наших данных</v>
      </c>
      <c r="P34" s="132" t="str">
        <v>Да, большую часть или все время</v>
      </c>
      <c r="Q34" s="132" t="str">
        <v>Да, мы делаем это как минимум раз в год</v>
      </c>
      <c r="R34" s="132" t="str">
        <v>Да, для большинства или всех активов</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7" activeCellId="0" sqref="D27"/>
    </sheetView>
  </sheetViews>
  <sheetFormatPr defaultColWidth="11.453125" defaultRowHeight="12.75" zeroHeight="false" outlineLevelRow="0" outlineLevelCol="0"/>
  <cols>
    <col collapsed="false" customWidth="true" hidden="false" outlineLevel="0" max="3" min="3" style="132" width="33.45"/>
    <col collapsed="false" customWidth="true" hidden="false" outlineLevel="0" max="4" min="4" style="132" width="27.45"/>
    <col collapsed="false" customWidth="true" hidden="false" outlineLevel="0" max="5" min="5" style="132" width="29.63"/>
  </cols>
  <sheetData>
    <row r="1" customFormat="false" ht="12.75" hidden="false" customHeight="false" outlineLevel="0" collapsed="false">
      <c r="A1" s="132" t="s">
        <v>454</v>
      </c>
      <c r="B1" s="132" t="s">
        <v>190</v>
      </c>
      <c r="C1" s="132" t="s">
        <v>198</v>
      </c>
      <c r="D1" s="132" t="s">
        <v>205</v>
      </c>
      <c r="E1" s="132" t="s">
        <v>213</v>
      </c>
      <c r="F1" s="132" t="s">
        <v>455</v>
      </c>
      <c r="G1" s="132" t="s">
        <v>456</v>
      </c>
      <c r="H1" s="132" t="s">
        <v>457</v>
      </c>
      <c r="I1" s="132" t="s">
        <v>458</v>
      </c>
    </row>
    <row r="2" customFormat="false" ht="12.75" hidden="false" customHeight="false" outlineLevel="0" collapsed="false">
      <c r="A2" s="132" t="n">
        <v>0</v>
      </c>
      <c r="B2" s="132" t="s">
        <v>191</v>
      </c>
      <c r="C2" s="132" t="s">
        <v>459</v>
      </c>
      <c r="D2" s="132" t="s">
        <v>460</v>
      </c>
      <c r="E2" s="132" t="s">
        <v>461</v>
      </c>
      <c r="F2" s="132" t="n">
        <v>0</v>
      </c>
      <c r="G2" s="132" t="n">
        <v>0.25</v>
      </c>
      <c r="H2" s="132" t="n">
        <v>0.5</v>
      </c>
      <c r="I2" s="132" t="n">
        <v>1</v>
      </c>
    </row>
    <row r="3" customFormat="false" ht="12.75" hidden="false" customHeight="false" outlineLevel="0" collapsed="false">
      <c r="A3" s="132" t="n">
        <v>1</v>
      </c>
      <c r="B3" s="132" t="s">
        <v>191</v>
      </c>
      <c r="C3" s="132" t="s">
        <v>462</v>
      </c>
      <c r="D3" s="132" t="s">
        <v>463</v>
      </c>
      <c r="E3" s="132" t="s">
        <v>464</v>
      </c>
      <c r="F3" s="132" t="n">
        <v>0</v>
      </c>
      <c r="G3" s="132" t="n">
        <v>0.25</v>
      </c>
      <c r="H3" s="132" t="n">
        <v>0.5</v>
      </c>
      <c r="I3" s="132" t="n">
        <v>1</v>
      </c>
    </row>
    <row r="4" customFormat="false" ht="12.75" hidden="false" customHeight="false" outlineLevel="0" collapsed="false">
      <c r="A4" s="132" t="n">
        <v>2</v>
      </c>
      <c r="B4" s="132" t="s">
        <v>191</v>
      </c>
      <c r="C4" s="132" t="s">
        <v>465</v>
      </c>
      <c r="D4" s="132" t="s">
        <v>466</v>
      </c>
      <c r="E4" s="132" t="s">
        <v>467</v>
      </c>
      <c r="F4" s="132" t="n">
        <v>0</v>
      </c>
      <c r="G4" s="132" t="n">
        <v>0.25</v>
      </c>
      <c r="H4" s="132" t="n">
        <v>0.5</v>
      </c>
      <c r="I4" s="132" t="n">
        <v>1</v>
      </c>
    </row>
    <row r="5" customFormat="false" ht="12.75" hidden="false" customHeight="false" outlineLevel="0" collapsed="false">
      <c r="A5" s="132" t="n">
        <v>3</v>
      </c>
      <c r="B5" s="132" t="s">
        <v>191</v>
      </c>
      <c r="C5" s="132" t="s">
        <v>468</v>
      </c>
      <c r="D5" s="132" t="s">
        <v>469</v>
      </c>
      <c r="E5" s="132" t="s">
        <v>470</v>
      </c>
      <c r="F5" s="132" t="n">
        <v>0</v>
      </c>
      <c r="G5" s="132" t="n">
        <v>0.25</v>
      </c>
      <c r="H5" s="132" t="n">
        <v>0.5</v>
      </c>
      <c r="I5" s="132" t="n">
        <v>1</v>
      </c>
    </row>
    <row r="6" customFormat="false" ht="12.75" hidden="false" customHeight="false" outlineLevel="0" collapsed="false">
      <c r="A6" s="132" t="n">
        <v>4</v>
      </c>
      <c r="B6" s="132" t="s">
        <v>191</v>
      </c>
      <c r="C6" s="132" t="s">
        <v>471</v>
      </c>
      <c r="D6" s="132" t="s">
        <v>472</v>
      </c>
      <c r="E6" s="132" t="s">
        <v>473</v>
      </c>
      <c r="F6" s="132" t="n">
        <v>0</v>
      </c>
      <c r="G6" s="132" t="n">
        <v>0.25</v>
      </c>
      <c r="H6" s="132" t="n">
        <v>0.5</v>
      </c>
      <c r="I6" s="132" t="n">
        <v>1</v>
      </c>
    </row>
    <row r="7" customFormat="false" ht="12.75" hidden="false" customHeight="false" outlineLevel="0" collapsed="false">
      <c r="A7" s="132" t="n">
        <v>5</v>
      </c>
      <c r="B7" s="132" t="s">
        <v>191</v>
      </c>
      <c r="C7" s="132" t="s">
        <v>474</v>
      </c>
      <c r="D7" s="132" t="s">
        <v>475</v>
      </c>
      <c r="E7" s="132" t="s">
        <v>476</v>
      </c>
      <c r="F7" s="132" t="n">
        <v>0</v>
      </c>
      <c r="G7" s="132" t="n">
        <v>0.25</v>
      </c>
      <c r="H7" s="132" t="n">
        <v>0.5</v>
      </c>
      <c r="I7" s="132" t="n">
        <v>1</v>
      </c>
    </row>
    <row r="8" customFormat="false" ht="12.75" hidden="false" customHeight="false" outlineLevel="0" collapsed="false">
      <c r="A8" s="132" t="n">
        <v>6</v>
      </c>
      <c r="B8" s="132" t="s">
        <v>191</v>
      </c>
      <c r="C8" s="132" t="s">
        <v>477</v>
      </c>
      <c r="D8" s="132" t="s">
        <v>478</v>
      </c>
      <c r="E8" s="132" t="s">
        <v>479</v>
      </c>
      <c r="F8" s="132" t="n">
        <v>0</v>
      </c>
      <c r="G8" s="132" t="n">
        <v>0.25</v>
      </c>
      <c r="H8" s="132" t="n">
        <v>0.5</v>
      </c>
      <c r="I8" s="132" t="n">
        <v>1</v>
      </c>
    </row>
    <row r="9" customFormat="false" ht="12.75" hidden="false" customHeight="false" outlineLevel="0" collapsed="false">
      <c r="A9" s="132" t="n">
        <v>7</v>
      </c>
      <c r="B9" s="132" t="s">
        <v>191</v>
      </c>
      <c r="C9" s="132" t="s">
        <v>480</v>
      </c>
      <c r="D9" s="132" t="s">
        <v>481</v>
      </c>
      <c r="E9" s="132" t="s">
        <v>482</v>
      </c>
      <c r="F9" s="132" t="n">
        <v>0</v>
      </c>
      <c r="G9" s="132" t="n">
        <v>0.25</v>
      </c>
      <c r="H9" s="132" t="n">
        <v>0.5</v>
      </c>
      <c r="I9" s="132" t="n">
        <v>1</v>
      </c>
    </row>
    <row r="10" customFormat="false" ht="12.75" hidden="false" customHeight="false" outlineLevel="0" collapsed="false">
      <c r="A10" s="132" t="n">
        <v>8</v>
      </c>
      <c r="B10" s="132" t="s">
        <v>191</v>
      </c>
      <c r="C10" s="132" t="s">
        <v>483</v>
      </c>
      <c r="D10" s="132" t="s">
        <v>484</v>
      </c>
      <c r="E10" s="132" t="s">
        <v>485</v>
      </c>
      <c r="F10" s="132" t="n">
        <v>0</v>
      </c>
      <c r="G10" s="132" t="n">
        <v>0.25</v>
      </c>
      <c r="H10" s="132" t="n">
        <v>0.5</v>
      </c>
      <c r="I10" s="132" t="n">
        <v>1</v>
      </c>
    </row>
    <row r="11" customFormat="false" ht="12.75" hidden="false" customHeight="false" outlineLevel="0" collapsed="false">
      <c r="A11" s="132" t="n">
        <v>9</v>
      </c>
      <c r="B11" s="132" t="s">
        <v>191</v>
      </c>
      <c r="C11" s="132" t="s">
        <v>486</v>
      </c>
      <c r="D11" s="132" t="s">
        <v>487</v>
      </c>
      <c r="E11" s="132" t="s">
        <v>488</v>
      </c>
      <c r="F11" s="132" t="n">
        <v>0</v>
      </c>
      <c r="G11" s="132" t="n">
        <v>0.25</v>
      </c>
      <c r="H11" s="132" t="n">
        <v>0.5</v>
      </c>
      <c r="I11" s="132" t="n">
        <v>1</v>
      </c>
    </row>
    <row r="12" customFormat="false" ht="12.75" hidden="false" customHeight="false" outlineLevel="0" collapsed="false">
      <c r="A12" s="132" t="n">
        <v>10</v>
      </c>
      <c r="B12" s="132" t="s">
        <v>191</v>
      </c>
      <c r="C12" s="132" t="s">
        <v>489</v>
      </c>
      <c r="D12" s="132" t="s">
        <v>490</v>
      </c>
      <c r="E12" s="132" t="s">
        <v>491</v>
      </c>
      <c r="F12" s="132" t="n">
        <v>0</v>
      </c>
      <c r="G12" s="132" t="n">
        <v>0.25</v>
      </c>
      <c r="H12" s="132" t="n">
        <v>0.5</v>
      </c>
      <c r="I12" s="132" t="n">
        <v>1</v>
      </c>
    </row>
    <row r="13" customFormat="false" ht="12.75" hidden="false" customHeight="false" outlineLevel="0" collapsed="false">
      <c r="A13" s="132" t="n">
        <v>11</v>
      </c>
      <c r="B13" s="132" t="s">
        <v>191</v>
      </c>
      <c r="C13" s="132" t="s">
        <v>492</v>
      </c>
      <c r="D13" s="132" t="s">
        <v>493</v>
      </c>
      <c r="E13" s="132" t="s">
        <v>494</v>
      </c>
      <c r="F13" s="132" t="n">
        <v>0</v>
      </c>
      <c r="G13" s="132" t="n">
        <v>0.25</v>
      </c>
      <c r="H13" s="132" t="n">
        <v>0.5</v>
      </c>
      <c r="I13" s="132" t="n">
        <v>1</v>
      </c>
    </row>
    <row r="14" customFormat="false" ht="12.75" hidden="false" customHeight="false" outlineLevel="0" collapsed="false">
      <c r="A14" s="132" t="n">
        <v>12</v>
      </c>
      <c r="B14" s="132" t="s">
        <v>191</v>
      </c>
      <c r="C14" s="132" t="s">
        <v>495</v>
      </c>
      <c r="D14" s="132" t="s">
        <v>496</v>
      </c>
      <c r="E14" s="132" t="s">
        <v>497</v>
      </c>
      <c r="F14" s="132" t="n">
        <v>0</v>
      </c>
      <c r="G14" s="132" t="n">
        <v>0.25</v>
      </c>
      <c r="H14" s="132" t="n">
        <v>0.5</v>
      </c>
      <c r="I14" s="132" t="n">
        <v>1</v>
      </c>
    </row>
    <row r="15" customFormat="false" ht="12.75" hidden="false" customHeight="false" outlineLevel="0" collapsed="false">
      <c r="A15" s="132" t="n">
        <v>13</v>
      </c>
      <c r="B15" s="132" t="s">
        <v>191</v>
      </c>
      <c r="C15" s="132" t="s">
        <v>498</v>
      </c>
      <c r="D15" s="132" t="s">
        <v>499</v>
      </c>
      <c r="E15" s="132" t="s">
        <v>500</v>
      </c>
      <c r="F15" s="132" t="n">
        <v>0</v>
      </c>
      <c r="G15" s="132" t="n">
        <v>0.25</v>
      </c>
      <c r="H15" s="132" t="n">
        <v>0.5</v>
      </c>
      <c r="I15" s="132" t="n">
        <v>1</v>
      </c>
    </row>
    <row r="16" customFormat="false" ht="12.75" hidden="false" customHeight="false" outlineLevel="0" collapsed="false">
      <c r="A16" s="132" t="n">
        <v>14</v>
      </c>
      <c r="B16" s="132" t="s">
        <v>191</v>
      </c>
      <c r="C16" s="132" t="s">
        <v>501</v>
      </c>
      <c r="D16" s="132" t="s">
        <v>502</v>
      </c>
      <c r="E16" s="132" t="s">
        <v>503</v>
      </c>
      <c r="F16" s="132" t="n">
        <v>0</v>
      </c>
      <c r="G16" s="132" t="n">
        <v>0.25</v>
      </c>
      <c r="H16" s="132" t="n">
        <v>0.5</v>
      </c>
      <c r="I16" s="132" t="n">
        <v>1</v>
      </c>
    </row>
    <row r="17" customFormat="false" ht="12.75" hidden="false" customHeight="false" outlineLevel="0" collapsed="false">
      <c r="A17" s="132" t="n">
        <v>15</v>
      </c>
      <c r="B17" s="132" t="s">
        <v>191</v>
      </c>
      <c r="C17" s="132" t="s">
        <v>504</v>
      </c>
      <c r="D17" s="132" t="s">
        <v>505</v>
      </c>
      <c r="E17" s="132" t="s">
        <v>506</v>
      </c>
      <c r="F17" s="132" t="n">
        <v>0</v>
      </c>
      <c r="G17" s="132" t="n">
        <v>0.25</v>
      </c>
      <c r="H17" s="132" t="n">
        <v>0.5</v>
      </c>
      <c r="I17" s="132" t="n">
        <v>1</v>
      </c>
    </row>
    <row r="18" customFormat="false" ht="12.75" hidden="false" customHeight="false" outlineLevel="0" collapsed="false">
      <c r="A18" s="132" t="n">
        <v>16</v>
      </c>
      <c r="B18" s="132" t="s">
        <v>191</v>
      </c>
      <c r="C18" s="132" t="s">
        <v>507</v>
      </c>
      <c r="D18" s="132" t="s">
        <v>508</v>
      </c>
      <c r="E18" s="132" t="s">
        <v>509</v>
      </c>
      <c r="F18" s="132" t="n">
        <v>0</v>
      </c>
      <c r="G18" s="132" t="n">
        <v>0.25</v>
      </c>
      <c r="H18" s="132" t="n">
        <v>0.5</v>
      </c>
      <c r="I18" s="132" t="n">
        <v>1</v>
      </c>
    </row>
    <row r="19" customFormat="false" ht="12.75" hidden="false" customHeight="false" outlineLevel="0" collapsed="false">
      <c r="A19" s="132" t="n">
        <v>17</v>
      </c>
      <c r="B19" s="132" t="s">
        <v>191</v>
      </c>
      <c r="C19" s="132" t="s">
        <v>510</v>
      </c>
      <c r="D19" s="132" t="s">
        <v>511</v>
      </c>
      <c r="E19" s="132" t="s">
        <v>512</v>
      </c>
      <c r="F19" s="132" t="n">
        <v>0</v>
      </c>
      <c r="G19" s="132" t="n">
        <v>0.25</v>
      </c>
      <c r="H19" s="132" t="n">
        <v>0.5</v>
      </c>
      <c r="I19" s="132" t="n">
        <v>1</v>
      </c>
    </row>
    <row r="20" customFormat="false" ht="12.75" hidden="false" customHeight="false" outlineLevel="0" collapsed="false">
      <c r="A20" s="132" t="n">
        <v>18</v>
      </c>
      <c r="B20" s="132" t="s">
        <v>191</v>
      </c>
      <c r="C20" s="132" t="s">
        <v>513</v>
      </c>
      <c r="D20" s="132" t="s">
        <v>514</v>
      </c>
      <c r="E20" s="132" t="s">
        <v>515</v>
      </c>
      <c r="F20" s="132" t="n">
        <v>0</v>
      </c>
      <c r="G20" s="132" t="n">
        <v>0.25</v>
      </c>
      <c r="H20" s="132" t="n">
        <v>0.5</v>
      </c>
      <c r="I20" s="132" t="n">
        <v>1</v>
      </c>
    </row>
    <row r="21" customFormat="false" ht="12.75" hidden="false" customHeight="false" outlineLevel="0" collapsed="false">
      <c r="A21" s="132" t="n">
        <v>19</v>
      </c>
      <c r="B21" s="132" t="s">
        <v>191</v>
      </c>
      <c r="C21" s="132" t="s">
        <v>516</v>
      </c>
      <c r="D21" s="132" t="s">
        <v>517</v>
      </c>
      <c r="E21" s="132" t="s">
        <v>518</v>
      </c>
      <c r="F21" s="132" t="n">
        <v>0</v>
      </c>
      <c r="G21" s="132" t="n">
        <v>0.25</v>
      </c>
      <c r="H21" s="132" t="n">
        <v>0.5</v>
      </c>
      <c r="I21" s="132" t="n">
        <v>1</v>
      </c>
    </row>
    <row r="22" customFormat="false" ht="12.75" hidden="false" customHeight="false" outlineLevel="0" collapsed="false">
      <c r="A22" s="132" t="n">
        <v>20</v>
      </c>
      <c r="B22" s="132" t="s">
        <v>191</v>
      </c>
      <c r="C22" s="132" t="s">
        <v>519</v>
      </c>
      <c r="D22" s="132" t="s">
        <v>520</v>
      </c>
      <c r="E22" s="132" t="s">
        <v>521</v>
      </c>
      <c r="F22" s="132" t="n">
        <v>0</v>
      </c>
      <c r="G22" s="132" t="n">
        <v>0.25</v>
      </c>
      <c r="H22" s="132" t="n">
        <v>0.5</v>
      </c>
      <c r="I22" s="132" t="n">
        <v>1</v>
      </c>
    </row>
    <row r="23" customFormat="false" ht="12.75" hidden="false" customHeight="false" outlineLevel="0" collapsed="false">
      <c r="A23" s="132" t="n">
        <v>21</v>
      </c>
      <c r="B23" s="132" t="s">
        <v>191</v>
      </c>
      <c r="C23" s="132" t="s">
        <v>522</v>
      </c>
      <c r="D23" s="132" t="s">
        <v>523</v>
      </c>
      <c r="E23" s="132" t="s">
        <v>524</v>
      </c>
      <c r="F23" s="132" t="n">
        <v>0</v>
      </c>
      <c r="G23" s="132" t="n">
        <v>0.25</v>
      </c>
      <c r="H23" s="132" t="n">
        <v>0.5</v>
      </c>
      <c r="I23" s="132" t="n">
        <v>1</v>
      </c>
    </row>
    <row r="24" customFormat="false" ht="12.75" hidden="false" customHeight="false" outlineLevel="0" collapsed="false">
      <c r="A24" s="132" t="n">
        <v>22</v>
      </c>
      <c r="B24" s="132" t="s">
        <v>191</v>
      </c>
      <c r="C24" s="132" t="s">
        <v>525</v>
      </c>
      <c r="D24" s="132" t="s">
        <v>526</v>
      </c>
      <c r="E24" s="132" t="s">
        <v>527</v>
      </c>
      <c r="F24" s="132" t="n">
        <v>0</v>
      </c>
      <c r="G24" s="132" t="n">
        <v>0.25</v>
      </c>
      <c r="H24" s="132" t="n">
        <v>0.5</v>
      </c>
      <c r="I24" s="132" t="n">
        <v>1</v>
      </c>
    </row>
    <row r="25" customFormat="false" ht="12.75" hidden="false" customHeight="false" outlineLevel="0" collapsed="false">
      <c r="A25" s="132" t="n">
        <v>23</v>
      </c>
      <c r="B25" s="132" t="s">
        <v>191</v>
      </c>
      <c r="C25" s="132" t="s">
        <v>528</v>
      </c>
      <c r="D25" s="132" t="s">
        <v>529</v>
      </c>
      <c r="E25" s="132" t="s">
        <v>530</v>
      </c>
      <c r="F25" s="132" t="n">
        <v>0</v>
      </c>
      <c r="G25" s="132" t="n">
        <v>0.25</v>
      </c>
      <c r="H25" s="132" t="n">
        <v>0.5</v>
      </c>
      <c r="I25" s="132" t="n">
        <v>1</v>
      </c>
    </row>
    <row r="26" customFormat="false" ht="12.75" hidden="false" customHeight="false" outlineLevel="0" collapsed="false">
      <c r="A26" s="132" t="n">
        <v>24</v>
      </c>
      <c r="B26" s="132" t="s">
        <v>191</v>
      </c>
      <c r="C26" s="132" t="s">
        <v>531</v>
      </c>
      <c r="D26" s="132" t="s">
        <v>532</v>
      </c>
      <c r="E26" s="132" t="s">
        <v>533</v>
      </c>
      <c r="F26" s="132" t="n">
        <v>0</v>
      </c>
      <c r="G26" s="132" t="n">
        <v>0.25</v>
      </c>
      <c r="H26" s="132" t="n">
        <v>0.5</v>
      </c>
      <c r="I26" s="132"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2.75" zeroHeight="false" outlineLevelRow="0" outlineLevelCol="0"/>
  <cols>
    <col collapsed="false" customWidth="true" hidden="false" outlineLevel="0" max="1" min="1" style="369" width="170.36"/>
    <col collapsed="false" customWidth="false" hidden="false" outlineLevel="0" max="16384" min="2" style="369" width="8.82"/>
  </cols>
  <sheetData>
    <row r="1" customFormat="false" ht="24.75" hidden="false" customHeight="true" outlineLevel="0" collapsed="false">
      <c r="A1" s="370" t="s">
        <v>534</v>
      </c>
    </row>
  </sheetData>
  <sheetProtection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2009-06-08T07:01:59Z</dcterms:created>
  <dc:creator>The SAMM project team</dc:creator>
  <dc:description/>
  <dc:language>en-US</dc:language>
  <cp:lastModifiedBy/>
  <dcterms:modified xsi:type="dcterms:W3CDTF">2024-05-15T07:09:25Z</dcterms:modified>
  <cp:revision>207</cp:revision>
  <dc:subject/>
  <dc:title/>
</cp:coreProperties>
</file>